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mar_altermark\Documents\Calculateur Carbone\Sources\"/>
    </mc:Choice>
  </mc:AlternateContent>
  <xr:revisionPtr revIDLastSave="0" documentId="13_ncr:1_{666BC714-8966-4687-82B0-0C75932FE39C}" xr6:coauthVersionLast="46" xr6:coauthVersionMax="46" xr10:uidLastSave="{00000000-0000-0000-0000-000000000000}"/>
  <bookViews>
    <workbookView xWindow="-108" yWindow="-108" windowWidth="23256" windowHeight="12576" xr2:uid="{AF5BF456-39AD-4464-AA69-5E895DC91422}"/>
  </bookViews>
  <sheets>
    <sheet name="0Données Entreprises" sheetId="1" r:id="rId1"/>
    <sheet name="1Facteurs Emission MP" sheetId="2" r:id="rId2"/>
    <sheet name="2Autres FE" sheetId="4" r:id="rId3"/>
    <sheet name="3Import étranger Mar et Ter" sheetId="6" r:id="rId4"/>
    <sheet name="4Export étranger Mar et Ter" sheetId="7" r:id="rId5"/>
    <sheet name="5Sacherie" sheetId="8" r:id="rId6"/>
    <sheet name="6Postes fixes" sheetId="10" r:id="rId7"/>
    <sheet name="7DensiteProduits" sheetId="11" r:id="rId8"/>
    <sheet name="Nouveaux FE" sheetId="9" r:id="rId9"/>
  </sheets>
  <externalReferences>
    <externalReference r:id="rId10"/>
  </externalReferences>
  <definedNames>
    <definedName name="nom_organisation">'[1]descriptif global'!$B$3</definedName>
    <definedName name="Périmètre_1">'[1]descriptif global'!$B$17</definedName>
    <definedName name="Périmètre_2">'[1]descriptif global'!$C$17</definedName>
    <definedName name="Périmètre_3">'[1]descriptif global'!$D$17</definedName>
    <definedName name="Périmètre_4">'[1]descriptif global'!$E$17</definedName>
    <definedName name="Période_de_l_étude">'[1]descriptif global'!$B$14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1" l="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253" i="11"/>
  <c r="I254" i="11"/>
  <c r="I255" i="11"/>
  <c r="I256" i="11"/>
  <c r="I257" i="11"/>
  <c r="I258" i="11"/>
  <c r="I259" i="11"/>
  <c r="I260" i="11"/>
  <c r="I261" i="11"/>
  <c r="I262" i="11"/>
  <c r="I263" i="11"/>
  <c r="I264" i="11"/>
  <c r="I265" i="11"/>
  <c r="I266" i="11"/>
  <c r="I267" i="11"/>
  <c r="I268" i="11"/>
  <c r="I269" i="11"/>
  <c r="I270" i="11"/>
  <c r="I271" i="11"/>
  <c r="I272" i="11"/>
  <c r="I273" i="11"/>
  <c r="I274" i="11"/>
  <c r="I275" i="11"/>
  <c r="I276" i="11"/>
  <c r="I277" i="11"/>
  <c r="I278" i="11"/>
  <c r="I279" i="11"/>
  <c r="I280" i="11"/>
  <c r="I281" i="11"/>
  <c r="I282" i="11"/>
  <c r="I283" i="11"/>
  <c r="I284" i="11"/>
  <c r="I285" i="11"/>
  <c r="I286" i="11"/>
  <c r="I287" i="11"/>
  <c r="I288" i="11"/>
  <c r="I289" i="11"/>
  <c r="I290" i="11"/>
  <c r="I291" i="11"/>
  <c r="I292" i="11"/>
  <c r="I293" i="11"/>
  <c r="I294" i="11"/>
  <c r="I295" i="11"/>
  <c r="I296" i="11"/>
  <c r="I297" i="11"/>
  <c r="I298" i="11"/>
  <c r="I299" i="11"/>
  <c r="I300" i="11"/>
  <c r="I301" i="11"/>
  <c r="I302" i="11"/>
  <c r="I303" i="11"/>
  <c r="I304" i="11"/>
  <c r="I305" i="11"/>
  <c r="I306" i="11"/>
  <c r="I307" i="11"/>
  <c r="I308" i="11"/>
  <c r="I309" i="11"/>
  <c r="I310" i="11"/>
  <c r="I311" i="11"/>
  <c r="I312" i="11"/>
  <c r="I313" i="11"/>
  <c r="I314" i="11"/>
  <c r="I315" i="11"/>
  <c r="I316" i="11"/>
  <c r="I317" i="11"/>
  <c r="I318" i="11"/>
  <c r="I319" i="11"/>
  <c r="I320" i="11"/>
  <c r="I321" i="11"/>
  <c r="I322" i="11"/>
  <c r="I323" i="11"/>
  <c r="I324" i="11"/>
  <c r="I325" i="11"/>
  <c r="I326" i="11"/>
  <c r="I327" i="11"/>
  <c r="I328" i="11"/>
  <c r="I329" i="11"/>
  <c r="I330" i="11"/>
  <c r="I331" i="11"/>
  <c r="I332" i="11"/>
  <c r="I333" i="11"/>
  <c r="I334" i="11"/>
  <c r="I335" i="11"/>
  <c r="I336" i="11"/>
  <c r="I337" i="11"/>
  <c r="I338" i="11"/>
  <c r="I339" i="11"/>
  <c r="I340" i="11"/>
  <c r="I341" i="11"/>
  <c r="I342" i="11"/>
  <c r="I343" i="11"/>
  <c r="I344" i="11"/>
  <c r="I345" i="11"/>
  <c r="I346" i="11"/>
  <c r="I347" i="11"/>
  <c r="I348" i="11"/>
  <c r="I349" i="11"/>
  <c r="I350" i="11"/>
  <c r="I351" i="11"/>
  <c r="I352" i="11"/>
  <c r="I353" i="11"/>
  <c r="I354" i="11"/>
  <c r="I355" i="11"/>
  <c r="I356" i="11"/>
  <c r="I357" i="11"/>
  <c r="I358" i="11"/>
  <c r="I359" i="11"/>
  <c r="I360" i="11"/>
  <c r="I361" i="11"/>
  <c r="I362" i="11"/>
  <c r="I363" i="11"/>
  <c r="I364" i="11"/>
  <c r="I365" i="11"/>
  <c r="I366" i="11"/>
  <c r="I367" i="11"/>
  <c r="I368" i="11"/>
  <c r="I369" i="11"/>
  <c r="I370" i="11"/>
  <c r="I371" i="11"/>
  <c r="I372" i="11"/>
  <c r="I373" i="11"/>
  <c r="I374" i="11"/>
  <c r="I375" i="11"/>
  <c r="I376" i="11"/>
  <c r="I377" i="11"/>
  <c r="I378" i="11"/>
  <c r="I379" i="11"/>
  <c r="I380" i="11"/>
  <c r="I381" i="11"/>
  <c r="I382" i="11"/>
  <c r="I383" i="11"/>
  <c r="I384" i="11"/>
  <c r="I385" i="11"/>
  <c r="I386" i="11"/>
  <c r="I387" i="11"/>
  <c r="I388" i="11"/>
  <c r="I389" i="11"/>
  <c r="I390" i="11"/>
  <c r="I391" i="11"/>
  <c r="I392" i="11"/>
  <c r="I393" i="11"/>
  <c r="I394" i="11"/>
  <c r="I395" i="11"/>
  <c r="I396" i="11"/>
  <c r="I397" i="11"/>
  <c r="I398" i="11"/>
  <c r="I399" i="11"/>
  <c r="I400" i="11"/>
  <c r="I401" i="11"/>
  <c r="I402" i="11"/>
  <c r="I403" i="11"/>
  <c r="I404" i="11"/>
  <c r="I405" i="11"/>
  <c r="I406" i="11"/>
  <c r="I407" i="11"/>
  <c r="I408" i="11"/>
  <c r="I409" i="11"/>
  <c r="I410" i="11"/>
  <c r="I411" i="11"/>
  <c r="I412" i="11"/>
  <c r="I413" i="11"/>
  <c r="I414" i="11"/>
  <c r="I415" i="11"/>
  <c r="I416" i="11"/>
  <c r="I417" i="11"/>
  <c r="I418" i="11"/>
  <c r="I419" i="11"/>
  <c r="I420" i="11"/>
  <c r="I421" i="11"/>
  <c r="I422" i="11"/>
  <c r="I423" i="11"/>
  <c r="I424" i="11"/>
  <c r="I425" i="11"/>
  <c r="I426" i="11"/>
  <c r="I427" i="11"/>
  <c r="I428" i="11"/>
  <c r="I429" i="11"/>
  <c r="I430" i="11"/>
  <c r="I431" i="11"/>
  <c r="I432" i="11"/>
  <c r="I433" i="11"/>
  <c r="I434" i="11"/>
  <c r="I435" i="11"/>
  <c r="I436" i="11"/>
  <c r="I437" i="11"/>
  <c r="I438" i="11"/>
  <c r="I439" i="11"/>
  <c r="I440" i="11"/>
  <c r="I441" i="11"/>
  <c r="I442" i="11"/>
  <c r="I443" i="11"/>
  <c r="I444" i="11"/>
  <c r="I445" i="11"/>
  <c r="I446" i="11"/>
  <c r="I447" i="11"/>
  <c r="I448" i="11"/>
  <c r="I449" i="11"/>
  <c r="I450" i="11"/>
  <c r="I451" i="11"/>
  <c r="I452" i="11"/>
  <c r="I453" i="11"/>
  <c r="I454" i="11"/>
  <c r="I455" i="11"/>
  <c r="I456" i="11"/>
  <c r="I457" i="11"/>
  <c r="I458" i="11"/>
  <c r="I459" i="11"/>
  <c r="I460" i="11"/>
  <c r="I461" i="11"/>
  <c r="I462" i="11"/>
  <c r="I463" i="11"/>
  <c r="I464" i="11"/>
  <c r="I465" i="11"/>
  <c r="I466" i="11"/>
  <c r="I467" i="11"/>
  <c r="I468" i="11"/>
  <c r="I469" i="11"/>
  <c r="I470" i="11"/>
  <c r="I471" i="11"/>
  <c r="I472" i="11"/>
  <c r="I473" i="11"/>
  <c r="I474" i="11"/>
  <c r="I475" i="11"/>
  <c r="I476" i="11"/>
  <c r="I477" i="11"/>
  <c r="I478" i="11"/>
  <c r="I479" i="11"/>
  <c r="I480" i="11"/>
  <c r="I481" i="11"/>
  <c r="I482" i="11"/>
  <c r="I483" i="11"/>
  <c r="I484" i="11"/>
  <c r="I485" i="11"/>
  <c r="I486" i="11"/>
  <c r="I487" i="11"/>
  <c r="I488" i="11"/>
  <c r="I489" i="11"/>
  <c r="I490" i="11"/>
  <c r="I491" i="11"/>
  <c r="I492" i="11"/>
  <c r="I493" i="11"/>
  <c r="I494" i="11"/>
  <c r="I495" i="11"/>
  <c r="I496" i="11"/>
  <c r="I497" i="11"/>
  <c r="I498" i="11"/>
  <c r="I499" i="11"/>
  <c r="I500" i="11"/>
  <c r="I501" i="11"/>
  <c r="I502" i="11"/>
  <c r="I503" i="11"/>
  <c r="I504" i="11"/>
  <c r="I505" i="11"/>
  <c r="I506" i="11"/>
  <c r="I507" i="11"/>
  <c r="I508" i="11"/>
  <c r="I509" i="11"/>
  <c r="I510" i="11"/>
  <c r="I511" i="11"/>
  <c r="I512" i="11"/>
  <c r="I513" i="11"/>
  <c r="I514" i="11"/>
  <c r="I515" i="11"/>
  <c r="I516" i="11"/>
  <c r="I517" i="11"/>
  <c r="I518" i="11"/>
  <c r="I519" i="11"/>
  <c r="I520" i="11"/>
  <c r="I521" i="11"/>
  <c r="I522" i="11"/>
  <c r="I523" i="11"/>
  <c r="I524" i="11"/>
  <c r="I525" i="11"/>
  <c r="I526" i="11"/>
  <c r="I527" i="11"/>
  <c r="I528" i="11"/>
  <c r="I529" i="11"/>
  <c r="I530" i="11"/>
  <c r="I531" i="11"/>
  <c r="I532" i="11"/>
  <c r="I533" i="11"/>
  <c r="I534" i="11"/>
  <c r="I535" i="11"/>
  <c r="I536" i="11"/>
  <c r="I537" i="11"/>
  <c r="I538" i="11"/>
  <c r="I539" i="11"/>
  <c r="I540" i="11"/>
  <c r="I541" i="11"/>
  <c r="I542" i="11"/>
  <c r="I543" i="11"/>
  <c r="I544" i="11"/>
  <c r="I545" i="11"/>
  <c r="I546" i="11"/>
  <c r="I547" i="11"/>
  <c r="I548" i="11"/>
  <c r="I549" i="11"/>
  <c r="I550" i="11"/>
  <c r="I551" i="11"/>
  <c r="I552" i="11"/>
  <c r="I553" i="11"/>
  <c r="I554" i="11"/>
  <c r="I555" i="11"/>
  <c r="I556" i="11"/>
  <c r="I557" i="11"/>
  <c r="I558" i="11"/>
  <c r="I559" i="11"/>
  <c r="I560" i="11"/>
  <c r="I561" i="11"/>
  <c r="I562" i="11"/>
  <c r="I563" i="11"/>
  <c r="I564" i="11"/>
  <c r="I565" i="11"/>
  <c r="I566" i="11"/>
  <c r="I567" i="11"/>
  <c r="I568" i="11"/>
  <c r="I569" i="11"/>
  <c r="I570" i="11"/>
  <c r="I571" i="11"/>
  <c r="I572" i="11"/>
  <c r="I573" i="11"/>
  <c r="I574" i="11"/>
  <c r="I575" i="11"/>
  <c r="I576" i="11"/>
  <c r="I577" i="11"/>
  <c r="I578" i="11"/>
  <c r="I579" i="11"/>
  <c r="I580" i="11"/>
  <c r="I581" i="11"/>
  <c r="I582" i="11"/>
  <c r="I583" i="11"/>
  <c r="I584" i="11"/>
  <c r="I585" i="11"/>
  <c r="I586" i="11"/>
  <c r="I587" i="11"/>
  <c r="I588" i="11"/>
  <c r="I589" i="11"/>
  <c r="I590" i="11"/>
  <c r="I591" i="11"/>
  <c r="I592" i="11"/>
  <c r="I593" i="11"/>
  <c r="I594" i="11"/>
  <c r="I595" i="11"/>
  <c r="I596" i="11"/>
  <c r="I597" i="11"/>
  <c r="I598" i="11"/>
  <c r="I599" i="11"/>
  <c r="I600" i="11"/>
  <c r="I601" i="11"/>
  <c r="I602" i="11"/>
  <c r="I603" i="11"/>
  <c r="I604" i="11"/>
  <c r="I605" i="11"/>
  <c r="I606" i="11"/>
  <c r="I607" i="11"/>
  <c r="I608" i="11"/>
  <c r="I609" i="11"/>
  <c r="I610" i="11"/>
  <c r="I611" i="11"/>
  <c r="I612" i="11"/>
  <c r="I613" i="11"/>
  <c r="I614" i="11"/>
  <c r="I615" i="11"/>
  <c r="I616" i="11"/>
  <c r="I617" i="11"/>
  <c r="I618" i="11"/>
  <c r="I619" i="11"/>
  <c r="I620" i="11"/>
  <c r="I621" i="11"/>
  <c r="I622" i="11"/>
  <c r="I623" i="11"/>
  <c r="I624" i="11"/>
  <c r="I625" i="11"/>
  <c r="I626" i="11"/>
  <c r="I627" i="11"/>
  <c r="I628" i="11"/>
  <c r="I629" i="11"/>
  <c r="I630" i="11"/>
  <c r="I631" i="11"/>
  <c r="I632" i="11"/>
  <c r="I633" i="11"/>
  <c r="I634" i="11"/>
  <c r="I635" i="11"/>
  <c r="I636" i="11"/>
  <c r="I637" i="11"/>
  <c r="I638" i="11"/>
  <c r="I639" i="11"/>
  <c r="I640" i="11"/>
  <c r="I641" i="11"/>
  <c r="I642" i="11"/>
  <c r="I643" i="11"/>
  <c r="I644" i="11"/>
  <c r="I645" i="11"/>
  <c r="I646" i="11"/>
  <c r="I647" i="11"/>
  <c r="I648" i="11"/>
  <c r="I649" i="11"/>
  <c r="I650" i="11"/>
  <c r="I651" i="11"/>
  <c r="I652" i="11"/>
  <c r="I653" i="11"/>
  <c r="I654" i="11"/>
  <c r="I655" i="11"/>
  <c r="I656" i="11"/>
  <c r="I657" i="11"/>
  <c r="I658" i="11"/>
  <c r="I659" i="11"/>
  <c r="I660" i="11"/>
  <c r="I661" i="11"/>
  <c r="I662" i="11"/>
  <c r="I663" i="11"/>
  <c r="I664" i="11"/>
  <c r="I665" i="11"/>
  <c r="I666" i="11"/>
  <c r="I667" i="11"/>
  <c r="I668" i="11"/>
  <c r="I669" i="11"/>
  <c r="I670" i="11"/>
  <c r="I671" i="11"/>
  <c r="I672" i="11"/>
  <c r="I673" i="11"/>
  <c r="I674" i="11"/>
  <c r="I675" i="11"/>
  <c r="I676" i="11"/>
  <c r="I677" i="11"/>
  <c r="I678" i="11"/>
  <c r="I679" i="11"/>
  <c r="I680" i="11"/>
  <c r="I681" i="11"/>
  <c r="I682" i="11"/>
  <c r="I683" i="11"/>
  <c r="I684" i="11"/>
  <c r="I685" i="11"/>
  <c r="I686" i="11"/>
  <c r="I687" i="11"/>
  <c r="I688" i="11"/>
  <c r="I689" i="11"/>
  <c r="I690" i="11"/>
  <c r="I691" i="11"/>
  <c r="I692" i="11"/>
  <c r="I693" i="11"/>
  <c r="I694" i="11"/>
  <c r="I695" i="11"/>
  <c r="I696" i="11"/>
  <c r="I697" i="11"/>
  <c r="I698" i="11"/>
  <c r="I699" i="11"/>
  <c r="I700" i="11"/>
  <c r="I701" i="11"/>
  <c r="I702" i="11"/>
  <c r="I703" i="11"/>
  <c r="I704" i="11"/>
  <c r="I705" i="11"/>
  <c r="I706" i="11"/>
  <c r="I707" i="11"/>
  <c r="I708" i="11"/>
  <c r="I709" i="11"/>
  <c r="I710" i="11"/>
  <c r="I711" i="11"/>
  <c r="I712" i="11"/>
  <c r="I713" i="11"/>
  <c r="I714" i="11"/>
  <c r="I715" i="11"/>
  <c r="I716" i="11"/>
  <c r="I717" i="11"/>
  <c r="I718" i="11"/>
  <c r="I719" i="11"/>
  <c r="I720" i="11"/>
  <c r="I721" i="11"/>
  <c r="I722" i="11"/>
  <c r="I723" i="11"/>
  <c r="I724" i="11"/>
  <c r="I725" i="11"/>
  <c r="I726" i="11"/>
  <c r="I727" i="11"/>
  <c r="I728" i="11"/>
  <c r="I729" i="11"/>
  <c r="I730" i="11"/>
  <c r="I731" i="11"/>
  <c r="I732" i="11"/>
  <c r="I733" i="11"/>
  <c r="I734" i="11"/>
  <c r="I735" i="11"/>
  <c r="I736" i="11"/>
  <c r="I737" i="11"/>
  <c r="I738" i="11"/>
  <c r="I739" i="11"/>
  <c r="I740" i="11"/>
  <c r="I741" i="11"/>
  <c r="I742" i="11"/>
  <c r="I743" i="11"/>
  <c r="I744" i="11"/>
  <c r="I745" i="11"/>
  <c r="I746" i="11"/>
  <c r="I747" i="11"/>
  <c r="I748" i="11"/>
  <c r="I749" i="11"/>
  <c r="I750" i="11"/>
  <c r="I751" i="11"/>
  <c r="I752" i="11"/>
  <c r="I753" i="11"/>
  <c r="I754" i="11"/>
  <c r="I755" i="11"/>
  <c r="I756" i="11"/>
  <c r="I757" i="11"/>
  <c r="I758" i="11"/>
  <c r="I759" i="11"/>
  <c r="I760" i="11"/>
  <c r="I761" i="11"/>
  <c r="I762" i="11"/>
  <c r="I763" i="11"/>
  <c r="I764" i="11"/>
  <c r="I765" i="11"/>
  <c r="I766" i="11"/>
  <c r="I767" i="11"/>
  <c r="I768" i="11"/>
  <c r="I769" i="11"/>
  <c r="I770" i="11"/>
  <c r="I771" i="11"/>
  <c r="I772" i="11"/>
  <c r="I773" i="11"/>
  <c r="I774" i="11"/>
  <c r="I775" i="11"/>
  <c r="I776" i="11"/>
  <c r="I777" i="11"/>
  <c r="I778" i="11"/>
  <c r="I779" i="11"/>
  <c r="I780" i="11"/>
  <c r="I781" i="11"/>
  <c r="I782" i="11"/>
  <c r="I783" i="11"/>
  <c r="I784" i="11"/>
  <c r="I785" i="11"/>
  <c r="I786" i="11"/>
  <c r="I787" i="11"/>
  <c r="I788" i="11"/>
  <c r="I789" i="11"/>
  <c r="I790" i="11"/>
  <c r="I791" i="11"/>
  <c r="I792" i="11"/>
  <c r="I793" i="11"/>
  <c r="I794" i="11"/>
  <c r="I795" i="11"/>
  <c r="I796" i="11"/>
  <c r="I797" i="11"/>
  <c r="I798" i="11"/>
  <c r="I799" i="11"/>
  <c r="I800" i="11"/>
  <c r="I801" i="11"/>
  <c r="I802" i="11"/>
  <c r="I803" i="11"/>
  <c r="I804" i="11"/>
  <c r="I805" i="11"/>
  <c r="I806" i="11"/>
  <c r="I807" i="11"/>
  <c r="I808" i="11"/>
  <c r="I809" i="11"/>
  <c r="I810" i="11"/>
  <c r="I811" i="11"/>
  <c r="I812" i="11"/>
  <c r="I813" i="11"/>
  <c r="I814" i="11"/>
  <c r="I815" i="11"/>
  <c r="I816" i="11"/>
  <c r="I817" i="11"/>
  <c r="I818" i="11"/>
  <c r="I819" i="11"/>
  <c r="I820" i="11"/>
  <c r="I821" i="11"/>
  <c r="I822" i="11"/>
  <c r="I823" i="11"/>
  <c r="I824" i="11"/>
  <c r="I825" i="11"/>
  <c r="I826" i="11"/>
  <c r="I827" i="11"/>
  <c r="I828" i="11"/>
  <c r="I829" i="11"/>
  <c r="I830" i="11"/>
  <c r="I831" i="11"/>
  <c r="I832" i="11"/>
  <c r="I833" i="11"/>
  <c r="I834" i="11"/>
  <c r="I835" i="11"/>
  <c r="I836" i="11"/>
  <c r="I837" i="11"/>
  <c r="I838" i="11"/>
  <c r="I839" i="11"/>
  <c r="I840" i="11"/>
  <c r="I841" i="11"/>
  <c r="I842" i="11"/>
  <c r="I843" i="11"/>
  <c r="I844" i="11"/>
  <c r="I845" i="11"/>
  <c r="I846" i="11"/>
  <c r="I847" i="11"/>
  <c r="I848" i="11"/>
  <c r="I849" i="11"/>
  <c r="I850" i="11"/>
  <c r="I851" i="11"/>
  <c r="I852" i="11"/>
  <c r="I853" i="11"/>
  <c r="I854" i="11"/>
  <c r="I855" i="11"/>
  <c r="I856" i="11"/>
  <c r="I857" i="11"/>
  <c r="I858" i="11"/>
  <c r="I859" i="11"/>
  <c r="I860" i="11"/>
  <c r="I861" i="11"/>
  <c r="I862" i="11"/>
  <c r="I863" i="11"/>
  <c r="I864" i="11"/>
  <c r="I865" i="11"/>
  <c r="I866" i="11"/>
  <c r="I867" i="11"/>
  <c r="I868" i="11"/>
  <c r="I869" i="11"/>
  <c r="I870" i="11"/>
  <c r="I871" i="11"/>
  <c r="I872" i="11"/>
  <c r="I873" i="11"/>
  <c r="I874" i="11"/>
  <c r="I875" i="11"/>
  <c r="I876" i="11"/>
  <c r="I877" i="11"/>
  <c r="I878" i="11"/>
  <c r="I879" i="11"/>
  <c r="I880" i="11"/>
  <c r="I881" i="11"/>
  <c r="I882" i="11"/>
  <c r="I883" i="11"/>
  <c r="I884" i="11"/>
  <c r="I885" i="11"/>
  <c r="I886" i="11"/>
  <c r="I887" i="11"/>
  <c r="I888" i="11"/>
  <c r="I889" i="11"/>
  <c r="I890" i="11"/>
  <c r="I891" i="11"/>
  <c r="I892" i="11"/>
  <c r="I893" i="11"/>
  <c r="I894" i="11"/>
  <c r="I895" i="11"/>
  <c r="I896" i="11"/>
  <c r="I897" i="11"/>
  <c r="I898" i="11"/>
  <c r="I899" i="11"/>
  <c r="I900" i="11"/>
  <c r="I901" i="11"/>
  <c r="I902" i="11"/>
  <c r="I903" i="11"/>
  <c r="I904" i="11"/>
  <c r="I905" i="11"/>
  <c r="I906" i="11"/>
  <c r="I907" i="11"/>
  <c r="I908" i="11"/>
  <c r="I909" i="11"/>
  <c r="I910" i="11"/>
  <c r="I911" i="11"/>
  <c r="I912" i="11"/>
  <c r="I913" i="11"/>
  <c r="I914" i="11"/>
  <c r="I915" i="11"/>
  <c r="I916" i="11"/>
  <c r="I917" i="11"/>
  <c r="I918" i="11"/>
  <c r="I919" i="11"/>
  <c r="I920" i="11"/>
  <c r="I921" i="11"/>
  <c r="I922" i="11"/>
  <c r="I923" i="11"/>
  <c r="I924" i="11"/>
  <c r="I925" i="11"/>
  <c r="I926" i="11"/>
  <c r="I927" i="11"/>
  <c r="I928" i="11"/>
  <c r="I929" i="11"/>
  <c r="I930" i="11"/>
  <c r="I931" i="11"/>
  <c r="I932" i="11"/>
  <c r="I933" i="11"/>
  <c r="I934" i="11"/>
  <c r="I935" i="11"/>
  <c r="I936" i="11"/>
  <c r="I937" i="11"/>
  <c r="I938" i="11"/>
  <c r="I939" i="11"/>
  <c r="I940" i="11"/>
  <c r="I941" i="11"/>
  <c r="I942" i="11"/>
  <c r="I943" i="11"/>
  <c r="I944" i="11"/>
  <c r="I945" i="11"/>
  <c r="I946" i="11"/>
  <c r="I947" i="11"/>
  <c r="I948" i="11"/>
  <c r="I949" i="11"/>
  <c r="I950" i="11"/>
  <c r="I951" i="11"/>
  <c r="I952" i="11"/>
  <c r="I953" i="11"/>
  <c r="I954" i="11"/>
  <c r="I955" i="11"/>
  <c r="I956" i="11"/>
  <c r="I957" i="11"/>
  <c r="I958" i="11"/>
  <c r="I959" i="11"/>
  <c r="I960" i="11"/>
  <c r="I961" i="11"/>
  <c r="I962" i="11"/>
  <c r="I963" i="11"/>
  <c r="I964" i="11"/>
  <c r="I965" i="11"/>
  <c r="I966" i="11"/>
  <c r="I967" i="11"/>
  <c r="I968" i="11"/>
  <c r="I969" i="11"/>
  <c r="I970" i="11"/>
  <c r="I971" i="11"/>
  <c r="I972" i="11"/>
  <c r="I973" i="11"/>
  <c r="I974" i="11"/>
  <c r="I975" i="11"/>
  <c r="I976" i="11"/>
  <c r="I977" i="11"/>
  <c r="I978" i="11"/>
  <c r="I979" i="11"/>
  <c r="I980" i="11"/>
  <c r="I981" i="11"/>
  <c r="I982" i="11"/>
  <c r="I983" i="11"/>
  <c r="I984" i="11"/>
  <c r="I985" i="11"/>
  <c r="I986" i="11"/>
  <c r="I987" i="11"/>
  <c r="I988" i="11"/>
  <c r="I989" i="11"/>
  <c r="I990" i="11"/>
  <c r="I991" i="11"/>
  <c r="I992" i="11"/>
  <c r="I993" i="11"/>
  <c r="I994" i="11"/>
  <c r="I995" i="11"/>
  <c r="I996" i="11"/>
  <c r="I997" i="11"/>
  <c r="I998" i="11"/>
  <c r="I999" i="11"/>
  <c r="I1000" i="11"/>
  <c r="I1001" i="11"/>
  <c r="I1002" i="11"/>
  <c r="I1003" i="11"/>
  <c r="I1004" i="11"/>
  <c r="I1005" i="11"/>
  <c r="I1006" i="11"/>
  <c r="I1007" i="11"/>
  <c r="I1008" i="11"/>
  <c r="I1009" i="11"/>
  <c r="I1010" i="11"/>
  <c r="I1011" i="11"/>
  <c r="I1012" i="11"/>
  <c r="I1013" i="11"/>
  <c r="I1014" i="11"/>
  <c r="I1015" i="11"/>
  <c r="I1016" i="11"/>
  <c r="I1017" i="11"/>
  <c r="I1018" i="11"/>
  <c r="I1019" i="11"/>
  <c r="I1020" i="11"/>
  <c r="I1021" i="11"/>
  <c r="I1022" i="11"/>
  <c r="I1023" i="11"/>
  <c r="I1024" i="11"/>
  <c r="I1025" i="11"/>
  <c r="I1026" i="11"/>
  <c r="I1027" i="11"/>
  <c r="I1028" i="11"/>
  <c r="I1029" i="11"/>
  <c r="I1030" i="11"/>
  <c r="I1031" i="11"/>
  <c r="I1032" i="11"/>
  <c r="I1033" i="11"/>
  <c r="I1034" i="11"/>
  <c r="I1035" i="11"/>
  <c r="I1036" i="11"/>
  <c r="I1037" i="11"/>
  <c r="I1038" i="11"/>
  <c r="I1039" i="11"/>
  <c r="I1040" i="11"/>
  <c r="I1041" i="11"/>
  <c r="I1042" i="11"/>
  <c r="I1043" i="11"/>
  <c r="I1044" i="11"/>
  <c r="I1045" i="11"/>
  <c r="I1046" i="11"/>
  <c r="I1047" i="11"/>
  <c r="I1048" i="11"/>
  <c r="I1049" i="11"/>
  <c r="I1050" i="11"/>
  <c r="I1051" i="11"/>
  <c r="I1052" i="11"/>
  <c r="I1053" i="11"/>
  <c r="I1054" i="11"/>
  <c r="I1055" i="11"/>
  <c r="I1056" i="11"/>
  <c r="I1057" i="11"/>
  <c r="I1058" i="11"/>
  <c r="I1059" i="11"/>
  <c r="I1060" i="11"/>
  <c r="I1061" i="11"/>
  <c r="I1062" i="11"/>
  <c r="I1063" i="11"/>
  <c r="I1064" i="11"/>
  <c r="I1065" i="11"/>
  <c r="I1066" i="11"/>
  <c r="I1067" i="11"/>
  <c r="I1068" i="11"/>
  <c r="I1069" i="11"/>
  <c r="I1070" i="11"/>
  <c r="I1071" i="11"/>
  <c r="I1072" i="11"/>
  <c r="I1073" i="11"/>
  <c r="I1074" i="11"/>
  <c r="I1075" i="11"/>
  <c r="I1076" i="11"/>
  <c r="I1077" i="11"/>
  <c r="I1078" i="11"/>
  <c r="I1079" i="11"/>
  <c r="I1080" i="11"/>
  <c r="I1081" i="11"/>
  <c r="I1082" i="11"/>
  <c r="I1083" i="11"/>
  <c r="I1084" i="11"/>
  <c r="I1085" i="11"/>
  <c r="I1086" i="11"/>
  <c r="I1087" i="11"/>
  <c r="I1088" i="11"/>
  <c r="I1089" i="11"/>
  <c r="I1090" i="11"/>
  <c r="I1091" i="11"/>
  <c r="I1092" i="11"/>
  <c r="I1093" i="11"/>
  <c r="I1094" i="11"/>
  <c r="I1095" i="11"/>
  <c r="I1096" i="11"/>
  <c r="I1097" i="11"/>
  <c r="I1098" i="11"/>
  <c r="I1099" i="11"/>
  <c r="I1100" i="11"/>
  <c r="I1101" i="11"/>
  <c r="I1102" i="11"/>
  <c r="I1103" i="11"/>
  <c r="I1104" i="11"/>
  <c r="I1105" i="11"/>
  <c r="I1106" i="11"/>
  <c r="I1107" i="11"/>
  <c r="I1108" i="11"/>
  <c r="I1109" i="11"/>
  <c r="I1110" i="11"/>
  <c r="I1111" i="11"/>
  <c r="I1112" i="11"/>
  <c r="I1113" i="11"/>
  <c r="I1114" i="11"/>
  <c r="I1115" i="11"/>
  <c r="I1116" i="11"/>
  <c r="I1117" i="11"/>
  <c r="I1118" i="11"/>
  <c r="I1119" i="11"/>
  <c r="I1120" i="11"/>
  <c r="I1121" i="11"/>
  <c r="I1122" i="11"/>
  <c r="I1123" i="11"/>
  <c r="I1124" i="11"/>
  <c r="I1125" i="11"/>
  <c r="I1126" i="11"/>
  <c r="I1127" i="11"/>
  <c r="I1128" i="11"/>
  <c r="I1129" i="11"/>
  <c r="I1130" i="11"/>
  <c r="I1131" i="11"/>
  <c r="I1132" i="11"/>
  <c r="I1133" i="11"/>
  <c r="I1134" i="11"/>
  <c r="I1135" i="11"/>
  <c r="I1136" i="11"/>
  <c r="I1137" i="11"/>
  <c r="I1138" i="11"/>
  <c r="I1139" i="11"/>
  <c r="I1140" i="11"/>
  <c r="I1141" i="11"/>
  <c r="I1142" i="11"/>
  <c r="I1143" i="11"/>
  <c r="I1144" i="11"/>
  <c r="I1145" i="11"/>
  <c r="I1146" i="11"/>
  <c r="I1147" i="11"/>
  <c r="I1148" i="11"/>
  <c r="I1149" i="11"/>
  <c r="I1150" i="11"/>
  <c r="I1151" i="11"/>
  <c r="I1152" i="11"/>
  <c r="I1153" i="11"/>
  <c r="I1154" i="11"/>
  <c r="I1155" i="11"/>
  <c r="I1156" i="11"/>
  <c r="I1157" i="11"/>
  <c r="I1158" i="11"/>
  <c r="I1159" i="11"/>
  <c r="I1160" i="11"/>
  <c r="I1161" i="11"/>
  <c r="I1162" i="11"/>
  <c r="I1163" i="11"/>
  <c r="I1164" i="11"/>
  <c r="I1165" i="11"/>
  <c r="I1166" i="11"/>
  <c r="I1167" i="11"/>
  <c r="I1168" i="11"/>
  <c r="I1169" i="11"/>
  <c r="I1170" i="11"/>
  <c r="I1171" i="11"/>
  <c r="I1172" i="11"/>
  <c r="I1173" i="11"/>
  <c r="I1174" i="11"/>
  <c r="I1175" i="11"/>
  <c r="I1176" i="11"/>
  <c r="I1177" i="11"/>
  <c r="I1178" i="11"/>
  <c r="I1179" i="11"/>
  <c r="I1180" i="11"/>
  <c r="I1181" i="11"/>
  <c r="I1182" i="11"/>
  <c r="I1183" i="11"/>
  <c r="I1184" i="11"/>
  <c r="I1185" i="11"/>
  <c r="I1186" i="11"/>
  <c r="I1187" i="11"/>
  <c r="I1188" i="11"/>
  <c r="I1189" i="11"/>
  <c r="I1190" i="11"/>
  <c r="I1191" i="11"/>
  <c r="I1192" i="11"/>
  <c r="I1193" i="11"/>
  <c r="I1194" i="11"/>
  <c r="I1195" i="11"/>
  <c r="I1196" i="11"/>
  <c r="I1197" i="11"/>
  <c r="I1198" i="11"/>
  <c r="I1199" i="11"/>
  <c r="I1200" i="11"/>
  <c r="I1201" i="11"/>
  <c r="I1202" i="11"/>
  <c r="I1203" i="11"/>
  <c r="I1204" i="11"/>
  <c r="I1205" i="11"/>
  <c r="I1206" i="11"/>
  <c r="I1207" i="11"/>
  <c r="I1208" i="11"/>
  <c r="I1209" i="11"/>
  <c r="I1210" i="11"/>
  <c r="I1211" i="11"/>
  <c r="I1212" i="11"/>
  <c r="I1213" i="11"/>
  <c r="I1214" i="11"/>
  <c r="I1215" i="11"/>
  <c r="I1216" i="11"/>
  <c r="I1217" i="11"/>
  <c r="I1218" i="11"/>
  <c r="I1219" i="11"/>
  <c r="I1220" i="11"/>
  <c r="I1221" i="11"/>
  <c r="I1222" i="11"/>
  <c r="I1223" i="11"/>
  <c r="I1224" i="11"/>
  <c r="I1225" i="11"/>
  <c r="I1226" i="11"/>
  <c r="I1227" i="11"/>
  <c r="I1228" i="11"/>
  <c r="I1229" i="11"/>
  <c r="I1230" i="11"/>
  <c r="I1231" i="11"/>
  <c r="I1232" i="11"/>
  <c r="I1233" i="11"/>
  <c r="I1234" i="11"/>
  <c r="I1235" i="11"/>
  <c r="I1236" i="11"/>
  <c r="I1237" i="11"/>
  <c r="I1238" i="11"/>
  <c r="I1239" i="11"/>
  <c r="I1240" i="11"/>
  <c r="I1241" i="11"/>
  <c r="I1242" i="11"/>
  <c r="I1243" i="11"/>
  <c r="I1244" i="11"/>
  <c r="I1245" i="11"/>
  <c r="I1246" i="11"/>
  <c r="I1247" i="11"/>
  <c r="I1248" i="11"/>
  <c r="I1249" i="11"/>
  <c r="I1250" i="11"/>
  <c r="I1251" i="11"/>
  <c r="I1252" i="11"/>
  <c r="I1253" i="11"/>
  <c r="I1254" i="11"/>
  <c r="I1255" i="11"/>
  <c r="I1256" i="11"/>
  <c r="I1257" i="11"/>
  <c r="I1258" i="11"/>
  <c r="I1259" i="11"/>
  <c r="I1260" i="11"/>
  <c r="I1261" i="11"/>
  <c r="I1262" i="11"/>
  <c r="I1263" i="11"/>
  <c r="I1264" i="11"/>
  <c r="I1265" i="11"/>
  <c r="I1266" i="11"/>
  <c r="I1267" i="11"/>
  <c r="I1268" i="11"/>
  <c r="I1269" i="11"/>
  <c r="I1270" i="11"/>
  <c r="I1271" i="11"/>
  <c r="I1272" i="11"/>
  <c r="I1273" i="11"/>
  <c r="I1274" i="11"/>
  <c r="I1275" i="11"/>
  <c r="I1276" i="11"/>
  <c r="I1277" i="11"/>
  <c r="I1278" i="11"/>
  <c r="I1279" i="11"/>
  <c r="I1280" i="11"/>
  <c r="I1281" i="11"/>
  <c r="I1282" i="11"/>
  <c r="I1283" i="11"/>
  <c r="I1284" i="11"/>
  <c r="I1285" i="11"/>
  <c r="I1286" i="11"/>
  <c r="I1287" i="11"/>
  <c r="I1288" i="11"/>
  <c r="I1289" i="11"/>
  <c r="I1290" i="11"/>
  <c r="I1291" i="11"/>
  <c r="I1292" i="11"/>
  <c r="I1293" i="11"/>
  <c r="I1294" i="11"/>
  <c r="I1295" i="11"/>
  <c r="I1296" i="11"/>
  <c r="I1297" i="11"/>
  <c r="I1298" i="11"/>
  <c r="I1299" i="11"/>
  <c r="I1300" i="11"/>
  <c r="I1301" i="11"/>
  <c r="I1302" i="11"/>
  <c r="I1303" i="11"/>
  <c r="I1304" i="11"/>
  <c r="I1305" i="11"/>
  <c r="I1306" i="11"/>
  <c r="I1307" i="11"/>
  <c r="I1308" i="11"/>
  <c r="I1309" i="11"/>
  <c r="I1310" i="11"/>
  <c r="I1311" i="11"/>
  <c r="I1312" i="11"/>
  <c r="I1313" i="11"/>
  <c r="I1314" i="11"/>
  <c r="I1315" i="11"/>
  <c r="I1316" i="11"/>
  <c r="I1317" i="11"/>
  <c r="I1318" i="11"/>
  <c r="I1319" i="11"/>
  <c r="I1320" i="11"/>
  <c r="I1321" i="11"/>
  <c r="I1322" i="11"/>
  <c r="I1323" i="11"/>
  <c r="I1324" i="11"/>
  <c r="I1325" i="11"/>
  <c r="I1326" i="11"/>
  <c r="I1327" i="11"/>
  <c r="I1328" i="11"/>
  <c r="I1329" i="11"/>
  <c r="I1330" i="11"/>
  <c r="I1331" i="11"/>
  <c r="I1332" i="11"/>
  <c r="I1333" i="11"/>
  <c r="I1334" i="11"/>
  <c r="I1335" i="11"/>
  <c r="I1336" i="11"/>
  <c r="I1337" i="11"/>
  <c r="I1338" i="11"/>
  <c r="I1339" i="11"/>
  <c r="I1340" i="11"/>
  <c r="I1341" i="11"/>
  <c r="I1342" i="11"/>
  <c r="I1343" i="11"/>
  <c r="I1344" i="11"/>
  <c r="I1345" i="11"/>
  <c r="I1346" i="11"/>
  <c r="I1347" i="11"/>
  <c r="I1348" i="11"/>
  <c r="I1349" i="11"/>
  <c r="I1350" i="11"/>
  <c r="I1351" i="11"/>
  <c r="I1352" i="11"/>
  <c r="I1353" i="11"/>
  <c r="I1354" i="11"/>
  <c r="I1355" i="11"/>
  <c r="I1356" i="11"/>
  <c r="I1357" i="11"/>
  <c r="I1358" i="11"/>
  <c r="I1359" i="11"/>
  <c r="I1360" i="11"/>
  <c r="I1361" i="11"/>
  <c r="I1362" i="11"/>
  <c r="I1363" i="11"/>
  <c r="I1364" i="11"/>
  <c r="I1365" i="11"/>
  <c r="I1366" i="11"/>
  <c r="I1367" i="11"/>
  <c r="I1368" i="11"/>
  <c r="I1369" i="11"/>
  <c r="I1370" i="11"/>
  <c r="I1371" i="11"/>
  <c r="I1372" i="11"/>
  <c r="I1373" i="11"/>
  <c r="I1374" i="11"/>
  <c r="I1375" i="11"/>
  <c r="I1376" i="11"/>
  <c r="I1377" i="11"/>
  <c r="I1378" i="11"/>
  <c r="I1379" i="11"/>
  <c r="I1380" i="11"/>
  <c r="I1381" i="11"/>
  <c r="I1382" i="11"/>
  <c r="I1383" i="11"/>
  <c r="I1384" i="11"/>
  <c r="I1385" i="11"/>
  <c r="I1386" i="11"/>
  <c r="I1387" i="11"/>
  <c r="I1388" i="11"/>
  <c r="I1389" i="11"/>
  <c r="I1390" i="11"/>
  <c r="I1391" i="11"/>
  <c r="I1392" i="11"/>
  <c r="I1393" i="11"/>
  <c r="I1394" i="11"/>
  <c r="I1395" i="11"/>
  <c r="I1396" i="11"/>
  <c r="I1397" i="11"/>
  <c r="I1398" i="11"/>
  <c r="I1399" i="11"/>
  <c r="I1400" i="11"/>
  <c r="I1401" i="11"/>
  <c r="I1402" i="11"/>
  <c r="I1403" i="11"/>
  <c r="I1404" i="11"/>
  <c r="I1405" i="11"/>
  <c r="I1406" i="11"/>
  <c r="I1407" i="11"/>
  <c r="I1408" i="11"/>
  <c r="I1409" i="11"/>
  <c r="I1410" i="11"/>
  <c r="I1411" i="11"/>
  <c r="I1412" i="11"/>
  <c r="I1413" i="11"/>
  <c r="I1414" i="11"/>
  <c r="I1415" i="11"/>
  <c r="I1416" i="11"/>
  <c r="I1417" i="11"/>
  <c r="I1418" i="11"/>
  <c r="I1419" i="11"/>
  <c r="I1420" i="11"/>
  <c r="I1421" i="11"/>
  <c r="I1422" i="11"/>
  <c r="I1423" i="11"/>
  <c r="I1424" i="11"/>
  <c r="I1425" i="11"/>
  <c r="I1426" i="11"/>
  <c r="I1427" i="11"/>
  <c r="I1428" i="11"/>
  <c r="I1429" i="11"/>
  <c r="I1430" i="11"/>
  <c r="I1431" i="11"/>
  <c r="I1432" i="11"/>
  <c r="I1433" i="11"/>
  <c r="I1434" i="11"/>
  <c r="I1435" i="11"/>
  <c r="I1436" i="11"/>
  <c r="I1437" i="11"/>
  <c r="I1438" i="11"/>
  <c r="I1439" i="11"/>
  <c r="I1440" i="11"/>
  <c r="I1441" i="11"/>
  <c r="I1442" i="11"/>
  <c r="I1443" i="11"/>
  <c r="I1444" i="11"/>
  <c r="I1445" i="11"/>
  <c r="I1446" i="11"/>
  <c r="I1447" i="11"/>
  <c r="I1448" i="11"/>
  <c r="I1449" i="11"/>
  <c r="I1450" i="11"/>
  <c r="I1451" i="11"/>
  <c r="I1452" i="11"/>
  <c r="I1453" i="11"/>
  <c r="I1454" i="11"/>
  <c r="I1455" i="11"/>
  <c r="I1456" i="11"/>
  <c r="I1457" i="11"/>
  <c r="I1458" i="11"/>
  <c r="I1459" i="11"/>
  <c r="I1460" i="11"/>
  <c r="I1461" i="11"/>
  <c r="I1462" i="11"/>
  <c r="I1463" i="11"/>
  <c r="I1464" i="11"/>
  <c r="I1465" i="11"/>
  <c r="I1466" i="11"/>
  <c r="I1467" i="11"/>
  <c r="I1468" i="11"/>
  <c r="I1469" i="11"/>
  <c r="I1470" i="11"/>
  <c r="I1471" i="11"/>
  <c r="I1472" i="11"/>
  <c r="I1473" i="11"/>
  <c r="I1474" i="11"/>
  <c r="I1475" i="11"/>
  <c r="I1476" i="11"/>
  <c r="I1477" i="11"/>
  <c r="I1478" i="11"/>
  <c r="I1479" i="11"/>
  <c r="I1480" i="11"/>
  <c r="I1481" i="11"/>
  <c r="I1482" i="11"/>
  <c r="I1483" i="11"/>
  <c r="I1484" i="11"/>
  <c r="I1485" i="11"/>
  <c r="I1486" i="11"/>
  <c r="I1487" i="11"/>
  <c r="I1488" i="11"/>
  <c r="I1489" i="11"/>
  <c r="I1490" i="11"/>
  <c r="I1491" i="11"/>
  <c r="I1492" i="11"/>
  <c r="I1493" i="11"/>
  <c r="I1494" i="11"/>
  <c r="I1495" i="11"/>
  <c r="I1496" i="11"/>
  <c r="I1497" i="11"/>
  <c r="I1498" i="11"/>
  <c r="I1499" i="11"/>
  <c r="I1500" i="11"/>
  <c r="I1501" i="11"/>
  <c r="I1502" i="11"/>
  <c r="I1503" i="11"/>
  <c r="I1504" i="11"/>
  <c r="I1505" i="11"/>
  <c r="I1506" i="11"/>
  <c r="I1507" i="11"/>
  <c r="I1508" i="11"/>
  <c r="I1509" i="11"/>
  <c r="I1510" i="11"/>
  <c r="I1511" i="11"/>
  <c r="I1512" i="11"/>
  <c r="I1513" i="11"/>
  <c r="I1514" i="11"/>
  <c r="I1515" i="11"/>
  <c r="I1516" i="11"/>
  <c r="I1517" i="11"/>
  <c r="I1518" i="11"/>
  <c r="I1519" i="11"/>
  <c r="I1520" i="11"/>
  <c r="I1521" i="11"/>
  <c r="I1522" i="11"/>
  <c r="I1523" i="11"/>
  <c r="I1524" i="11"/>
  <c r="I1525" i="11"/>
  <c r="I1526" i="11"/>
  <c r="I1527" i="11"/>
  <c r="I1528" i="11"/>
  <c r="I1529" i="11"/>
  <c r="I1530" i="11"/>
  <c r="I1531" i="11"/>
  <c r="I1532" i="11"/>
  <c r="I1533" i="11"/>
  <c r="I1534" i="11"/>
  <c r="I1535" i="11"/>
  <c r="I1536" i="11"/>
  <c r="I1537" i="11"/>
  <c r="I1538" i="11"/>
  <c r="I1539" i="11"/>
  <c r="I1540" i="11"/>
  <c r="I1541" i="11"/>
  <c r="I1542" i="11"/>
  <c r="I1543" i="11"/>
  <c r="I1544" i="11"/>
  <c r="I1545" i="11"/>
  <c r="I1546" i="11"/>
  <c r="I1547" i="11"/>
  <c r="I1548" i="11"/>
  <c r="I1549" i="11"/>
  <c r="I1550" i="11"/>
  <c r="I1551" i="11"/>
  <c r="I1552" i="11"/>
  <c r="I1553" i="11"/>
  <c r="I1554" i="11"/>
  <c r="I1555" i="11"/>
  <c r="I1556" i="11"/>
  <c r="I1557" i="11"/>
  <c r="I1558" i="11"/>
  <c r="I1559" i="11"/>
  <c r="I1560" i="11"/>
  <c r="I1561" i="11"/>
  <c r="I1562" i="11"/>
  <c r="I1563" i="11"/>
  <c r="I1564" i="11"/>
  <c r="I1565" i="11"/>
  <c r="I1566" i="11"/>
  <c r="I1567" i="11"/>
  <c r="I1568" i="11"/>
  <c r="I1569" i="11"/>
  <c r="I1570" i="11"/>
  <c r="I1571" i="11"/>
  <c r="I1572" i="11"/>
  <c r="I1573" i="11"/>
  <c r="I1574" i="11"/>
  <c r="I1575" i="11"/>
  <c r="I1576" i="11"/>
  <c r="I1577" i="11"/>
  <c r="I1578" i="11"/>
  <c r="I1579" i="11"/>
  <c r="I1580" i="11"/>
  <c r="I1581" i="11"/>
  <c r="I1582" i="11"/>
  <c r="I1583" i="11"/>
  <c r="I1584" i="11"/>
  <c r="I1585" i="11"/>
  <c r="I1586" i="11"/>
  <c r="I1587" i="11"/>
  <c r="I1588" i="11"/>
  <c r="I1589" i="11"/>
  <c r="I1590" i="11"/>
  <c r="I1591" i="11"/>
  <c r="I1592" i="11"/>
  <c r="I1593" i="11"/>
  <c r="I1594" i="11"/>
  <c r="I1595" i="11"/>
  <c r="I1596" i="11"/>
  <c r="I1597" i="11"/>
  <c r="I1598" i="11"/>
  <c r="I1599" i="11"/>
  <c r="I1600" i="11"/>
  <c r="I1601" i="11"/>
  <c r="I1602" i="11"/>
  <c r="I1603" i="11"/>
  <c r="I1604" i="11"/>
  <c r="I1605" i="11"/>
  <c r="I1606" i="11"/>
  <c r="I1607" i="11"/>
  <c r="I1608" i="11"/>
  <c r="I1609" i="11"/>
  <c r="I1610" i="11"/>
  <c r="I1611" i="11"/>
  <c r="I1612" i="11"/>
  <c r="I1613" i="11"/>
  <c r="I1614" i="11"/>
  <c r="I1615" i="11"/>
  <c r="I1616" i="11"/>
  <c r="I1617" i="11"/>
  <c r="I1618" i="11"/>
  <c r="I1619" i="11"/>
  <c r="I1620" i="11"/>
  <c r="I1621" i="11"/>
  <c r="I1622" i="11"/>
  <c r="I1623" i="11"/>
  <c r="I1624" i="11"/>
  <c r="I1625" i="11"/>
  <c r="I1626" i="11"/>
  <c r="I1627" i="11"/>
  <c r="I1628" i="11"/>
  <c r="I1629" i="11"/>
  <c r="I1630" i="11"/>
  <c r="I1631" i="11"/>
  <c r="I1632" i="11"/>
  <c r="I1633" i="11"/>
  <c r="I1634" i="11"/>
  <c r="I1635" i="11"/>
  <c r="I1636" i="11"/>
  <c r="I1637" i="11"/>
  <c r="I1638" i="11"/>
  <c r="I1639" i="11"/>
  <c r="I1640" i="11"/>
  <c r="I1641" i="11"/>
  <c r="I1642" i="11"/>
  <c r="I1643" i="11"/>
  <c r="I1644" i="11"/>
  <c r="I1645" i="11"/>
  <c r="I1646" i="11"/>
  <c r="I1647" i="11"/>
  <c r="I1648" i="11"/>
  <c r="I1649" i="11"/>
  <c r="I1650" i="11"/>
  <c r="I1651" i="11"/>
  <c r="I1652" i="11"/>
  <c r="I1653" i="11"/>
  <c r="I1654" i="11"/>
  <c r="I1655" i="11"/>
  <c r="I1656" i="11"/>
  <c r="I1657" i="11"/>
  <c r="I1658" i="11"/>
  <c r="I1659" i="11"/>
  <c r="I1660" i="11"/>
  <c r="I1661" i="11"/>
  <c r="I1662" i="11"/>
  <c r="I1663" i="11"/>
  <c r="I1664" i="11"/>
  <c r="I1665" i="11"/>
  <c r="I1666" i="11"/>
  <c r="I1667" i="11"/>
  <c r="I1668" i="11"/>
  <c r="I1669" i="11"/>
  <c r="I1670" i="11"/>
  <c r="I1671" i="11"/>
  <c r="I1672" i="11"/>
  <c r="I1673" i="11"/>
  <c r="I1674" i="11"/>
  <c r="I1675" i="11"/>
  <c r="I1676" i="11"/>
  <c r="I1677" i="11"/>
  <c r="I1678" i="11"/>
  <c r="I1679" i="11"/>
  <c r="I1680" i="11"/>
  <c r="I1681" i="11"/>
  <c r="I1682" i="11"/>
  <c r="I1683" i="11"/>
  <c r="I1684" i="11"/>
  <c r="I1685" i="11"/>
  <c r="I1686" i="11"/>
  <c r="I1687" i="11"/>
  <c r="I1688" i="11"/>
  <c r="I1689" i="11"/>
  <c r="I1690" i="11"/>
  <c r="I1691" i="11"/>
  <c r="I1692" i="11"/>
  <c r="I1693" i="11"/>
  <c r="I1694" i="11"/>
  <c r="I1695" i="11"/>
  <c r="I1696" i="11"/>
  <c r="I1697" i="11"/>
  <c r="I1698" i="11"/>
  <c r="I1699" i="11"/>
  <c r="I1700" i="11"/>
  <c r="I1701" i="11"/>
  <c r="I1702" i="11"/>
  <c r="I1703" i="11"/>
  <c r="I1704" i="11"/>
  <c r="I1705" i="11"/>
  <c r="I1706" i="11"/>
  <c r="I1707" i="11"/>
  <c r="I1708" i="11"/>
  <c r="I1709" i="11"/>
  <c r="I1710" i="11"/>
  <c r="I1711" i="11"/>
  <c r="I1712" i="11"/>
  <c r="I1713" i="11"/>
  <c r="I1714" i="11"/>
  <c r="I1715" i="11"/>
  <c r="I1716" i="11"/>
  <c r="I1717" i="11"/>
  <c r="I1718" i="11"/>
  <c r="I1719" i="11"/>
  <c r="I1720" i="11"/>
  <c r="I1721" i="11"/>
  <c r="I1722" i="11"/>
  <c r="I1723" i="11"/>
  <c r="I1724" i="11"/>
  <c r="I1725" i="11"/>
  <c r="I1726" i="11"/>
  <c r="I1727" i="11"/>
  <c r="I1728" i="11"/>
  <c r="I1729" i="11"/>
  <c r="I1730" i="11"/>
  <c r="I1731" i="11"/>
  <c r="I1732" i="11"/>
  <c r="I1733" i="11"/>
  <c r="I1734" i="11"/>
  <c r="I1735" i="11"/>
  <c r="I1736" i="11"/>
  <c r="I1737" i="11"/>
  <c r="I1738" i="11"/>
  <c r="I1739" i="11"/>
  <c r="I1740" i="11"/>
  <c r="I1741" i="11"/>
  <c r="I1742" i="11"/>
  <c r="I1743" i="11"/>
  <c r="I1744" i="11"/>
  <c r="I1745" i="11"/>
  <c r="I1746" i="11"/>
  <c r="I1747" i="11"/>
  <c r="I1748" i="11"/>
  <c r="I1749" i="11"/>
  <c r="I1750" i="11"/>
  <c r="I1751" i="11"/>
  <c r="I1752" i="11"/>
  <c r="I1753" i="11"/>
  <c r="I1754" i="11"/>
  <c r="I1755" i="11"/>
  <c r="I1756" i="11"/>
  <c r="I1757" i="11"/>
  <c r="I1758" i="11"/>
  <c r="I1759" i="11"/>
  <c r="I1760" i="11"/>
  <c r="I1761" i="11"/>
  <c r="I1762" i="11"/>
  <c r="I1763" i="11"/>
  <c r="I1764" i="11"/>
  <c r="I1765" i="11"/>
  <c r="I1766" i="11"/>
  <c r="I1767" i="11"/>
  <c r="I1768" i="11"/>
  <c r="I1769" i="11"/>
  <c r="I1770" i="11"/>
  <c r="I1771" i="11"/>
  <c r="I1772" i="11"/>
  <c r="I1773" i="11"/>
  <c r="I1774" i="11"/>
  <c r="I1775" i="11"/>
  <c r="I1776" i="11"/>
  <c r="I1777" i="11"/>
  <c r="I1778" i="11"/>
  <c r="I1779" i="11"/>
  <c r="I1780" i="11"/>
  <c r="I1781" i="11"/>
  <c r="I1782" i="11"/>
  <c r="I1783" i="11"/>
  <c r="I1784" i="11"/>
  <c r="I1785" i="11"/>
  <c r="I1786" i="11"/>
  <c r="I1787" i="11"/>
  <c r="I1788" i="11"/>
  <c r="I1789" i="11"/>
  <c r="I1790" i="11"/>
  <c r="I1791" i="11"/>
  <c r="I1792" i="11"/>
  <c r="I1793" i="11"/>
  <c r="I1794" i="11"/>
  <c r="I1795" i="11"/>
  <c r="I1796" i="11"/>
  <c r="I1797" i="11"/>
  <c r="I1798" i="11"/>
  <c r="I1799" i="11"/>
  <c r="I1800" i="11"/>
  <c r="I1801" i="11"/>
  <c r="I1802" i="11"/>
  <c r="I1803" i="11"/>
  <c r="I1804" i="11"/>
  <c r="I1805" i="11"/>
  <c r="I1806" i="11"/>
  <c r="I1807" i="11"/>
  <c r="I1808" i="11"/>
  <c r="I1809" i="11"/>
  <c r="I1810" i="11"/>
  <c r="I1811" i="11"/>
  <c r="I1812" i="11"/>
  <c r="I1813" i="11"/>
  <c r="I1814" i="11"/>
  <c r="I1815" i="11"/>
  <c r="I1816" i="11"/>
  <c r="I1817" i="11"/>
  <c r="I1818" i="11"/>
  <c r="I1819" i="11"/>
  <c r="I1820" i="11"/>
  <c r="I1821" i="11"/>
  <c r="I1822" i="11"/>
  <c r="I1823" i="11"/>
  <c r="I1824" i="11"/>
  <c r="I1825" i="11"/>
  <c r="I1826" i="11"/>
  <c r="I1827" i="11"/>
  <c r="I1828" i="11"/>
  <c r="I1829" i="11"/>
  <c r="I1830" i="11"/>
  <c r="I1831" i="11"/>
  <c r="I1832" i="11"/>
  <c r="I1833" i="11"/>
  <c r="I1834" i="11"/>
  <c r="I1835" i="11"/>
  <c r="I1836" i="11"/>
  <c r="I1837" i="11"/>
  <c r="I1838" i="11"/>
  <c r="I1839" i="11"/>
  <c r="I1840" i="11"/>
  <c r="I1841" i="11"/>
  <c r="I1842" i="11"/>
  <c r="I1843" i="11"/>
  <c r="I1844" i="11"/>
  <c r="I1845" i="11"/>
  <c r="I1846" i="11"/>
  <c r="I1847" i="11"/>
  <c r="I1848" i="11"/>
  <c r="I1849" i="11"/>
  <c r="I1850" i="11"/>
  <c r="I1851" i="11"/>
  <c r="I1852" i="11"/>
  <c r="I1853" i="11"/>
  <c r="I1854" i="11"/>
  <c r="I1855" i="11"/>
  <c r="I1856" i="11"/>
  <c r="I1857" i="11"/>
  <c r="I1858" i="11"/>
  <c r="I1859" i="11"/>
  <c r="I1860" i="11"/>
  <c r="I1861" i="11"/>
  <c r="I1862" i="11"/>
  <c r="I1863" i="11"/>
  <c r="I1864" i="11"/>
  <c r="I1865" i="11"/>
  <c r="I1866" i="11"/>
  <c r="I1867" i="11"/>
  <c r="I1868" i="11"/>
  <c r="I1869" i="11"/>
  <c r="I1870" i="11"/>
  <c r="I1871" i="11"/>
  <c r="I1872" i="11"/>
  <c r="I1873" i="11"/>
  <c r="I1874" i="11"/>
  <c r="I1875" i="11"/>
  <c r="I1876" i="11"/>
  <c r="I1877" i="11"/>
  <c r="I1878" i="11"/>
  <c r="I1879" i="11"/>
  <c r="I1880" i="11"/>
  <c r="I1881" i="11"/>
  <c r="I1882" i="11"/>
  <c r="I1883" i="11"/>
  <c r="I1884" i="11"/>
  <c r="I1885" i="11"/>
  <c r="I1886" i="11"/>
  <c r="I1887" i="11"/>
  <c r="I1888" i="11"/>
  <c r="I1889" i="11"/>
  <c r="I1890" i="11"/>
  <c r="I1891" i="11"/>
  <c r="I1892" i="11"/>
  <c r="I1893" i="11"/>
  <c r="I1894" i="11"/>
  <c r="I1895" i="11"/>
  <c r="I1896" i="11"/>
  <c r="I1897" i="11"/>
  <c r="I1898" i="11"/>
  <c r="I1899" i="11"/>
  <c r="I1900" i="11"/>
  <c r="I1901" i="11"/>
  <c r="I1902" i="11"/>
  <c r="I1903" i="11"/>
  <c r="I1904" i="11"/>
  <c r="I1905" i="11"/>
  <c r="I1906" i="11"/>
  <c r="I1907" i="11"/>
  <c r="I1908" i="11"/>
  <c r="I1909" i="11"/>
  <c r="I1910" i="11"/>
  <c r="I1911" i="11"/>
  <c r="I1912" i="11"/>
  <c r="I1913" i="11"/>
  <c r="I1914" i="11"/>
  <c r="I1915" i="11"/>
  <c r="I1916" i="11"/>
  <c r="I1917" i="11"/>
  <c r="I1918" i="11"/>
  <c r="I1919" i="11"/>
  <c r="I1920" i="11"/>
  <c r="I1921" i="11"/>
  <c r="I1922" i="11"/>
  <c r="I1923" i="11"/>
  <c r="I1924" i="11"/>
  <c r="I1925" i="11"/>
  <c r="I1926" i="11"/>
  <c r="I1927" i="11"/>
  <c r="I1928" i="11"/>
  <c r="I1929" i="11"/>
  <c r="I1930" i="11"/>
  <c r="I1931" i="11"/>
  <c r="I1932" i="11"/>
  <c r="I1933" i="11"/>
  <c r="I1934" i="11"/>
  <c r="I1935" i="11"/>
  <c r="I1936" i="11"/>
  <c r="I1937" i="11"/>
  <c r="I1938" i="11"/>
  <c r="I1939" i="11"/>
  <c r="I1940" i="11"/>
  <c r="I1941" i="11"/>
  <c r="I1942" i="11"/>
  <c r="I1943" i="11"/>
  <c r="I1944" i="11"/>
  <c r="I1945" i="11"/>
  <c r="I1946" i="11"/>
  <c r="I1947" i="11"/>
  <c r="I1948" i="11"/>
  <c r="I1949" i="11"/>
  <c r="I1950" i="11"/>
  <c r="I1951" i="11"/>
  <c r="I1952" i="11"/>
  <c r="I1953" i="11"/>
  <c r="I1954" i="11"/>
  <c r="I1955" i="11"/>
  <c r="I1956" i="11"/>
  <c r="I1957" i="11"/>
  <c r="I1958" i="11"/>
  <c r="I1959" i="11"/>
  <c r="I1960" i="11"/>
  <c r="I1961" i="11"/>
  <c r="I1962" i="11"/>
  <c r="I1963" i="11"/>
  <c r="I1964" i="11"/>
  <c r="I1965" i="11"/>
  <c r="I1966" i="11"/>
  <c r="I1967" i="11"/>
  <c r="I1968" i="11"/>
  <c r="I1969" i="11"/>
  <c r="I1970" i="11"/>
  <c r="I1971" i="11"/>
  <c r="I1972" i="11"/>
  <c r="I1973" i="11"/>
  <c r="I1974" i="11"/>
  <c r="I1975" i="11"/>
  <c r="I1976" i="11"/>
  <c r="I1977" i="11"/>
  <c r="I1978" i="11"/>
  <c r="I1979" i="11"/>
  <c r="I1980" i="11"/>
  <c r="I1981" i="11"/>
  <c r="I1982" i="11"/>
  <c r="I1983" i="11"/>
  <c r="I1984" i="11"/>
  <c r="I1985" i="11"/>
  <c r="I1986" i="11"/>
  <c r="I1987" i="11"/>
  <c r="I1988" i="11"/>
  <c r="I1989" i="11"/>
  <c r="I1990" i="11"/>
  <c r="I1991" i="11"/>
  <c r="I1992" i="11"/>
  <c r="I1993" i="11"/>
  <c r="I1994" i="11"/>
  <c r="I1995" i="11"/>
  <c r="I1996" i="11"/>
  <c r="I1997" i="11"/>
  <c r="I1998" i="11"/>
  <c r="I1999" i="11"/>
  <c r="I2000" i="11"/>
  <c r="I2001" i="11"/>
  <c r="I2002" i="11"/>
  <c r="I2003" i="11"/>
  <c r="I2004" i="11"/>
  <c r="I2005" i="11"/>
  <c r="I2006" i="11"/>
  <c r="I2007" i="11"/>
  <c r="I2008" i="11"/>
  <c r="I2009" i="11"/>
  <c r="I2010" i="11"/>
  <c r="I2011" i="11"/>
  <c r="I2012" i="11"/>
  <c r="I2013" i="11"/>
  <c r="I2014" i="11"/>
  <c r="I2015" i="11"/>
  <c r="I2016" i="11"/>
  <c r="I2017" i="11"/>
  <c r="I2018" i="11"/>
  <c r="I2019" i="11"/>
  <c r="I2020" i="11"/>
  <c r="I2021" i="11"/>
  <c r="I2022" i="11"/>
  <c r="I2023" i="11"/>
  <c r="I2024" i="11"/>
  <c r="I2025" i="11"/>
  <c r="I2026" i="11"/>
  <c r="I2027" i="11"/>
  <c r="I2028" i="11"/>
  <c r="I2029" i="11"/>
  <c r="I2030" i="11"/>
  <c r="I2031" i="11"/>
  <c r="I2032" i="11"/>
  <c r="I2033" i="11"/>
  <c r="I2034" i="11"/>
  <c r="I2035" i="11"/>
  <c r="I2036" i="11"/>
  <c r="I2037" i="11"/>
  <c r="I2038" i="11"/>
  <c r="I2039" i="11"/>
  <c r="I2040" i="11"/>
  <c r="I2041" i="11"/>
  <c r="I2042" i="11"/>
  <c r="I2043" i="11"/>
  <c r="I2044" i="11"/>
  <c r="I2045" i="11"/>
  <c r="I2046" i="11"/>
  <c r="I2047" i="11"/>
  <c r="I2048" i="11"/>
  <c r="I2049" i="11"/>
  <c r="I2050" i="11"/>
  <c r="I2051" i="11"/>
  <c r="I2052" i="11"/>
  <c r="I2053" i="11"/>
  <c r="I2054" i="11"/>
  <c r="I2055" i="11"/>
  <c r="I2056" i="11"/>
  <c r="I2057" i="11"/>
  <c r="I2058" i="11"/>
  <c r="I2059" i="11"/>
  <c r="I2060" i="11"/>
  <c r="I2061" i="11"/>
  <c r="I2062" i="11"/>
  <c r="I2063" i="11"/>
  <c r="I2064" i="11"/>
  <c r="I2065" i="11"/>
  <c r="I2066" i="11"/>
  <c r="I2067" i="11"/>
  <c r="I2068" i="11"/>
  <c r="I2069" i="11"/>
  <c r="I2070" i="11"/>
  <c r="I2071" i="11"/>
  <c r="I2072" i="11"/>
  <c r="I2073" i="11"/>
  <c r="I2074" i="11"/>
  <c r="I2075" i="11"/>
  <c r="I2076" i="11"/>
  <c r="I2077" i="11"/>
  <c r="I2078" i="11"/>
  <c r="I2079" i="11"/>
  <c r="I2080" i="11"/>
  <c r="I2081" i="11"/>
  <c r="I2082" i="11"/>
  <c r="I2083" i="11"/>
  <c r="I2084" i="11"/>
  <c r="I2085" i="11"/>
  <c r="I2086" i="11"/>
  <c r="I2087" i="11"/>
  <c r="I2088" i="11"/>
  <c r="I2089" i="11"/>
  <c r="I2090" i="11"/>
  <c r="I2091" i="11"/>
  <c r="I2092" i="11"/>
  <c r="I2093" i="11"/>
  <c r="I2094" i="11"/>
  <c r="I2095" i="11"/>
  <c r="I2096" i="11"/>
  <c r="I2097" i="11"/>
  <c r="I2098" i="11"/>
  <c r="I2099" i="11"/>
  <c r="I2100" i="11"/>
  <c r="I2101" i="11"/>
  <c r="I2102" i="11"/>
  <c r="I2103" i="11"/>
  <c r="I2104" i="11"/>
  <c r="I2105" i="11"/>
  <c r="I2106" i="11"/>
  <c r="I2107" i="11"/>
  <c r="I2108" i="11"/>
  <c r="I2109" i="11"/>
  <c r="I2110" i="11"/>
  <c r="I2111" i="11"/>
  <c r="I2112" i="11"/>
  <c r="I2113" i="11"/>
  <c r="I2114" i="11"/>
  <c r="I2115" i="11"/>
  <c r="I2116" i="11"/>
  <c r="I2117" i="11"/>
  <c r="I2118" i="11"/>
  <c r="I2119" i="11"/>
  <c r="I2120" i="11"/>
  <c r="I2121" i="11"/>
  <c r="I2122" i="11"/>
  <c r="I2123" i="11"/>
  <c r="I2124" i="11"/>
  <c r="I2125" i="11"/>
  <c r="I2126" i="11"/>
  <c r="I2127" i="11"/>
  <c r="I2128" i="11"/>
  <c r="I2129" i="11"/>
  <c r="I2130" i="11"/>
  <c r="I2131" i="11"/>
  <c r="I2132" i="11"/>
  <c r="I2133" i="11"/>
  <c r="I2134" i="11"/>
  <c r="I2135" i="11"/>
  <c r="I2136" i="11"/>
  <c r="I2137" i="11"/>
  <c r="I2138" i="11"/>
  <c r="I2139" i="11"/>
  <c r="I2140" i="11"/>
  <c r="I2141" i="11"/>
  <c r="I2142" i="11"/>
  <c r="I2143" i="11"/>
  <c r="I2144" i="11"/>
  <c r="I2145" i="11"/>
  <c r="I2146" i="11"/>
  <c r="I2147" i="11"/>
  <c r="I2148" i="11"/>
  <c r="I2149" i="11"/>
  <c r="I2150" i="11"/>
  <c r="I2151" i="11"/>
  <c r="I2152" i="11"/>
  <c r="I2153" i="11"/>
  <c r="I2154" i="11"/>
  <c r="I2155" i="11"/>
  <c r="I2156" i="11"/>
  <c r="I2157" i="11"/>
  <c r="I2158" i="11"/>
  <c r="I2159" i="11"/>
  <c r="I2160" i="11"/>
  <c r="I2161" i="11"/>
  <c r="I2162" i="11"/>
  <c r="I2163" i="11"/>
  <c r="I2164" i="11"/>
  <c r="I2165" i="11"/>
  <c r="I2166" i="11"/>
  <c r="I2167" i="11"/>
  <c r="I2168" i="11"/>
  <c r="I2169" i="11"/>
  <c r="I2170" i="11"/>
  <c r="I2171" i="11"/>
  <c r="I2172" i="11"/>
  <c r="I2173" i="11"/>
  <c r="I2174" i="11"/>
  <c r="I2175" i="11"/>
  <c r="I2176" i="11"/>
  <c r="I2177" i="11"/>
  <c r="I2178" i="11"/>
  <c r="I2179" i="11"/>
  <c r="I2180" i="11"/>
  <c r="I2181" i="11"/>
  <c r="I2182" i="11"/>
  <c r="I2183" i="11"/>
  <c r="I2184" i="11"/>
  <c r="I2185" i="11"/>
  <c r="I2186" i="11"/>
  <c r="I2187" i="11"/>
  <c r="I2188" i="11"/>
  <c r="I2189" i="11"/>
  <c r="I2190" i="11"/>
  <c r="I2191" i="11"/>
  <c r="I2192" i="11"/>
  <c r="I2193" i="11"/>
  <c r="I2194" i="11"/>
  <c r="I2195" i="11"/>
  <c r="I2196" i="11"/>
  <c r="I2197" i="11"/>
  <c r="I2198" i="11"/>
  <c r="I2199" i="11"/>
  <c r="I2200" i="11"/>
  <c r="I2201" i="11"/>
  <c r="I2202" i="11"/>
  <c r="I2203" i="11"/>
  <c r="I2204" i="11"/>
  <c r="I2205" i="11"/>
  <c r="I2206" i="11"/>
  <c r="I2207" i="11"/>
  <c r="I2208" i="11"/>
  <c r="I2209" i="11"/>
  <c r="I2210" i="11"/>
  <c r="I2211" i="11"/>
  <c r="I2212" i="11"/>
  <c r="I2213" i="11"/>
  <c r="I2214" i="11"/>
  <c r="I2215" i="11"/>
  <c r="I2216" i="11"/>
  <c r="I2217" i="11"/>
  <c r="I2218" i="11"/>
  <c r="I2219" i="11"/>
  <c r="I2220" i="11"/>
  <c r="I2221" i="11"/>
  <c r="I2222" i="11"/>
  <c r="I2223" i="11"/>
  <c r="I2224" i="11"/>
  <c r="I2225" i="11"/>
  <c r="I2226" i="11"/>
  <c r="I2227" i="11"/>
  <c r="I2228" i="11"/>
  <c r="I2229" i="11"/>
  <c r="I2230" i="11"/>
  <c r="I2231" i="11"/>
  <c r="I2232" i="11"/>
  <c r="I2233" i="11"/>
  <c r="I2234" i="11"/>
  <c r="I2235" i="11"/>
  <c r="I2236" i="11"/>
  <c r="I2237" i="11"/>
  <c r="I2238" i="11"/>
  <c r="I2239" i="11"/>
  <c r="I2240" i="11"/>
  <c r="I2241" i="11"/>
  <c r="I2242" i="11"/>
  <c r="I2243" i="11"/>
  <c r="I2244" i="11"/>
  <c r="I2245" i="11"/>
  <c r="I2246" i="11"/>
  <c r="I2247" i="11"/>
  <c r="I2248" i="11"/>
  <c r="I2249" i="11"/>
  <c r="I2250" i="11"/>
  <c r="I2251" i="11"/>
  <c r="I2252" i="11"/>
  <c r="I2253" i="11"/>
  <c r="I2254" i="11"/>
  <c r="I2255" i="11"/>
  <c r="I2256" i="11"/>
  <c r="I2257" i="11"/>
  <c r="I2258" i="11"/>
  <c r="I2259" i="11"/>
  <c r="I2260" i="11"/>
  <c r="I2261" i="11"/>
  <c r="I2262" i="11"/>
  <c r="I2263" i="11"/>
  <c r="I2264" i="11"/>
  <c r="I2265" i="11"/>
  <c r="I2266" i="11"/>
  <c r="I2267" i="11"/>
  <c r="I2268" i="11"/>
  <c r="I2269" i="11"/>
  <c r="I2270" i="11"/>
  <c r="I2271" i="11"/>
  <c r="I2272" i="11"/>
  <c r="I2273" i="11"/>
  <c r="I2274" i="11"/>
  <c r="I2275" i="11"/>
  <c r="I2276" i="11"/>
  <c r="I2277" i="11"/>
  <c r="I2278" i="11"/>
  <c r="I2279" i="11"/>
  <c r="I2280" i="11"/>
  <c r="I2281" i="11"/>
  <c r="I2282" i="11"/>
  <c r="I2283" i="11"/>
  <c r="I2284" i="11"/>
  <c r="I2285" i="11"/>
  <c r="I2286" i="11"/>
  <c r="I2287" i="11"/>
  <c r="I2288" i="11"/>
  <c r="I2289" i="11"/>
  <c r="I2290" i="11"/>
  <c r="I2291" i="11"/>
  <c r="I2292" i="11"/>
  <c r="I2293" i="11"/>
  <c r="I2294" i="11"/>
  <c r="I2295" i="11"/>
  <c r="I2296" i="11"/>
  <c r="I2297" i="11"/>
  <c r="I2298" i="11"/>
  <c r="I2299" i="11"/>
  <c r="I2300" i="11"/>
  <c r="I2301" i="11"/>
  <c r="I2302" i="11"/>
  <c r="I2303" i="11"/>
  <c r="I2304" i="11"/>
  <c r="I2305" i="11"/>
  <c r="I2306" i="11"/>
  <c r="I2307" i="11"/>
  <c r="I2308" i="11"/>
  <c r="I2309" i="11"/>
  <c r="I2310" i="11"/>
  <c r="I2311" i="11"/>
  <c r="I2312" i="11"/>
  <c r="I2313" i="11"/>
  <c r="I2314" i="11"/>
  <c r="I2315" i="11"/>
  <c r="I2316" i="11"/>
  <c r="I2317" i="11"/>
  <c r="I2318" i="11"/>
  <c r="I2319" i="11"/>
  <c r="I2320" i="11"/>
  <c r="I2321" i="11"/>
  <c r="I2322" i="11"/>
  <c r="I2323" i="11"/>
  <c r="I2324" i="11"/>
  <c r="I2325" i="11"/>
  <c r="I2326" i="11"/>
  <c r="I2327" i="11"/>
  <c r="I2328" i="11"/>
  <c r="I2329" i="11"/>
  <c r="I2330" i="11"/>
  <c r="I2331" i="11"/>
  <c r="I2332" i="11"/>
  <c r="I2333" i="11"/>
  <c r="I2334" i="11"/>
  <c r="I2335" i="11"/>
  <c r="I2336" i="11"/>
  <c r="I2337" i="11"/>
  <c r="I2338" i="11"/>
  <c r="I2339" i="11"/>
  <c r="I2340" i="11"/>
  <c r="I2341" i="11"/>
  <c r="I2342" i="11"/>
  <c r="I2343" i="11"/>
  <c r="I2344" i="11"/>
  <c r="I2345" i="11"/>
  <c r="I2346" i="11"/>
  <c r="I2347" i="11"/>
  <c r="I2348" i="11"/>
  <c r="I2349" i="11"/>
  <c r="I2350" i="11"/>
  <c r="I2351" i="11"/>
  <c r="I2352" i="11"/>
  <c r="I2353" i="11"/>
  <c r="I2354" i="11"/>
  <c r="I2355" i="11"/>
  <c r="I2356" i="11"/>
  <c r="I2357" i="11"/>
  <c r="I2358" i="11"/>
  <c r="I2359" i="11"/>
  <c r="I2360" i="11"/>
  <c r="I2361" i="11"/>
  <c r="I2362" i="11"/>
  <c r="I2363" i="11"/>
  <c r="I2364" i="11"/>
  <c r="I2365" i="11"/>
  <c r="I2366" i="11"/>
  <c r="I2367" i="11"/>
  <c r="I2368" i="11"/>
  <c r="I2369" i="11"/>
  <c r="I2370" i="11"/>
  <c r="I2371" i="11"/>
  <c r="I2372" i="11"/>
  <c r="I2373" i="11"/>
  <c r="I2374" i="11"/>
  <c r="I2375" i="11"/>
  <c r="I2376" i="11"/>
  <c r="I2377" i="11"/>
  <c r="I2378" i="11"/>
  <c r="I2379" i="11"/>
  <c r="I2380" i="11"/>
  <c r="I2381" i="11"/>
  <c r="I2382" i="11"/>
  <c r="I2383" i="11"/>
  <c r="I2384" i="11"/>
  <c r="I2385" i="11"/>
  <c r="I2386" i="11"/>
  <c r="I2387" i="11"/>
  <c r="I2388" i="11"/>
  <c r="I2389" i="11"/>
  <c r="I2390" i="11"/>
  <c r="I2391" i="11"/>
  <c r="I2392" i="11"/>
  <c r="I2393" i="11"/>
  <c r="I2394" i="11"/>
  <c r="I2395" i="11"/>
  <c r="I2396" i="11"/>
  <c r="I2397" i="11"/>
  <c r="I2398" i="11"/>
  <c r="I2399" i="11"/>
  <c r="I2400" i="11"/>
  <c r="I2401" i="11"/>
  <c r="I2402" i="11"/>
  <c r="I2403" i="11"/>
  <c r="I2404" i="11"/>
  <c r="I2405" i="11"/>
  <c r="I2406" i="11"/>
  <c r="I2407" i="11"/>
  <c r="I2408" i="11"/>
  <c r="I2409" i="11"/>
  <c r="I2410" i="11"/>
  <c r="I2411" i="11"/>
  <c r="I2412" i="11"/>
  <c r="I2413" i="11"/>
  <c r="I2414" i="11"/>
  <c r="I2415" i="11"/>
  <c r="I2416" i="11"/>
  <c r="I2417" i="11"/>
  <c r="I2418" i="11"/>
  <c r="I2419" i="11"/>
  <c r="I2420" i="11"/>
  <c r="I2421" i="11"/>
  <c r="I2422" i="11"/>
  <c r="I2423" i="11"/>
  <c r="I2424" i="11"/>
  <c r="I2425" i="11"/>
  <c r="I2426" i="11"/>
  <c r="I2427" i="11"/>
  <c r="I2428" i="11"/>
  <c r="I2429" i="11"/>
  <c r="I2430" i="11"/>
  <c r="I2431" i="11"/>
  <c r="I2432" i="11"/>
  <c r="I2433" i="11"/>
  <c r="I2434" i="11"/>
  <c r="I2435" i="11"/>
  <c r="I2436" i="11"/>
  <c r="I2437" i="11"/>
  <c r="I2438" i="11"/>
  <c r="I2439" i="11"/>
  <c r="I2440" i="11"/>
  <c r="I2441" i="11"/>
  <c r="I2442" i="11"/>
  <c r="I2443" i="11"/>
  <c r="I2444" i="11"/>
  <c r="I2445" i="11"/>
  <c r="I2446" i="11"/>
  <c r="I2447" i="11"/>
  <c r="I2448" i="11"/>
  <c r="I2449" i="11"/>
  <c r="I2450" i="11"/>
  <c r="I2451" i="11"/>
  <c r="I2452" i="11"/>
  <c r="I2453" i="11"/>
  <c r="I2454" i="11"/>
  <c r="I2455" i="11"/>
  <c r="I2456" i="11"/>
  <c r="I2457" i="11"/>
  <c r="I2458" i="11"/>
  <c r="I2459" i="11"/>
  <c r="I2460" i="11"/>
  <c r="I2461" i="11"/>
  <c r="I2462" i="11"/>
  <c r="I2463" i="11"/>
  <c r="I2464" i="11"/>
  <c r="I2465" i="11"/>
  <c r="I2466" i="11"/>
  <c r="I2467" i="11"/>
  <c r="I2468" i="11"/>
  <c r="I2469" i="11"/>
  <c r="I2470" i="11"/>
  <c r="I2471" i="11"/>
  <c r="I2472" i="11"/>
  <c r="I2473" i="11"/>
  <c r="I2474" i="11"/>
  <c r="I2475" i="11"/>
  <c r="I2476" i="11"/>
  <c r="I2477" i="11"/>
  <c r="I2478" i="11"/>
  <c r="I2479" i="11"/>
  <c r="I2480" i="11"/>
  <c r="I2481" i="11"/>
  <c r="I2482" i="11"/>
  <c r="I2483" i="11"/>
  <c r="I2484" i="11"/>
  <c r="I2485" i="11"/>
  <c r="I2486" i="11"/>
  <c r="I2487" i="11"/>
  <c r="I2488" i="11"/>
  <c r="I2489" i="11"/>
  <c r="I2490" i="11"/>
  <c r="I2491" i="11"/>
  <c r="I2492" i="11"/>
  <c r="I2493" i="11"/>
  <c r="I2494" i="11"/>
  <c r="I2495" i="11"/>
  <c r="I2496" i="11"/>
  <c r="I2497" i="11"/>
  <c r="I2498" i="11"/>
  <c r="I2499" i="11"/>
  <c r="I2500" i="11"/>
  <c r="I2501" i="11"/>
  <c r="I2502" i="11"/>
  <c r="I2503" i="11"/>
  <c r="I2504" i="11"/>
  <c r="I2505" i="11"/>
  <c r="I2506" i="11"/>
  <c r="I2507" i="11"/>
  <c r="I2508" i="11"/>
  <c r="I2509" i="11"/>
  <c r="I2510" i="11"/>
  <c r="I2511" i="11"/>
  <c r="I2512" i="11"/>
  <c r="I2513" i="11"/>
  <c r="I2514" i="11"/>
  <c r="I2515" i="11"/>
  <c r="I2516" i="11"/>
  <c r="I2517" i="11"/>
  <c r="I2518" i="11"/>
  <c r="I2519" i="11"/>
  <c r="I2520" i="11"/>
  <c r="I2521" i="11"/>
  <c r="I2522" i="11"/>
  <c r="I2523" i="11"/>
  <c r="I2524" i="11"/>
  <c r="I2525" i="11"/>
  <c r="I2526" i="11"/>
  <c r="I2527" i="11"/>
  <c r="I2528" i="11"/>
  <c r="I2529" i="11"/>
  <c r="I2530" i="11"/>
  <c r="I2531" i="11"/>
  <c r="I2532" i="11"/>
  <c r="I2533" i="11"/>
  <c r="I2534" i="11"/>
  <c r="I2535" i="11"/>
  <c r="I2536" i="11"/>
  <c r="I2537" i="11"/>
  <c r="I2538" i="11"/>
  <c r="I2539" i="11"/>
  <c r="I2540" i="11"/>
  <c r="I2541" i="11"/>
  <c r="I2542" i="11"/>
  <c r="I2543" i="11"/>
  <c r="I2544" i="11"/>
  <c r="I2545" i="11"/>
  <c r="I2546" i="11"/>
  <c r="I2547" i="11"/>
  <c r="I2548" i="11"/>
  <c r="I2549" i="11"/>
  <c r="I2550" i="11"/>
  <c r="I2551" i="11"/>
  <c r="I2552" i="11"/>
  <c r="I2553" i="11"/>
  <c r="I2554" i="11"/>
  <c r="I2555" i="11"/>
  <c r="I2556" i="11"/>
  <c r="I2557" i="11"/>
  <c r="I2558" i="11"/>
  <c r="I2559" i="11"/>
  <c r="I2560" i="11"/>
  <c r="I2561" i="11"/>
  <c r="I2562" i="11"/>
  <c r="I2563" i="11"/>
  <c r="I2564" i="11"/>
  <c r="I2565" i="11"/>
  <c r="I2566" i="11"/>
  <c r="I2567" i="11"/>
  <c r="I3" i="11"/>
  <c r="D20" i="11" l="1"/>
  <c r="D4" i="11"/>
  <c r="D5" i="11"/>
  <c r="D6" i="11"/>
  <c r="D7" i="11"/>
  <c r="D8" i="11"/>
  <c r="D9" i="11"/>
  <c r="D10" i="11"/>
  <c r="D11" i="11"/>
  <c r="D12" i="11"/>
  <c r="D13" i="11"/>
  <c r="D14" i="11"/>
  <c r="D15" i="11"/>
  <c r="D16" i="11"/>
  <c r="D17" i="11"/>
  <c r="D18" i="11"/>
  <c r="D19"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3" i="11"/>
  <c r="T13" i="8" l="1"/>
  <c r="S13" i="8"/>
  <c r="P20" i="10"/>
  <c r="Q20" i="10"/>
  <c r="R20" i="10"/>
  <c r="S20" i="10"/>
  <c r="I73" i="10" s="1"/>
  <c r="T20" i="10"/>
  <c r="U20" i="10"/>
  <c r="V20" i="10"/>
  <c r="W20" i="10"/>
  <c r="I49" i="10" s="1"/>
  <c r="O20" i="10"/>
  <c r="I81" i="10"/>
  <c r="I65" i="10"/>
  <c r="I57" i="10"/>
  <c r="I41" i="10"/>
  <c r="I33" i="10"/>
  <c r="I25" i="10"/>
  <c r="I17" i="10"/>
  <c r="W21" i="10"/>
  <c r="H49" i="10" s="1"/>
  <c r="V21" i="10"/>
  <c r="H65" i="10" s="1"/>
  <c r="U21" i="10"/>
  <c r="H81" i="10" s="1"/>
  <c r="T21" i="10"/>
  <c r="H57" i="10" s="1"/>
  <c r="S21" i="10"/>
  <c r="H73" i="10" s="1"/>
  <c r="R21" i="10"/>
  <c r="H41" i="10" s="1"/>
  <c r="Q21" i="10"/>
  <c r="H25" i="10" s="1"/>
  <c r="P21" i="10"/>
  <c r="H17" i="10" s="1"/>
  <c r="O21" i="10"/>
  <c r="H33" i="10" s="1"/>
  <c r="AE14" i="2"/>
  <c r="AE21" i="2" s="1"/>
  <c r="AE22" i="2" s="1"/>
  <c r="E36" i="2" s="1"/>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7" i="9"/>
  <c r="AI15" i="2"/>
  <c r="F8" i="9"/>
  <c r="F9" i="9"/>
  <c r="F10" i="9"/>
  <c r="F11" i="9"/>
  <c r="F12" i="9"/>
  <c r="F13" i="9"/>
  <c r="F14" i="9"/>
  <c r="F15" i="9"/>
  <c r="F16" i="9"/>
  <c r="F17" i="9"/>
  <c r="F18" i="9"/>
  <c r="F19" i="9"/>
  <c r="F20" i="9"/>
  <c r="F21" i="9"/>
  <c r="F22" i="9"/>
  <c r="F23" i="9"/>
  <c r="F24" i="9"/>
  <c r="F25" i="9"/>
  <c r="F26" i="9"/>
  <c r="F27" i="9"/>
  <c r="F28" i="9"/>
  <c r="F29" i="9"/>
  <c r="F30" i="9"/>
  <c r="F31" i="9"/>
  <c r="F7" i="9"/>
  <c r="S353" i="2"/>
  <c r="S354" i="2"/>
  <c r="S355" i="2"/>
  <c r="S356" i="2"/>
  <c r="S357" i="2"/>
  <c r="S358" i="2"/>
  <c r="S359" i="2"/>
  <c r="S360" i="2"/>
  <c r="S361" i="2"/>
  <c r="S362" i="2"/>
  <c r="S363" i="2"/>
  <c r="S364" i="2"/>
  <c r="S365" i="2"/>
  <c r="S366" i="2"/>
  <c r="S367" i="2"/>
  <c r="S368" i="2"/>
  <c r="S369" i="2"/>
  <c r="S370" i="2"/>
  <c r="K34" i="1"/>
  <c r="J62" i="1"/>
  <c r="J63" i="1"/>
  <c r="C67" i="1"/>
  <c r="D67" i="1"/>
  <c r="E67" i="1"/>
  <c r="F67" i="1"/>
  <c r="G67" i="1"/>
  <c r="H67" i="1"/>
  <c r="I67" i="1"/>
  <c r="G16" i="6"/>
  <c r="H16" i="6"/>
  <c r="G17" i="6"/>
  <c r="H17" i="6"/>
  <c r="G34" i="6"/>
  <c r="H34" i="6"/>
  <c r="G35" i="6"/>
  <c r="H35" i="6"/>
  <c r="G36" i="6"/>
  <c r="H36" i="6"/>
  <c r="F11" i="2" l="1"/>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L11" i="8" l="1"/>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34" i="8"/>
  <c r="L435" i="8"/>
  <c r="L436" i="8"/>
  <c r="L437" i="8"/>
  <c r="L438" i="8"/>
  <c r="L439" i="8"/>
  <c r="L440" i="8"/>
  <c r="L441" i="8"/>
  <c r="L442" i="8"/>
  <c r="L443" i="8"/>
  <c r="L444" i="8"/>
  <c r="L445" i="8"/>
  <c r="L446" i="8"/>
  <c r="L447" i="8"/>
  <c r="L448" i="8"/>
  <c r="L449" i="8"/>
  <c r="L450" i="8"/>
  <c r="L451" i="8"/>
  <c r="L452" i="8"/>
  <c r="L453" i="8"/>
  <c r="L454" i="8"/>
  <c r="L455" i="8"/>
  <c r="L456" i="8"/>
  <c r="L457" i="8"/>
  <c r="L458" i="8"/>
  <c r="L459" i="8"/>
  <c r="L460" i="8"/>
  <c r="L461" i="8"/>
  <c r="L462" i="8"/>
  <c r="L463" i="8"/>
  <c r="L464" i="8"/>
  <c r="L465" i="8"/>
  <c r="L466" i="8"/>
  <c r="L467" i="8"/>
  <c r="L468" i="8"/>
  <c r="L469" i="8"/>
  <c r="L470" i="8"/>
  <c r="L471" i="8"/>
  <c r="L472" i="8"/>
  <c r="L473" i="8"/>
  <c r="L474" i="8"/>
  <c r="L475" i="8"/>
  <c r="L476" i="8"/>
  <c r="L477" i="8"/>
  <c r="L478" i="8"/>
  <c r="L479" i="8"/>
  <c r="L480" i="8"/>
  <c r="L481" i="8"/>
  <c r="L482" i="8"/>
  <c r="L483" i="8"/>
  <c r="L484" i="8"/>
  <c r="L485" i="8"/>
  <c r="L486" i="8"/>
  <c r="L487" i="8"/>
  <c r="L488" i="8"/>
  <c r="L489" i="8"/>
  <c r="L490" i="8"/>
  <c r="L491" i="8"/>
  <c r="L492" i="8"/>
  <c r="L493" i="8"/>
  <c r="L494" i="8"/>
  <c r="L495" i="8"/>
  <c r="L496" i="8"/>
  <c r="L497" i="8"/>
  <c r="L498" i="8"/>
  <c r="L499" i="8"/>
  <c r="L500" i="8"/>
  <c r="L501" i="8"/>
  <c r="L502" i="8"/>
  <c r="L503" i="8"/>
  <c r="L504" i="8"/>
  <c r="L505" i="8"/>
  <c r="L506" i="8"/>
  <c r="L507" i="8"/>
  <c r="L508" i="8"/>
  <c r="L509" i="8"/>
  <c r="L510" i="8"/>
  <c r="L511" i="8"/>
  <c r="L512" i="8"/>
  <c r="L513" i="8"/>
  <c r="L514" i="8"/>
  <c r="L515" i="8"/>
  <c r="L516" i="8"/>
  <c r="L517" i="8"/>
  <c r="L518" i="8"/>
  <c r="L519" i="8"/>
  <c r="L520" i="8"/>
  <c r="L521" i="8"/>
  <c r="L522" i="8"/>
  <c r="L523" i="8"/>
  <c r="L524" i="8"/>
  <c r="L525" i="8"/>
  <c r="L526" i="8"/>
  <c r="L527" i="8"/>
  <c r="L528" i="8"/>
  <c r="L529" i="8"/>
  <c r="L530" i="8"/>
  <c r="L531" i="8"/>
  <c r="L532" i="8"/>
  <c r="L533" i="8"/>
  <c r="L534" i="8"/>
  <c r="L535" i="8"/>
  <c r="L536" i="8"/>
  <c r="L537" i="8"/>
  <c r="L538" i="8"/>
  <c r="L539" i="8"/>
  <c r="L540" i="8"/>
  <c r="L541" i="8"/>
  <c r="L542" i="8"/>
  <c r="L543" i="8"/>
  <c r="L544" i="8"/>
  <c r="L545" i="8"/>
  <c r="L546" i="8"/>
  <c r="L547" i="8"/>
  <c r="L548" i="8"/>
  <c r="L549" i="8"/>
  <c r="L550" i="8"/>
  <c r="L551" i="8"/>
  <c r="L552" i="8"/>
  <c r="L553" i="8"/>
  <c r="L554" i="8"/>
  <c r="L555" i="8"/>
  <c r="L556" i="8"/>
  <c r="L557" i="8"/>
  <c r="L558" i="8"/>
  <c r="L559" i="8"/>
  <c r="L560" i="8"/>
  <c r="L561" i="8"/>
  <c r="L562" i="8"/>
  <c r="L563" i="8"/>
  <c r="L564" i="8"/>
  <c r="L565" i="8"/>
  <c r="L566" i="8"/>
  <c r="L567" i="8"/>
  <c r="L568" i="8"/>
  <c r="L569" i="8"/>
  <c r="L570" i="8"/>
  <c r="L571" i="8"/>
  <c r="L572" i="8"/>
  <c r="L573" i="8"/>
  <c r="L574" i="8"/>
  <c r="L575" i="8"/>
  <c r="L576" i="8"/>
  <c r="L577" i="8"/>
  <c r="L578" i="8"/>
  <c r="L579" i="8"/>
  <c r="L580" i="8"/>
  <c r="L581" i="8"/>
  <c r="L582" i="8"/>
  <c r="L583" i="8"/>
  <c r="L584" i="8"/>
  <c r="L585" i="8"/>
  <c r="L586" i="8"/>
  <c r="L587" i="8"/>
  <c r="L588" i="8"/>
  <c r="L589" i="8"/>
  <c r="L590" i="8"/>
  <c r="L591" i="8"/>
  <c r="L592" i="8"/>
  <c r="L593" i="8"/>
  <c r="L594" i="8"/>
  <c r="L595" i="8"/>
  <c r="L596" i="8"/>
  <c r="L597" i="8"/>
  <c r="L598" i="8"/>
  <c r="L599" i="8"/>
  <c r="L600" i="8"/>
  <c r="L601" i="8"/>
  <c r="L602" i="8"/>
  <c r="L603" i="8"/>
  <c r="L604" i="8"/>
  <c r="L605" i="8"/>
  <c r="L606" i="8"/>
  <c r="L607" i="8"/>
  <c r="L608" i="8"/>
  <c r="L609" i="8"/>
  <c r="L610" i="8"/>
  <c r="L611" i="8"/>
  <c r="L612" i="8"/>
  <c r="L613" i="8"/>
  <c r="L614" i="8"/>
  <c r="L615" i="8"/>
  <c r="L616" i="8"/>
  <c r="L617" i="8"/>
  <c r="L618" i="8"/>
  <c r="L619" i="8"/>
  <c r="L620" i="8"/>
  <c r="L621" i="8"/>
  <c r="L622" i="8"/>
  <c r="L623" i="8"/>
  <c r="L624" i="8"/>
  <c r="L625" i="8"/>
  <c r="L626" i="8"/>
  <c r="L627" i="8"/>
  <c r="L628" i="8"/>
  <c r="L629" i="8"/>
  <c r="L630" i="8"/>
  <c r="L631" i="8"/>
  <c r="L632" i="8"/>
  <c r="L633" i="8"/>
  <c r="L634" i="8"/>
  <c r="L635" i="8"/>
  <c r="L636" i="8"/>
  <c r="L637" i="8"/>
  <c r="L638" i="8"/>
  <c r="L639" i="8"/>
  <c r="L640" i="8"/>
  <c r="L641" i="8"/>
  <c r="L642" i="8"/>
  <c r="L643" i="8"/>
  <c r="L644" i="8"/>
  <c r="L645" i="8"/>
  <c r="L646" i="8"/>
  <c r="L647" i="8"/>
  <c r="L648" i="8"/>
  <c r="L649" i="8"/>
  <c r="L650" i="8"/>
  <c r="L651" i="8"/>
  <c r="L652" i="8"/>
  <c r="L653" i="8"/>
  <c r="L654" i="8"/>
  <c r="L655" i="8"/>
  <c r="L656" i="8"/>
  <c r="L657" i="8"/>
  <c r="L658" i="8"/>
  <c r="L659" i="8"/>
  <c r="L660" i="8"/>
  <c r="L661" i="8"/>
  <c r="L662" i="8"/>
  <c r="L663" i="8"/>
  <c r="L664" i="8"/>
  <c r="L665" i="8"/>
  <c r="L666" i="8"/>
  <c r="L667" i="8"/>
  <c r="L668" i="8"/>
  <c r="L669" i="8"/>
  <c r="L670" i="8"/>
  <c r="L671" i="8"/>
  <c r="L672" i="8"/>
  <c r="L673" i="8"/>
  <c r="L674" i="8"/>
  <c r="L675" i="8"/>
  <c r="L676" i="8"/>
  <c r="L677" i="8"/>
  <c r="L678" i="8"/>
  <c r="L679" i="8"/>
  <c r="L680" i="8"/>
  <c r="L681" i="8"/>
  <c r="L682" i="8"/>
  <c r="L683" i="8"/>
  <c r="L684" i="8"/>
  <c r="L685" i="8"/>
  <c r="L686" i="8"/>
  <c r="L687" i="8"/>
  <c r="L688" i="8"/>
  <c r="L689" i="8"/>
  <c r="L690" i="8"/>
  <c r="L691" i="8"/>
  <c r="L692" i="8"/>
  <c r="L693" i="8"/>
  <c r="L694" i="8"/>
  <c r="L695" i="8"/>
  <c r="L696" i="8"/>
  <c r="L697" i="8"/>
  <c r="L698" i="8"/>
  <c r="L699" i="8"/>
  <c r="L700" i="8"/>
  <c r="L701" i="8"/>
  <c r="L702" i="8"/>
  <c r="L703" i="8"/>
  <c r="L704" i="8"/>
  <c r="L705" i="8"/>
  <c r="L706" i="8"/>
  <c r="L707" i="8"/>
  <c r="L708" i="8"/>
  <c r="L709" i="8"/>
  <c r="L710" i="8"/>
  <c r="L711" i="8"/>
  <c r="L712" i="8"/>
  <c r="L713" i="8"/>
  <c r="L714" i="8"/>
  <c r="L715" i="8"/>
  <c r="L716" i="8"/>
  <c r="L717" i="8"/>
  <c r="L718" i="8"/>
  <c r="L719" i="8"/>
  <c r="L720" i="8"/>
  <c r="L721" i="8"/>
  <c r="L722" i="8"/>
  <c r="L723" i="8"/>
  <c r="L724" i="8"/>
  <c r="L725" i="8"/>
  <c r="L726" i="8"/>
  <c r="L727" i="8"/>
  <c r="L728" i="8"/>
  <c r="L729" i="8"/>
  <c r="L730" i="8"/>
  <c r="L731" i="8"/>
  <c r="L732" i="8"/>
  <c r="L733" i="8"/>
  <c r="L734" i="8"/>
  <c r="L735" i="8"/>
  <c r="L736" i="8"/>
  <c r="L737" i="8"/>
  <c r="L738" i="8"/>
  <c r="L739" i="8"/>
  <c r="L740" i="8"/>
  <c r="L741" i="8"/>
  <c r="L742" i="8"/>
  <c r="L743" i="8"/>
  <c r="L744" i="8"/>
  <c r="L745" i="8"/>
  <c r="L746" i="8"/>
  <c r="L747" i="8"/>
  <c r="L748" i="8"/>
  <c r="L749" i="8"/>
  <c r="L750" i="8"/>
  <c r="L751" i="8"/>
  <c r="L752" i="8"/>
  <c r="L753" i="8"/>
  <c r="L754" i="8"/>
  <c r="L755" i="8"/>
  <c r="L756" i="8"/>
  <c r="L757" i="8"/>
  <c r="L758" i="8"/>
  <c r="L759" i="8"/>
  <c r="L760" i="8"/>
  <c r="L761" i="8"/>
  <c r="L762" i="8"/>
  <c r="L763" i="8"/>
  <c r="L764" i="8"/>
  <c r="L765" i="8"/>
  <c r="L766" i="8"/>
  <c r="L767" i="8"/>
  <c r="L768" i="8"/>
  <c r="L769" i="8"/>
  <c r="L770" i="8"/>
  <c r="L771" i="8"/>
  <c r="L772" i="8"/>
  <c r="L773" i="8"/>
  <c r="L774" i="8"/>
  <c r="L775" i="8"/>
  <c r="L776" i="8"/>
  <c r="L777" i="8"/>
  <c r="L778" i="8"/>
  <c r="L779" i="8"/>
  <c r="L780" i="8"/>
  <c r="L781" i="8"/>
  <c r="L782" i="8"/>
  <c r="L783" i="8"/>
  <c r="L784" i="8"/>
  <c r="L785" i="8"/>
  <c r="L786" i="8"/>
  <c r="L787" i="8"/>
  <c r="L788" i="8"/>
  <c r="L789" i="8"/>
  <c r="L790" i="8"/>
  <c r="L791" i="8"/>
  <c r="L792" i="8"/>
  <c r="L793" i="8"/>
  <c r="L794" i="8"/>
  <c r="L795" i="8"/>
  <c r="L796" i="8"/>
  <c r="L797" i="8"/>
  <c r="L798" i="8"/>
  <c r="L799" i="8"/>
  <c r="L800" i="8"/>
  <c r="L801" i="8"/>
  <c r="L802" i="8"/>
  <c r="L803" i="8"/>
  <c r="L804" i="8"/>
  <c r="L805" i="8"/>
  <c r="L806" i="8"/>
  <c r="L807" i="8"/>
  <c r="L808" i="8"/>
  <c r="L809" i="8"/>
  <c r="L810" i="8"/>
  <c r="L811" i="8"/>
  <c r="L812" i="8"/>
  <c r="L813" i="8"/>
  <c r="L814" i="8"/>
  <c r="L815" i="8"/>
  <c r="L816" i="8"/>
  <c r="L817" i="8"/>
  <c r="L818" i="8"/>
  <c r="L819" i="8"/>
  <c r="L820" i="8"/>
  <c r="L821" i="8"/>
  <c r="L822" i="8"/>
  <c r="L823" i="8"/>
  <c r="L824" i="8"/>
  <c r="L825" i="8"/>
  <c r="L826" i="8"/>
  <c r="L827" i="8"/>
  <c r="L828" i="8"/>
  <c r="L829" i="8"/>
  <c r="L830" i="8"/>
  <c r="L831" i="8"/>
  <c r="L832" i="8"/>
  <c r="L833" i="8"/>
  <c r="L834" i="8"/>
  <c r="L835" i="8"/>
  <c r="L836" i="8"/>
  <c r="L837" i="8"/>
  <c r="L838" i="8"/>
  <c r="L839" i="8"/>
  <c r="L840" i="8"/>
  <c r="L841" i="8"/>
  <c r="L842" i="8"/>
  <c r="L843" i="8"/>
  <c r="L844" i="8"/>
  <c r="L845" i="8"/>
  <c r="L846" i="8"/>
  <c r="L847" i="8"/>
  <c r="L848" i="8"/>
  <c r="L849" i="8"/>
  <c r="L850" i="8"/>
  <c r="L851" i="8"/>
  <c r="L852" i="8"/>
  <c r="L853" i="8"/>
  <c r="L854" i="8"/>
  <c r="L855" i="8"/>
  <c r="L856" i="8"/>
  <c r="L857" i="8"/>
  <c r="L858" i="8"/>
  <c r="L859" i="8"/>
  <c r="L860" i="8"/>
  <c r="L861" i="8"/>
  <c r="L862" i="8"/>
  <c r="L863" i="8"/>
  <c r="L864" i="8"/>
  <c r="L865" i="8"/>
  <c r="L866" i="8"/>
  <c r="L867" i="8"/>
  <c r="L868" i="8"/>
  <c r="L869" i="8"/>
  <c r="L870" i="8"/>
  <c r="L871" i="8"/>
  <c r="L872" i="8"/>
  <c r="L873" i="8"/>
  <c r="L874" i="8"/>
  <c r="L875" i="8"/>
  <c r="L876" i="8"/>
  <c r="L877" i="8"/>
  <c r="L878" i="8"/>
  <c r="L879" i="8"/>
  <c r="L880" i="8"/>
  <c r="L881" i="8"/>
  <c r="L882" i="8"/>
  <c r="L883" i="8"/>
  <c r="L884" i="8"/>
  <c r="L885" i="8"/>
  <c r="L886" i="8"/>
  <c r="L887" i="8"/>
  <c r="L888" i="8"/>
  <c r="L889" i="8"/>
  <c r="L890" i="8"/>
  <c r="L891" i="8"/>
  <c r="L892" i="8"/>
  <c r="L893" i="8"/>
  <c r="L894" i="8"/>
  <c r="L895" i="8"/>
  <c r="L896" i="8"/>
  <c r="L897" i="8"/>
  <c r="L898" i="8"/>
  <c r="L899" i="8"/>
  <c r="L900" i="8"/>
  <c r="L901" i="8"/>
  <c r="L902" i="8"/>
  <c r="L903" i="8"/>
  <c r="L904" i="8"/>
  <c r="L905" i="8"/>
  <c r="L906" i="8"/>
  <c r="L907" i="8"/>
  <c r="L908" i="8"/>
  <c r="L909" i="8"/>
  <c r="L910" i="8"/>
  <c r="L911" i="8"/>
  <c r="L912" i="8"/>
  <c r="L913" i="8"/>
  <c r="L914" i="8"/>
  <c r="L915" i="8"/>
  <c r="L916" i="8"/>
  <c r="L917" i="8"/>
  <c r="L918" i="8"/>
  <c r="L919" i="8"/>
  <c r="L920" i="8"/>
  <c r="L921" i="8"/>
  <c r="L922" i="8"/>
  <c r="L923" i="8"/>
  <c r="L924" i="8"/>
  <c r="L925" i="8"/>
  <c r="L926" i="8"/>
  <c r="L927" i="8"/>
  <c r="L928" i="8"/>
  <c r="L929" i="8"/>
  <c r="L930" i="8"/>
  <c r="L931" i="8"/>
  <c r="L932" i="8"/>
  <c r="L933" i="8"/>
  <c r="L934" i="8"/>
  <c r="L935" i="8"/>
  <c r="L936" i="8"/>
  <c r="L937" i="8"/>
  <c r="L938" i="8"/>
  <c r="L939" i="8"/>
  <c r="L940" i="8"/>
  <c r="L941" i="8"/>
  <c r="L942" i="8"/>
  <c r="L943" i="8"/>
  <c r="L944" i="8"/>
  <c r="L945" i="8"/>
  <c r="L946" i="8"/>
  <c r="L947" i="8"/>
  <c r="L948" i="8"/>
  <c r="L949" i="8"/>
  <c r="L950" i="8"/>
  <c r="L951" i="8"/>
  <c r="L952" i="8"/>
  <c r="L953" i="8"/>
  <c r="L954" i="8"/>
  <c r="L955" i="8"/>
  <c r="L956" i="8"/>
  <c r="L957" i="8"/>
  <c r="L958" i="8"/>
  <c r="L959" i="8"/>
  <c r="L960" i="8"/>
  <c r="L961" i="8"/>
  <c r="L962" i="8"/>
  <c r="L963" i="8"/>
  <c r="L964" i="8"/>
  <c r="L965" i="8"/>
  <c r="L966" i="8"/>
  <c r="L967" i="8"/>
  <c r="L968" i="8"/>
  <c r="L969" i="8"/>
  <c r="L970" i="8"/>
  <c r="L971" i="8"/>
  <c r="L972" i="8"/>
  <c r="L973" i="8"/>
  <c r="L974" i="8"/>
  <c r="L975" i="8"/>
  <c r="L976" i="8"/>
  <c r="L977" i="8"/>
  <c r="L978" i="8"/>
  <c r="L979" i="8"/>
  <c r="L980" i="8"/>
  <c r="L981" i="8"/>
  <c r="L982" i="8"/>
  <c r="L983" i="8"/>
  <c r="L984" i="8"/>
  <c r="L985" i="8"/>
  <c r="L986" i="8"/>
  <c r="L987" i="8"/>
  <c r="L988" i="8"/>
  <c r="L989" i="8"/>
  <c r="L990" i="8"/>
  <c r="L991" i="8"/>
  <c r="L992" i="8"/>
  <c r="L993" i="8"/>
  <c r="L994" i="8"/>
  <c r="L995" i="8"/>
  <c r="L996" i="8"/>
  <c r="L997" i="8"/>
  <c r="L998" i="8"/>
  <c r="L999" i="8"/>
  <c r="L1000" i="8"/>
  <c r="L1001" i="8"/>
  <c r="L1002" i="8"/>
  <c r="L1003" i="8"/>
  <c r="L1004" i="8"/>
  <c r="L1005" i="8"/>
  <c r="L1006" i="8"/>
  <c r="L1007" i="8"/>
  <c r="L1008" i="8"/>
  <c r="L1009" i="8"/>
  <c r="L1010" i="8"/>
  <c r="L1011" i="8"/>
  <c r="L1012" i="8"/>
  <c r="L1013" i="8"/>
  <c r="L1014" i="8"/>
  <c r="L1015" i="8"/>
  <c r="L1016" i="8"/>
  <c r="L1017" i="8"/>
  <c r="L1018" i="8"/>
  <c r="L1019" i="8"/>
  <c r="L1020" i="8"/>
  <c r="L1021" i="8"/>
  <c r="L1022" i="8"/>
  <c r="L1023" i="8"/>
  <c r="L1024" i="8"/>
  <c r="L1025" i="8"/>
  <c r="L1026" i="8"/>
  <c r="L1027" i="8"/>
  <c r="L1028" i="8"/>
  <c r="L1029" i="8"/>
  <c r="L1030" i="8"/>
  <c r="L1031" i="8"/>
  <c r="L1032" i="8"/>
  <c r="L1033" i="8"/>
  <c r="L1034" i="8"/>
  <c r="L1035" i="8"/>
  <c r="L1036" i="8"/>
  <c r="L1037" i="8"/>
  <c r="L1038" i="8"/>
  <c r="L1039" i="8"/>
  <c r="L1040" i="8"/>
  <c r="L1041" i="8"/>
  <c r="L1042" i="8"/>
  <c r="L1043" i="8"/>
  <c r="L1044" i="8"/>
  <c r="L1045" i="8"/>
  <c r="L1046" i="8"/>
  <c r="L1047" i="8"/>
  <c r="L1048" i="8"/>
  <c r="L1049" i="8"/>
  <c r="L1050" i="8"/>
  <c r="L1051" i="8"/>
  <c r="L1052" i="8"/>
  <c r="L1053" i="8"/>
  <c r="L1054" i="8"/>
  <c r="L1055" i="8"/>
  <c r="L1056" i="8"/>
  <c r="L1057" i="8"/>
  <c r="L1058" i="8"/>
  <c r="L1059" i="8"/>
  <c r="L1060" i="8"/>
  <c r="L1061" i="8"/>
  <c r="L1062" i="8"/>
  <c r="L1063" i="8"/>
  <c r="L1064" i="8"/>
  <c r="L1065" i="8"/>
  <c r="L1066" i="8"/>
  <c r="L1067" i="8"/>
  <c r="L1068" i="8"/>
  <c r="L1069" i="8"/>
  <c r="L1070" i="8"/>
  <c r="L1071" i="8"/>
  <c r="L1072" i="8"/>
  <c r="L1073" i="8"/>
  <c r="L1074" i="8"/>
  <c r="L1075" i="8"/>
  <c r="L1076" i="8"/>
  <c r="L1077" i="8"/>
  <c r="L1078" i="8"/>
  <c r="L1079" i="8"/>
  <c r="L1080" i="8"/>
  <c r="L1081" i="8"/>
  <c r="L1082" i="8"/>
  <c r="L1083" i="8"/>
  <c r="L1084" i="8"/>
  <c r="L1085" i="8"/>
  <c r="L1086" i="8"/>
  <c r="L1087" i="8"/>
  <c r="L1088" i="8"/>
  <c r="L1089" i="8"/>
  <c r="L1090" i="8"/>
  <c r="L1091" i="8"/>
  <c r="L1092" i="8"/>
  <c r="L1093" i="8"/>
  <c r="L1094" i="8"/>
  <c r="L1095" i="8"/>
  <c r="L1096" i="8"/>
  <c r="L1097" i="8"/>
  <c r="L1098" i="8"/>
  <c r="L1099" i="8"/>
  <c r="L1100" i="8"/>
  <c r="L1101" i="8"/>
  <c r="L1102" i="8"/>
  <c r="L1103" i="8"/>
  <c r="L1104" i="8"/>
  <c r="L1105" i="8"/>
  <c r="L1106" i="8"/>
  <c r="L1107" i="8"/>
  <c r="L1108" i="8"/>
  <c r="L1109" i="8"/>
  <c r="L1110" i="8"/>
  <c r="L1111" i="8"/>
  <c r="L1112" i="8"/>
  <c r="L1113" i="8"/>
  <c r="L1114" i="8"/>
  <c r="L1115" i="8"/>
  <c r="L1116" i="8"/>
  <c r="L1117" i="8"/>
  <c r="L1118" i="8"/>
  <c r="L1119" i="8"/>
  <c r="L1120" i="8"/>
  <c r="L1121" i="8"/>
  <c r="L1122" i="8"/>
  <c r="L1123" i="8"/>
  <c r="L1124" i="8"/>
  <c r="L1125" i="8"/>
  <c r="L1126" i="8"/>
  <c r="L1127" i="8"/>
  <c r="L1128" i="8"/>
  <c r="L1129" i="8"/>
  <c r="L1130" i="8"/>
  <c r="L1131" i="8"/>
  <c r="L1132" i="8"/>
  <c r="L1133" i="8"/>
  <c r="L1134" i="8"/>
  <c r="L1135" i="8"/>
  <c r="L1136" i="8"/>
  <c r="L1137" i="8"/>
  <c r="L1138" i="8"/>
  <c r="L1139" i="8"/>
  <c r="L1140" i="8"/>
  <c r="L1141" i="8"/>
  <c r="L1142" i="8"/>
  <c r="L1143" i="8"/>
  <c r="L1144" i="8"/>
  <c r="L1145" i="8"/>
  <c r="L1146" i="8"/>
  <c r="L1147" i="8"/>
  <c r="L1148" i="8"/>
  <c r="L1149" i="8"/>
  <c r="L1150" i="8"/>
  <c r="L1151" i="8"/>
  <c r="L1152" i="8"/>
  <c r="L1153" i="8"/>
  <c r="L1154" i="8"/>
  <c r="L1155" i="8"/>
  <c r="L1156" i="8"/>
  <c r="L1157" i="8"/>
  <c r="L1158" i="8"/>
  <c r="L1159" i="8"/>
  <c r="L1160" i="8"/>
  <c r="L1161" i="8"/>
  <c r="L1162" i="8"/>
  <c r="L1163" i="8"/>
  <c r="L1164" i="8"/>
  <c r="L1165" i="8"/>
  <c r="L1166" i="8"/>
  <c r="L1167" i="8"/>
  <c r="L1168" i="8"/>
  <c r="L1169" i="8"/>
  <c r="L1170" i="8"/>
  <c r="L1171" i="8"/>
  <c r="L1172" i="8"/>
  <c r="L1173" i="8"/>
  <c r="L1174" i="8"/>
  <c r="L1175" i="8"/>
  <c r="L1176" i="8"/>
  <c r="L1177" i="8"/>
  <c r="L1178" i="8"/>
  <c r="L1179" i="8"/>
  <c r="L1180" i="8"/>
  <c r="L1181" i="8"/>
  <c r="L1182" i="8"/>
  <c r="L1183" i="8"/>
  <c r="L1184" i="8"/>
  <c r="L1185" i="8"/>
  <c r="L1186" i="8"/>
  <c r="L1187" i="8"/>
  <c r="L1188" i="8"/>
  <c r="L1189" i="8"/>
  <c r="L1190" i="8"/>
  <c r="L1191" i="8"/>
  <c r="L1192" i="8"/>
  <c r="L1193" i="8"/>
  <c r="L1194" i="8"/>
  <c r="L1195" i="8"/>
  <c r="L1196" i="8"/>
  <c r="L1197" i="8"/>
  <c r="L1198" i="8"/>
  <c r="L1199" i="8"/>
  <c r="L1200" i="8"/>
  <c r="L1201" i="8"/>
  <c r="L1202" i="8"/>
  <c r="L1203" i="8"/>
  <c r="L1204" i="8"/>
  <c r="L1205" i="8"/>
  <c r="L1206" i="8"/>
  <c r="L1207" i="8"/>
  <c r="L1208" i="8"/>
  <c r="L1209" i="8"/>
  <c r="L1210" i="8"/>
  <c r="L1211" i="8"/>
  <c r="L1212" i="8"/>
  <c r="L1213" i="8"/>
  <c r="L1214" i="8"/>
  <c r="L1215" i="8"/>
  <c r="L1216" i="8"/>
  <c r="L1217" i="8"/>
  <c r="L1218" i="8"/>
  <c r="L1219" i="8"/>
  <c r="L1220" i="8"/>
  <c r="L1221" i="8"/>
  <c r="L1222" i="8"/>
  <c r="L1223" i="8"/>
  <c r="L1224" i="8"/>
  <c r="L1225" i="8"/>
  <c r="L1226" i="8"/>
  <c r="L1227" i="8"/>
  <c r="L1228" i="8"/>
  <c r="L1229" i="8"/>
  <c r="L1230" i="8"/>
  <c r="L1231" i="8"/>
  <c r="L1232" i="8"/>
  <c r="L1233" i="8"/>
  <c r="L1234" i="8"/>
  <c r="L1235" i="8"/>
  <c r="L1236" i="8"/>
  <c r="L1237" i="8"/>
  <c r="L1238" i="8"/>
  <c r="L1239" i="8"/>
  <c r="L1240" i="8"/>
  <c r="L1241" i="8"/>
  <c r="L1242" i="8"/>
  <c r="L1243" i="8"/>
  <c r="L1244" i="8"/>
  <c r="L1245" i="8"/>
  <c r="L1246" i="8"/>
  <c r="L1247" i="8"/>
  <c r="L1248" i="8"/>
  <c r="L1249" i="8"/>
  <c r="L1250" i="8"/>
  <c r="L1251" i="8"/>
  <c r="L1252" i="8"/>
  <c r="L1253" i="8"/>
  <c r="L1254" i="8"/>
  <c r="L1255" i="8"/>
  <c r="L1256" i="8"/>
  <c r="L1257" i="8"/>
  <c r="L1258" i="8"/>
  <c r="L1259" i="8"/>
  <c r="L1260" i="8"/>
  <c r="L1261" i="8"/>
  <c r="L1262" i="8"/>
  <c r="L1263" i="8"/>
  <c r="L1264" i="8"/>
  <c r="L1265" i="8"/>
  <c r="L1266" i="8"/>
  <c r="L1267" i="8"/>
  <c r="L1268" i="8"/>
  <c r="L1269" i="8"/>
  <c r="L1270" i="8"/>
  <c r="L1271" i="8"/>
  <c r="L1272" i="8"/>
  <c r="L1273" i="8"/>
  <c r="L1274" i="8"/>
  <c r="L1275" i="8"/>
  <c r="L1276" i="8"/>
  <c r="L1277" i="8"/>
  <c r="L1278" i="8"/>
  <c r="L1279" i="8"/>
  <c r="L1280" i="8"/>
  <c r="L1281" i="8"/>
  <c r="L1282" i="8"/>
  <c r="L1283" i="8"/>
  <c r="L1284" i="8"/>
  <c r="L1285" i="8"/>
  <c r="L1286" i="8"/>
  <c r="L1287" i="8"/>
  <c r="L1288" i="8"/>
  <c r="L1289" i="8"/>
  <c r="L1290" i="8"/>
  <c r="L1291" i="8"/>
  <c r="L1292" i="8"/>
  <c r="L1293" i="8"/>
  <c r="L1294" i="8"/>
  <c r="L1295" i="8"/>
  <c r="L1296" i="8"/>
  <c r="L1297" i="8"/>
  <c r="L1298" i="8"/>
  <c r="L1299" i="8"/>
  <c r="L1300" i="8"/>
  <c r="L1301" i="8"/>
  <c r="L1302" i="8"/>
  <c r="L1303" i="8"/>
  <c r="L1304" i="8"/>
  <c r="L1305" i="8"/>
  <c r="L1306" i="8"/>
  <c r="L1307" i="8"/>
  <c r="L1308" i="8"/>
  <c r="L1309" i="8"/>
  <c r="L1310" i="8"/>
  <c r="L1311" i="8"/>
  <c r="L1312" i="8"/>
  <c r="L1313" i="8"/>
  <c r="L1314" i="8"/>
  <c r="L1315" i="8"/>
  <c r="L1316" i="8"/>
  <c r="L1317" i="8"/>
  <c r="L1318" i="8"/>
  <c r="L1319" i="8"/>
  <c r="L1320" i="8"/>
  <c r="L1321" i="8"/>
  <c r="L1322" i="8"/>
  <c r="L1323" i="8"/>
  <c r="L1324" i="8"/>
  <c r="L1325" i="8"/>
  <c r="L1326" i="8"/>
  <c r="L1327" i="8"/>
  <c r="L1328" i="8"/>
  <c r="L1329" i="8"/>
  <c r="L1330" i="8"/>
  <c r="L1331" i="8"/>
  <c r="L1332" i="8"/>
  <c r="L1333" i="8"/>
  <c r="L1334" i="8"/>
  <c r="L1335" i="8"/>
  <c r="L1336" i="8"/>
  <c r="L1337" i="8"/>
  <c r="L1338" i="8"/>
  <c r="L1339" i="8"/>
  <c r="L1340" i="8"/>
  <c r="L1341" i="8"/>
  <c r="L1342" i="8"/>
  <c r="L1343" i="8"/>
  <c r="L1344" i="8"/>
  <c r="L1345" i="8"/>
  <c r="L1346" i="8"/>
  <c r="L1347" i="8"/>
  <c r="L1348" i="8"/>
  <c r="L1349" i="8"/>
  <c r="L1350" i="8"/>
  <c r="L1351" i="8"/>
  <c r="L1352" i="8"/>
  <c r="L1353" i="8"/>
  <c r="L1354" i="8"/>
  <c r="L1355" i="8"/>
  <c r="L1356" i="8"/>
  <c r="L1357" i="8"/>
  <c r="L1358" i="8"/>
  <c r="L1359" i="8"/>
  <c r="L1360" i="8"/>
  <c r="L1361" i="8"/>
  <c r="L1362" i="8"/>
  <c r="L1363" i="8"/>
  <c r="L1364" i="8"/>
  <c r="L1365" i="8"/>
  <c r="L1366" i="8"/>
  <c r="L1367" i="8"/>
  <c r="L1368" i="8"/>
  <c r="L1369" i="8"/>
  <c r="L1370" i="8"/>
  <c r="L1371" i="8"/>
  <c r="L1372" i="8"/>
  <c r="L1373" i="8"/>
  <c r="L1374" i="8"/>
  <c r="L1375" i="8"/>
  <c r="L1376" i="8"/>
  <c r="L1377" i="8"/>
  <c r="L1378" i="8"/>
  <c r="L1379" i="8"/>
  <c r="L1380" i="8"/>
  <c r="L1381" i="8"/>
  <c r="L1382" i="8"/>
  <c r="L1383" i="8"/>
  <c r="L1384" i="8"/>
  <c r="L1385" i="8"/>
  <c r="L1386" i="8"/>
  <c r="L1387" i="8"/>
  <c r="L1388" i="8"/>
  <c r="L1389" i="8"/>
  <c r="L1390" i="8"/>
  <c r="L1391" i="8"/>
  <c r="L1392" i="8"/>
  <c r="L1393" i="8"/>
  <c r="L1394" i="8"/>
  <c r="L1395" i="8"/>
  <c r="L1396" i="8"/>
  <c r="L1397" i="8"/>
  <c r="L1398" i="8"/>
  <c r="L1399" i="8"/>
  <c r="L1400" i="8"/>
  <c r="L1401" i="8"/>
  <c r="L1402" i="8"/>
  <c r="L1403" i="8"/>
  <c r="L1404" i="8"/>
  <c r="L1405" i="8"/>
  <c r="L1406" i="8"/>
  <c r="L1407" i="8"/>
  <c r="L1408" i="8"/>
  <c r="L1409" i="8"/>
  <c r="L1410" i="8"/>
  <c r="L1411" i="8"/>
  <c r="L1412" i="8"/>
  <c r="L1413" i="8"/>
  <c r="L1414" i="8"/>
  <c r="L1415" i="8"/>
  <c r="L1416" i="8"/>
  <c r="L1417" i="8"/>
  <c r="L1418" i="8"/>
  <c r="L1419" i="8"/>
  <c r="L1420" i="8"/>
  <c r="L1421" i="8"/>
  <c r="L1422" i="8"/>
  <c r="L1423" i="8"/>
  <c r="L1424" i="8"/>
  <c r="L1425" i="8"/>
  <c r="L1426" i="8"/>
  <c r="L1427" i="8"/>
  <c r="L1428" i="8"/>
  <c r="L1429" i="8"/>
  <c r="L1430" i="8"/>
  <c r="L1431" i="8"/>
  <c r="L1432" i="8"/>
  <c r="L1433" i="8"/>
  <c r="L1434" i="8"/>
  <c r="L1435" i="8"/>
  <c r="L1436" i="8"/>
  <c r="L1437" i="8"/>
  <c r="L1438" i="8"/>
  <c r="L1439" i="8"/>
  <c r="L1440" i="8"/>
  <c r="L1441" i="8"/>
  <c r="L1442" i="8"/>
  <c r="L1443" i="8"/>
  <c r="L1444" i="8"/>
  <c r="L1445" i="8"/>
  <c r="L1446" i="8"/>
  <c r="L1447" i="8"/>
  <c r="L1448" i="8"/>
  <c r="L1449" i="8"/>
  <c r="L1450" i="8"/>
  <c r="L1451" i="8"/>
  <c r="L1452" i="8"/>
  <c r="L1453" i="8"/>
  <c r="L1454" i="8"/>
  <c r="L1455" i="8"/>
  <c r="L1456" i="8"/>
  <c r="L1457" i="8"/>
  <c r="L1458" i="8"/>
  <c r="L1459" i="8"/>
  <c r="L1460" i="8"/>
  <c r="L1461" i="8"/>
  <c r="L1462" i="8"/>
  <c r="L1463" i="8"/>
  <c r="L1464" i="8"/>
  <c r="L1465" i="8"/>
  <c r="L1466" i="8"/>
  <c r="L1467" i="8"/>
  <c r="L1468" i="8"/>
  <c r="L1469" i="8"/>
  <c r="L1470" i="8"/>
  <c r="L1471" i="8"/>
  <c r="L1472" i="8"/>
  <c r="L1473" i="8"/>
  <c r="L1474" i="8"/>
  <c r="L1475" i="8"/>
  <c r="L1476" i="8"/>
  <c r="L1477" i="8"/>
  <c r="L1478" i="8"/>
  <c r="L1479" i="8"/>
  <c r="L1480" i="8"/>
  <c r="L1481" i="8"/>
  <c r="L1482" i="8"/>
  <c r="L1483" i="8"/>
  <c r="L1484" i="8"/>
  <c r="L1485" i="8"/>
  <c r="L1486" i="8"/>
  <c r="L1487" i="8"/>
  <c r="L1488" i="8"/>
  <c r="L1489" i="8"/>
  <c r="L1490" i="8"/>
  <c r="L1491" i="8"/>
  <c r="L1492" i="8"/>
  <c r="L1493" i="8"/>
  <c r="L1494" i="8"/>
  <c r="L1495" i="8"/>
  <c r="L1496" i="8"/>
  <c r="L1497" i="8"/>
  <c r="L1498" i="8"/>
  <c r="L1499" i="8"/>
  <c r="L1500" i="8"/>
  <c r="L1501" i="8"/>
  <c r="L1502" i="8"/>
  <c r="L1503" i="8"/>
  <c r="L1504" i="8"/>
  <c r="L1505" i="8"/>
  <c r="L1506" i="8"/>
  <c r="L1507" i="8"/>
  <c r="L1508" i="8"/>
  <c r="L1509" i="8"/>
  <c r="L1510" i="8"/>
  <c r="L1511" i="8"/>
  <c r="L1512" i="8"/>
  <c r="L1513" i="8"/>
  <c r="L1514" i="8"/>
  <c r="L1515" i="8"/>
  <c r="L1516" i="8"/>
  <c r="L1517" i="8"/>
  <c r="L1518" i="8"/>
  <c r="L1519" i="8"/>
  <c r="L1520" i="8"/>
  <c r="L1521" i="8"/>
  <c r="L1522" i="8"/>
  <c r="L1523" i="8"/>
  <c r="L1524" i="8"/>
  <c r="L1525" i="8"/>
  <c r="L1526" i="8"/>
  <c r="L1527" i="8"/>
  <c r="L1528" i="8"/>
  <c r="L1529" i="8"/>
  <c r="L1530" i="8"/>
  <c r="L1531" i="8"/>
  <c r="L1532" i="8"/>
  <c r="L1533" i="8"/>
  <c r="L1534" i="8"/>
  <c r="L1535" i="8"/>
  <c r="L1536" i="8"/>
  <c r="L1537" i="8"/>
  <c r="L1538" i="8"/>
  <c r="L1539" i="8"/>
  <c r="L1540" i="8"/>
  <c r="L1541" i="8"/>
  <c r="L1542" i="8"/>
  <c r="L1543" i="8"/>
  <c r="L1544" i="8"/>
  <c r="L1545" i="8"/>
  <c r="L1546" i="8"/>
  <c r="L1547" i="8"/>
  <c r="L1548" i="8"/>
  <c r="L1549" i="8"/>
  <c r="L1550" i="8"/>
  <c r="L1551" i="8"/>
  <c r="L1552" i="8"/>
  <c r="L1553" i="8"/>
  <c r="L1554" i="8"/>
  <c r="L1555" i="8"/>
  <c r="L1556" i="8"/>
  <c r="L1557" i="8"/>
  <c r="L1558" i="8"/>
  <c r="L1559" i="8"/>
  <c r="L1560" i="8"/>
  <c r="L1561" i="8"/>
  <c r="L1562" i="8"/>
  <c r="L1563" i="8"/>
  <c r="L1564" i="8"/>
  <c r="L1565" i="8"/>
  <c r="L1566" i="8"/>
  <c r="L1567" i="8"/>
  <c r="L1568" i="8"/>
  <c r="L1569" i="8"/>
  <c r="L1570" i="8"/>
  <c r="L1571" i="8"/>
  <c r="L1572" i="8"/>
  <c r="L1573" i="8"/>
  <c r="L1574" i="8"/>
  <c r="L1575" i="8"/>
  <c r="L1576" i="8"/>
  <c r="L1577" i="8"/>
  <c r="L1578" i="8"/>
  <c r="L1579" i="8"/>
  <c r="L1580" i="8"/>
  <c r="L1581" i="8"/>
  <c r="L1582" i="8"/>
  <c r="L1583" i="8"/>
  <c r="L1584" i="8"/>
  <c r="L1585" i="8"/>
  <c r="L1586" i="8"/>
  <c r="L1587" i="8"/>
  <c r="L1588" i="8"/>
  <c r="L1589" i="8"/>
  <c r="L1590" i="8"/>
  <c r="L1591" i="8"/>
  <c r="L1592" i="8"/>
  <c r="L1593" i="8"/>
  <c r="L1594" i="8"/>
  <c r="L1595" i="8"/>
  <c r="L1596" i="8"/>
  <c r="L1597" i="8"/>
  <c r="L1598" i="8"/>
  <c r="L1599" i="8"/>
  <c r="L1600" i="8"/>
  <c r="L1601" i="8"/>
  <c r="L1602" i="8"/>
  <c r="L1603" i="8"/>
  <c r="L1604" i="8"/>
  <c r="L1605" i="8"/>
  <c r="L1606" i="8"/>
  <c r="L1607" i="8"/>
  <c r="L1608" i="8"/>
  <c r="L1609" i="8"/>
  <c r="L1610" i="8"/>
  <c r="L1611" i="8"/>
  <c r="L1612" i="8"/>
  <c r="L1613" i="8"/>
  <c r="L1614" i="8"/>
  <c r="L1615" i="8"/>
  <c r="L1616" i="8"/>
  <c r="L1617" i="8"/>
  <c r="L1618" i="8"/>
  <c r="L1619" i="8"/>
  <c r="L1620" i="8"/>
  <c r="L1621" i="8"/>
  <c r="L1622" i="8"/>
  <c r="L1623" i="8"/>
  <c r="L1624" i="8"/>
  <c r="L1625" i="8"/>
  <c r="L1626" i="8"/>
  <c r="L1627" i="8"/>
  <c r="L1628" i="8"/>
  <c r="L1629" i="8"/>
  <c r="L1630" i="8"/>
  <c r="L1631" i="8"/>
  <c r="L1632" i="8"/>
  <c r="L1633" i="8"/>
  <c r="L1634" i="8"/>
  <c r="L1635" i="8"/>
  <c r="L1636" i="8"/>
  <c r="L1637" i="8"/>
  <c r="L1638" i="8"/>
  <c r="L1639" i="8"/>
  <c r="L1640" i="8"/>
  <c r="L1641" i="8"/>
  <c r="L1642" i="8"/>
  <c r="L1643" i="8"/>
  <c r="L1644" i="8"/>
  <c r="L1645" i="8"/>
  <c r="L1646" i="8"/>
  <c r="L1647" i="8"/>
  <c r="L1648" i="8"/>
  <c r="L1649" i="8"/>
  <c r="L1650" i="8"/>
  <c r="L1651" i="8"/>
  <c r="L1652" i="8"/>
  <c r="L1653" i="8"/>
  <c r="L1654" i="8"/>
  <c r="L1655" i="8"/>
  <c r="L1656" i="8"/>
  <c r="L1657" i="8"/>
  <c r="L1658" i="8"/>
  <c r="L1659" i="8"/>
  <c r="L1660" i="8"/>
  <c r="L1661" i="8"/>
  <c r="L1662" i="8"/>
  <c r="L1663" i="8"/>
  <c r="L1664" i="8"/>
  <c r="L1665" i="8"/>
  <c r="L1666" i="8"/>
  <c r="L1667" i="8"/>
  <c r="L1668" i="8"/>
  <c r="L1669" i="8"/>
  <c r="L1670" i="8"/>
  <c r="L1671" i="8"/>
  <c r="L1672" i="8"/>
  <c r="L1673" i="8"/>
  <c r="L1674" i="8"/>
  <c r="L1675" i="8"/>
  <c r="L1676" i="8"/>
  <c r="L1677" i="8"/>
  <c r="L1678" i="8"/>
  <c r="L1679" i="8"/>
  <c r="L1680" i="8"/>
  <c r="L1681" i="8"/>
  <c r="L1682" i="8"/>
  <c r="L1683" i="8"/>
  <c r="L1684" i="8"/>
  <c r="L1685" i="8"/>
  <c r="L1686" i="8"/>
  <c r="L1687" i="8"/>
  <c r="L1688" i="8"/>
  <c r="L1689" i="8"/>
  <c r="L1690" i="8"/>
  <c r="L1691" i="8"/>
  <c r="L1692" i="8"/>
  <c r="L1693" i="8"/>
  <c r="L1694" i="8"/>
  <c r="L1695" i="8"/>
  <c r="L1696" i="8"/>
  <c r="L1697" i="8"/>
  <c r="L1698" i="8"/>
  <c r="L1699" i="8"/>
  <c r="L1700" i="8"/>
  <c r="L1701" i="8"/>
  <c r="L1702" i="8"/>
  <c r="L1703" i="8"/>
  <c r="L1704" i="8"/>
  <c r="L1705" i="8"/>
  <c r="L1706" i="8"/>
  <c r="L1707" i="8"/>
  <c r="L1708" i="8"/>
  <c r="L1709" i="8"/>
  <c r="L1710" i="8"/>
  <c r="L1711" i="8"/>
  <c r="L1712" i="8"/>
  <c r="L1713" i="8"/>
  <c r="L1714" i="8"/>
  <c r="L1715" i="8"/>
  <c r="L1716" i="8"/>
  <c r="L1717" i="8"/>
  <c r="L1718" i="8"/>
  <c r="L1719" i="8"/>
  <c r="L1720" i="8"/>
  <c r="L1721" i="8"/>
  <c r="L1722" i="8"/>
  <c r="L1723" i="8"/>
  <c r="L1724" i="8"/>
  <c r="L1725" i="8"/>
  <c r="L1726" i="8"/>
  <c r="L1727" i="8"/>
  <c r="L1728" i="8"/>
  <c r="L1729" i="8"/>
  <c r="L1730" i="8"/>
  <c r="L1731" i="8"/>
  <c r="L1732" i="8"/>
  <c r="L1733" i="8"/>
  <c r="L1734" i="8"/>
  <c r="L1735" i="8"/>
  <c r="L1736" i="8"/>
  <c r="L1737" i="8"/>
  <c r="L1738" i="8"/>
  <c r="L1739" i="8"/>
  <c r="L1740" i="8"/>
  <c r="L1741" i="8"/>
  <c r="L1742" i="8"/>
  <c r="L1743" i="8"/>
  <c r="L1744" i="8"/>
  <c r="L1745" i="8"/>
  <c r="L1746" i="8"/>
  <c r="L1747" i="8"/>
  <c r="L1748" i="8"/>
  <c r="L1749" i="8"/>
  <c r="L1750" i="8"/>
  <c r="L1751" i="8"/>
  <c r="L1752" i="8"/>
  <c r="L1753" i="8"/>
  <c r="L1754" i="8"/>
  <c r="L1755" i="8"/>
  <c r="L1756" i="8"/>
  <c r="L1757" i="8"/>
  <c r="L1758" i="8"/>
  <c r="L1759" i="8"/>
  <c r="L1760" i="8"/>
  <c r="L1761" i="8"/>
  <c r="L1762" i="8"/>
  <c r="L1763" i="8"/>
  <c r="L1764" i="8"/>
  <c r="L1765" i="8"/>
  <c r="L1766" i="8"/>
  <c r="L1767" i="8"/>
  <c r="L1768" i="8"/>
  <c r="L1769" i="8"/>
  <c r="L1770" i="8"/>
  <c r="L1771" i="8"/>
  <c r="L1772" i="8"/>
  <c r="L1773" i="8"/>
  <c r="L1774" i="8"/>
  <c r="L1775" i="8"/>
  <c r="L1776" i="8"/>
  <c r="L1777" i="8"/>
  <c r="L1778" i="8"/>
  <c r="L1779" i="8"/>
  <c r="L1780" i="8"/>
  <c r="L1781" i="8"/>
  <c r="L1782" i="8"/>
  <c r="L1783" i="8"/>
  <c r="L1784" i="8"/>
  <c r="L1785" i="8"/>
  <c r="L1786" i="8"/>
  <c r="L1787" i="8"/>
  <c r="L1788" i="8"/>
  <c r="L1789" i="8"/>
  <c r="L1790" i="8"/>
  <c r="L1791" i="8"/>
  <c r="L1792" i="8"/>
  <c r="L1793" i="8"/>
  <c r="L1794" i="8"/>
  <c r="L1795" i="8"/>
  <c r="L1796" i="8"/>
  <c r="L1797" i="8"/>
  <c r="L1798" i="8"/>
  <c r="L1799" i="8"/>
  <c r="L1800" i="8"/>
  <c r="L1801" i="8"/>
  <c r="L1802" i="8"/>
  <c r="L1803" i="8"/>
  <c r="L1804" i="8"/>
  <c r="L1805" i="8"/>
  <c r="L1806" i="8"/>
  <c r="L1807" i="8"/>
  <c r="L1808" i="8"/>
  <c r="L1809" i="8"/>
  <c r="L1810" i="8"/>
  <c r="L1811" i="8"/>
  <c r="L1812" i="8"/>
  <c r="L1813" i="8"/>
  <c r="L1814" i="8"/>
  <c r="L1815" i="8"/>
  <c r="L1816" i="8"/>
  <c r="L1817" i="8"/>
  <c r="L1818" i="8"/>
  <c r="L1819" i="8"/>
  <c r="L1820" i="8"/>
  <c r="L1821" i="8"/>
  <c r="L1822" i="8"/>
  <c r="L1823" i="8"/>
  <c r="L1824" i="8"/>
  <c r="L1825" i="8"/>
  <c r="L1826" i="8"/>
  <c r="L1827" i="8"/>
  <c r="L1828" i="8"/>
  <c r="L1829" i="8"/>
  <c r="L1830" i="8"/>
  <c r="L1831" i="8"/>
  <c r="L1832" i="8"/>
  <c r="L1833" i="8"/>
  <c r="L1834" i="8"/>
  <c r="L1835" i="8"/>
  <c r="L1836" i="8"/>
  <c r="L1837" i="8"/>
  <c r="L1838" i="8"/>
  <c r="L1839" i="8"/>
  <c r="L1840" i="8"/>
  <c r="L1841" i="8"/>
  <c r="L1842" i="8"/>
  <c r="L1843" i="8"/>
  <c r="L1844" i="8"/>
  <c r="L1845" i="8"/>
  <c r="L1846" i="8"/>
  <c r="L1847" i="8"/>
  <c r="L1848" i="8"/>
  <c r="L1849" i="8"/>
  <c r="L1850" i="8"/>
  <c r="L1851" i="8"/>
  <c r="L1852" i="8"/>
  <c r="L1853" i="8"/>
  <c r="L1854" i="8"/>
  <c r="L1855" i="8"/>
  <c r="L1856" i="8"/>
  <c r="L1857" i="8"/>
  <c r="L1858" i="8"/>
  <c r="L1859" i="8"/>
  <c r="L1860" i="8"/>
  <c r="L1861" i="8"/>
  <c r="L1862" i="8"/>
  <c r="L1863" i="8"/>
  <c r="L1864" i="8"/>
  <c r="L1865" i="8"/>
  <c r="L1866" i="8"/>
  <c r="L1867" i="8"/>
  <c r="L1868" i="8"/>
  <c r="L1869" i="8"/>
  <c r="L1870" i="8"/>
  <c r="L1871" i="8"/>
  <c r="L1872" i="8"/>
  <c r="L1873" i="8"/>
  <c r="L1874" i="8"/>
  <c r="L1875" i="8"/>
  <c r="L1876" i="8"/>
  <c r="L1877" i="8"/>
  <c r="L1878" i="8"/>
  <c r="L1879" i="8"/>
  <c r="L1880" i="8"/>
  <c r="L1881" i="8"/>
  <c r="L1882" i="8"/>
  <c r="L1883" i="8"/>
  <c r="L1884" i="8"/>
  <c r="L1885" i="8"/>
  <c r="L1886" i="8"/>
  <c r="L1887" i="8"/>
  <c r="L1888" i="8"/>
  <c r="L1889" i="8"/>
  <c r="L1890" i="8"/>
  <c r="L1891" i="8"/>
  <c r="L1892" i="8"/>
  <c r="L1893" i="8"/>
  <c r="L1894" i="8"/>
  <c r="L1895" i="8"/>
  <c r="L1896" i="8"/>
  <c r="L1897" i="8"/>
  <c r="L1898" i="8"/>
  <c r="L1899" i="8"/>
  <c r="L1900" i="8"/>
  <c r="L1901" i="8"/>
  <c r="L1902" i="8"/>
  <c r="L1903" i="8"/>
  <c r="L1904" i="8"/>
  <c r="L1905" i="8"/>
  <c r="L1906" i="8"/>
  <c r="L1907" i="8"/>
  <c r="L1908" i="8"/>
  <c r="L1909" i="8"/>
  <c r="L1910" i="8"/>
  <c r="L1911" i="8"/>
  <c r="L1912" i="8"/>
  <c r="L1913" i="8"/>
  <c r="L1914" i="8"/>
  <c r="L1915" i="8"/>
  <c r="L1916" i="8"/>
  <c r="L1917" i="8"/>
  <c r="L1918" i="8"/>
  <c r="L1919" i="8"/>
  <c r="L1920" i="8"/>
  <c r="L1921" i="8"/>
  <c r="L1922" i="8"/>
  <c r="L1923" i="8"/>
  <c r="L1924" i="8"/>
  <c r="L1925" i="8"/>
  <c r="L1926" i="8"/>
  <c r="L1927" i="8"/>
  <c r="L1928" i="8"/>
  <c r="L1929" i="8"/>
  <c r="L1930" i="8"/>
  <c r="L1931" i="8"/>
  <c r="L1932" i="8"/>
  <c r="L1933" i="8"/>
  <c r="L1934" i="8"/>
  <c r="L1935" i="8"/>
  <c r="L1936" i="8"/>
  <c r="L1937" i="8"/>
  <c r="L1938" i="8"/>
  <c r="L1939" i="8"/>
  <c r="L1940" i="8"/>
  <c r="L1941" i="8"/>
  <c r="L1942" i="8"/>
  <c r="L1943" i="8"/>
  <c r="L1944" i="8"/>
  <c r="L1945" i="8"/>
  <c r="L1946" i="8"/>
  <c r="L1947" i="8"/>
  <c r="L1948" i="8"/>
  <c r="L1949" i="8"/>
  <c r="L1950" i="8"/>
  <c r="L1951" i="8"/>
  <c r="L1952" i="8"/>
  <c r="L1953" i="8"/>
  <c r="L10" i="8"/>
  <c r="V22" i="8"/>
  <c r="W22" i="8"/>
  <c r="X22" i="8"/>
  <c r="Y22" i="8"/>
  <c r="Z22" i="8"/>
  <c r="AA22" i="8"/>
  <c r="AB22" i="8"/>
  <c r="AC22" i="8"/>
  <c r="V23" i="8"/>
  <c r="W23" i="8"/>
  <c r="X23" i="8"/>
  <c r="Y23" i="8"/>
  <c r="Z23" i="8"/>
  <c r="AA23" i="8"/>
  <c r="AB23" i="8"/>
  <c r="AC23" i="8"/>
  <c r="U23" i="8"/>
  <c r="AQ30" i="2" l="1"/>
  <c r="AQ31" i="2" s="1"/>
  <c r="AQ32" i="2" s="1"/>
  <c r="AQ29" i="2"/>
  <c r="AQ28" i="2"/>
  <c r="L62" i="1" l="1"/>
  <c r="L63" i="1"/>
  <c r="K62" i="1"/>
  <c r="K63" i="1"/>
  <c r="H84" i="10"/>
  <c r="H86" i="10" s="1"/>
  <c r="G84" i="10"/>
  <c r="G86" i="10" s="1"/>
  <c r="F84" i="10"/>
  <c r="F86" i="10" s="1"/>
  <c r="E84" i="10"/>
  <c r="E86" i="10" s="1"/>
  <c r="D84" i="10"/>
  <c r="D86" i="10" s="1"/>
  <c r="C84" i="10"/>
  <c r="I82" i="10"/>
  <c r="I84" i="10" s="1"/>
  <c r="I86" i="10" s="1"/>
  <c r="H76" i="10"/>
  <c r="H78" i="10" s="1"/>
  <c r="G76" i="10"/>
  <c r="G78" i="10" s="1"/>
  <c r="F76" i="10"/>
  <c r="F78" i="10" s="1"/>
  <c r="E76" i="10"/>
  <c r="E78" i="10" s="1"/>
  <c r="D76" i="10"/>
  <c r="D78" i="10" s="1"/>
  <c r="C76" i="10"/>
  <c r="I74" i="10"/>
  <c r="I76" i="10" s="1"/>
  <c r="I78" i="10" s="1"/>
  <c r="H68" i="10"/>
  <c r="H70" i="10" s="1"/>
  <c r="G68" i="10"/>
  <c r="G70" i="10" s="1"/>
  <c r="F68" i="10"/>
  <c r="F70" i="10" s="1"/>
  <c r="E68" i="10"/>
  <c r="E70" i="10" s="1"/>
  <c r="D68" i="10"/>
  <c r="D70" i="10" s="1"/>
  <c r="C68" i="10"/>
  <c r="I66" i="10"/>
  <c r="I68" i="10" s="1"/>
  <c r="I70" i="10" s="1"/>
  <c r="H60" i="10"/>
  <c r="H62" i="10" s="1"/>
  <c r="G60" i="10"/>
  <c r="G62" i="10" s="1"/>
  <c r="F60" i="10"/>
  <c r="F62" i="10" s="1"/>
  <c r="E60" i="10"/>
  <c r="E62" i="10" s="1"/>
  <c r="D60" i="10"/>
  <c r="D62" i="10" s="1"/>
  <c r="C60" i="10"/>
  <c r="I58" i="10"/>
  <c r="I60" i="10" s="1"/>
  <c r="I62" i="10" s="1"/>
  <c r="H52" i="10"/>
  <c r="H54" i="10" s="1"/>
  <c r="G52" i="10"/>
  <c r="G54" i="10" s="1"/>
  <c r="F52" i="10"/>
  <c r="F54" i="10" s="1"/>
  <c r="E52" i="10"/>
  <c r="E54" i="10" s="1"/>
  <c r="D52" i="10"/>
  <c r="D54" i="10" s="1"/>
  <c r="C52" i="10"/>
  <c r="I50" i="10"/>
  <c r="I52" i="10" s="1"/>
  <c r="I54" i="10" s="1"/>
  <c r="H44" i="10"/>
  <c r="H46" i="10" s="1"/>
  <c r="G44" i="10"/>
  <c r="G46" i="10" s="1"/>
  <c r="F44" i="10"/>
  <c r="F46" i="10" s="1"/>
  <c r="E44" i="10"/>
  <c r="E46" i="10" s="1"/>
  <c r="D44" i="10"/>
  <c r="D46" i="10" s="1"/>
  <c r="C44" i="10"/>
  <c r="I42" i="10"/>
  <c r="I44" i="10" s="1"/>
  <c r="I46" i="10" s="1"/>
  <c r="H36" i="10"/>
  <c r="H38" i="10" s="1"/>
  <c r="G36" i="10"/>
  <c r="G38" i="10" s="1"/>
  <c r="F36" i="10"/>
  <c r="F38" i="10" s="1"/>
  <c r="E36" i="10"/>
  <c r="E38" i="10" s="1"/>
  <c r="D36" i="10"/>
  <c r="D38" i="10" s="1"/>
  <c r="C36" i="10"/>
  <c r="I34" i="10"/>
  <c r="I36" i="10" s="1"/>
  <c r="I38" i="10" s="1"/>
  <c r="H28" i="10"/>
  <c r="H30" i="10" s="1"/>
  <c r="G28" i="10"/>
  <c r="G30" i="10" s="1"/>
  <c r="F28" i="10"/>
  <c r="F30" i="10" s="1"/>
  <c r="E28" i="10"/>
  <c r="E30" i="10" s="1"/>
  <c r="D28" i="10"/>
  <c r="D30" i="10" s="1"/>
  <c r="C28" i="10"/>
  <c r="I26" i="10"/>
  <c r="I28" i="10" s="1"/>
  <c r="I30" i="10" s="1"/>
  <c r="H12" i="10"/>
  <c r="H14" i="10" s="1"/>
  <c r="G12" i="10"/>
  <c r="G14" i="10" s="1"/>
  <c r="F12" i="10"/>
  <c r="F14" i="10" s="1"/>
  <c r="E12" i="10"/>
  <c r="E14" i="10" s="1"/>
  <c r="D12" i="10"/>
  <c r="D14" i="10" s="1"/>
  <c r="C12" i="10"/>
  <c r="C14" i="10" s="1"/>
  <c r="I10" i="10"/>
  <c r="I18" i="10"/>
  <c r="I20" i="10" s="1"/>
  <c r="I22" i="10" s="1"/>
  <c r="D20" i="10"/>
  <c r="D22" i="10" s="1"/>
  <c r="E20" i="10"/>
  <c r="E22" i="10" s="1"/>
  <c r="F20" i="10"/>
  <c r="F22" i="10" s="1"/>
  <c r="G20" i="10"/>
  <c r="G22" i="10" s="1"/>
  <c r="H20" i="10"/>
  <c r="H22" i="10" s="1"/>
  <c r="C20" i="10"/>
  <c r="C22" i="10" s="1"/>
  <c r="P11" i="8"/>
  <c r="P12" i="8"/>
  <c r="P13" i="8"/>
  <c r="P14" i="8"/>
  <c r="P15" i="8"/>
  <c r="P16" i="8"/>
  <c r="P17" i="8"/>
  <c r="P18" i="8"/>
  <c r="P19" i="8"/>
  <c r="P20" i="8"/>
  <c r="P21" i="8"/>
  <c r="P22" i="8"/>
  <c r="P23" i="8"/>
  <c r="P10" i="8"/>
  <c r="J68" i="10" l="1"/>
  <c r="J60" i="10"/>
  <c r="J76" i="10"/>
  <c r="J84" i="10"/>
  <c r="C86" i="10"/>
  <c r="J86" i="10" s="1"/>
  <c r="C78" i="10"/>
  <c r="J78" i="10" s="1"/>
  <c r="C70" i="10"/>
  <c r="J70" i="10" s="1"/>
  <c r="C62" i="10"/>
  <c r="J62" i="10" s="1"/>
  <c r="J52" i="10"/>
  <c r="C54" i="10"/>
  <c r="J54" i="10" s="1"/>
  <c r="J44" i="10"/>
  <c r="C46" i="10"/>
  <c r="J46" i="10" s="1"/>
  <c r="J36" i="10"/>
  <c r="C38" i="10"/>
  <c r="J38" i="10" s="1"/>
  <c r="J28" i="10"/>
  <c r="C30" i="10"/>
  <c r="J30" i="10" s="1"/>
  <c r="I12" i="10"/>
  <c r="I14" i="10" s="1"/>
  <c r="J14" i="10" s="1"/>
  <c r="J22" i="10"/>
  <c r="J20" i="10"/>
  <c r="AE31" i="2"/>
  <c r="AE32" i="2"/>
  <c r="AE33" i="2"/>
  <c r="AA43" i="2"/>
  <c r="Z43" i="2" s="1"/>
  <c r="V12" i="2"/>
  <c r="U11" i="8"/>
  <c r="V11" i="8"/>
  <c r="W11" i="8"/>
  <c r="X11" i="8"/>
  <c r="Y11" i="8"/>
  <c r="Z11" i="8"/>
  <c r="AA11" i="8"/>
  <c r="AB11" i="8"/>
  <c r="AC11" i="8"/>
  <c r="U12" i="8"/>
  <c r="V12" i="8"/>
  <c r="W12" i="8"/>
  <c r="X12" i="8"/>
  <c r="Y12" i="8"/>
  <c r="Z12" i="8"/>
  <c r="AA12" i="8"/>
  <c r="AB12" i="8"/>
  <c r="AC12" i="8"/>
  <c r="U13" i="8"/>
  <c r="V13" i="8"/>
  <c r="W13" i="8"/>
  <c r="X13" i="8"/>
  <c r="Y13" i="8"/>
  <c r="Z13" i="8"/>
  <c r="AA13" i="8"/>
  <c r="AB13" i="8"/>
  <c r="AC13" i="8"/>
  <c r="U14" i="8"/>
  <c r="V14" i="8"/>
  <c r="W14" i="8"/>
  <c r="X14" i="8"/>
  <c r="Y14" i="8"/>
  <c r="Z14" i="8"/>
  <c r="AA14" i="8"/>
  <c r="AB14" i="8"/>
  <c r="AC14" i="8"/>
  <c r="U15" i="8"/>
  <c r="V15" i="8"/>
  <c r="W15" i="8"/>
  <c r="X15" i="8"/>
  <c r="Y15" i="8"/>
  <c r="Z15" i="8"/>
  <c r="AA15" i="8"/>
  <c r="AB15" i="8"/>
  <c r="AC15" i="8"/>
  <c r="U16" i="8"/>
  <c r="V16" i="8"/>
  <c r="W16" i="8"/>
  <c r="X16" i="8"/>
  <c r="Y16" i="8"/>
  <c r="Z16" i="8"/>
  <c r="AA16" i="8"/>
  <c r="AB16" i="8"/>
  <c r="AC16" i="8"/>
  <c r="U17" i="8"/>
  <c r="V17" i="8"/>
  <c r="W17" i="8"/>
  <c r="X17" i="8"/>
  <c r="Y17" i="8"/>
  <c r="Z17" i="8"/>
  <c r="AA17" i="8"/>
  <c r="AB17" i="8"/>
  <c r="AC17" i="8"/>
  <c r="U18" i="8"/>
  <c r="V18" i="8"/>
  <c r="W18" i="8"/>
  <c r="X18" i="8"/>
  <c r="Y18" i="8"/>
  <c r="Z18" i="8"/>
  <c r="AA18" i="8"/>
  <c r="AB18" i="8"/>
  <c r="AC18" i="8"/>
  <c r="U19" i="8"/>
  <c r="V19" i="8"/>
  <c r="W19" i="8"/>
  <c r="X19" i="8"/>
  <c r="Y19" i="8"/>
  <c r="Z19" i="8"/>
  <c r="AA19" i="8"/>
  <c r="AB19" i="8"/>
  <c r="AC19" i="8"/>
  <c r="U20" i="8"/>
  <c r="V20" i="8"/>
  <c r="W20" i="8"/>
  <c r="X20" i="8"/>
  <c r="Y20" i="8"/>
  <c r="Z20" i="8"/>
  <c r="AA20" i="8"/>
  <c r="AB20" i="8"/>
  <c r="AC20" i="8"/>
  <c r="U21" i="8"/>
  <c r="V21" i="8"/>
  <c r="W21" i="8"/>
  <c r="X21" i="8"/>
  <c r="Y21" i="8"/>
  <c r="Z21" i="8"/>
  <c r="AA21" i="8"/>
  <c r="AB21" i="8"/>
  <c r="AC21" i="8"/>
  <c r="U22" i="8"/>
  <c r="V10" i="8"/>
  <c r="W10" i="8"/>
  <c r="X10" i="8"/>
  <c r="Y10" i="8"/>
  <c r="Z10" i="8"/>
  <c r="AA10" i="8"/>
  <c r="AB10" i="8"/>
  <c r="AC10" i="8"/>
  <c r="U10" i="8"/>
  <c r="J2" i="10" l="1"/>
  <c r="J3" i="10"/>
  <c r="J12" i="10"/>
  <c r="AA44" i="2"/>
  <c r="V10" i="2"/>
  <c r="V11" i="2"/>
  <c r="Z44" i="2" l="1"/>
  <c r="AA45" i="2"/>
  <c r="M42" i="8"/>
  <c r="N42" i="8" s="1"/>
  <c r="M43" i="8"/>
  <c r="N43" i="8" s="1"/>
  <c r="M44" i="8"/>
  <c r="N44" i="8" s="1"/>
  <c r="M45" i="8"/>
  <c r="N45" i="8" s="1"/>
  <c r="M46" i="8"/>
  <c r="N46" i="8" s="1"/>
  <c r="AF33" i="1"/>
  <c r="AF34" i="1"/>
  <c r="S336" i="2"/>
  <c r="S337" i="2"/>
  <c r="S338" i="2"/>
  <c r="S339" i="2"/>
  <c r="S340" i="2"/>
  <c r="S341" i="2"/>
  <c r="S342" i="2"/>
  <c r="S343" i="2"/>
  <c r="S344" i="2"/>
  <c r="S345" i="2"/>
  <c r="S346" i="2"/>
  <c r="S347" i="2"/>
  <c r="S348" i="2"/>
  <c r="S349" i="2"/>
  <c r="S350" i="2"/>
  <c r="S351" i="2"/>
  <c r="S352" i="2"/>
  <c r="Z45" i="2" l="1"/>
  <c r="AA46" i="2"/>
  <c r="AF36" i="1"/>
  <c r="AF37" i="1"/>
  <c r="AF38" i="1"/>
  <c r="AF39" i="1"/>
  <c r="AF40" i="1"/>
  <c r="AF41" i="1"/>
  <c r="AF42" i="1"/>
  <c r="AF43" i="1"/>
  <c r="AF44" i="1"/>
  <c r="AF45" i="1"/>
  <c r="AF46" i="1"/>
  <c r="AF47" i="1"/>
  <c r="AF48" i="1"/>
  <c r="AF49" i="1"/>
  <c r="AF50" i="1"/>
  <c r="AF14" i="1"/>
  <c r="AF15" i="1"/>
  <c r="AF16" i="1"/>
  <c r="AF17" i="1"/>
  <c r="AF18" i="1"/>
  <c r="AF19" i="1"/>
  <c r="AF20" i="1"/>
  <c r="AF21" i="1"/>
  <c r="AF22" i="1"/>
  <c r="AF23" i="1"/>
  <c r="AF24" i="1"/>
  <c r="AF25" i="1"/>
  <c r="AF26" i="1"/>
  <c r="AF27" i="1"/>
  <c r="AF28" i="1"/>
  <c r="AF35" i="1"/>
  <c r="AF13" i="1"/>
  <c r="AA47" i="2" l="1"/>
  <c r="Z46" i="2"/>
  <c r="AM34" i="2"/>
  <c r="AM35" i="2" s="1"/>
  <c r="AA48" i="2" l="1"/>
  <c r="Z47" i="2"/>
  <c r="AA49" i="2" l="1"/>
  <c r="Z48" i="2"/>
  <c r="AA19" i="2"/>
  <c r="Z18" i="2"/>
  <c r="AA18" i="2" s="1"/>
  <c r="AA20" i="2"/>
  <c r="AA28" i="2" s="1"/>
  <c r="AA30" i="2" s="1"/>
  <c r="AA17" i="2" s="1"/>
  <c r="AA10" i="2"/>
  <c r="Z8" i="2"/>
  <c r="AA50" i="2" l="1"/>
  <c r="Z49" i="2"/>
  <c r="AA27" i="2"/>
  <c r="AA29" i="2" s="1"/>
  <c r="AA7" i="2" s="1"/>
  <c r="AA23" i="2"/>
  <c r="AA51" i="2" l="1"/>
  <c r="Z50" i="2"/>
  <c r="F40" i="2"/>
  <c r="F41" i="2"/>
  <c r="F42" i="2"/>
  <c r="F43" i="2"/>
  <c r="F44" i="2"/>
  <c r="F45" i="2"/>
  <c r="F46" i="2"/>
  <c r="F47" i="2"/>
  <c r="F48" i="2"/>
  <c r="AA52" i="2" l="1"/>
  <c r="Z51"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10" i="2"/>
  <c r="AA53" i="2" l="1"/>
  <c r="Z52" i="2"/>
  <c r="V7" i="2"/>
  <c r="H31" i="6"/>
  <c r="G31" i="6"/>
  <c r="H30" i="6"/>
  <c r="G30" i="6"/>
  <c r="H29" i="6"/>
  <c r="G29" i="6"/>
  <c r="H28" i="6"/>
  <c r="G28" i="6"/>
  <c r="H27" i="6"/>
  <c r="G27" i="6"/>
  <c r="H26" i="6"/>
  <c r="G26" i="6"/>
  <c r="H25" i="6"/>
  <c r="G25" i="6"/>
  <c r="H24" i="6"/>
  <c r="G24" i="6"/>
  <c r="H23" i="6"/>
  <c r="G23" i="6"/>
  <c r="G32" i="6"/>
  <c r="H32" i="6"/>
  <c r="G33" i="6"/>
  <c r="H33" i="6"/>
  <c r="G37" i="6"/>
  <c r="H37" i="6"/>
  <c r="G38" i="6"/>
  <c r="H38" i="6"/>
  <c r="G39" i="6"/>
  <c r="H39" i="6"/>
  <c r="G40" i="6"/>
  <c r="H40" i="6"/>
  <c r="G41" i="6"/>
  <c r="H41" i="6"/>
  <c r="G42" i="6"/>
  <c r="H42" i="6"/>
  <c r="G43" i="6"/>
  <c r="H43" i="6"/>
  <c r="G44" i="6"/>
  <c r="H44" i="6"/>
  <c r="G45" i="6"/>
  <c r="H45" i="6"/>
  <c r="G46" i="6"/>
  <c r="H46" i="6"/>
  <c r="G47" i="6"/>
  <c r="H47" i="6"/>
  <c r="G48" i="6"/>
  <c r="H48" i="6"/>
  <c r="G49" i="6"/>
  <c r="H49" i="6"/>
  <c r="G50" i="6"/>
  <c r="H50" i="6"/>
  <c r="G51" i="6"/>
  <c r="H51" i="6"/>
  <c r="G52" i="6"/>
  <c r="H52" i="6"/>
  <c r="G53" i="6"/>
  <c r="H53" i="6"/>
  <c r="G54" i="6"/>
  <c r="H54" i="6"/>
  <c r="G55" i="6"/>
  <c r="H55" i="6"/>
  <c r="G56" i="6"/>
  <c r="H56" i="6"/>
  <c r="G57" i="6"/>
  <c r="H57" i="6"/>
  <c r="G58" i="6"/>
  <c r="H58" i="6"/>
  <c r="G59" i="6"/>
  <c r="H59" i="6"/>
  <c r="H65" i="6"/>
  <c r="G65" i="6"/>
  <c r="H64" i="6"/>
  <c r="G64" i="6"/>
  <c r="H63" i="6"/>
  <c r="G63" i="6"/>
  <c r="H62" i="6"/>
  <c r="G62" i="6"/>
  <c r="H61" i="6"/>
  <c r="G61" i="6"/>
  <c r="H60" i="6"/>
  <c r="G60" i="6"/>
  <c r="AA54" i="2" l="1"/>
  <c r="Z53" i="2"/>
  <c r="E32" i="9"/>
  <c r="E31" i="9"/>
  <c r="E30" i="9"/>
  <c r="E25" i="9"/>
  <c r="E24" i="9"/>
  <c r="E23" i="9"/>
  <c r="E22" i="9"/>
  <c r="E21" i="9"/>
  <c r="E20" i="9"/>
  <c r="E19" i="9"/>
  <c r="E18" i="9"/>
  <c r="E17" i="9"/>
  <c r="E16" i="9"/>
  <c r="E15" i="9"/>
  <c r="E14" i="9"/>
  <c r="E13" i="9"/>
  <c r="E12" i="9"/>
  <c r="E29" i="9"/>
  <c r="E28" i="9"/>
  <c r="E27" i="9"/>
  <c r="E26" i="9"/>
  <c r="E11" i="9"/>
  <c r="E10" i="9"/>
  <c r="E9" i="9"/>
  <c r="E8" i="9"/>
  <c r="E7" i="9"/>
  <c r="AU11" i="2"/>
  <c r="AA55" i="2" l="1"/>
  <c r="Z54" i="2"/>
  <c r="AQ8" i="2"/>
  <c r="AQ11" i="2" s="1"/>
  <c r="AM11" i="2"/>
  <c r="AQ17" i="2"/>
  <c r="AQ18" i="2" s="1"/>
  <c r="AQ22" i="2" s="1"/>
  <c r="AA56" i="2" l="1"/>
  <c r="Z55" i="2"/>
  <c r="AM17" i="2"/>
  <c r="AM18" i="2" s="1"/>
  <c r="AM19" i="2" s="1"/>
  <c r="AM22" i="2" s="1"/>
  <c r="AE18" i="2"/>
  <c r="AE19" i="2" s="1"/>
  <c r="AE20" i="2" s="1"/>
  <c r="AI17" i="2"/>
  <c r="AI18" i="2" s="1"/>
  <c r="AI19" i="2" s="1"/>
  <c r="AI22" i="2" s="1"/>
  <c r="AI31" i="2"/>
  <c r="AI32" i="2" s="1"/>
  <c r="AA57" i="2" l="1"/>
  <c r="Z56" i="2"/>
  <c r="AI33" i="2"/>
  <c r="AI34" i="2" s="1"/>
  <c r="AI35" i="2" s="1"/>
  <c r="AI7" i="2"/>
  <c r="AI9" i="2" s="1"/>
  <c r="AA9" i="2"/>
  <c r="AA8" i="2"/>
  <c r="AE7" i="2"/>
  <c r="AE9" i="2" s="1"/>
  <c r="M67" i="1"/>
  <c r="N67" i="1"/>
  <c r="O67" i="1"/>
  <c r="P67" i="1"/>
  <c r="Q67" i="1"/>
  <c r="R67" i="1"/>
  <c r="S67" i="1"/>
  <c r="T67" i="1"/>
  <c r="U67" i="1"/>
  <c r="V67" i="1"/>
  <c r="AA58" i="2" l="1"/>
  <c r="Z57" i="2"/>
  <c r="AA13" i="2"/>
  <c r="AA59" i="2" l="1"/>
  <c r="Z58" i="2"/>
  <c r="E23" i="4"/>
  <c r="E18" i="4"/>
  <c r="AA60" i="2" l="1"/>
  <c r="Z59" i="2"/>
  <c r="AA61" i="2" l="1"/>
  <c r="Z60" i="2"/>
  <c r="F10" i="2"/>
  <c r="AA62" i="2" l="1"/>
  <c r="Z61" i="2"/>
  <c r="M1572" i="8"/>
  <c r="N1572" i="8" s="1"/>
  <c r="M1573" i="8"/>
  <c r="N1573" i="8" s="1"/>
  <c r="M1574" i="8"/>
  <c r="N1574" i="8" s="1"/>
  <c r="M1575" i="8"/>
  <c r="N1575" i="8" s="1"/>
  <c r="M1576" i="8"/>
  <c r="N1576" i="8" s="1"/>
  <c r="M1577" i="8"/>
  <c r="N1577" i="8" s="1"/>
  <c r="M1578" i="8"/>
  <c r="N1578" i="8" s="1"/>
  <c r="M1579" i="8"/>
  <c r="N1579" i="8" s="1"/>
  <c r="M1580" i="8"/>
  <c r="N1580" i="8" s="1"/>
  <c r="M1581" i="8"/>
  <c r="N1581" i="8" s="1"/>
  <c r="M1582" i="8"/>
  <c r="N1582" i="8" s="1"/>
  <c r="M1583" i="8"/>
  <c r="N1583" i="8" s="1"/>
  <c r="M1584" i="8"/>
  <c r="N1584" i="8" s="1"/>
  <c r="M1585" i="8"/>
  <c r="N1585" i="8" s="1"/>
  <c r="M1586" i="8"/>
  <c r="N1586" i="8" s="1"/>
  <c r="M1587" i="8"/>
  <c r="N1587" i="8" s="1"/>
  <c r="M1588" i="8"/>
  <c r="N1588" i="8" s="1"/>
  <c r="M1589" i="8"/>
  <c r="N1589" i="8" s="1"/>
  <c r="M1590" i="8"/>
  <c r="N1590" i="8" s="1"/>
  <c r="M1591" i="8"/>
  <c r="N1591" i="8" s="1"/>
  <c r="M1592" i="8"/>
  <c r="N1592" i="8" s="1"/>
  <c r="M1593" i="8"/>
  <c r="N1593" i="8" s="1"/>
  <c r="M1594" i="8"/>
  <c r="N1594" i="8" s="1"/>
  <c r="M1595" i="8"/>
  <c r="N1595" i="8" s="1"/>
  <c r="M1596" i="8"/>
  <c r="N1596" i="8" s="1"/>
  <c r="M1597" i="8"/>
  <c r="N1597" i="8" s="1"/>
  <c r="M1598" i="8"/>
  <c r="N1598" i="8" s="1"/>
  <c r="M1599" i="8"/>
  <c r="N1599" i="8" s="1"/>
  <c r="M1600" i="8"/>
  <c r="N1600" i="8" s="1"/>
  <c r="M1601" i="8"/>
  <c r="N1601" i="8" s="1"/>
  <c r="M1602" i="8"/>
  <c r="N1602" i="8" s="1"/>
  <c r="M1603" i="8"/>
  <c r="N1603" i="8" s="1"/>
  <c r="M1604" i="8"/>
  <c r="N1604" i="8" s="1"/>
  <c r="M1605" i="8"/>
  <c r="N1605" i="8" s="1"/>
  <c r="M1606" i="8"/>
  <c r="N1606" i="8" s="1"/>
  <c r="M1607" i="8"/>
  <c r="N1607" i="8" s="1"/>
  <c r="M1608" i="8"/>
  <c r="N1608" i="8" s="1"/>
  <c r="M1609" i="8"/>
  <c r="N1609" i="8" s="1"/>
  <c r="M1610" i="8"/>
  <c r="N1610" i="8" s="1"/>
  <c r="M1611" i="8"/>
  <c r="N1611" i="8" s="1"/>
  <c r="M1612" i="8"/>
  <c r="N1612" i="8" s="1"/>
  <c r="M1613" i="8"/>
  <c r="N1613" i="8" s="1"/>
  <c r="M1614" i="8"/>
  <c r="N1614" i="8" s="1"/>
  <c r="M1615" i="8"/>
  <c r="N1615" i="8" s="1"/>
  <c r="M1616" i="8"/>
  <c r="N1616" i="8" s="1"/>
  <c r="M1617" i="8"/>
  <c r="N1617" i="8" s="1"/>
  <c r="M1618" i="8"/>
  <c r="N1618" i="8" s="1"/>
  <c r="M1619" i="8"/>
  <c r="N1619" i="8" s="1"/>
  <c r="M1620" i="8"/>
  <c r="N1620" i="8" s="1"/>
  <c r="M1621" i="8"/>
  <c r="N1621" i="8" s="1"/>
  <c r="M1622" i="8"/>
  <c r="N1622" i="8" s="1"/>
  <c r="M1623" i="8"/>
  <c r="N1623" i="8" s="1"/>
  <c r="M1624" i="8"/>
  <c r="N1624" i="8" s="1"/>
  <c r="M1625" i="8"/>
  <c r="N1625" i="8" s="1"/>
  <c r="M1626" i="8"/>
  <c r="N1626" i="8" s="1"/>
  <c r="M1627" i="8"/>
  <c r="N1627" i="8" s="1"/>
  <c r="M1628" i="8"/>
  <c r="N1628" i="8" s="1"/>
  <c r="M1629" i="8"/>
  <c r="N1629" i="8" s="1"/>
  <c r="M1630" i="8"/>
  <c r="N1630" i="8" s="1"/>
  <c r="M1631" i="8"/>
  <c r="N1631" i="8" s="1"/>
  <c r="M1632" i="8"/>
  <c r="N1632" i="8" s="1"/>
  <c r="M1633" i="8"/>
  <c r="N1633" i="8" s="1"/>
  <c r="M1634" i="8"/>
  <c r="N1634" i="8" s="1"/>
  <c r="M1635" i="8"/>
  <c r="N1635" i="8" s="1"/>
  <c r="M1636" i="8"/>
  <c r="N1636" i="8" s="1"/>
  <c r="M1637" i="8"/>
  <c r="N1637" i="8" s="1"/>
  <c r="M1638" i="8"/>
  <c r="N1638" i="8" s="1"/>
  <c r="M1639" i="8"/>
  <c r="N1639" i="8" s="1"/>
  <c r="M1640" i="8"/>
  <c r="N1640" i="8" s="1"/>
  <c r="M1641" i="8"/>
  <c r="N1641" i="8" s="1"/>
  <c r="M1642" i="8"/>
  <c r="N1642" i="8" s="1"/>
  <c r="M1643" i="8"/>
  <c r="N1643" i="8" s="1"/>
  <c r="M1644" i="8"/>
  <c r="N1644" i="8" s="1"/>
  <c r="M1645" i="8"/>
  <c r="N1645" i="8" s="1"/>
  <c r="M1646" i="8"/>
  <c r="N1646" i="8" s="1"/>
  <c r="M1647" i="8"/>
  <c r="N1647" i="8" s="1"/>
  <c r="M1648" i="8"/>
  <c r="N1648" i="8" s="1"/>
  <c r="M1649" i="8"/>
  <c r="N1649" i="8" s="1"/>
  <c r="M1650" i="8"/>
  <c r="N1650" i="8" s="1"/>
  <c r="M1651" i="8"/>
  <c r="N1651" i="8" s="1"/>
  <c r="M1652" i="8"/>
  <c r="N1652" i="8" s="1"/>
  <c r="M1653" i="8"/>
  <c r="N1653" i="8" s="1"/>
  <c r="M1654" i="8"/>
  <c r="N1654" i="8" s="1"/>
  <c r="M1655" i="8"/>
  <c r="N1655" i="8" s="1"/>
  <c r="M1656" i="8"/>
  <c r="N1656" i="8" s="1"/>
  <c r="M1657" i="8"/>
  <c r="N1657" i="8" s="1"/>
  <c r="M1658" i="8"/>
  <c r="N1658" i="8" s="1"/>
  <c r="M1659" i="8"/>
  <c r="N1659" i="8" s="1"/>
  <c r="M1660" i="8"/>
  <c r="N1660" i="8" s="1"/>
  <c r="M1661" i="8"/>
  <c r="N1661" i="8" s="1"/>
  <c r="M1662" i="8"/>
  <c r="N1662" i="8" s="1"/>
  <c r="M1663" i="8"/>
  <c r="N1663" i="8" s="1"/>
  <c r="M1664" i="8"/>
  <c r="N1664" i="8" s="1"/>
  <c r="M1665" i="8"/>
  <c r="N1665" i="8" s="1"/>
  <c r="M1666" i="8"/>
  <c r="N1666" i="8" s="1"/>
  <c r="M1667" i="8"/>
  <c r="N1667" i="8" s="1"/>
  <c r="M1668" i="8"/>
  <c r="N1668" i="8" s="1"/>
  <c r="M1669" i="8"/>
  <c r="N1669" i="8" s="1"/>
  <c r="M1670" i="8"/>
  <c r="N1670" i="8" s="1"/>
  <c r="M1671" i="8"/>
  <c r="N1671" i="8" s="1"/>
  <c r="M1672" i="8"/>
  <c r="N1672" i="8" s="1"/>
  <c r="M1673" i="8"/>
  <c r="N1673" i="8" s="1"/>
  <c r="M1674" i="8"/>
  <c r="N1674" i="8" s="1"/>
  <c r="M1675" i="8"/>
  <c r="N1675" i="8" s="1"/>
  <c r="M1676" i="8"/>
  <c r="N1676" i="8" s="1"/>
  <c r="M1677" i="8"/>
  <c r="N1677" i="8" s="1"/>
  <c r="M1678" i="8"/>
  <c r="N1678" i="8" s="1"/>
  <c r="M1679" i="8"/>
  <c r="N1679" i="8" s="1"/>
  <c r="M1680" i="8"/>
  <c r="N1680" i="8" s="1"/>
  <c r="M1681" i="8"/>
  <c r="N1681" i="8" s="1"/>
  <c r="M1682" i="8"/>
  <c r="N1682" i="8" s="1"/>
  <c r="M1683" i="8"/>
  <c r="N1683" i="8" s="1"/>
  <c r="M1684" i="8"/>
  <c r="N1684" i="8" s="1"/>
  <c r="M1685" i="8"/>
  <c r="N1685" i="8" s="1"/>
  <c r="M1686" i="8"/>
  <c r="N1686" i="8" s="1"/>
  <c r="M1687" i="8"/>
  <c r="N1687" i="8" s="1"/>
  <c r="M1688" i="8"/>
  <c r="N1688" i="8" s="1"/>
  <c r="M1689" i="8"/>
  <c r="N1689" i="8" s="1"/>
  <c r="M1690" i="8"/>
  <c r="N1690" i="8" s="1"/>
  <c r="M1691" i="8"/>
  <c r="N1691" i="8" s="1"/>
  <c r="M1692" i="8"/>
  <c r="N1692" i="8" s="1"/>
  <c r="M1693" i="8"/>
  <c r="N1693" i="8" s="1"/>
  <c r="M1694" i="8"/>
  <c r="N1694" i="8" s="1"/>
  <c r="M1695" i="8"/>
  <c r="N1695" i="8" s="1"/>
  <c r="M1696" i="8"/>
  <c r="N1696" i="8" s="1"/>
  <c r="M1697" i="8"/>
  <c r="N1697" i="8" s="1"/>
  <c r="M1698" i="8"/>
  <c r="N1698" i="8" s="1"/>
  <c r="M1699" i="8"/>
  <c r="N1699" i="8" s="1"/>
  <c r="M1700" i="8"/>
  <c r="N1700" i="8" s="1"/>
  <c r="M1701" i="8"/>
  <c r="N1701" i="8" s="1"/>
  <c r="M1702" i="8"/>
  <c r="N1702" i="8" s="1"/>
  <c r="M1703" i="8"/>
  <c r="N1703" i="8" s="1"/>
  <c r="M1704" i="8"/>
  <c r="N1704" i="8" s="1"/>
  <c r="M1705" i="8"/>
  <c r="N1705" i="8" s="1"/>
  <c r="M1706" i="8"/>
  <c r="N1706" i="8" s="1"/>
  <c r="M1707" i="8"/>
  <c r="N1707" i="8" s="1"/>
  <c r="M1708" i="8"/>
  <c r="N1708" i="8" s="1"/>
  <c r="M1709" i="8"/>
  <c r="N1709" i="8" s="1"/>
  <c r="M1710" i="8"/>
  <c r="N1710" i="8" s="1"/>
  <c r="M1711" i="8"/>
  <c r="N1711" i="8" s="1"/>
  <c r="M1712" i="8"/>
  <c r="N1712" i="8" s="1"/>
  <c r="M1713" i="8"/>
  <c r="N1713" i="8" s="1"/>
  <c r="M1714" i="8"/>
  <c r="N1714" i="8" s="1"/>
  <c r="M1715" i="8"/>
  <c r="N1715" i="8" s="1"/>
  <c r="M1716" i="8"/>
  <c r="N1716" i="8" s="1"/>
  <c r="M1717" i="8"/>
  <c r="N1717" i="8" s="1"/>
  <c r="M1718" i="8"/>
  <c r="N1718" i="8" s="1"/>
  <c r="M1719" i="8"/>
  <c r="N1719" i="8" s="1"/>
  <c r="M1720" i="8"/>
  <c r="N1720" i="8" s="1"/>
  <c r="M1721" i="8"/>
  <c r="N1721" i="8" s="1"/>
  <c r="M1722" i="8"/>
  <c r="N1722" i="8" s="1"/>
  <c r="M1723" i="8"/>
  <c r="N1723" i="8" s="1"/>
  <c r="M1724" i="8"/>
  <c r="N1724" i="8" s="1"/>
  <c r="M1725" i="8"/>
  <c r="N1725" i="8" s="1"/>
  <c r="M1726" i="8"/>
  <c r="N1726" i="8" s="1"/>
  <c r="M1727" i="8"/>
  <c r="N1727" i="8" s="1"/>
  <c r="M1728" i="8"/>
  <c r="N1728" i="8" s="1"/>
  <c r="M1729" i="8"/>
  <c r="N1729" i="8" s="1"/>
  <c r="M1730" i="8"/>
  <c r="N1730" i="8" s="1"/>
  <c r="M1731" i="8"/>
  <c r="N1731" i="8" s="1"/>
  <c r="M1732" i="8"/>
  <c r="N1732" i="8" s="1"/>
  <c r="M1733" i="8"/>
  <c r="N1733" i="8" s="1"/>
  <c r="M1734" i="8"/>
  <c r="N1734" i="8" s="1"/>
  <c r="M1735" i="8"/>
  <c r="N1735" i="8" s="1"/>
  <c r="M1736" i="8"/>
  <c r="N1736" i="8" s="1"/>
  <c r="M1737" i="8"/>
  <c r="N1737" i="8" s="1"/>
  <c r="M1738" i="8"/>
  <c r="N1738" i="8" s="1"/>
  <c r="M1739" i="8"/>
  <c r="N1739" i="8" s="1"/>
  <c r="M1740" i="8"/>
  <c r="N1740" i="8" s="1"/>
  <c r="M1741" i="8"/>
  <c r="N1741" i="8" s="1"/>
  <c r="M1742" i="8"/>
  <c r="N1742" i="8" s="1"/>
  <c r="M1743" i="8"/>
  <c r="N1743" i="8" s="1"/>
  <c r="M1744" i="8"/>
  <c r="N1744" i="8" s="1"/>
  <c r="M1745" i="8"/>
  <c r="N1745" i="8" s="1"/>
  <c r="M1746" i="8"/>
  <c r="N1746" i="8" s="1"/>
  <c r="M1747" i="8"/>
  <c r="N1747" i="8" s="1"/>
  <c r="M1748" i="8"/>
  <c r="N1748" i="8" s="1"/>
  <c r="M1749" i="8"/>
  <c r="N1749" i="8" s="1"/>
  <c r="M1750" i="8"/>
  <c r="N1750" i="8" s="1"/>
  <c r="M1751" i="8"/>
  <c r="N1751" i="8" s="1"/>
  <c r="M1752" i="8"/>
  <c r="N1752" i="8" s="1"/>
  <c r="M1753" i="8"/>
  <c r="N1753" i="8" s="1"/>
  <c r="M1754" i="8"/>
  <c r="N1754" i="8" s="1"/>
  <c r="M1755" i="8"/>
  <c r="N1755" i="8" s="1"/>
  <c r="M1756" i="8"/>
  <c r="N1756" i="8" s="1"/>
  <c r="M1757" i="8"/>
  <c r="N1757" i="8" s="1"/>
  <c r="M1758" i="8"/>
  <c r="N1758" i="8" s="1"/>
  <c r="M1759" i="8"/>
  <c r="N1759" i="8" s="1"/>
  <c r="M1760" i="8"/>
  <c r="N1760" i="8" s="1"/>
  <c r="M1761" i="8"/>
  <c r="N1761" i="8" s="1"/>
  <c r="M1762" i="8"/>
  <c r="N1762" i="8" s="1"/>
  <c r="M1763" i="8"/>
  <c r="N1763" i="8" s="1"/>
  <c r="M1764" i="8"/>
  <c r="N1764" i="8" s="1"/>
  <c r="M1765" i="8"/>
  <c r="N1765" i="8" s="1"/>
  <c r="M1766" i="8"/>
  <c r="N1766" i="8" s="1"/>
  <c r="M1767" i="8"/>
  <c r="N1767" i="8" s="1"/>
  <c r="M1768" i="8"/>
  <c r="N1768" i="8" s="1"/>
  <c r="M1769" i="8"/>
  <c r="N1769" i="8" s="1"/>
  <c r="M1770" i="8"/>
  <c r="N1770" i="8" s="1"/>
  <c r="M1771" i="8"/>
  <c r="N1771" i="8" s="1"/>
  <c r="M1772" i="8"/>
  <c r="N1772" i="8" s="1"/>
  <c r="M1773" i="8"/>
  <c r="N1773" i="8" s="1"/>
  <c r="M1774" i="8"/>
  <c r="N1774" i="8" s="1"/>
  <c r="M1775" i="8"/>
  <c r="N1775" i="8" s="1"/>
  <c r="M1776" i="8"/>
  <c r="N1776" i="8" s="1"/>
  <c r="M1777" i="8"/>
  <c r="N1777" i="8" s="1"/>
  <c r="M1778" i="8"/>
  <c r="N1778" i="8" s="1"/>
  <c r="M1779" i="8"/>
  <c r="N1779" i="8" s="1"/>
  <c r="M1780" i="8"/>
  <c r="N1780" i="8" s="1"/>
  <c r="M1781" i="8"/>
  <c r="N1781" i="8" s="1"/>
  <c r="M1782" i="8"/>
  <c r="N1782" i="8" s="1"/>
  <c r="M1783" i="8"/>
  <c r="N1783" i="8" s="1"/>
  <c r="M1784" i="8"/>
  <c r="N1784" i="8" s="1"/>
  <c r="M1785" i="8"/>
  <c r="N1785" i="8" s="1"/>
  <c r="M1786" i="8"/>
  <c r="N1786" i="8" s="1"/>
  <c r="M1787" i="8"/>
  <c r="N1787" i="8" s="1"/>
  <c r="M1788" i="8"/>
  <c r="N1788" i="8" s="1"/>
  <c r="M1789" i="8"/>
  <c r="N1789" i="8" s="1"/>
  <c r="M1790" i="8"/>
  <c r="N1790" i="8" s="1"/>
  <c r="M1791" i="8"/>
  <c r="N1791" i="8" s="1"/>
  <c r="M1792" i="8"/>
  <c r="N1792" i="8" s="1"/>
  <c r="M1793" i="8"/>
  <c r="N1793" i="8" s="1"/>
  <c r="M1794" i="8"/>
  <c r="N1794" i="8" s="1"/>
  <c r="M1795" i="8"/>
  <c r="N1795" i="8" s="1"/>
  <c r="M1796" i="8"/>
  <c r="N1796" i="8" s="1"/>
  <c r="M1797" i="8"/>
  <c r="N1797" i="8" s="1"/>
  <c r="M1798" i="8"/>
  <c r="N1798" i="8" s="1"/>
  <c r="M1799" i="8"/>
  <c r="N1799" i="8" s="1"/>
  <c r="M1800" i="8"/>
  <c r="N1800" i="8" s="1"/>
  <c r="M1801" i="8"/>
  <c r="N1801" i="8" s="1"/>
  <c r="M1802" i="8"/>
  <c r="N1802" i="8" s="1"/>
  <c r="M1803" i="8"/>
  <c r="N1803" i="8" s="1"/>
  <c r="M1804" i="8"/>
  <c r="N1804" i="8" s="1"/>
  <c r="M1805" i="8"/>
  <c r="N1805" i="8" s="1"/>
  <c r="M1806" i="8"/>
  <c r="N1806" i="8" s="1"/>
  <c r="M1807" i="8"/>
  <c r="N1807" i="8" s="1"/>
  <c r="M1808" i="8"/>
  <c r="N1808" i="8" s="1"/>
  <c r="M1809" i="8"/>
  <c r="N1809" i="8" s="1"/>
  <c r="M1810" i="8"/>
  <c r="N1810" i="8" s="1"/>
  <c r="M1811" i="8"/>
  <c r="N1811" i="8" s="1"/>
  <c r="M1812" i="8"/>
  <c r="N1812" i="8" s="1"/>
  <c r="M1813" i="8"/>
  <c r="N1813" i="8" s="1"/>
  <c r="M1814" i="8"/>
  <c r="N1814" i="8" s="1"/>
  <c r="M1815" i="8"/>
  <c r="N1815" i="8" s="1"/>
  <c r="M1816" i="8"/>
  <c r="N1816" i="8" s="1"/>
  <c r="M1817" i="8"/>
  <c r="N1817" i="8" s="1"/>
  <c r="M1818" i="8"/>
  <c r="N1818" i="8" s="1"/>
  <c r="M1819" i="8"/>
  <c r="N1819" i="8" s="1"/>
  <c r="M1820" i="8"/>
  <c r="N1820" i="8" s="1"/>
  <c r="M1821" i="8"/>
  <c r="N1821" i="8" s="1"/>
  <c r="M1822" i="8"/>
  <c r="N1822" i="8" s="1"/>
  <c r="M1823" i="8"/>
  <c r="N1823" i="8" s="1"/>
  <c r="M1824" i="8"/>
  <c r="N1824" i="8" s="1"/>
  <c r="M1825" i="8"/>
  <c r="N1825" i="8" s="1"/>
  <c r="M1826" i="8"/>
  <c r="N1826" i="8" s="1"/>
  <c r="M1827" i="8"/>
  <c r="N1827" i="8" s="1"/>
  <c r="M1828" i="8"/>
  <c r="N1828" i="8" s="1"/>
  <c r="M1829" i="8"/>
  <c r="N1829" i="8" s="1"/>
  <c r="M1830" i="8"/>
  <c r="N1830" i="8" s="1"/>
  <c r="M1831" i="8"/>
  <c r="N1831" i="8" s="1"/>
  <c r="M1832" i="8"/>
  <c r="N1832" i="8" s="1"/>
  <c r="M1833" i="8"/>
  <c r="N1833" i="8" s="1"/>
  <c r="M1834" i="8"/>
  <c r="N1834" i="8" s="1"/>
  <c r="M1835" i="8"/>
  <c r="N1835" i="8" s="1"/>
  <c r="M1836" i="8"/>
  <c r="N1836" i="8" s="1"/>
  <c r="M1837" i="8"/>
  <c r="N1837" i="8" s="1"/>
  <c r="M1838" i="8"/>
  <c r="N1838" i="8" s="1"/>
  <c r="M1839" i="8"/>
  <c r="N1839" i="8" s="1"/>
  <c r="M1840" i="8"/>
  <c r="N1840" i="8" s="1"/>
  <c r="M1841" i="8"/>
  <c r="N1841" i="8" s="1"/>
  <c r="M1842" i="8"/>
  <c r="N1842" i="8" s="1"/>
  <c r="M1843" i="8"/>
  <c r="N1843" i="8" s="1"/>
  <c r="M1844" i="8"/>
  <c r="N1844" i="8" s="1"/>
  <c r="M1845" i="8"/>
  <c r="N1845" i="8" s="1"/>
  <c r="M1846" i="8"/>
  <c r="N1846" i="8" s="1"/>
  <c r="M1847" i="8"/>
  <c r="N1847" i="8" s="1"/>
  <c r="M1848" i="8"/>
  <c r="N1848" i="8" s="1"/>
  <c r="M1849" i="8"/>
  <c r="N1849" i="8" s="1"/>
  <c r="M1850" i="8"/>
  <c r="N1850" i="8" s="1"/>
  <c r="M1851" i="8"/>
  <c r="N1851" i="8" s="1"/>
  <c r="M1852" i="8"/>
  <c r="N1852" i="8" s="1"/>
  <c r="M1853" i="8"/>
  <c r="N1853" i="8" s="1"/>
  <c r="M1854" i="8"/>
  <c r="N1854" i="8" s="1"/>
  <c r="M1855" i="8"/>
  <c r="N1855" i="8" s="1"/>
  <c r="M1856" i="8"/>
  <c r="N1856" i="8" s="1"/>
  <c r="M1857" i="8"/>
  <c r="N1857" i="8" s="1"/>
  <c r="M1858" i="8"/>
  <c r="N1858" i="8" s="1"/>
  <c r="M1859" i="8"/>
  <c r="N1859" i="8" s="1"/>
  <c r="M1860" i="8"/>
  <c r="N1860" i="8" s="1"/>
  <c r="M1861" i="8"/>
  <c r="N1861" i="8" s="1"/>
  <c r="M1862" i="8"/>
  <c r="N1862" i="8" s="1"/>
  <c r="M1863" i="8"/>
  <c r="N1863" i="8" s="1"/>
  <c r="M1864" i="8"/>
  <c r="N1864" i="8" s="1"/>
  <c r="M1865" i="8"/>
  <c r="N1865" i="8" s="1"/>
  <c r="M1866" i="8"/>
  <c r="N1866" i="8" s="1"/>
  <c r="M1867" i="8"/>
  <c r="N1867" i="8" s="1"/>
  <c r="M1868" i="8"/>
  <c r="N1868" i="8" s="1"/>
  <c r="M1869" i="8"/>
  <c r="N1869" i="8" s="1"/>
  <c r="M1870" i="8"/>
  <c r="N1870" i="8" s="1"/>
  <c r="M1871" i="8"/>
  <c r="N1871" i="8" s="1"/>
  <c r="M1872" i="8"/>
  <c r="N1872" i="8" s="1"/>
  <c r="M1873" i="8"/>
  <c r="N1873" i="8" s="1"/>
  <c r="M1874" i="8"/>
  <c r="N1874" i="8" s="1"/>
  <c r="M1875" i="8"/>
  <c r="N1875" i="8" s="1"/>
  <c r="M1876" i="8"/>
  <c r="N1876" i="8" s="1"/>
  <c r="M1877" i="8"/>
  <c r="N1877" i="8" s="1"/>
  <c r="M1878" i="8"/>
  <c r="N1878" i="8" s="1"/>
  <c r="M1879" i="8"/>
  <c r="N1879" i="8" s="1"/>
  <c r="M1880" i="8"/>
  <c r="N1880" i="8" s="1"/>
  <c r="M1881" i="8"/>
  <c r="N1881" i="8" s="1"/>
  <c r="M1882" i="8"/>
  <c r="N1882" i="8" s="1"/>
  <c r="M1883" i="8"/>
  <c r="N1883" i="8" s="1"/>
  <c r="M1884" i="8"/>
  <c r="N1884" i="8" s="1"/>
  <c r="M1885" i="8"/>
  <c r="N1885" i="8" s="1"/>
  <c r="M1886" i="8"/>
  <c r="N1886" i="8" s="1"/>
  <c r="M1887" i="8"/>
  <c r="N1887" i="8" s="1"/>
  <c r="M1888" i="8"/>
  <c r="N1888" i="8" s="1"/>
  <c r="M1889" i="8"/>
  <c r="N1889" i="8" s="1"/>
  <c r="M1890" i="8"/>
  <c r="N1890" i="8" s="1"/>
  <c r="M1891" i="8"/>
  <c r="N1891" i="8" s="1"/>
  <c r="M1892" i="8"/>
  <c r="N1892" i="8" s="1"/>
  <c r="M1893" i="8"/>
  <c r="N1893" i="8" s="1"/>
  <c r="M1894" i="8"/>
  <c r="N1894" i="8" s="1"/>
  <c r="M1895" i="8"/>
  <c r="N1895" i="8" s="1"/>
  <c r="M1896" i="8"/>
  <c r="N1896" i="8" s="1"/>
  <c r="M1897" i="8"/>
  <c r="N1897" i="8" s="1"/>
  <c r="M1898" i="8"/>
  <c r="N1898" i="8" s="1"/>
  <c r="M1899" i="8"/>
  <c r="N1899" i="8" s="1"/>
  <c r="M1900" i="8"/>
  <c r="N1900" i="8" s="1"/>
  <c r="M1901" i="8"/>
  <c r="N1901" i="8" s="1"/>
  <c r="M1902" i="8"/>
  <c r="N1902" i="8" s="1"/>
  <c r="M1903" i="8"/>
  <c r="N1903" i="8" s="1"/>
  <c r="M1904" i="8"/>
  <c r="N1904" i="8" s="1"/>
  <c r="M1905" i="8"/>
  <c r="N1905" i="8" s="1"/>
  <c r="M1906" i="8"/>
  <c r="N1906" i="8" s="1"/>
  <c r="M1907" i="8"/>
  <c r="N1907" i="8" s="1"/>
  <c r="M1908" i="8"/>
  <c r="N1908" i="8" s="1"/>
  <c r="M1909" i="8"/>
  <c r="N1909" i="8" s="1"/>
  <c r="M1910" i="8"/>
  <c r="N1910" i="8" s="1"/>
  <c r="M1911" i="8"/>
  <c r="N1911" i="8" s="1"/>
  <c r="M1912" i="8"/>
  <c r="N1912" i="8" s="1"/>
  <c r="M1913" i="8"/>
  <c r="N1913" i="8" s="1"/>
  <c r="M1914" i="8"/>
  <c r="N1914" i="8" s="1"/>
  <c r="M1915" i="8"/>
  <c r="N1915" i="8" s="1"/>
  <c r="M1916" i="8"/>
  <c r="N1916" i="8" s="1"/>
  <c r="M1917" i="8"/>
  <c r="N1917" i="8" s="1"/>
  <c r="M1918" i="8"/>
  <c r="N1918" i="8" s="1"/>
  <c r="M1919" i="8"/>
  <c r="N1919" i="8" s="1"/>
  <c r="M1920" i="8"/>
  <c r="N1920" i="8" s="1"/>
  <c r="M1921" i="8"/>
  <c r="N1921" i="8" s="1"/>
  <c r="M1922" i="8"/>
  <c r="N1922" i="8" s="1"/>
  <c r="M1923" i="8"/>
  <c r="N1923" i="8" s="1"/>
  <c r="M1924" i="8"/>
  <c r="N1924" i="8" s="1"/>
  <c r="M1925" i="8"/>
  <c r="N1925" i="8" s="1"/>
  <c r="M1926" i="8"/>
  <c r="N1926" i="8" s="1"/>
  <c r="M1927" i="8"/>
  <c r="N1927" i="8" s="1"/>
  <c r="M1928" i="8"/>
  <c r="N1928" i="8" s="1"/>
  <c r="M1929" i="8"/>
  <c r="N1929" i="8" s="1"/>
  <c r="M1930" i="8"/>
  <c r="N1930" i="8" s="1"/>
  <c r="M1931" i="8"/>
  <c r="N1931" i="8" s="1"/>
  <c r="M1932" i="8"/>
  <c r="N1932" i="8" s="1"/>
  <c r="M1933" i="8"/>
  <c r="N1933" i="8" s="1"/>
  <c r="M1934" i="8"/>
  <c r="N1934" i="8" s="1"/>
  <c r="M1935" i="8"/>
  <c r="N1935" i="8" s="1"/>
  <c r="M1936" i="8"/>
  <c r="N1936" i="8" s="1"/>
  <c r="M1937" i="8"/>
  <c r="N1937" i="8" s="1"/>
  <c r="M1938" i="8"/>
  <c r="N1938" i="8" s="1"/>
  <c r="M1939" i="8"/>
  <c r="N1939" i="8" s="1"/>
  <c r="M1940" i="8"/>
  <c r="N1940" i="8" s="1"/>
  <c r="M1941" i="8"/>
  <c r="N1941" i="8" s="1"/>
  <c r="M1942" i="8"/>
  <c r="N1942" i="8" s="1"/>
  <c r="M1943" i="8"/>
  <c r="N1943" i="8" s="1"/>
  <c r="M1944" i="8"/>
  <c r="N1944" i="8" s="1"/>
  <c r="M1945" i="8"/>
  <c r="N1945" i="8" s="1"/>
  <c r="M1946" i="8"/>
  <c r="N1946" i="8" s="1"/>
  <c r="M1947" i="8"/>
  <c r="N1947" i="8" s="1"/>
  <c r="M1948" i="8"/>
  <c r="N1948" i="8" s="1"/>
  <c r="M1949" i="8"/>
  <c r="N1949" i="8" s="1"/>
  <c r="M1950" i="8"/>
  <c r="N1950" i="8" s="1"/>
  <c r="M1951" i="8"/>
  <c r="N1951" i="8" s="1"/>
  <c r="M1952" i="8"/>
  <c r="N1952" i="8" s="1"/>
  <c r="M1953" i="8"/>
  <c r="N1953" i="8" s="1"/>
  <c r="M1187" i="8"/>
  <c r="N1187" i="8" s="1"/>
  <c r="M1188" i="8"/>
  <c r="N1188" i="8" s="1"/>
  <c r="M1189" i="8"/>
  <c r="N1189" i="8" s="1"/>
  <c r="M1190" i="8"/>
  <c r="N1190" i="8" s="1"/>
  <c r="M1191" i="8"/>
  <c r="N1191" i="8" s="1"/>
  <c r="M1192" i="8"/>
  <c r="N1192" i="8" s="1"/>
  <c r="M1193" i="8"/>
  <c r="N1193" i="8" s="1"/>
  <c r="M1194" i="8"/>
  <c r="N1194" i="8" s="1"/>
  <c r="M1195" i="8"/>
  <c r="N1195" i="8" s="1"/>
  <c r="M1196" i="8"/>
  <c r="N1196" i="8" s="1"/>
  <c r="M1197" i="8"/>
  <c r="N1197" i="8" s="1"/>
  <c r="M1198" i="8"/>
  <c r="N1198" i="8" s="1"/>
  <c r="M1199" i="8"/>
  <c r="N1199" i="8" s="1"/>
  <c r="M1200" i="8"/>
  <c r="N1200" i="8" s="1"/>
  <c r="M1201" i="8"/>
  <c r="N1201" i="8" s="1"/>
  <c r="M1202" i="8"/>
  <c r="N1202" i="8" s="1"/>
  <c r="M1203" i="8"/>
  <c r="N1203" i="8" s="1"/>
  <c r="M1204" i="8"/>
  <c r="N1204" i="8" s="1"/>
  <c r="M1205" i="8"/>
  <c r="N1205" i="8" s="1"/>
  <c r="M1206" i="8"/>
  <c r="N1206" i="8" s="1"/>
  <c r="M1207" i="8"/>
  <c r="N1207" i="8" s="1"/>
  <c r="M1208" i="8"/>
  <c r="N1208" i="8" s="1"/>
  <c r="M1209" i="8"/>
  <c r="N1209" i="8" s="1"/>
  <c r="M1210" i="8"/>
  <c r="N1210" i="8" s="1"/>
  <c r="M1211" i="8"/>
  <c r="N1211" i="8" s="1"/>
  <c r="M1212" i="8"/>
  <c r="N1212" i="8" s="1"/>
  <c r="M1213" i="8"/>
  <c r="N1213" i="8" s="1"/>
  <c r="M1214" i="8"/>
  <c r="N1214" i="8" s="1"/>
  <c r="M1215" i="8"/>
  <c r="N1215" i="8" s="1"/>
  <c r="M1216" i="8"/>
  <c r="N1216" i="8" s="1"/>
  <c r="M1217" i="8"/>
  <c r="N1217" i="8" s="1"/>
  <c r="M1218" i="8"/>
  <c r="N1218" i="8" s="1"/>
  <c r="M1219" i="8"/>
  <c r="N1219" i="8" s="1"/>
  <c r="M1220" i="8"/>
  <c r="N1220" i="8" s="1"/>
  <c r="M1221" i="8"/>
  <c r="N1221" i="8" s="1"/>
  <c r="M1222" i="8"/>
  <c r="N1222" i="8" s="1"/>
  <c r="M1223" i="8"/>
  <c r="N1223" i="8" s="1"/>
  <c r="M1224" i="8"/>
  <c r="N1224" i="8" s="1"/>
  <c r="M1225" i="8"/>
  <c r="N1225" i="8" s="1"/>
  <c r="M1226" i="8"/>
  <c r="N1226" i="8" s="1"/>
  <c r="M1227" i="8"/>
  <c r="N1227" i="8" s="1"/>
  <c r="M1228" i="8"/>
  <c r="N1228" i="8" s="1"/>
  <c r="M1229" i="8"/>
  <c r="N1229" i="8" s="1"/>
  <c r="M1230" i="8"/>
  <c r="N1230" i="8" s="1"/>
  <c r="M1231" i="8"/>
  <c r="N1231" i="8" s="1"/>
  <c r="M1232" i="8"/>
  <c r="N1232" i="8" s="1"/>
  <c r="M1233" i="8"/>
  <c r="N1233" i="8" s="1"/>
  <c r="M1234" i="8"/>
  <c r="N1234" i="8" s="1"/>
  <c r="M1235" i="8"/>
  <c r="N1235" i="8" s="1"/>
  <c r="M1236" i="8"/>
  <c r="N1236" i="8" s="1"/>
  <c r="M1237" i="8"/>
  <c r="N1237" i="8" s="1"/>
  <c r="M1238" i="8"/>
  <c r="N1238" i="8" s="1"/>
  <c r="M1239" i="8"/>
  <c r="N1239" i="8" s="1"/>
  <c r="M1240" i="8"/>
  <c r="N1240" i="8" s="1"/>
  <c r="M1241" i="8"/>
  <c r="N1241" i="8" s="1"/>
  <c r="M1242" i="8"/>
  <c r="N1242" i="8" s="1"/>
  <c r="M1243" i="8"/>
  <c r="N1243" i="8" s="1"/>
  <c r="M1244" i="8"/>
  <c r="N1244" i="8" s="1"/>
  <c r="M1245" i="8"/>
  <c r="N1245" i="8" s="1"/>
  <c r="M1246" i="8"/>
  <c r="N1246" i="8" s="1"/>
  <c r="M1247" i="8"/>
  <c r="N1247" i="8" s="1"/>
  <c r="M1248" i="8"/>
  <c r="N1248" i="8" s="1"/>
  <c r="M1249" i="8"/>
  <c r="N1249" i="8" s="1"/>
  <c r="M1250" i="8"/>
  <c r="N1250" i="8" s="1"/>
  <c r="M1251" i="8"/>
  <c r="N1251" i="8" s="1"/>
  <c r="M1252" i="8"/>
  <c r="N1252" i="8" s="1"/>
  <c r="M1253" i="8"/>
  <c r="N1253" i="8" s="1"/>
  <c r="M1254" i="8"/>
  <c r="N1254" i="8" s="1"/>
  <c r="M1255" i="8"/>
  <c r="N1255" i="8" s="1"/>
  <c r="M1256" i="8"/>
  <c r="N1256" i="8" s="1"/>
  <c r="M1257" i="8"/>
  <c r="N1257" i="8" s="1"/>
  <c r="M1258" i="8"/>
  <c r="N1258" i="8" s="1"/>
  <c r="M1259" i="8"/>
  <c r="N1259" i="8" s="1"/>
  <c r="M1260" i="8"/>
  <c r="N1260" i="8" s="1"/>
  <c r="M1261" i="8"/>
  <c r="N1261" i="8" s="1"/>
  <c r="M1262" i="8"/>
  <c r="N1262" i="8" s="1"/>
  <c r="M1263" i="8"/>
  <c r="N1263" i="8" s="1"/>
  <c r="M1264" i="8"/>
  <c r="N1264" i="8" s="1"/>
  <c r="M1265" i="8"/>
  <c r="N1265" i="8" s="1"/>
  <c r="M1266" i="8"/>
  <c r="N1266" i="8" s="1"/>
  <c r="M1267" i="8"/>
  <c r="N1267" i="8" s="1"/>
  <c r="M1268" i="8"/>
  <c r="N1268" i="8" s="1"/>
  <c r="M1269" i="8"/>
  <c r="N1269" i="8" s="1"/>
  <c r="M1270" i="8"/>
  <c r="N1270" i="8" s="1"/>
  <c r="M1271" i="8"/>
  <c r="N1271" i="8" s="1"/>
  <c r="M1272" i="8"/>
  <c r="N1272" i="8" s="1"/>
  <c r="M1273" i="8"/>
  <c r="N1273" i="8" s="1"/>
  <c r="M1274" i="8"/>
  <c r="N1274" i="8" s="1"/>
  <c r="M1275" i="8"/>
  <c r="N1275" i="8" s="1"/>
  <c r="M1276" i="8"/>
  <c r="N1276" i="8" s="1"/>
  <c r="M1277" i="8"/>
  <c r="N1277" i="8" s="1"/>
  <c r="M1278" i="8"/>
  <c r="N1278" i="8" s="1"/>
  <c r="M1279" i="8"/>
  <c r="N1279" i="8" s="1"/>
  <c r="M1280" i="8"/>
  <c r="N1280" i="8" s="1"/>
  <c r="M1281" i="8"/>
  <c r="N1281" i="8" s="1"/>
  <c r="M1282" i="8"/>
  <c r="N1282" i="8" s="1"/>
  <c r="M1283" i="8"/>
  <c r="N1283" i="8" s="1"/>
  <c r="M1284" i="8"/>
  <c r="N1284" i="8" s="1"/>
  <c r="M1285" i="8"/>
  <c r="N1285" i="8" s="1"/>
  <c r="M1286" i="8"/>
  <c r="N1286" i="8" s="1"/>
  <c r="M1287" i="8"/>
  <c r="N1287" i="8" s="1"/>
  <c r="M1288" i="8"/>
  <c r="N1288" i="8" s="1"/>
  <c r="M1289" i="8"/>
  <c r="N1289" i="8" s="1"/>
  <c r="M1290" i="8"/>
  <c r="N1290" i="8" s="1"/>
  <c r="M1291" i="8"/>
  <c r="N1291" i="8" s="1"/>
  <c r="M1292" i="8"/>
  <c r="N1292" i="8" s="1"/>
  <c r="M1293" i="8"/>
  <c r="N1293" i="8" s="1"/>
  <c r="M1294" i="8"/>
  <c r="N1294" i="8" s="1"/>
  <c r="M1295" i="8"/>
  <c r="N1295" i="8" s="1"/>
  <c r="M1296" i="8"/>
  <c r="N1296" i="8" s="1"/>
  <c r="M1297" i="8"/>
  <c r="N1297" i="8" s="1"/>
  <c r="M1298" i="8"/>
  <c r="N1298" i="8" s="1"/>
  <c r="M1299" i="8"/>
  <c r="N1299" i="8" s="1"/>
  <c r="M1300" i="8"/>
  <c r="N1300" i="8" s="1"/>
  <c r="M1301" i="8"/>
  <c r="N1301" i="8" s="1"/>
  <c r="M1302" i="8"/>
  <c r="N1302" i="8" s="1"/>
  <c r="M1303" i="8"/>
  <c r="N1303" i="8" s="1"/>
  <c r="M1304" i="8"/>
  <c r="N1304" i="8" s="1"/>
  <c r="M1305" i="8"/>
  <c r="N1305" i="8" s="1"/>
  <c r="M1306" i="8"/>
  <c r="N1306" i="8" s="1"/>
  <c r="M1307" i="8"/>
  <c r="N1307" i="8" s="1"/>
  <c r="M1308" i="8"/>
  <c r="N1308" i="8" s="1"/>
  <c r="M1309" i="8"/>
  <c r="N1309" i="8" s="1"/>
  <c r="M1310" i="8"/>
  <c r="N1310" i="8" s="1"/>
  <c r="M1311" i="8"/>
  <c r="N1311" i="8" s="1"/>
  <c r="M1312" i="8"/>
  <c r="N1312" i="8" s="1"/>
  <c r="M1313" i="8"/>
  <c r="N1313" i="8" s="1"/>
  <c r="M1314" i="8"/>
  <c r="N1314" i="8" s="1"/>
  <c r="M1315" i="8"/>
  <c r="N1315" i="8" s="1"/>
  <c r="M1316" i="8"/>
  <c r="N1316" i="8" s="1"/>
  <c r="M1317" i="8"/>
  <c r="N1317" i="8" s="1"/>
  <c r="M1318" i="8"/>
  <c r="N1318" i="8" s="1"/>
  <c r="M1319" i="8"/>
  <c r="N1319" i="8" s="1"/>
  <c r="M1320" i="8"/>
  <c r="N1320" i="8" s="1"/>
  <c r="M1321" i="8"/>
  <c r="N1321" i="8" s="1"/>
  <c r="M1322" i="8"/>
  <c r="N1322" i="8" s="1"/>
  <c r="M1323" i="8"/>
  <c r="N1323" i="8" s="1"/>
  <c r="M1324" i="8"/>
  <c r="N1324" i="8" s="1"/>
  <c r="M1325" i="8"/>
  <c r="N1325" i="8" s="1"/>
  <c r="M1326" i="8"/>
  <c r="N1326" i="8" s="1"/>
  <c r="M1327" i="8"/>
  <c r="N1327" i="8" s="1"/>
  <c r="M1328" i="8"/>
  <c r="N1328" i="8" s="1"/>
  <c r="M1329" i="8"/>
  <c r="N1329" i="8" s="1"/>
  <c r="M1330" i="8"/>
  <c r="N1330" i="8" s="1"/>
  <c r="M1331" i="8"/>
  <c r="N1331" i="8" s="1"/>
  <c r="M1332" i="8"/>
  <c r="N1332" i="8" s="1"/>
  <c r="M1333" i="8"/>
  <c r="N1333" i="8" s="1"/>
  <c r="M1334" i="8"/>
  <c r="N1334" i="8" s="1"/>
  <c r="M1335" i="8"/>
  <c r="N1335" i="8" s="1"/>
  <c r="M1336" i="8"/>
  <c r="N1336" i="8" s="1"/>
  <c r="M1337" i="8"/>
  <c r="N1337" i="8" s="1"/>
  <c r="M1338" i="8"/>
  <c r="N1338" i="8" s="1"/>
  <c r="M1339" i="8"/>
  <c r="N1339" i="8" s="1"/>
  <c r="M1340" i="8"/>
  <c r="N1340" i="8" s="1"/>
  <c r="M1341" i="8"/>
  <c r="N1341" i="8" s="1"/>
  <c r="M1342" i="8"/>
  <c r="N1342" i="8" s="1"/>
  <c r="M1343" i="8"/>
  <c r="N1343" i="8" s="1"/>
  <c r="M1344" i="8"/>
  <c r="N1344" i="8" s="1"/>
  <c r="M1345" i="8"/>
  <c r="N1345" i="8" s="1"/>
  <c r="M1346" i="8"/>
  <c r="N1346" i="8" s="1"/>
  <c r="M1347" i="8"/>
  <c r="N1347" i="8" s="1"/>
  <c r="M1348" i="8"/>
  <c r="N1348" i="8" s="1"/>
  <c r="M1349" i="8"/>
  <c r="N1349" i="8" s="1"/>
  <c r="M1350" i="8"/>
  <c r="N1350" i="8" s="1"/>
  <c r="M1351" i="8"/>
  <c r="N1351" i="8" s="1"/>
  <c r="M1352" i="8"/>
  <c r="N1352" i="8" s="1"/>
  <c r="M1353" i="8"/>
  <c r="N1353" i="8" s="1"/>
  <c r="M1354" i="8"/>
  <c r="N1354" i="8" s="1"/>
  <c r="M1355" i="8"/>
  <c r="N1355" i="8" s="1"/>
  <c r="M1356" i="8"/>
  <c r="N1356" i="8" s="1"/>
  <c r="M1357" i="8"/>
  <c r="N1357" i="8" s="1"/>
  <c r="M1358" i="8"/>
  <c r="N1358" i="8" s="1"/>
  <c r="M1359" i="8"/>
  <c r="N1359" i="8" s="1"/>
  <c r="M1360" i="8"/>
  <c r="N1360" i="8" s="1"/>
  <c r="M1361" i="8"/>
  <c r="N1361" i="8" s="1"/>
  <c r="M1362" i="8"/>
  <c r="N1362" i="8" s="1"/>
  <c r="M1363" i="8"/>
  <c r="N1363" i="8" s="1"/>
  <c r="M1364" i="8"/>
  <c r="N1364" i="8" s="1"/>
  <c r="M1365" i="8"/>
  <c r="N1365" i="8" s="1"/>
  <c r="M1366" i="8"/>
  <c r="N1366" i="8" s="1"/>
  <c r="M1367" i="8"/>
  <c r="N1367" i="8" s="1"/>
  <c r="M1368" i="8"/>
  <c r="N1368" i="8" s="1"/>
  <c r="M1369" i="8"/>
  <c r="N1369" i="8" s="1"/>
  <c r="M1370" i="8"/>
  <c r="N1370" i="8" s="1"/>
  <c r="M1371" i="8"/>
  <c r="N1371" i="8" s="1"/>
  <c r="M1372" i="8"/>
  <c r="N1372" i="8" s="1"/>
  <c r="M1373" i="8"/>
  <c r="N1373" i="8" s="1"/>
  <c r="M1374" i="8"/>
  <c r="N1374" i="8" s="1"/>
  <c r="M1375" i="8"/>
  <c r="N1375" i="8" s="1"/>
  <c r="M1376" i="8"/>
  <c r="N1376" i="8" s="1"/>
  <c r="M1377" i="8"/>
  <c r="N1377" i="8" s="1"/>
  <c r="M1378" i="8"/>
  <c r="N1378" i="8" s="1"/>
  <c r="M1379" i="8"/>
  <c r="N1379" i="8" s="1"/>
  <c r="M1380" i="8"/>
  <c r="N1380" i="8" s="1"/>
  <c r="M1381" i="8"/>
  <c r="N1381" i="8" s="1"/>
  <c r="M1382" i="8"/>
  <c r="N1382" i="8" s="1"/>
  <c r="M1383" i="8"/>
  <c r="N1383" i="8" s="1"/>
  <c r="M1384" i="8"/>
  <c r="N1384" i="8" s="1"/>
  <c r="M1385" i="8"/>
  <c r="N1385" i="8" s="1"/>
  <c r="M1386" i="8"/>
  <c r="N1386" i="8" s="1"/>
  <c r="M1387" i="8"/>
  <c r="N1387" i="8" s="1"/>
  <c r="M1388" i="8"/>
  <c r="N1388" i="8" s="1"/>
  <c r="M1389" i="8"/>
  <c r="N1389" i="8" s="1"/>
  <c r="M1390" i="8"/>
  <c r="N1390" i="8" s="1"/>
  <c r="M1391" i="8"/>
  <c r="N1391" i="8" s="1"/>
  <c r="M1392" i="8"/>
  <c r="N1392" i="8" s="1"/>
  <c r="M1393" i="8"/>
  <c r="N1393" i="8" s="1"/>
  <c r="M1394" i="8"/>
  <c r="N1394" i="8" s="1"/>
  <c r="M1395" i="8"/>
  <c r="N1395" i="8" s="1"/>
  <c r="M1396" i="8"/>
  <c r="N1396" i="8" s="1"/>
  <c r="M1397" i="8"/>
  <c r="N1397" i="8" s="1"/>
  <c r="M1398" i="8"/>
  <c r="N1398" i="8" s="1"/>
  <c r="M1399" i="8"/>
  <c r="N1399" i="8" s="1"/>
  <c r="M1400" i="8"/>
  <c r="N1400" i="8" s="1"/>
  <c r="M1401" i="8"/>
  <c r="N1401" i="8" s="1"/>
  <c r="M1402" i="8"/>
  <c r="N1402" i="8" s="1"/>
  <c r="M1403" i="8"/>
  <c r="N1403" i="8" s="1"/>
  <c r="M1404" i="8"/>
  <c r="N1404" i="8" s="1"/>
  <c r="M1405" i="8"/>
  <c r="N1405" i="8" s="1"/>
  <c r="M1406" i="8"/>
  <c r="N1406" i="8" s="1"/>
  <c r="M1407" i="8"/>
  <c r="N1407" i="8" s="1"/>
  <c r="M1408" i="8"/>
  <c r="N1408" i="8" s="1"/>
  <c r="M1409" i="8"/>
  <c r="N1409" i="8" s="1"/>
  <c r="M1410" i="8"/>
  <c r="N1410" i="8" s="1"/>
  <c r="M1411" i="8"/>
  <c r="N1411" i="8" s="1"/>
  <c r="M1412" i="8"/>
  <c r="N1412" i="8" s="1"/>
  <c r="M1413" i="8"/>
  <c r="N1413" i="8" s="1"/>
  <c r="M1414" i="8"/>
  <c r="N1414" i="8" s="1"/>
  <c r="M1415" i="8"/>
  <c r="N1415" i="8" s="1"/>
  <c r="M1416" i="8"/>
  <c r="N1416" i="8" s="1"/>
  <c r="M1417" i="8"/>
  <c r="N1417" i="8" s="1"/>
  <c r="M1418" i="8"/>
  <c r="N1418" i="8" s="1"/>
  <c r="M1419" i="8"/>
  <c r="N1419" i="8" s="1"/>
  <c r="M1420" i="8"/>
  <c r="N1420" i="8" s="1"/>
  <c r="M1421" i="8"/>
  <c r="N1421" i="8" s="1"/>
  <c r="M1422" i="8"/>
  <c r="N1422" i="8" s="1"/>
  <c r="M1423" i="8"/>
  <c r="N1423" i="8" s="1"/>
  <c r="M1424" i="8"/>
  <c r="N1424" i="8" s="1"/>
  <c r="M1425" i="8"/>
  <c r="N1425" i="8" s="1"/>
  <c r="M1426" i="8"/>
  <c r="N1426" i="8" s="1"/>
  <c r="M1427" i="8"/>
  <c r="N1427" i="8" s="1"/>
  <c r="M1428" i="8"/>
  <c r="N1428" i="8" s="1"/>
  <c r="M1429" i="8"/>
  <c r="N1429" i="8" s="1"/>
  <c r="M1430" i="8"/>
  <c r="N1430" i="8" s="1"/>
  <c r="M1431" i="8"/>
  <c r="N1431" i="8" s="1"/>
  <c r="M1432" i="8"/>
  <c r="N1432" i="8" s="1"/>
  <c r="M1433" i="8"/>
  <c r="N1433" i="8" s="1"/>
  <c r="M1434" i="8"/>
  <c r="N1434" i="8" s="1"/>
  <c r="M1435" i="8"/>
  <c r="N1435" i="8" s="1"/>
  <c r="M1436" i="8"/>
  <c r="N1436" i="8" s="1"/>
  <c r="M1437" i="8"/>
  <c r="N1437" i="8" s="1"/>
  <c r="M1438" i="8"/>
  <c r="N1438" i="8" s="1"/>
  <c r="M1439" i="8"/>
  <c r="N1439" i="8" s="1"/>
  <c r="M1440" i="8"/>
  <c r="N1440" i="8" s="1"/>
  <c r="M1441" i="8"/>
  <c r="N1441" i="8" s="1"/>
  <c r="M1442" i="8"/>
  <c r="N1442" i="8" s="1"/>
  <c r="M1443" i="8"/>
  <c r="N1443" i="8" s="1"/>
  <c r="M1444" i="8"/>
  <c r="N1444" i="8" s="1"/>
  <c r="M1445" i="8"/>
  <c r="N1445" i="8" s="1"/>
  <c r="M1446" i="8"/>
  <c r="N1446" i="8" s="1"/>
  <c r="M1447" i="8"/>
  <c r="N1447" i="8" s="1"/>
  <c r="M1448" i="8"/>
  <c r="N1448" i="8" s="1"/>
  <c r="M1449" i="8"/>
  <c r="N1449" i="8" s="1"/>
  <c r="M1450" i="8"/>
  <c r="N1450" i="8" s="1"/>
  <c r="M1451" i="8"/>
  <c r="N1451" i="8" s="1"/>
  <c r="M1452" i="8"/>
  <c r="N1452" i="8" s="1"/>
  <c r="M1453" i="8"/>
  <c r="N1453" i="8" s="1"/>
  <c r="M1454" i="8"/>
  <c r="N1454" i="8" s="1"/>
  <c r="M1455" i="8"/>
  <c r="N1455" i="8" s="1"/>
  <c r="M1456" i="8"/>
  <c r="N1456" i="8" s="1"/>
  <c r="M1457" i="8"/>
  <c r="N1457" i="8" s="1"/>
  <c r="M1458" i="8"/>
  <c r="N1458" i="8" s="1"/>
  <c r="M1459" i="8"/>
  <c r="N1459" i="8" s="1"/>
  <c r="M1460" i="8"/>
  <c r="N1460" i="8" s="1"/>
  <c r="M1461" i="8"/>
  <c r="N1461" i="8" s="1"/>
  <c r="M1462" i="8"/>
  <c r="N1462" i="8" s="1"/>
  <c r="M1463" i="8"/>
  <c r="N1463" i="8" s="1"/>
  <c r="M1464" i="8"/>
  <c r="N1464" i="8" s="1"/>
  <c r="M1465" i="8"/>
  <c r="N1465" i="8" s="1"/>
  <c r="M1466" i="8"/>
  <c r="N1466" i="8" s="1"/>
  <c r="M1467" i="8"/>
  <c r="N1467" i="8" s="1"/>
  <c r="M1468" i="8"/>
  <c r="N1468" i="8" s="1"/>
  <c r="M1469" i="8"/>
  <c r="N1469" i="8" s="1"/>
  <c r="M1470" i="8"/>
  <c r="N1470" i="8" s="1"/>
  <c r="M1471" i="8"/>
  <c r="N1471" i="8" s="1"/>
  <c r="M1472" i="8"/>
  <c r="N1472" i="8" s="1"/>
  <c r="M1473" i="8"/>
  <c r="N1473" i="8" s="1"/>
  <c r="M1474" i="8"/>
  <c r="N1474" i="8" s="1"/>
  <c r="M1475" i="8"/>
  <c r="N1475" i="8" s="1"/>
  <c r="M1476" i="8"/>
  <c r="N1476" i="8" s="1"/>
  <c r="M1477" i="8"/>
  <c r="N1477" i="8" s="1"/>
  <c r="M1478" i="8"/>
  <c r="N1478" i="8" s="1"/>
  <c r="M1479" i="8"/>
  <c r="N1479" i="8" s="1"/>
  <c r="M1480" i="8"/>
  <c r="N1480" i="8" s="1"/>
  <c r="M1481" i="8"/>
  <c r="N1481" i="8" s="1"/>
  <c r="M1482" i="8"/>
  <c r="N1482" i="8" s="1"/>
  <c r="M1483" i="8"/>
  <c r="N1483" i="8" s="1"/>
  <c r="M1484" i="8"/>
  <c r="N1484" i="8" s="1"/>
  <c r="M1485" i="8"/>
  <c r="N1485" i="8" s="1"/>
  <c r="M1486" i="8"/>
  <c r="N1486" i="8" s="1"/>
  <c r="M1487" i="8"/>
  <c r="N1487" i="8" s="1"/>
  <c r="M1488" i="8"/>
  <c r="N1488" i="8" s="1"/>
  <c r="M1489" i="8"/>
  <c r="N1489" i="8" s="1"/>
  <c r="M1490" i="8"/>
  <c r="N1490" i="8" s="1"/>
  <c r="M1491" i="8"/>
  <c r="N1491" i="8" s="1"/>
  <c r="M1492" i="8"/>
  <c r="N1492" i="8" s="1"/>
  <c r="M1493" i="8"/>
  <c r="N1493" i="8" s="1"/>
  <c r="M1494" i="8"/>
  <c r="N1494" i="8" s="1"/>
  <c r="M1495" i="8"/>
  <c r="N1495" i="8" s="1"/>
  <c r="M1496" i="8"/>
  <c r="N1496" i="8" s="1"/>
  <c r="M1497" i="8"/>
  <c r="N1497" i="8" s="1"/>
  <c r="M1498" i="8"/>
  <c r="N1498" i="8" s="1"/>
  <c r="M1499" i="8"/>
  <c r="N1499" i="8" s="1"/>
  <c r="M1500" i="8"/>
  <c r="N1500" i="8" s="1"/>
  <c r="M1501" i="8"/>
  <c r="N1501" i="8" s="1"/>
  <c r="M1502" i="8"/>
  <c r="N1502" i="8" s="1"/>
  <c r="M1503" i="8"/>
  <c r="N1503" i="8" s="1"/>
  <c r="M1504" i="8"/>
  <c r="N1504" i="8" s="1"/>
  <c r="M1505" i="8"/>
  <c r="N1505" i="8" s="1"/>
  <c r="M1506" i="8"/>
  <c r="N1506" i="8" s="1"/>
  <c r="M1507" i="8"/>
  <c r="N1507" i="8" s="1"/>
  <c r="M1508" i="8"/>
  <c r="N1508" i="8" s="1"/>
  <c r="M1509" i="8"/>
  <c r="N1509" i="8" s="1"/>
  <c r="M1510" i="8"/>
  <c r="N1510" i="8" s="1"/>
  <c r="M1511" i="8"/>
  <c r="N1511" i="8" s="1"/>
  <c r="M1512" i="8"/>
  <c r="N1512" i="8" s="1"/>
  <c r="M1513" i="8"/>
  <c r="N1513" i="8" s="1"/>
  <c r="M1514" i="8"/>
  <c r="N1514" i="8" s="1"/>
  <c r="M1515" i="8"/>
  <c r="N1515" i="8" s="1"/>
  <c r="M1516" i="8"/>
  <c r="N1516" i="8" s="1"/>
  <c r="M1517" i="8"/>
  <c r="N1517" i="8" s="1"/>
  <c r="M1518" i="8"/>
  <c r="N1518" i="8" s="1"/>
  <c r="M1519" i="8"/>
  <c r="N1519" i="8" s="1"/>
  <c r="M1520" i="8"/>
  <c r="N1520" i="8" s="1"/>
  <c r="M1521" i="8"/>
  <c r="N1521" i="8" s="1"/>
  <c r="M1522" i="8"/>
  <c r="N1522" i="8" s="1"/>
  <c r="M1523" i="8"/>
  <c r="N1523" i="8" s="1"/>
  <c r="M1524" i="8"/>
  <c r="N1524" i="8" s="1"/>
  <c r="M1525" i="8"/>
  <c r="N1525" i="8" s="1"/>
  <c r="M1526" i="8"/>
  <c r="N1526" i="8" s="1"/>
  <c r="M1527" i="8"/>
  <c r="N1527" i="8" s="1"/>
  <c r="M1528" i="8"/>
  <c r="N1528" i="8" s="1"/>
  <c r="M1529" i="8"/>
  <c r="N1529" i="8" s="1"/>
  <c r="M1530" i="8"/>
  <c r="N1530" i="8" s="1"/>
  <c r="M1531" i="8"/>
  <c r="N1531" i="8" s="1"/>
  <c r="M1532" i="8"/>
  <c r="N1532" i="8" s="1"/>
  <c r="M1533" i="8"/>
  <c r="N1533" i="8" s="1"/>
  <c r="M1534" i="8"/>
  <c r="N1534" i="8" s="1"/>
  <c r="M1535" i="8"/>
  <c r="N1535" i="8" s="1"/>
  <c r="M1536" i="8"/>
  <c r="N1536" i="8" s="1"/>
  <c r="M1537" i="8"/>
  <c r="N1537" i="8" s="1"/>
  <c r="M1538" i="8"/>
  <c r="N1538" i="8" s="1"/>
  <c r="M1539" i="8"/>
  <c r="N1539" i="8" s="1"/>
  <c r="M1540" i="8"/>
  <c r="N1540" i="8" s="1"/>
  <c r="M1541" i="8"/>
  <c r="N1541" i="8" s="1"/>
  <c r="M1542" i="8"/>
  <c r="N1542" i="8" s="1"/>
  <c r="M1543" i="8"/>
  <c r="N1543" i="8" s="1"/>
  <c r="M1544" i="8"/>
  <c r="N1544" i="8" s="1"/>
  <c r="M1545" i="8"/>
  <c r="N1545" i="8" s="1"/>
  <c r="M1546" i="8"/>
  <c r="N1546" i="8" s="1"/>
  <c r="M1547" i="8"/>
  <c r="N1547" i="8" s="1"/>
  <c r="M1548" i="8"/>
  <c r="N1548" i="8" s="1"/>
  <c r="M1549" i="8"/>
  <c r="N1549" i="8" s="1"/>
  <c r="M1550" i="8"/>
  <c r="N1550" i="8" s="1"/>
  <c r="M1551" i="8"/>
  <c r="N1551" i="8" s="1"/>
  <c r="M1552" i="8"/>
  <c r="N1552" i="8" s="1"/>
  <c r="M1553" i="8"/>
  <c r="N1553" i="8" s="1"/>
  <c r="M1554" i="8"/>
  <c r="N1554" i="8" s="1"/>
  <c r="M1555" i="8"/>
  <c r="N1555" i="8" s="1"/>
  <c r="M1556" i="8"/>
  <c r="N1556" i="8" s="1"/>
  <c r="M1557" i="8"/>
  <c r="N1557" i="8" s="1"/>
  <c r="M1558" i="8"/>
  <c r="N1558" i="8" s="1"/>
  <c r="M1559" i="8"/>
  <c r="N1559" i="8" s="1"/>
  <c r="M1560" i="8"/>
  <c r="N1560" i="8" s="1"/>
  <c r="M1561" i="8"/>
  <c r="N1561" i="8" s="1"/>
  <c r="M1562" i="8"/>
  <c r="N1562" i="8" s="1"/>
  <c r="M1563" i="8"/>
  <c r="N1563" i="8" s="1"/>
  <c r="M1564" i="8"/>
  <c r="N1564" i="8" s="1"/>
  <c r="M1565" i="8"/>
  <c r="N1565" i="8" s="1"/>
  <c r="M1566" i="8"/>
  <c r="N1566" i="8" s="1"/>
  <c r="M1567" i="8"/>
  <c r="N1567" i="8" s="1"/>
  <c r="M1568" i="8"/>
  <c r="N1568" i="8" s="1"/>
  <c r="M1569" i="8"/>
  <c r="N1569" i="8" s="1"/>
  <c r="M1570" i="8"/>
  <c r="N1570" i="8" s="1"/>
  <c r="M1571" i="8"/>
  <c r="N1571" i="8" s="1"/>
  <c r="M830" i="8"/>
  <c r="N830" i="8" s="1"/>
  <c r="M831" i="8"/>
  <c r="N831" i="8" s="1"/>
  <c r="M832" i="8"/>
  <c r="N832" i="8" s="1"/>
  <c r="M833" i="8"/>
  <c r="N833" i="8" s="1"/>
  <c r="M834" i="8"/>
  <c r="N834" i="8" s="1"/>
  <c r="M835" i="8"/>
  <c r="N835" i="8" s="1"/>
  <c r="M836" i="8"/>
  <c r="N836" i="8" s="1"/>
  <c r="M837" i="8"/>
  <c r="N837" i="8" s="1"/>
  <c r="M838" i="8"/>
  <c r="N838" i="8" s="1"/>
  <c r="M839" i="8"/>
  <c r="N839" i="8" s="1"/>
  <c r="M840" i="8"/>
  <c r="N840" i="8" s="1"/>
  <c r="M841" i="8"/>
  <c r="N841" i="8" s="1"/>
  <c r="M842" i="8"/>
  <c r="N842" i="8" s="1"/>
  <c r="M843" i="8"/>
  <c r="N843" i="8" s="1"/>
  <c r="M844" i="8"/>
  <c r="N844" i="8" s="1"/>
  <c r="M845" i="8"/>
  <c r="N845" i="8" s="1"/>
  <c r="M846" i="8"/>
  <c r="N846" i="8" s="1"/>
  <c r="M847" i="8"/>
  <c r="N847" i="8" s="1"/>
  <c r="M848" i="8"/>
  <c r="N848" i="8" s="1"/>
  <c r="M849" i="8"/>
  <c r="N849" i="8" s="1"/>
  <c r="M850" i="8"/>
  <c r="N850" i="8" s="1"/>
  <c r="M851" i="8"/>
  <c r="N851" i="8" s="1"/>
  <c r="M852" i="8"/>
  <c r="N852" i="8" s="1"/>
  <c r="M853" i="8"/>
  <c r="N853" i="8" s="1"/>
  <c r="M854" i="8"/>
  <c r="N854" i="8" s="1"/>
  <c r="M855" i="8"/>
  <c r="N855" i="8" s="1"/>
  <c r="M856" i="8"/>
  <c r="N856" i="8" s="1"/>
  <c r="M857" i="8"/>
  <c r="N857" i="8" s="1"/>
  <c r="M858" i="8"/>
  <c r="N858" i="8" s="1"/>
  <c r="M859" i="8"/>
  <c r="N859" i="8" s="1"/>
  <c r="M860" i="8"/>
  <c r="N860" i="8" s="1"/>
  <c r="M861" i="8"/>
  <c r="N861" i="8" s="1"/>
  <c r="M862" i="8"/>
  <c r="N862" i="8" s="1"/>
  <c r="M863" i="8"/>
  <c r="N863" i="8" s="1"/>
  <c r="M864" i="8"/>
  <c r="N864" i="8" s="1"/>
  <c r="M865" i="8"/>
  <c r="N865" i="8" s="1"/>
  <c r="M866" i="8"/>
  <c r="N866" i="8" s="1"/>
  <c r="M867" i="8"/>
  <c r="N867" i="8" s="1"/>
  <c r="M868" i="8"/>
  <c r="N868" i="8" s="1"/>
  <c r="M869" i="8"/>
  <c r="N869" i="8" s="1"/>
  <c r="M870" i="8"/>
  <c r="N870" i="8" s="1"/>
  <c r="M871" i="8"/>
  <c r="N871" i="8" s="1"/>
  <c r="M872" i="8"/>
  <c r="N872" i="8" s="1"/>
  <c r="M873" i="8"/>
  <c r="N873" i="8" s="1"/>
  <c r="M874" i="8"/>
  <c r="N874" i="8" s="1"/>
  <c r="M875" i="8"/>
  <c r="N875" i="8" s="1"/>
  <c r="M876" i="8"/>
  <c r="N876" i="8" s="1"/>
  <c r="M877" i="8"/>
  <c r="N877" i="8" s="1"/>
  <c r="M878" i="8"/>
  <c r="N878" i="8" s="1"/>
  <c r="M879" i="8"/>
  <c r="N879" i="8" s="1"/>
  <c r="M880" i="8"/>
  <c r="N880" i="8" s="1"/>
  <c r="M881" i="8"/>
  <c r="N881" i="8" s="1"/>
  <c r="M882" i="8"/>
  <c r="N882" i="8" s="1"/>
  <c r="M883" i="8"/>
  <c r="N883" i="8" s="1"/>
  <c r="M884" i="8"/>
  <c r="N884" i="8" s="1"/>
  <c r="M885" i="8"/>
  <c r="N885" i="8" s="1"/>
  <c r="M886" i="8"/>
  <c r="N886" i="8" s="1"/>
  <c r="M887" i="8"/>
  <c r="N887" i="8" s="1"/>
  <c r="M888" i="8"/>
  <c r="N888" i="8" s="1"/>
  <c r="M889" i="8"/>
  <c r="N889" i="8" s="1"/>
  <c r="M890" i="8"/>
  <c r="N890" i="8" s="1"/>
  <c r="M891" i="8"/>
  <c r="N891" i="8" s="1"/>
  <c r="M892" i="8"/>
  <c r="N892" i="8" s="1"/>
  <c r="M893" i="8"/>
  <c r="N893" i="8" s="1"/>
  <c r="M894" i="8"/>
  <c r="N894" i="8" s="1"/>
  <c r="M895" i="8"/>
  <c r="N895" i="8" s="1"/>
  <c r="M896" i="8"/>
  <c r="N896" i="8" s="1"/>
  <c r="M897" i="8"/>
  <c r="N897" i="8" s="1"/>
  <c r="M898" i="8"/>
  <c r="N898" i="8" s="1"/>
  <c r="M899" i="8"/>
  <c r="N899" i="8" s="1"/>
  <c r="M900" i="8"/>
  <c r="N900" i="8" s="1"/>
  <c r="M901" i="8"/>
  <c r="N901" i="8" s="1"/>
  <c r="M902" i="8"/>
  <c r="N902" i="8" s="1"/>
  <c r="M903" i="8"/>
  <c r="N903" i="8" s="1"/>
  <c r="M904" i="8"/>
  <c r="N904" i="8" s="1"/>
  <c r="M905" i="8"/>
  <c r="N905" i="8" s="1"/>
  <c r="M906" i="8"/>
  <c r="N906" i="8" s="1"/>
  <c r="M907" i="8"/>
  <c r="N907" i="8" s="1"/>
  <c r="M908" i="8"/>
  <c r="N908" i="8" s="1"/>
  <c r="M909" i="8"/>
  <c r="N909" i="8" s="1"/>
  <c r="M910" i="8"/>
  <c r="N910" i="8" s="1"/>
  <c r="M911" i="8"/>
  <c r="N911" i="8" s="1"/>
  <c r="M912" i="8"/>
  <c r="N912" i="8" s="1"/>
  <c r="M913" i="8"/>
  <c r="N913" i="8" s="1"/>
  <c r="M914" i="8"/>
  <c r="N914" i="8" s="1"/>
  <c r="M915" i="8"/>
  <c r="N915" i="8" s="1"/>
  <c r="M916" i="8"/>
  <c r="N916" i="8" s="1"/>
  <c r="M917" i="8"/>
  <c r="N917" i="8" s="1"/>
  <c r="M918" i="8"/>
  <c r="N918" i="8" s="1"/>
  <c r="M919" i="8"/>
  <c r="N919" i="8" s="1"/>
  <c r="M920" i="8"/>
  <c r="N920" i="8" s="1"/>
  <c r="M921" i="8"/>
  <c r="N921" i="8" s="1"/>
  <c r="M922" i="8"/>
  <c r="N922" i="8" s="1"/>
  <c r="M923" i="8"/>
  <c r="N923" i="8" s="1"/>
  <c r="M924" i="8"/>
  <c r="N924" i="8" s="1"/>
  <c r="M925" i="8"/>
  <c r="N925" i="8" s="1"/>
  <c r="M926" i="8"/>
  <c r="N926" i="8" s="1"/>
  <c r="M927" i="8"/>
  <c r="N927" i="8" s="1"/>
  <c r="M928" i="8"/>
  <c r="N928" i="8" s="1"/>
  <c r="M929" i="8"/>
  <c r="N929" i="8" s="1"/>
  <c r="M930" i="8"/>
  <c r="N930" i="8" s="1"/>
  <c r="M931" i="8"/>
  <c r="N931" i="8" s="1"/>
  <c r="M932" i="8"/>
  <c r="N932" i="8" s="1"/>
  <c r="M933" i="8"/>
  <c r="N933" i="8" s="1"/>
  <c r="M934" i="8"/>
  <c r="N934" i="8" s="1"/>
  <c r="M935" i="8"/>
  <c r="N935" i="8" s="1"/>
  <c r="M936" i="8"/>
  <c r="N936" i="8" s="1"/>
  <c r="M937" i="8"/>
  <c r="N937" i="8" s="1"/>
  <c r="M938" i="8"/>
  <c r="N938" i="8" s="1"/>
  <c r="M939" i="8"/>
  <c r="N939" i="8" s="1"/>
  <c r="M940" i="8"/>
  <c r="N940" i="8" s="1"/>
  <c r="M941" i="8"/>
  <c r="N941" i="8" s="1"/>
  <c r="M942" i="8"/>
  <c r="N942" i="8" s="1"/>
  <c r="M943" i="8"/>
  <c r="N943" i="8" s="1"/>
  <c r="M944" i="8"/>
  <c r="N944" i="8" s="1"/>
  <c r="M945" i="8"/>
  <c r="N945" i="8" s="1"/>
  <c r="M946" i="8"/>
  <c r="N946" i="8" s="1"/>
  <c r="M947" i="8"/>
  <c r="N947" i="8" s="1"/>
  <c r="M948" i="8"/>
  <c r="N948" i="8" s="1"/>
  <c r="M949" i="8"/>
  <c r="N949" i="8" s="1"/>
  <c r="M950" i="8"/>
  <c r="N950" i="8" s="1"/>
  <c r="M951" i="8"/>
  <c r="N951" i="8" s="1"/>
  <c r="M952" i="8"/>
  <c r="N952" i="8" s="1"/>
  <c r="M953" i="8"/>
  <c r="N953" i="8" s="1"/>
  <c r="M954" i="8"/>
  <c r="N954" i="8" s="1"/>
  <c r="M955" i="8"/>
  <c r="N955" i="8" s="1"/>
  <c r="M956" i="8"/>
  <c r="N956" i="8" s="1"/>
  <c r="M957" i="8"/>
  <c r="N957" i="8" s="1"/>
  <c r="M958" i="8"/>
  <c r="N958" i="8" s="1"/>
  <c r="M959" i="8"/>
  <c r="N959" i="8" s="1"/>
  <c r="M960" i="8"/>
  <c r="N960" i="8" s="1"/>
  <c r="M961" i="8"/>
  <c r="N961" i="8" s="1"/>
  <c r="M962" i="8"/>
  <c r="N962" i="8" s="1"/>
  <c r="M963" i="8"/>
  <c r="N963" i="8" s="1"/>
  <c r="M964" i="8"/>
  <c r="N964" i="8" s="1"/>
  <c r="M965" i="8"/>
  <c r="N965" i="8" s="1"/>
  <c r="M966" i="8"/>
  <c r="N966" i="8" s="1"/>
  <c r="M967" i="8"/>
  <c r="N967" i="8" s="1"/>
  <c r="M968" i="8"/>
  <c r="N968" i="8" s="1"/>
  <c r="M969" i="8"/>
  <c r="N969" i="8" s="1"/>
  <c r="M970" i="8"/>
  <c r="N970" i="8" s="1"/>
  <c r="M971" i="8"/>
  <c r="N971" i="8" s="1"/>
  <c r="M972" i="8"/>
  <c r="N972" i="8" s="1"/>
  <c r="M973" i="8"/>
  <c r="N973" i="8" s="1"/>
  <c r="M974" i="8"/>
  <c r="N974" i="8" s="1"/>
  <c r="M975" i="8"/>
  <c r="N975" i="8" s="1"/>
  <c r="M976" i="8"/>
  <c r="N976" i="8" s="1"/>
  <c r="M977" i="8"/>
  <c r="N977" i="8" s="1"/>
  <c r="M978" i="8"/>
  <c r="N978" i="8" s="1"/>
  <c r="M979" i="8"/>
  <c r="N979" i="8" s="1"/>
  <c r="M980" i="8"/>
  <c r="N980" i="8" s="1"/>
  <c r="M981" i="8"/>
  <c r="N981" i="8" s="1"/>
  <c r="M982" i="8"/>
  <c r="N982" i="8" s="1"/>
  <c r="M983" i="8"/>
  <c r="N983" i="8" s="1"/>
  <c r="M984" i="8"/>
  <c r="N984" i="8" s="1"/>
  <c r="M985" i="8"/>
  <c r="N985" i="8" s="1"/>
  <c r="M986" i="8"/>
  <c r="N986" i="8" s="1"/>
  <c r="M987" i="8"/>
  <c r="N987" i="8" s="1"/>
  <c r="M988" i="8"/>
  <c r="N988" i="8" s="1"/>
  <c r="M989" i="8"/>
  <c r="N989" i="8" s="1"/>
  <c r="M990" i="8"/>
  <c r="N990" i="8" s="1"/>
  <c r="M991" i="8"/>
  <c r="N991" i="8" s="1"/>
  <c r="M992" i="8"/>
  <c r="N992" i="8" s="1"/>
  <c r="M993" i="8"/>
  <c r="N993" i="8" s="1"/>
  <c r="M994" i="8"/>
  <c r="N994" i="8" s="1"/>
  <c r="M995" i="8"/>
  <c r="N995" i="8" s="1"/>
  <c r="M996" i="8"/>
  <c r="N996" i="8" s="1"/>
  <c r="M997" i="8"/>
  <c r="N997" i="8" s="1"/>
  <c r="M998" i="8"/>
  <c r="N998" i="8" s="1"/>
  <c r="M999" i="8"/>
  <c r="N999" i="8" s="1"/>
  <c r="M1000" i="8"/>
  <c r="N1000" i="8" s="1"/>
  <c r="M1001" i="8"/>
  <c r="N1001" i="8" s="1"/>
  <c r="M1002" i="8"/>
  <c r="N1002" i="8" s="1"/>
  <c r="M1003" i="8"/>
  <c r="N1003" i="8" s="1"/>
  <c r="M1004" i="8"/>
  <c r="N1004" i="8" s="1"/>
  <c r="M1005" i="8"/>
  <c r="N1005" i="8" s="1"/>
  <c r="M1006" i="8"/>
  <c r="N1006" i="8" s="1"/>
  <c r="M1007" i="8"/>
  <c r="N1007" i="8" s="1"/>
  <c r="M1008" i="8"/>
  <c r="N1008" i="8" s="1"/>
  <c r="M1009" i="8"/>
  <c r="N1009" i="8" s="1"/>
  <c r="M1010" i="8"/>
  <c r="N1010" i="8" s="1"/>
  <c r="M1011" i="8"/>
  <c r="N1011" i="8" s="1"/>
  <c r="M1012" i="8"/>
  <c r="N1012" i="8" s="1"/>
  <c r="M1013" i="8"/>
  <c r="N1013" i="8" s="1"/>
  <c r="M1014" i="8"/>
  <c r="N1014" i="8" s="1"/>
  <c r="M1015" i="8"/>
  <c r="N1015" i="8" s="1"/>
  <c r="M1016" i="8"/>
  <c r="N1016" i="8" s="1"/>
  <c r="M1017" i="8"/>
  <c r="N1017" i="8" s="1"/>
  <c r="M1018" i="8"/>
  <c r="N1018" i="8" s="1"/>
  <c r="M1019" i="8"/>
  <c r="N1019" i="8" s="1"/>
  <c r="M1020" i="8"/>
  <c r="N1020" i="8" s="1"/>
  <c r="M1021" i="8"/>
  <c r="N1021" i="8" s="1"/>
  <c r="M1022" i="8"/>
  <c r="N1022" i="8" s="1"/>
  <c r="M1023" i="8"/>
  <c r="N1023" i="8" s="1"/>
  <c r="M1024" i="8"/>
  <c r="N1024" i="8" s="1"/>
  <c r="M1025" i="8"/>
  <c r="N1025" i="8" s="1"/>
  <c r="M1026" i="8"/>
  <c r="N1026" i="8" s="1"/>
  <c r="M1027" i="8"/>
  <c r="N1027" i="8" s="1"/>
  <c r="M1028" i="8"/>
  <c r="N1028" i="8" s="1"/>
  <c r="M1029" i="8"/>
  <c r="N1029" i="8" s="1"/>
  <c r="M1030" i="8"/>
  <c r="N1030" i="8" s="1"/>
  <c r="M1031" i="8"/>
  <c r="N1031" i="8" s="1"/>
  <c r="M1032" i="8"/>
  <c r="N1032" i="8" s="1"/>
  <c r="M1033" i="8"/>
  <c r="N1033" i="8" s="1"/>
  <c r="M1034" i="8"/>
  <c r="N1034" i="8" s="1"/>
  <c r="M1035" i="8"/>
  <c r="N1035" i="8" s="1"/>
  <c r="M1036" i="8"/>
  <c r="N1036" i="8" s="1"/>
  <c r="M1037" i="8"/>
  <c r="N1037" i="8" s="1"/>
  <c r="M1038" i="8"/>
  <c r="N1038" i="8" s="1"/>
  <c r="M1039" i="8"/>
  <c r="N1039" i="8" s="1"/>
  <c r="M1040" i="8"/>
  <c r="N1040" i="8" s="1"/>
  <c r="M1041" i="8"/>
  <c r="N1041" i="8" s="1"/>
  <c r="M1042" i="8"/>
  <c r="N1042" i="8" s="1"/>
  <c r="M1043" i="8"/>
  <c r="N1043" i="8" s="1"/>
  <c r="M1044" i="8"/>
  <c r="N1044" i="8" s="1"/>
  <c r="M1045" i="8"/>
  <c r="N1045" i="8" s="1"/>
  <c r="M1046" i="8"/>
  <c r="N1046" i="8" s="1"/>
  <c r="M1047" i="8"/>
  <c r="N1047" i="8" s="1"/>
  <c r="M1048" i="8"/>
  <c r="N1048" i="8" s="1"/>
  <c r="M1049" i="8"/>
  <c r="N1049" i="8" s="1"/>
  <c r="M1050" i="8"/>
  <c r="N1050" i="8" s="1"/>
  <c r="M1051" i="8"/>
  <c r="N1051" i="8" s="1"/>
  <c r="M1052" i="8"/>
  <c r="N1052" i="8" s="1"/>
  <c r="M1053" i="8"/>
  <c r="N1053" i="8" s="1"/>
  <c r="M1054" i="8"/>
  <c r="N1054" i="8" s="1"/>
  <c r="M1055" i="8"/>
  <c r="N1055" i="8" s="1"/>
  <c r="M1056" i="8"/>
  <c r="N1056" i="8" s="1"/>
  <c r="M1057" i="8"/>
  <c r="N1057" i="8" s="1"/>
  <c r="M1058" i="8"/>
  <c r="N1058" i="8" s="1"/>
  <c r="M1059" i="8"/>
  <c r="N1059" i="8" s="1"/>
  <c r="M1060" i="8"/>
  <c r="N1060" i="8" s="1"/>
  <c r="M1061" i="8"/>
  <c r="N1061" i="8" s="1"/>
  <c r="M1062" i="8"/>
  <c r="N1062" i="8" s="1"/>
  <c r="M1063" i="8"/>
  <c r="N1063" i="8" s="1"/>
  <c r="M1064" i="8"/>
  <c r="N1064" i="8" s="1"/>
  <c r="M1065" i="8"/>
  <c r="N1065" i="8" s="1"/>
  <c r="M1066" i="8"/>
  <c r="N1066" i="8" s="1"/>
  <c r="M1067" i="8"/>
  <c r="N1067" i="8" s="1"/>
  <c r="M1068" i="8"/>
  <c r="N1068" i="8" s="1"/>
  <c r="M1069" i="8"/>
  <c r="N1069" i="8" s="1"/>
  <c r="M1070" i="8"/>
  <c r="N1070" i="8" s="1"/>
  <c r="M1071" i="8"/>
  <c r="N1071" i="8" s="1"/>
  <c r="M1072" i="8"/>
  <c r="N1072" i="8" s="1"/>
  <c r="M1073" i="8"/>
  <c r="N1073" i="8" s="1"/>
  <c r="M1074" i="8"/>
  <c r="N1074" i="8" s="1"/>
  <c r="M1075" i="8"/>
  <c r="N1075" i="8" s="1"/>
  <c r="M1076" i="8"/>
  <c r="N1076" i="8" s="1"/>
  <c r="M1077" i="8"/>
  <c r="N1077" i="8" s="1"/>
  <c r="M1078" i="8"/>
  <c r="N1078" i="8" s="1"/>
  <c r="M1079" i="8"/>
  <c r="N1079" i="8" s="1"/>
  <c r="M1080" i="8"/>
  <c r="N1080" i="8" s="1"/>
  <c r="M1081" i="8"/>
  <c r="N1081" i="8" s="1"/>
  <c r="M1082" i="8"/>
  <c r="N1082" i="8" s="1"/>
  <c r="M1083" i="8"/>
  <c r="N1083" i="8" s="1"/>
  <c r="M1084" i="8"/>
  <c r="N1084" i="8" s="1"/>
  <c r="M1085" i="8"/>
  <c r="N1085" i="8" s="1"/>
  <c r="M1086" i="8"/>
  <c r="N1086" i="8" s="1"/>
  <c r="M1087" i="8"/>
  <c r="N1087" i="8" s="1"/>
  <c r="M1088" i="8"/>
  <c r="N1088" i="8" s="1"/>
  <c r="M1089" i="8"/>
  <c r="N1089" i="8" s="1"/>
  <c r="M1090" i="8"/>
  <c r="N1090" i="8" s="1"/>
  <c r="M1091" i="8"/>
  <c r="N1091" i="8" s="1"/>
  <c r="M1092" i="8"/>
  <c r="N1092" i="8" s="1"/>
  <c r="M1093" i="8"/>
  <c r="N1093" i="8" s="1"/>
  <c r="M1094" i="8"/>
  <c r="N1094" i="8" s="1"/>
  <c r="M1095" i="8"/>
  <c r="N1095" i="8" s="1"/>
  <c r="M1096" i="8"/>
  <c r="N1096" i="8" s="1"/>
  <c r="M1097" i="8"/>
  <c r="N1097" i="8" s="1"/>
  <c r="M1098" i="8"/>
  <c r="N1098" i="8" s="1"/>
  <c r="M1099" i="8"/>
  <c r="N1099" i="8" s="1"/>
  <c r="M1100" i="8"/>
  <c r="N1100" i="8" s="1"/>
  <c r="M1101" i="8"/>
  <c r="N1101" i="8" s="1"/>
  <c r="M1102" i="8"/>
  <c r="N1102" i="8" s="1"/>
  <c r="M1103" i="8"/>
  <c r="N1103" i="8" s="1"/>
  <c r="M1104" i="8"/>
  <c r="N1104" i="8" s="1"/>
  <c r="M1105" i="8"/>
  <c r="N1105" i="8" s="1"/>
  <c r="M1106" i="8"/>
  <c r="N1106" i="8" s="1"/>
  <c r="M1107" i="8"/>
  <c r="N1107" i="8" s="1"/>
  <c r="M1108" i="8"/>
  <c r="N1108" i="8" s="1"/>
  <c r="M1109" i="8"/>
  <c r="N1109" i="8" s="1"/>
  <c r="M1110" i="8"/>
  <c r="N1110" i="8" s="1"/>
  <c r="M1111" i="8"/>
  <c r="N1111" i="8" s="1"/>
  <c r="M1112" i="8"/>
  <c r="N1112" i="8" s="1"/>
  <c r="M1113" i="8"/>
  <c r="N1113" i="8" s="1"/>
  <c r="M1114" i="8"/>
  <c r="N1114" i="8" s="1"/>
  <c r="M1115" i="8"/>
  <c r="N1115" i="8" s="1"/>
  <c r="M1116" i="8"/>
  <c r="N1116" i="8" s="1"/>
  <c r="M1117" i="8"/>
  <c r="N1117" i="8" s="1"/>
  <c r="M1118" i="8"/>
  <c r="N1118" i="8" s="1"/>
  <c r="M1119" i="8"/>
  <c r="N1119" i="8" s="1"/>
  <c r="M1120" i="8"/>
  <c r="N1120" i="8" s="1"/>
  <c r="M1121" i="8"/>
  <c r="N1121" i="8" s="1"/>
  <c r="M1122" i="8"/>
  <c r="N1122" i="8" s="1"/>
  <c r="M1123" i="8"/>
  <c r="N1123" i="8" s="1"/>
  <c r="M1124" i="8"/>
  <c r="N1124" i="8" s="1"/>
  <c r="M1125" i="8"/>
  <c r="N1125" i="8" s="1"/>
  <c r="M1126" i="8"/>
  <c r="N1126" i="8" s="1"/>
  <c r="M1127" i="8"/>
  <c r="N1127" i="8" s="1"/>
  <c r="M1128" i="8"/>
  <c r="N1128" i="8" s="1"/>
  <c r="M1129" i="8"/>
  <c r="N1129" i="8" s="1"/>
  <c r="M1130" i="8"/>
  <c r="N1130" i="8" s="1"/>
  <c r="M1131" i="8"/>
  <c r="N1131" i="8" s="1"/>
  <c r="M1132" i="8"/>
  <c r="N1132" i="8" s="1"/>
  <c r="M1133" i="8"/>
  <c r="N1133" i="8" s="1"/>
  <c r="M1134" i="8"/>
  <c r="N1134" i="8" s="1"/>
  <c r="M1135" i="8"/>
  <c r="N1135" i="8" s="1"/>
  <c r="M1136" i="8"/>
  <c r="N1136" i="8" s="1"/>
  <c r="M1137" i="8"/>
  <c r="N1137" i="8" s="1"/>
  <c r="M1138" i="8"/>
  <c r="N1138" i="8" s="1"/>
  <c r="M1139" i="8"/>
  <c r="N1139" i="8" s="1"/>
  <c r="M1140" i="8"/>
  <c r="N1140" i="8" s="1"/>
  <c r="M1141" i="8"/>
  <c r="N1141" i="8" s="1"/>
  <c r="M1142" i="8"/>
  <c r="N1142" i="8" s="1"/>
  <c r="M1143" i="8"/>
  <c r="N1143" i="8" s="1"/>
  <c r="M1144" i="8"/>
  <c r="N1144" i="8" s="1"/>
  <c r="M1145" i="8"/>
  <c r="N1145" i="8" s="1"/>
  <c r="M1146" i="8"/>
  <c r="N1146" i="8" s="1"/>
  <c r="M1147" i="8"/>
  <c r="N1147" i="8" s="1"/>
  <c r="M1148" i="8"/>
  <c r="N1148" i="8" s="1"/>
  <c r="M1149" i="8"/>
  <c r="N1149" i="8" s="1"/>
  <c r="M1150" i="8"/>
  <c r="N1150" i="8" s="1"/>
  <c r="M1151" i="8"/>
  <c r="N1151" i="8" s="1"/>
  <c r="M1152" i="8"/>
  <c r="N1152" i="8" s="1"/>
  <c r="M1153" i="8"/>
  <c r="N1153" i="8" s="1"/>
  <c r="M1154" i="8"/>
  <c r="N1154" i="8" s="1"/>
  <c r="M1155" i="8"/>
  <c r="N1155" i="8" s="1"/>
  <c r="M1156" i="8"/>
  <c r="N1156" i="8" s="1"/>
  <c r="M1157" i="8"/>
  <c r="N1157" i="8" s="1"/>
  <c r="M1158" i="8"/>
  <c r="N1158" i="8" s="1"/>
  <c r="M1159" i="8"/>
  <c r="N1159" i="8" s="1"/>
  <c r="M1160" i="8"/>
  <c r="N1160" i="8" s="1"/>
  <c r="M1161" i="8"/>
  <c r="N1161" i="8" s="1"/>
  <c r="M1162" i="8"/>
  <c r="N1162" i="8" s="1"/>
  <c r="M1163" i="8"/>
  <c r="N1163" i="8" s="1"/>
  <c r="M1164" i="8"/>
  <c r="N1164" i="8" s="1"/>
  <c r="M1165" i="8"/>
  <c r="N1165" i="8" s="1"/>
  <c r="M1166" i="8"/>
  <c r="N1166" i="8" s="1"/>
  <c r="M1167" i="8"/>
  <c r="N1167" i="8" s="1"/>
  <c r="M1168" i="8"/>
  <c r="N1168" i="8" s="1"/>
  <c r="M1169" i="8"/>
  <c r="N1169" i="8" s="1"/>
  <c r="M1170" i="8"/>
  <c r="N1170" i="8" s="1"/>
  <c r="M1171" i="8"/>
  <c r="N1171" i="8" s="1"/>
  <c r="M1172" i="8"/>
  <c r="N1172" i="8" s="1"/>
  <c r="M1173" i="8"/>
  <c r="N1173" i="8" s="1"/>
  <c r="M1174" i="8"/>
  <c r="N1174" i="8" s="1"/>
  <c r="M1175" i="8"/>
  <c r="N1175" i="8" s="1"/>
  <c r="M1176" i="8"/>
  <c r="N1176" i="8" s="1"/>
  <c r="M1177" i="8"/>
  <c r="N1177" i="8" s="1"/>
  <c r="M1178" i="8"/>
  <c r="N1178" i="8" s="1"/>
  <c r="M1179" i="8"/>
  <c r="N1179" i="8" s="1"/>
  <c r="M1180" i="8"/>
  <c r="N1180" i="8" s="1"/>
  <c r="M1181" i="8"/>
  <c r="N1181" i="8" s="1"/>
  <c r="M1182" i="8"/>
  <c r="N1182" i="8" s="1"/>
  <c r="M1183" i="8"/>
  <c r="N1183" i="8" s="1"/>
  <c r="M1184" i="8"/>
  <c r="N1184" i="8" s="1"/>
  <c r="M1185" i="8"/>
  <c r="N1185" i="8" s="1"/>
  <c r="M1186" i="8"/>
  <c r="N1186" i="8" s="1"/>
  <c r="M566" i="8"/>
  <c r="N566" i="8" s="1"/>
  <c r="M567" i="8"/>
  <c r="N567" i="8" s="1"/>
  <c r="M568" i="8"/>
  <c r="N568" i="8" s="1"/>
  <c r="M569" i="8"/>
  <c r="N569" i="8" s="1"/>
  <c r="M570" i="8"/>
  <c r="N570" i="8" s="1"/>
  <c r="M571" i="8"/>
  <c r="N571" i="8" s="1"/>
  <c r="M572" i="8"/>
  <c r="N572" i="8" s="1"/>
  <c r="M573" i="8"/>
  <c r="N573" i="8" s="1"/>
  <c r="M574" i="8"/>
  <c r="N574" i="8" s="1"/>
  <c r="M575" i="8"/>
  <c r="N575" i="8" s="1"/>
  <c r="M576" i="8"/>
  <c r="N576" i="8" s="1"/>
  <c r="M577" i="8"/>
  <c r="N577" i="8" s="1"/>
  <c r="M578" i="8"/>
  <c r="N578" i="8" s="1"/>
  <c r="M579" i="8"/>
  <c r="N579" i="8" s="1"/>
  <c r="M580" i="8"/>
  <c r="N580" i="8" s="1"/>
  <c r="M581" i="8"/>
  <c r="N581" i="8" s="1"/>
  <c r="M582" i="8"/>
  <c r="N582" i="8" s="1"/>
  <c r="M583" i="8"/>
  <c r="N583" i="8" s="1"/>
  <c r="M584" i="8"/>
  <c r="N584" i="8" s="1"/>
  <c r="M585" i="8"/>
  <c r="N585" i="8" s="1"/>
  <c r="M586" i="8"/>
  <c r="N586" i="8" s="1"/>
  <c r="M587" i="8"/>
  <c r="N587" i="8" s="1"/>
  <c r="M588" i="8"/>
  <c r="N588" i="8" s="1"/>
  <c r="M589" i="8"/>
  <c r="N589" i="8" s="1"/>
  <c r="M590" i="8"/>
  <c r="N590" i="8" s="1"/>
  <c r="M591" i="8"/>
  <c r="N591" i="8" s="1"/>
  <c r="M592" i="8"/>
  <c r="N592" i="8" s="1"/>
  <c r="M593" i="8"/>
  <c r="N593" i="8" s="1"/>
  <c r="M594" i="8"/>
  <c r="N594" i="8" s="1"/>
  <c r="M595" i="8"/>
  <c r="N595" i="8" s="1"/>
  <c r="M596" i="8"/>
  <c r="N596" i="8" s="1"/>
  <c r="M597" i="8"/>
  <c r="N597" i="8" s="1"/>
  <c r="M598" i="8"/>
  <c r="N598" i="8" s="1"/>
  <c r="M599" i="8"/>
  <c r="N599" i="8" s="1"/>
  <c r="M600" i="8"/>
  <c r="N600" i="8" s="1"/>
  <c r="M601" i="8"/>
  <c r="N601" i="8" s="1"/>
  <c r="M602" i="8"/>
  <c r="N602" i="8" s="1"/>
  <c r="M603" i="8"/>
  <c r="N603" i="8" s="1"/>
  <c r="M604" i="8"/>
  <c r="N604" i="8" s="1"/>
  <c r="M605" i="8"/>
  <c r="N605" i="8" s="1"/>
  <c r="M606" i="8"/>
  <c r="N606" i="8" s="1"/>
  <c r="M607" i="8"/>
  <c r="N607" i="8" s="1"/>
  <c r="M608" i="8"/>
  <c r="N608" i="8" s="1"/>
  <c r="M609" i="8"/>
  <c r="N609" i="8" s="1"/>
  <c r="M610" i="8"/>
  <c r="N610" i="8" s="1"/>
  <c r="M611" i="8"/>
  <c r="N611" i="8" s="1"/>
  <c r="M612" i="8"/>
  <c r="N612" i="8" s="1"/>
  <c r="M613" i="8"/>
  <c r="N613" i="8" s="1"/>
  <c r="M614" i="8"/>
  <c r="N614" i="8" s="1"/>
  <c r="M615" i="8"/>
  <c r="N615" i="8" s="1"/>
  <c r="M616" i="8"/>
  <c r="N616" i="8" s="1"/>
  <c r="M617" i="8"/>
  <c r="N617" i="8" s="1"/>
  <c r="M618" i="8"/>
  <c r="N618" i="8" s="1"/>
  <c r="M619" i="8"/>
  <c r="N619" i="8" s="1"/>
  <c r="M620" i="8"/>
  <c r="N620" i="8" s="1"/>
  <c r="M621" i="8"/>
  <c r="N621" i="8" s="1"/>
  <c r="M622" i="8"/>
  <c r="N622" i="8" s="1"/>
  <c r="M623" i="8"/>
  <c r="N623" i="8" s="1"/>
  <c r="M624" i="8"/>
  <c r="N624" i="8" s="1"/>
  <c r="M625" i="8"/>
  <c r="N625" i="8" s="1"/>
  <c r="M626" i="8"/>
  <c r="N626" i="8" s="1"/>
  <c r="M627" i="8"/>
  <c r="N627" i="8" s="1"/>
  <c r="M628" i="8"/>
  <c r="N628" i="8" s="1"/>
  <c r="M629" i="8"/>
  <c r="N629" i="8" s="1"/>
  <c r="M630" i="8"/>
  <c r="N630" i="8" s="1"/>
  <c r="M631" i="8"/>
  <c r="N631" i="8" s="1"/>
  <c r="M632" i="8"/>
  <c r="N632" i="8" s="1"/>
  <c r="M633" i="8"/>
  <c r="N633" i="8" s="1"/>
  <c r="M634" i="8"/>
  <c r="N634" i="8" s="1"/>
  <c r="M635" i="8"/>
  <c r="N635" i="8" s="1"/>
  <c r="M636" i="8"/>
  <c r="N636" i="8" s="1"/>
  <c r="M637" i="8"/>
  <c r="N637" i="8" s="1"/>
  <c r="M638" i="8"/>
  <c r="N638" i="8" s="1"/>
  <c r="M639" i="8"/>
  <c r="N639" i="8" s="1"/>
  <c r="M640" i="8"/>
  <c r="N640" i="8" s="1"/>
  <c r="M641" i="8"/>
  <c r="N641" i="8" s="1"/>
  <c r="M642" i="8"/>
  <c r="N642" i="8" s="1"/>
  <c r="M643" i="8"/>
  <c r="N643" i="8" s="1"/>
  <c r="M644" i="8"/>
  <c r="N644" i="8" s="1"/>
  <c r="M645" i="8"/>
  <c r="N645" i="8" s="1"/>
  <c r="M646" i="8"/>
  <c r="N646" i="8" s="1"/>
  <c r="M647" i="8"/>
  <c r="N647" i="8" s="1"/>
  <c r="M648" i="8"/>
  <c r="N648" i="8" s="1"/>
  <c r="M649" i="8"/>
  <c r="N649" i="8" s="1"/>
  <c r="M650" i="8"/>
  <c r="N650" i="8" s="1"/>
  <c r="M651" i="8"/>
  <c r="N651" i="8" s="1"/>
  <c r="M652" i="8"/>
  <c r="N652" i="8" s="1"/>
  <c r="M653" i="8"/>
  <c r="N653" i="8" s="1"/>
  <c r="M654" i="8"/>
  <c r="N654" i="8" s="1"/>
  <c r="M655" i="8"/>
  <c r="N655" i="8" s="1"/>
  <c r="M656" i="8"/>
  <c r="N656" i="8" s="1"/>
  <c r="M657" i="8"/>
  <c r="N657" i="8" s="1"/>
  <c r="M658" i="8"/>
  <c r="N658" i="8" s="1"/>
  <c r="M659" i="8"/>
  <c r="N659" i="8" s="1"/>
  <c r="M660" i="8"/>
  <c r="N660" i="8" s="1"/>
  <c r="M661" i="8"/>
  <c r="N661" i="8" s="1"/>
  <c r="M662" i="8"/>
  <c r="N662" i="8" s="1"/>
  <c r="M663" i="8"/>
  <c r="N663" i="8" s="1"/>
  <c r="M664" i="8"/>
  <c r="N664" i="8" s="1"/>
  <c r="M665" i="8"/>
  <c r="N665" i="8" s="1"/>
  <c r="M666" i="8"/>
  <c r="N666" i="8" s="1"/>
  <c r="M667" i="8"/>
  <c r="N667" i="8" s="1"/>
  <c r="M668" i="8"/>
  <c r="N668" i="8" s="1"/>
  <c r="M669" i="8"/>
  <c r="N669" i="8" s="1"/>
  <c r="M670" i="8"/>
  <c r="N670" i="8" s="1"/>
  <c r="M671" i="8"/>
  <c r="N671" i="8" s="1"/>
  <c r="M672" i="8"/>
  <c r="N672" i="8" s="1"/>
  <c r="M673" i="8"/>
  <c r="N673" i="8" s="1"/>
  <c r="M674" i="8"/>
  <c r="N674" i="8" s="1"/>
  <c r="M675" i="8"/>
  <c r="N675" i="8" s="1"/>
  <c r="M676" i="8"/>
  <c r="N676" i="8" s="1"/>
  <c r="M677" i="8"/>
  <c r="N677" i="8" s="1"/>
  <c r="M678" i="8"/>
  <c r="N678" i="8" s="1"/>
  <c r="M679" i="8"/>
  <c r="N679" i="8" s="1"/>
  <c r="M680" i="8"/>
  <c r="N680" i="8" s="1"/>
  <c r="M681" i="8"/>
  <c r="N681" i="8" s="1"/>
  <c r="M682" i="8"/>
  <c r="N682" i="8" s="1"/>
  <c r="M683" i="8"/>
  <c r="N683" i="8" s="1"/>
  <c r="M684" i="8"/>
  <c r="N684" i="8" s="1"/>
  <c r="M685" i="8"/>
  <c r="N685" i="8" s="1"/>
  <c r="M686" i="8"/>
  <c r="N686" i="8" s="1"/>
  <c r="M687" i="8"/>
  <c r="N687" i="8" s="1"/>
  <c r="M688" i="8"/>
  <c r="N688" i="8" s="1"/>
  <c r="M689" i="8"/>
  <c r="N689" i="8" s="1"/>
  <c r="M690" i="8"/>
  <c r="N690" i="8" s="1"/>
  <c r="M691" i="8"/>
  <c r="N691" i="8" s="1"/>
  <c r="M692" i="8"/>
  <c r="N692" i="8" s="1"/>
  <c r="M693" i="8"/>
  <c r="N693" i="8" s="1"/>
  <c r="M694" i="8"/>
  <c r="N694" i="8" s="1"/>
  <c r="M695" i="8"/>
  <c r="N695" i="8" s="1"/>
  <c r="M696" i="8"/>
  <c r="N696" i="8" s="1"/>
  <c r="M697" i="8"/>
  <c r="N697" i="8" s="1"/>
  <c r="M698" i="8"/>
  <c r="N698" i="8" s="1"/>
  <c r="M699" i="8"/>
  <c r="N699" i="8" s="1"/>
  <c r="M700" i="8"/>
  <c r="N700" i="8" s="1"/>
  <c r="M701" i="8"/>
  <c r="N701" i="8" s="1"/>
  <c r="M702" i="8"/>
  <c r="N702" i="8" s="1"/>
  <c r="M703" i="8"/>
  <c r="N703" i="8" s="1"/>
  <c r="M704" i="8"/>
  <c r="N704" i="8" s="1"/>
  <c r="M705" i="8"/>
  <c r="N705" i="8" s="1"/>
  <c r="M706" i="8"/>
  <c r="N706" i="8" s="1"/>
  <c r="M707" i="8"/>
  <c r="N707" i="8" s="1"/>
  <c r="M708" i="8"/>
  <c r="N708" i="8" s="1"/>
  <c r="M709" i="8"/>
  <c r="N709" i="8" s="1"/>
  <c r="M710" i="8"/>
  <c r="N710" i="8" s="1"/>
  <c r="M711" i="8"/>
  <c r="N711" i="8" s="1"/>
  <c r="M712" i="8"/>
  <c r="N712" i="8" s="1"/>
  <c r="M713" i="8"/>
  <c r="N713" i="8" s="1"/>
  <c r="M714" i="8"/>
  <c r="N714" i="8" s="1"/>
  <c r="M715" i="8"/>
  <c r="N715" i="8" s="1"/>
  <c r="M716" i="8"/>
  <c r="N716" i="8" s="1"/>
  <c r="M717" i="8"/>
  <c r="N717" i="8" s="1"/>
  <c r="M718" i="8"/>
  <c r="N718" i="8" s="1"/>
  <c r="M719" i="8"/>
  <c r="N719" i="8" s="1"/>
  <c r="M720" i="8"/>
  <c r="N720" i="8" s="1"/>
  <c r="M721" i="8"/>
  <c r="N721" i="8" s="1"/>
  <c r="M722" i="8"/>
  <c r="N722" i="8" s="1"/>
  <c r="M723" i="8"/>
  <c r="N723" i="8" s="1"/>
  <c r="M724" i="8"/>
  <c r="N724" i="8" s="1"/>
  <c r="M725" i="8"/>
  <c r="N725" i="8" s="1"/>
  <c r="M726" i="8"/>
  <c r="N726" i="8" s="1"/>
  <c r="M727" i="8"/>
  <c r="N727" i="8" s="1"/>
  <c r="M728" i="8"/>
  <c r="N728" i="8" s="1"/>
  <c r="M729" i="8"/>
  <c r="N729" i="8" s="1"/>
  <c r="M730" i="8"/>
  <c r="N730" i="8" s="1"/>
  <c r="M731" i="8"/>
  <c r="N731" i="8" s="1"/>
  <c r="M732" i="8"/>
  <c r="N732" i="8" s="1"/>
  <c r="M733" i="8"/>
  <c r="N733" i="8" s="1"/>
  <c r="M734" i="8"/>
  <c r="N734" i="8" s="1"/>
  <c r="M735" i="8"/>
  <c r="N735" i="8" s="1"/>
  <c r="M736" i="8"/>
  <c r="N736" i="8" s="1"/>
  <c r="M737" i="8"/>
  <c r="N737" i="8" s="1"/>
  <c r="M738" i="8"/>
  <c r="N738" i="8" s="1"/>
  <c r="M739" i="8"/>
  <c r="N739" i="8" s="1"/>
  <c r="M740" i="8"/>
  <c r="N740" i="8" s="1"/>
  <c r="M741" i="8"/>
  <c r="N741" i="8" s="1"/>
  <c r="M742" i="8"/>
  <c r="N742" i="8" s="1"/>
  <c r="M743" i="8"/>
  <c r="N743" i="8" s="1"/>
  <c r="M744" i="8"/>
  <c r="N744" i="8" s="1"/>
  <c r="M745" i="8"/>
  <c r="N745" i="8" s="1"/>
  <c r="M746" i="8"/>
  <c r="N746" i="8" s="1"/>
  <c r="M747" i="8"/>
  <c r="N747" i="8" s="1"/>
  <c r="M748" i="8"/>
  <c r="N748" i="8" s="1"/>
  <c r="M749" i="8"/>
  <c r="N749" i="8" s="1"/>
  <c r="M750" i="8"/>
  <c r="N750" i="8" s="1"/>
  <c r="M751" i="8"/>
  <c r="N751" i="8" s="1"/>
  <c r="M752" i="8"/>
  <c r="N752" i="8" s="1"/>
  <c r="M753" i="8"/>
  <c r="N753" i="8" s="1"/>
  <c r="M754" i="8"/>
  <c r="N754" i="8" s="1"/>
  <c r="M755" i="8"/>
  <c r="N755" i="8" s="1"/>
  <c r="M756" i="8"/>
  <c r="N756" i="8" s="1"/>
  <c r="M757" i="8"/>
  <c r="N757" i="8" s="1"/>
  <c r="M758" i="8"/>
  <c r="N758" i="8" s="1"/>
  <c r="M759" i="8"/>
  <c r="N759" i="8" s="1"/>
  <c r="M760" i="8"/>
  <c r="N760" i="8" s="1"/>
  <c r="M761" i="8"/>
  <c r="N761" i="8" s="1"/>
  <c r="M762" i="8"/>
  <c r="N762" i="8" s="1"/>
  <c r="M763" i="8"/>
  <c r="N763" i="8" s="1"/>
  <c r="M764" i="8"/>
  <c r="N764" i="8" s="1"/>
  <c r="M765" i="8"/>
  <c r="N765" i="8" s="1"/>
  <c r="M766" i="8"/>
  <c r="N766" i="8" s="1"/>
  <c r="M767" i="8"/>
  <c r="N767" i="8" s="1"/>
  <c r="M768" i="8"/>
  <c r="N768" i="8" s="1"/>
  <c r="M769" i="8"/>
  <c r="N769" i="8" s="1"/>
  <c r="M770" i="8"/>
  <c r="N770" i="8" s="1"/>
  <c r="M771" i="8"/>
  <c r="N771" i="8" s="1"/>
  <c r="M772" i="8"/>
  <c r="N772" i="8" s="1"/>
  <c r="M773" i="8"/>
  <c r="N773" i="8" s="1"/>
  <c r="M774" i="8"/>
  <c r="N774" i="8" s="1"/>
  <c r="M775" i="8"/>
  <c r="N775" i="8" s="1"/>
  <c r="M776" i="8"/>
  <c r="N776" i="8" s="1"/>
  <c r="M777" i="8"/>
  <c r="N777" i="8" s="1"/>
  <c r="M778" i="8"/>
  <c r="N778" i="8" s="1"/>
  <c r="M779" i="8"/>
  <c r="N779" i="8" s="1"/>
  <c r="M780" i="8"/>
  <c r="N780" i="8" s="1"/>
  <c r="M781" i="8"/>
  <c r="N781" i="8" s="1"/>
  <c r="M782" i="8"/>
  <c r="N782" i="8" s="1"/>
  <c r="M783" i="8"/>
  <c r="N783" i="8" s="1"/>
  <c r="M784" i="8"/>
  <c r="N784" i="8" s="1"/>
  <c r="M785" i="8"/>
  <c r="N785" i="8" s="1"/>
  <c r="M786" i="8"/>
  <c r="N786" i="8" s="1"/>
  <c r="M787" i="8"/>
  <c r="N787" i="8" s="1"/>
  <c r="M788" i="8"/>
  <c r="N788" i="8" s="1"/>
  <c r="M789" i="8"/>
  <c r="N789" i="8" s="1"/>
  <c r="M790" i="8"/>
  <c r="N790" i="8" s="1"/>
  <c r="M791" i="8"/>
  <c r="N791" i="8" s="1"/>
  <c r="M792" i="8"/>
  <c r="N792" i="8" s="1"/>
  <c r="M793" i="8"/>
  <c r="N793" i="8" s="1"/>
  <c r="M794" i="8"/>
  <c r="N794" i="8" s="1"/>
  <c r="M795" i="8"/>
  <c r="N795" i="8" s="1"/>
  <c r="M796" i="8"/>
  <c r="N796" i="8" s="1"/>
  <c r="M797" i="8"/>
  <c r="N797" i="8" s="1"/>
  <c r="M798" i="8"/>
  <c r="N798" i="8" s="1"/>
  <c r="M799" i="8"/>
  <c r="N799" i="8" s="1"/>
  <c r="M800" i="8"/>
  <c r="N800" i="8" s="1"/>
  <c r="M801" i="8"/>
  <c r="N801" i="8" s="1"/>
  <c r="M802" i="8"/>
  <c r="N802" i="8" s="1"/>
  <c r="M803" i="8"/>
  <c r="N803" i="8" s="1"/>
  <c r="M804" i="8"/>
  <c r="N804" i="8" s="1"/>
  <c r="M805" i="8"/>
  <c r="N805" i="8" s="1"/>
  <c r="M806" i="8"/>
  <c r="N806" i="8" s="1"/>
  <c r="M807" i="8"/>
  <c r="N807" i="8" s="1"/>
  <c r="M808" i="8"/>
  <c r="N808" i="8" s="1"/>
  <c r="M809" i="8"/>
  <c r="N809" i="8" s="1"/>
  <c r="M810" i="8"/>
  <c r="N810" i="8" s="1"/>
  <c r="M811" i="8"/>
  <c r="N811" i="8" s="1"/>
  <c r="M812" i="8"/>
  <c r="N812" i="8" s="1"/>
  <c r="M813" i="8"/>
  <c r="N813" i="8" s="1"/>
  <c r="M814" i="8"/>
  <c r="N814" i="8" s="1"/>
  <c r="M815" i="8"/>
  <c r="N815" i="8" s="1"/>
  <c r="M816" i="8"/>
  <c r="N816" i="8" s="1"/>
  <c r="M817" i="8"/>
  <c r="N817" i="8" s="1"/>
  <c r="M818" i="8"/>
  <c r="N818" i="8" s="1"/>
  <c r="M819" i="8"/>
  <c r="N819" i="8" s="1"/>
  <c r="M820" i="8"/>
  <c r="N820" i="8" s="1"/>
  <c r="M821" i="8"/>
  <c r="N821" i="8" s="1"/>
  <c r="M822" i="8"/>
  <c r="N822" i="8" s="1"/>
  <c r="M823" i="8"/>
  <c r="N823" i="8" s="1"/>
  <c r="M824" i="8"/>
  <c r="N824" i="8" s="1"/>
  <c r="M825" i="8"/>
  <c r="N825" i="8" s="1"/>
  <c r="M826" i="8"/>
  <c r="N826" i="8" s="1"/>
  <c r="M827" i="8"/>
  <c r="N827" i="8" s="1"/>
  <c r="M828" i="8"/>
  <c r="N828" i="8" s="1"/>
  <c r="M829" i="8"/>
  <c r="N829" i="8" s="1"/>
  <c r="M337" i="8"/>
  <c r="N337" i="8" s="1"/>
  <c r="M338" i="8"/>
  <c r="N338" i="8" s="1"/>
  <c r="M339" i="8"/>
  <c r="N339" i="8" s="1"/>
  <c r="M340" i="8"/>
  <c r="N340" i="8" s="1"/>
  <c r="M341" i="8"/>
  <c r="N341" i="8" s="1"/>
  <c r="M342" i="8"/>
  <c r="N342" i="8" s="1"/>
  <c r="M343" i="8"/>
  <c r="N343" i="8" s="1"/>
  <c r="M344" i="8"/>
  <c r="N344" i="8" s="1"/>
  <c r="M345" i="8"/>
  <c r="N345" i="8" s="1"/>
  <c r="M346" i="8"/>
  <c r="N346" i="8" s="1"/>
  <c r="M347" i="8"/>
  <c r="N347" i="8" s="1"/>
  <c r="M348" i="8"/>
  <c r="N348" i="8" s="1"/>
  <c r="M349" i="8"/>
  <c r="N349" i="8" s="1"/>
  <c r="M350" i="8"/>
  <c r="N350" i="8" s="1"/>
  <c r="M351" i="8"/>
  <c r="N351" i="8" s="1"/>
  <c r="M352" i="8"/>
  <c r="N352" i="8" s="1"/>
  <c r="M353" i="8"/>
  <c r="N353" i="8" s="1"/>
  <c r="M354" i="8"/>
  <c r="N354" i="8" s="1"/>
  <c r="M355" i="8"/>
  <c r="N355" i="8" s="1"/>
  <c r="M356" i="8"/>
  <c r="N356" i="8" s="1"/>
  <c r="M357" i="8"/>
  <c r="N357" i="8" s="1"/>
  <c r="M358" i="8"/>
  <c r="N358" i="8" s="1"/>
  <c r="M359" i="8"/>
  <c r="N359" i="8" s="1"/>
  <c r="M360" i="8"/>
  <c r="N360" i="8" s="1"/>
  <c r="M361" i="8"/>
  <c r="N361" i="8" s="1"/>
  <c r="M362" i="8"/>
  <c r="N362" i="8" s="1"/>
  <c r="M363" i="8"/>
  <c r="N363" i="8" s="1"/>
  <c r="M364" i="8"/>
  <c r="N364" i="8" s="1"/>
  <c r="M365" i="8"/>
  <c r="N365" i="8" s="1"/>
  <c r="M366" i="8"/>
  <c r="N366" i="8" s="1"/>
  <c r="M367" i="8"/>
  <c r="N367" i="8" s="1"/>
  <c r="M368" i="8"/>
  <c r="N368" i="8" s="1"/>
  <c r="M369" i="8"/>
  <c r="N369" i="8" s="1"/>
  <c r="M370" i="8"/>
  <c r="N370" i="8" s="1"/>
  <c r="M371" i="8"/>
  <c r="N371" i="8" s="1"/>
  <c r="M372" i="8"/>
  <c r="N372" i="8" s="1"/>
  <c r="M373" i="8"/>
  <c r="N373" i="8" s="1"/>
  <c r="M374" i="8"/>
  <c r="N374" i="8" s="1"/>
  <c r="M375" i="8"/>
  <c r="N375" i="8" s="1"/>
  <c r="M376" i="8"/>
  <c r="N376" i="8" s="1"/>
  <c r="M377" i="8"/>
  <c r="N377" i="8" s="1"/>
  <c r="M378" i="8"/>
  <c r="N378" i="8" s="1"/>
  <c r="M379" i="8"/>
  <c r="N379" i="8" s="1"/>
  <c r="M380" i="8"/>
  <c r="N380" i="8" s="1"/>
  <c r="M381" i="8"/>
  <c r="N381" i="8" s="1"/>
  <c r="M382" i="8"/>
  <c r="N382" i="8" s="1"/>
  <c r="M383" i="8"/>
  <c r="N383" i="8" s="1"/>
  <c r="M384" i="8"/>
  <c r="N384" i="8" s="1"/>
  <c r="M385" i="8"/>
  <c r="N385" i="8" s="1"/>
  <c r="M386" i="8"/>
  <c r="N386" i="8" s="1"/>
  <c r="M387" i="8"/>
  <c r="N387" i="8" s="1"/>
  <c r="M388" i="8"/>
  <c r="N388" i="8" s="1"/>
  <c r="M389" i="8"/>
  <c r="N389" i="8" s="1"/>
  <c r="M390" i="8"/>
  <c r="N390" i="8" s="1"/>
  <c r="M391" i="8"/>
  <c r="N391" i="8" s="1"/>
  <c r="M392" i="8"/>
  <c r="N392" i="8" s="1"/>
  <c r="M393" i="8"/>
  <c r="N393" i="8" s="1"/>
  <c r="M394" i="8"/>
  <c r="N394" i="8" s="1"/>
  <c r="M395" i="8"/>
  <c r="N395" i="8" s="1"/>
  <c r="M396" i="8"/>
  <c r="N396" i="8" s="1"/>
  <c r="M397" i="8"/>
  <c r="N397" i="8" s="1"/>
  <c r="M398" i="8"/>
  <c r="N398" i="8" s="1"/>
  <c r="M399" i="8"/>
  <c r="N399" i="8" s="1"/>
  <c r="M400" i="8"/>
  <c r="N400" i="8" s="1"/>
  <c r="M401" i="8"/>
  <c r="N401" i="8" s="1"/>
  <c r="M402" i="8"/>
  <c r="N402" i="8" s="1"/>
  <c r="M403" i="8"/>
  <c r="N403" i="8" s="1"/>
  <c r="M404" i="8"/>
  <c r="N404" i="8" s="1"/>
  <c r="M405" i="8"/>
  <c r="N405" i="8" s="1"/>
  <c r="M406" i="8"/>
  <c r="N406" i="8" s="1"/>
  <c r="M407" i="8"/>
  <c r="N407" i="8" s="1"/>
  <c r="M408" i="8"/>
  <c r="N408" i="8" s="1"/>
  <c r="M409" i="8"/>
  <c r="N409" i="8" s="1"/>
  <c r="M410" i="8"/>
  <c r="N410" i="8" s="1"/>
  <c r="M411" i="8"/>
  <c r="N411" i="8" s="1"/>
  <c r="M412" i="8"/>
  <c r="N412" i="8" s="1"/>
  <c r="M413" i="8"/>
  <c r="N413" i="8" s="1"/>
  <c r="M414" i="8"/>
  <c r="N414" i="8" s="1"/>
  <c r="M415" i="8"/>
  <c r="N415" i="8" s="1"/>
  <c r="M416" i="8"/>
  <c r="N416" i="8" s="1"/>
  <c r="M417" i="8"/>
  <c r="N417" i="8" s="1"/>
  <c r="M418" i="8"/>
  <c r="N418" i="8" s="1"/>
  <c r="M419" i="8"/>
  <c r="N419" i="8" s="1"/>
  <c r="M420" i="8"/>
  <c r="N420" i="8" s="1"/>
  <c r="M421" i="8"/>
  <c r="N421" i="8" s="1"/>
  <c r="M422" i="8"/>
  <c r="N422" i="8" s="1"/>
  <c r="M423" i="8"/>
  <c r="N423" i="8" s="1"/>
  <c r="M424" i="8"/>
  <c r="N424" i="8" s="1"/>
  <c r="M425" i="8"/>
  <c r="N425" i="8" s="1"/>
  <c r="M426" i="8"/>
  <c r="N426" i="8" s="1"/>
  <c r="M427" i="8"/>
  <c r="N427" i="8" s="1"/>
  <c r="M428" i="8"/>
  <c r="N428" i="8" s="1"/>
  <c r="M429" i="8"/>
  <c r="N429" i="8" s="1"/>
  <c r="M430" i="8"/>
  <c r="N430" i="8" s="1"/>
  <c r="M431" i="8"/>
  <c r="N431" i="8" s="1"/>
  <c r="M432" i="8"/>
  <c r="N432" i="8" s="1"/>
  <c r="M433" i="8"/>
  <c r="N433" i="8" s="1"/>
  <c r="M434" i="8"/>
  <c r="N434" i="8" s="1"/>
  <c r="M435" i="8"/>
  <c r="N435" i="8" s="1"/>
  <c r="M436" i="8"/>
  <c r="N436" i="8" s="1"/>
  <c r="M437" i="8"/>
  <c r="N437" i="8" s="1"/>
  <c r="M438" i="8"/>
  <c r="N438" i="8" s="1"/>
  <c r="M439" i="8"/>
  <c r="N439" i="8" s="1"/>
  <c r="M440" i="8"/>
  <c r="N440" i="8" s="1"/>
  <c r="M441" i="8"/>
  <c r="N441" i="8" s="1"/>
  <c r="M442" i="8"/>
  <c r="N442" i="8" s="1"/>
  <c r="M443" i="8"/>
  <c r="N443" i="8" s="1"/>
  <c r="M444" i="8"/>
  <c r="N444" i="8" s="1"/>
  <c r="M445" i="8"/>
  <c r="N445" i="8" s="1"/>
  <c r="M446" i="8"/>
  <c r="N446" i="8" s="1"/>
  <c r="M447" i="8"/>
  <c r="N447" i="8" s="1"/>
  <c r="M448" i="8"/>
  <c r="N448" i="8" s="1"/>
  <c r="M449" i="8"/>
  <c r="N449" i="8" s="1"/>
  <c r="M450" i="8"/>
  <c r="N450" i="8" s="1"/>
  <c r="M451" i="8"/>
  <c r="N451" i="8" s="1"/>
  <c r="M452" i="8"/>
  <c r="N452" i="8" s="1"/>
  <c r="M453" i="8"/>
  <c r="N453" i="8" s="1"/>
  <c r="M454" i="8"/>
  <c r="N454" i="8" s="1"/>
  <c r="M455" i="8"/>
  <c r="N455" i="8" s="1"/>
  <c r="M456" i="8"/>
  <c r="N456" i="8" s="1"/>
  <c r="M457" i="8"/>
  <c r="N457" i="8" s="1"/>
  <c r="M458" i="8"/>
  <c r="N458" i="8" s="1"/>
  <c r="M459" i="8"/>
  <c r="N459" i="8" s="1"/>
  <c r="M460" i="8"/>
  <c r="N460" i="8" s="1"/>
  <c r="M461" i="8"/>
  <c r="N461" i="8" s="1"/>
  <c r="M462" i="8"/>
  <c r="N462" i="8" s="1"/>
  <c r="M463" i="8"/>
  <c r="N463" i="8" s="1"/>
  <c r="M464" i="8"/>
  <c r="N464" i="8" s="1"/>
  <c r="M465" i="8"/>
  <c r="N465" i="8" s="1"/>
  <c r="M466" i="8"/>
  <c r="N466" i="8" s="1"/>
  <c r="M467" i="8"/>
  <c r="N467" i="8" s="1"/>
  <c r="M468" i="8"/>
  <c r="N468" i="8" s="1"/>
  <c r="M469" i="8"/>
  <c r="N469" i="8" s="1"/>
  <c r="M470" i="8"/>
  <c r="N470" i="8" s="1"/>
  <c r="M471" i="8"/>
  <c r="N471" i="8" s="1"/>
  <c r="M472" i="8"/>
  <c r="N472" i="8" s="1"/>
  <c r="M473" i="8"/>
  <c r="N473" i="8" s="1"/>
  <c r="M474" i="8"/>
  <c r="N474" i="8" s="1"/>
  <c r="M475" i="8"/>
  <c r="N475" i="8" s="1"/>
  <c r="M476" i="8"/>
  <c r="N476" i="8" s="1"/>
  <c r="M477" i="8"/>
  <c r="N477" i="8" s="1"/>
  <c r="M478" i="8"/>
  <c r="N478" i="8" s="1"/>
  <c r="M479" i="8"/>
  <c r="N479" i="8" s="1"/>
  <c r="M480" i="8"/>
  <c r="N480" i="8" s="1"/>
  <c r="M481" i="8"/>
  <c r="N481" i="8" s="1"/>
  <c r="M482" i="8"/>
  <c r="N482" i="8" s="1"/>
  <c r="M483" i="8"/>
  <c r="N483" i="8" s="1"/>
  <c r="M484" i="8"/>
  <c r="N484" i="8" s="1"/>
  <c r="M485" i="8"/>
  <c r="N485" i="8" s="1"/>
  <c r="M486" i="8"/>
  <c r="N486" i="8" s="1"/>
  <c r="M487" i="8"/>
  <c r="N487" i="8" s="1"/>
  <c r="M488" i="8"/>
  <c r="N488" i="8" s="1"/>
  <c r="M489" i="8"/>
  <c r="N489" i="8" s="1"/>
  <c r="M490" i="8"/>
  <c r="N490" i="8" s="1"/>
  <c r="M491" i="8"/>
  <c r="N491" i="8" s="1"/>
  <c r="M492" i="8"/>
  <c r="N492" i="8" s="1"/>
  <c r="M493" i="8"/>
  <c r="N493" i="8" s="1"/>
  <c r="M494" i="8"/>
  <c r="N494" i="8" s="1"/>
  <c r="M495" i="8"/>
  <c r="N495" i="8" s="1"/>
  <c r="M496" i="8"/>
  <c r="N496" i="8" s="1"/>
  <c r="M497" i="8"/>
  <c r="N497" i="8" s="1"/>
  <c r="M498" i="8"/>
  <c r="N498" i="8" s="1"/>
  <c r="M499" i="8"/>
  <c r="N499" i="8" s="1"/>
  <c r="M500" i="8"/>
  <c r="N500" i="8" s="1"/>
  <c r="M501" i="8"/>
  <c r="N501" i="8" s="1"/>
  <c r="M502" i="8"/>
  <c r="N502" i="8" s="1"/>
  <c r="M503" i="8"/>
  <c r="N503" i="8" s="1"/>
  <c r="M504" i="8"/>
  <c r="N504" i="8" s="1"/>
  <c r="M505" i="8"/>
  <c r="N505" i="8" s="1"/>
  <c r="M506" i="8"/>
  <c r="N506" i="8" s="1"/>
  <c r="M507" i="8"/>
  <c r="N507" i="8" s="1"/>
  <c r="M508" i="8"/>
  <c r="N508" i="8" s="1"/>
  <c r="M509" i="8"/>
  <c r="N509" i="8" s="1"/>
  <c r="M510" i="8"/>
  <c r="N510" i="8" s="1"/>
  <c r="M511" i="8"/>
  <c r="N511" i="8" s="1"/>
  <c r="M512" i="8"/>
  <c r="N512" i="8" s="1"/>
  <c r="M513" i="8"/>
  <c r="N513" i="8" s="1"/>
  <c r="M514" i="8"/>
  <c r="N514" i="8" s="1"/>
  <c r="M515" i="8"/>
  <c r="N515" i="8" s="1"/>
  <c r="M516" i="8"/>
  <c r="N516" i="8" s="1"/>
  <c r="M517" i="8"/>
  <c r="N517" i="8" s="1"/>
  <c r="M518" i="8"/>
  <c r="N518" i="8" s="1"/>
  <c r="M519" i="8"/>
  <c r="N519" i="8" s="1"/>
  <c r="M520" i="8"/>
  <c r="N520" i="8" s="1"/>
  <c r="M521" i="8"/>
  <c r="N521" i="8" s="1"/>
  <c r="M522" i="8"/>
  <c r="N522" i="8" s="1"/>
  <c r="M523" i="8"/>
  <c r="N523" i="8" s="1"/>
  <c r="M524" i="8"/>
  <c r="N524" i="8" s="1"/>
  <c r="M525" i="8"/>
  <c r="N525" i="8" s="1"/>
  <c r="M526" i="8"/>
  <c r="N526" i="8" s="1"/>
  <c r="M527" i="8"/>
  <c r="N527" i="8" s="1"/>
  <c r="M528" i="8"/>
  <c r="N528" i="8" s="1"/>
  <c r="M529" i="8"/>
  <c r="N529" i="8" s="1"/>
  <c r="M530" i="8"/>
  <c r="N530" i="8" s="1"/>
  <c r="M531" i="8"/>
  <c r="N531" i="8" s="1"/>
  <c r="M532" i="8"/>
  <c r="N532" i="8" s="1"/>
  <c r="M533" i="8"/>
  <c r="N533" i="8" s="1"/>
  <c r="M534" i="8"/>
  <c r="N534" i="8" s="1"/>
  <c r="M535" i="8"/>
  <c r="N535" i="8" s="1"/>
  <c r="M536" i="8"/>
  <c r="N536" i="8" s="1"/>
  <c r="M537" i="8"/>
  <c r="N537" i="8" s="1"/>
  <c r="M538" i="8"/>
  <c r="N538" i="8" s="1"/>
  <c r="M539" i="8"/>
  <c r="N539" i="8" s="1"/>
  <c r="M540" i="8"/>
  <c r="N540" i="8" s="1"/>
  <c r="M541" i="8"/>
  <c r="N541" i="8" s="1"/>
  <c r="M542" i="8"/>
  <c r="N542" i="8" s="1"/>
  <c r="M543" i="8"/>
  <c r="N543" i="8" s="1"/>
  <c r="M544" i="8"/>
  <c r="N544" i="8" s="1"/>
  <c r="M545" i="8"/>
  <c r="N545" i="8" s="1"/>
  <c r="M546" i="8"/>
  <c r="N546" i="8" s="1"/>
  <c r="M547" i="8"/>
  <c r="N547" i="8" s="1"/>
  <c r="M548" i="8"/>
  <c r="N548" i="8" s="1"/>
  <c r="M549" i="8"/>
  <c r="N549" i="8" s="1"/>
  <c r="M550" i="8"/>
  <c r="N550" i="8" s="1"/>
  <c r="M551" i="8"/>
  <c r="N551" i="8" s="1"/>
  <c r="M552" i="8"/>
  <c r="N552" i="8" s="1"/>
  <c r="M553" i="8"/>
  <c r="N553" i="8" s="1"/>
  <c r="M554" i="8"/>
  <c r="N554" i="8" s="1"/>
  <c r="M555" i="8"/>
  <c r="N555" i="8" s="1"/>
  <c r="M556" i="8"/>
  <c r="N556" i="8" s="1"/>
  <c r="M557" i="8"/>
  <c r="N557" i="8" s="1"/>
  <c r="M558" i="8"/>
  <c r="N558" i="8" s="1"/>
  <c r="M559" i="8"/>
  <c r="N559" i="8" s="1"/>
  <c r="M560" i="8"/>
  <c r="N560" i="8" s="1"/>
  <c r="M561" i="8"/>
  <c r="N561" i="8" s="1"/>
  <c r="M562" i="8"/>
  <c r="N562" i="8" s="1"/>
  <c r="M563" i="8"/>
  <c r="N563" i="8" s="1"/>
  <c r="M564" i="8"/>
  <c r="N564" i="8" s="1"/>
  <c r="M565" i="8"/>
  <c r="N565" i="8" s="1"/>
  <c r="M276" i="8"/>
  <c r="N276" i="8" s="1"/>
  <c r="M12" i="8"/>
  <c r="N12" i="8" s="1"/>
  <c r="M13" i="8"/>
  <c r="N13" i="8" s="1"/>
  <c r="M14" i="8"/>
  <c r="N14" i="8" s="1"/>
  <c r="M15" i="8"/>
  <c r="N15" i="8" s="1"/>
  <c r="M16" i="8"/>
  <c r="N16" i="8" s="1"/>
  <c r="M17" i="8"/>
  <c r="N17" i="8" s="1"/>
  <c r="M18" i="8"/>
  <c r="N18" i="8" s="1"/>
  <c r="M19" i="8"/>
  <c r="N19" i="8" s="1"/>
  <c r="M20" i="8"/>
  <c r="N20" i="8" s="1"/>
  <c r="M21" i="8"/>
  <c r="N21" i="8" s="1"/>
  <c r="M22" i="8"/>
  <c r="N22" i="8" s="1"/>
  <c r="M23" i="8"/>
  <c r="N23" i="8" s="1"/>
  <c r="M24" i="8"/>
  <c r="N24" i="8" s="1"/>
  <c r="M25" i="8"/>
  <c r="N25" i="8" s="1"/>
  <c r="M26" i="8"/>
  <c r="N26" i="8" s="1"/>
  <c r="M27" i="8"/>
  <c r="N27" i="8" s="1"/>
  <c r="M28" i="8"/>
  <c r="N28" i="8" s="1"/>
  <c r="M29" i="8"/>
  <c r="N29" i="8" s="1"/>
  <c r="M30" i="8"/>
  <c r="N30" i="8" s="1"/>
  <c r="M31" i="8"/>
  <c r="N31" i="8" s="1"/>
  <c r="M32" i="8"/>
  <c r="N32" i="8" s="1"/>
  <c r="M33" i="8"/>
  <c r="N33" i="8" s="1"/>
  <c r="M34" i="8"/>
  <c r="N34" i="8" s="1"/>
  <c r="M35" i="8"/>
  <c r="N35" i="8" s="1"/>
  <c r="M36" i="8"/>
  <c r="N36" i="8" s="1"/>
  <c r="M37" i="8"/>
  <c r="N37" i="8" s="1"/>
  <c r="M38" i="8"/>
  <c r="N38" i="8" s="1"/>
  <c r="M39" i="8"/>
  <c r="N39" i="8" s="1"/>
  <c r="M40" i="8"/>
  <c r="N40" i="8" s="1"/>
  <c r="M41" i="8"/>
  <c r="N41" i="8" s="1"/>
  <c r="M47" i="8"/>
  <c r="N47" i="8" s="1"/>
  <c r="M48" i="8"/>
  <c r="N48" i="8" s="1"/>
  <c r="M49" i="8"/>
  <c r="N49" i="8" s="1"/>
  <c r="M50" i="8"/>
  <c r="N50" i="8" s="1"/>
  <c r="M51" i="8"/>
  <c r="N51" i="8" s="1"/>
  <c r="M52" i="8"/>
  <c r="N52" i="8" s="1"/>
  <c r="M53" i="8"/>
  <c r="N53" i="8" s="1"/>
  <c r="M54" i="8"/>
  <c r="N54" i="8" s="1"/>
  <c r="M55" i="8"/>
  <c r="N55" i="8" s="1"/>
  <c r="M56" i="8"/>
  <c r="N56" i="8" s="1"/>
  <c r="M57" i="8"/>
  <c r="N57" i="8" s="1"/>
  <c r="M58" i="8"/>
  <c r="N58" i="8" s="1"/>
  <c r="M59" i="8"/>
  <c r="N59" i="8" s="1"/>
  <c r="M60" i="8"/>
  <c r="N60" i="8" s="1"/>
  <c r="M61" i="8"/>
  <c r="N61" i="8" s="1"/>
  <c r="M62" i="8"/>
  <c r="N62" i="8" s="1"/>
  <c r="M63" i="8"/>
  <c r="N63" i="8" s="1"/>
  <c r="M64" i="8"/>
  <c r="N64" i="8" s="1"/>
  <c r="M65" i="8"/>
  <c r="N65" i="8" s="1"/>
  <c r="M66" i="8"/>
  <c r="N66" i="8" s="1"/>
  <c r="M67" i="8"/>
  <c r="N67" i="8" s="1"/>
  <c r="M68" i="8"/>
  <c r="N68" i="8" s="1"/>
  <c r="M69" i="8"/>
  <c r="N69" i="8" s="1"/>
  <c r="M70" i="8"/>
  <c r="N70" i="8" s="1"/>
  <c r="M71" i="8"/>
  <c r="N71" i="8" s="1"/>
  <c r="M72" i="8"/>
  <c r="N72" i="8" s="1"/>
  <c r="M73" i="8"/>
  <c r="N73" i="8" s="1"/>
  <c r="M74" i="8"/>
  <c r="N74" i="8" s="1"/>
  <c r="M75" i="8"/>
  <c r="N75" i="8" s="1"/>
  <c r="M76" i="8"/>
  <c r="N76" i="8" s="1"/>
  <c r="M77" i="8"/>
  <c r="N77" i="8" s="1"/>
  <c r="M78" i="8"/>
  <c r="N78" i="8" s="1"/>
  <c r="M79" i="8"/>
  <c r="N79" i="8" s="1"/>
  <c r="M80" i="8"/>
  <c r="N80" i="8" s="1"/>
  <c r="M81" i="8"/>
  <c r="N81" i="8" s="1"/>
  <c r="M82" i="8"/>
  <c r="N82" i="8" s="1"/>
  <c r="M83" i="8"/>
  <c r="N83" i="8" s="1"/>
  <c r="M84" i="8"/>
  <c r="N84" i="8" s="1"/>
  <c r="M85" i="8"/>
  <c r="N85" i="8" s="1"/>
  <c r="M86" i="8"/>
  <c r="N86" i="8" s="1"/>
  <c r="M87" i="8"/>
  <c r="N87" i="8" s="1"/>
  <c r="M88" i="8"/>
  <c r="N88" i="8" s="1"/>
  <c r="M89" i="8"/>
  <c r="N89" i="8" s="1"/>
  <c r="M90" i="8"/>
  <c r="N90" i="8" s="1"/>
  <c r="M91" i="8"/>
  <c r="N91" i="8" s="1"/>
  <c r="M92" i="8"/>
  <c r="N92" i="8" s="1"/>
  <c r="M93" i="8"/>
  <c r="N93" i="8" s="1"/>
  <c r="M94" i="8"/>
  <c r="N94" i="8" s="1"/>
  <c r="M95" i="8"/>
  <c r="N95" i="8" s="1"/>
  <c r="M96" i="8"/>
  <c r="N96" i="8" s="1"/>
  <c r="M97" i="8"/>
  <c r="N97" i="8" s="1"/>
  <c r="M98" i="8"/>
  <c r="N98" i="8" s="1"/>
  <c r="M99" i="8"/>
  <c r="N99" i="8" s="1"/>
  <c r="M100" i="8"/>
  <c r="N100" i="8" s="1"/>
  <c r="M101" i="8"/>
  <c r="N101" i="8" s="1"/>
  <c r="M102" i="8"/>
  <c r="N102" i="8" s="1"/>
  <c r="M103" i="8"/>
  <c r="N103" i="8" s="1"/>
  <c r="M104" i="8"/>
  <c r="N104" i="8" s="1"/>
  <c r="M105" i="8"/>
  <c r="N105" i="8" s="1"/>
  <c r="M106" i="8"/>
  <c r="N106" i="8" s="1"/>
  <c r="M107" i="8"/>
  <c r="N107" i="8" s="1"/>
  <c r="M108" i="8"/>
  <c r="N108" i="8" s="1"/>
  <c r="M109" i="8"/>
  <c r="N109" i="8" s="1"/>
  <c r="M110" i="8"/>
  <c r="N110" i="8" s="1"/>
  <c r="M111" i="8"/>
  <c r="N111" i="8" s="1"/>
  <c r="M112" i="8"/>
  <c r="N112" i="8" s="1"/>
  <c r="M113" i="8"/>
  <c r="N113" i="8" s="1"/>
  <c r="M114" i="8"/>
  <c r="N114" i="8" s="1"/>
  <c r="M115" i="8"/>
  <c r="N115" i="8" s="1"/>
  <c r="M116" i="8"/>
  <c r="N116" i="8" s="1"/>
  <c r="M117" i="8"/>
  <c r="N117" i="8" s="1"/>
  <c r="M118" i="8"/>
  <c r="N118" i="8" s="1"/>
  <c r="M119" i="8"/>
  <c r="N119" i="8" s="1"/>
  <c r="M120" i="8"/>
  <c r="N120" i="8" s="1"/>
  <c r="M121" i="8"/>
  <c r="N121" i="8" s="1"/>
  <c r="M122" i="8"/>
  <c r="N122" i="8" s="1"/>
  <c r="M123" i="8"/>
  <c r="N123" i="8" s="1"/>
  <c r="M124" i="8"/>
  <c r="N124" i="8" s="1"/>
  <c r="M125" i="8"/>
  <c r="N125" i="8" s="1"/>
  <c r="M126" i="8"/>
  <c r="N126" i="8" s="1"/>
  <c r="M127" i="8"/>
  <c r="N127" i="8" s="1"/>
  <c r="M128" i="8"/>
  <c r="N128" i="8" s="1"/>
  <c r="M129" i="8"/>
  <c r="N129" i="8" s="1"/>
  <c r="M130" i="8"/>
  <c r="N130" i="8" s="1"/>
  <c r="M131" i="8"/>
  <c r="N131" i="8" s="1"/>
  <c r="M132" i="8"/>
  <c r="N132" i="8" s="1"/>
  <c r="M133" i="8"/>
  <c r="N133" i="8" s="1"/>
  <c r="M134" i="8"/>
  <c r="N134" i="8" s="1"/>
  <c r="M135" i="8"/>
  <c r="N135" i="8" s="1"/>
  <c r="M136" i="8"/>
  <c r="N136" i="8" s="1"/>
  <c r="M137" i="8"/>
  <c r="N137" i="8" s="1"/>
  <c r="M138" i="8"/>
  <c r="N138" i="8" s="1"/>
  <c r="M139" i="8"/>
  <c r="N139" i="8" s="1"/>
  <c r="M140" i="8"/>
  <c r="N140" i="8" s="1"/>
  <c r="M141" i="8"/>
  <c r="N141" i="8" s="1"/>
  <c r="M142" i="8"/>
  <c r="N142" i="8" s="1"/>
  <c r="M143" i="8"/>
  <c r="N143" i="8" s="1"/>
  <c r="M144" i="8"/>
  <c r="N144" i="8" s="1"/>
  <c r="M145" i="8"/>
  <c r="N145" i="8" s="1"/>
  <c r="M146" i="8"/>
  <c r="N146" i="8" s="1"/>
  <c r="M147" i="8"/>
  <c r="N147" i="8" s="1"/>
  <c r="M148" i="8"/>
  <c r="N148" i="8" s="1"/>
  <c r="M149" i="8"/>
  <c r="N149" i="8" s="1"/>
  <c r="M150" i="8"/>
  <c r="N150" i="8" s="1"/>
  <c r="M151" i="8"/>
  <c r="N151" i="8" s="1"/>
  <c r="M152" i="8"/>
  <c r="N152" i="8" s="1"/>
  <c r="M153" i="8"/>
  <c r="N153" i="8" s="1"/>
  <c r="M154" i="8"/>
  <c r="N154" i="8" s="1"/>
  <c r="M155" i="8"/>
  <c r="N155" i="8" s="1"/>
  <c r="M156" i="8"/>
  <c r="N156" i="8" s="1"/>
  <c r="M157" i="8"/>
  <c r="N157" i="8" s="1"/>
  <c r="M158" i="8"/>
  <c r="N158" i="8" s="1"/>
  <c r="M159" i="8"/>
  <c r="N159" i="8" s="1"/>
  <c r="M160" i="8"/>
  <c r="N160" i="8" s="1"/>
  <c r="M161" i="8"/>
  <c r="N161" i="8" s="1"/>
  <c r="M162" i="8"/>
  <c r="N162" i="8" s="1"/>
  <c r="M163" i="8"/>
  <c r="N163" i="8" s="1"/>
  <c r="M164" i="8"/>
  <c r="N164" i="8" s="1"/>
  <c r="M165" i="8"/>
  <c r="N165" i="8" s="1"/>
  <c r="M166" i="8"/>
  <c r="N166" i="8" s="1"/>
  <c r="M167" i="8"/>
  <c r="N167" i="8" s="1"/>
  <c r="M168" i="8"/>
  <c r="N168" i="8" s="1"/>
  <c r="M169" i="8"/>
  <c r="N169" i="8" s="1"/>
  <c r="M170" i="8"/>
  <c r="N170" i="8" s="1"/>
  <c r="M171" i="8"/>
  <c r="N171" i="8" s="1"/>
  <c r="M172" i="8"/>
  <c r="N172" i="8" s="1"/>
  <c r="M173" i="8"/>
  <c r="N173" i="8" s="1"/>
  <c r="M174" i="8"/>
  <c r="N174" i="8" s="1"/>
  <c r="M175" i="8"/>
  <c r="N175" i="8" s="1"/>
  <c r="M176" i="8"/>
  <c r="N176" i="8" s="1"/>
  <c r="M177" i="8"/>
  <c r="N177" i="8" s="1"/>
  <c r="M178" i="8"/>
  <c r="N178" i="8" s="1"/>
  <c r="M179" i="8"/>
  <c r="N179" i="8" s="1"/>
  <c r="M180" i="8"/>
  <c r="N180" i="8" s="1"/>
  <c r="M181" i="8"/>
  <c r="N181" i="8" s="1"/>
  <c r="M182" i="8"/>
  <c r="N182" i="8" s="1"/>
  <c r="M183" i="8"/>
  <c r="N183" i="8" s="1"/>
  <c r="M184" i="8"/>
  <c r="N184" i="8" s="1"/>
  <c r="M185" i="8"/>
  <c r="N185" i="8" s="1"/>
  <c r="M186" i="8"/>
  <c r="N186" i="8" s="1"/>
  <c r="M187" i="8"/>
  <c r="N187" i="8" s="1"/>
  <c r="M188" i="8"/>
  <c r="N188" i="8" s="1"/>
  <c r="M189" i="8"/>
  <c r="N189" i="8" s="1"/>
  <c r="M190" i="8"/>
  <c r="N190" i="8" s="1"/>
  <c r="M191" i="8"/>
  <c r="N191" i="8" s="1"/>
  <c r="M192" i="8"/>
  <c r="N192" i="8" s="1"/>
  <c r="M193" i="8"/>
  <c r="N193" i="8" s="1"/>
  <c r="M194" i="8"/>
  <c r="N194" i="8" s="1"/>
  <c r="M195" i="8"/>
  <c r="N195" i="8" s="1"/>
  <c r="M196" i="8"/>
  <c r="N196" i="8" s="1"/>
  <c r="M197" i="8"/>
  <c r="N197" i="8" s="1"/>
  <c r="M198" i="8"/>
  <c r="N198" i="8" s="1"/>
  <c r="M199" i="8"/>
  <c r="N199" i="8" s="1"/>
  <c r="M200" i="8"/>
  <c r="N200" i="8" s="1"/>
  <c r="M201" i="8"/>
  <c r="N201" i="8" s="1"/>
  <c r="M202" i="8"/>
  <c r="N202" i="8" s="1"/>
  <c r="M203" i="8"/>
  <c r="N203" i="8" s="1"/>
  <c r="M204" i="8"/>
  <c r="N204" i="8" s="1"/>
  <c r="M205" i="8"/>
  <c r="N205" i="8" s="1"/>
  <c r="M206" i="8"/>
  <c r="N206" i="8" s="1"/>
  <c r="M207" i="8"/>
  <c r="N207" i="8" s="1"/>
  <c r="M208" i="8"/>
  <c r="N208" i="8" s="1"/>
  <c r="M209" i="8"/>
  <c r="N209" i="8" s="1"/>
  <c r="M210" i="8"/>
  <c r="N210" i="8" s="1"/>
  <c r="M211" i="8"/>
  <c r="N211" i="8" s="1"/>
  <c r="M212" i="8"/>
  <c r="N212" i="8" s="1"/>
  <c r="M213" i="8"/>
  <c r="N213" i="8" s="1"/>
  <c r="M214" i="8"/>
  <c r="N214" i="8" s="1"/>
  <c r="M215" i="8"/>
  <c r="N215" i="8" s="1"/>
  <c r="M216" i="8"/>
  <c r="N216" i="8" s="1"/>
  <c r="M217" i="8"/>
  <c r="N217" i="8" s="1"/>
  <c r="M218" i="8"/>
  <c r="N218" i="8" s="1"/>
  <c r="M219" i="8"/>
  <c r="N219" i="8" s="1"/>
  <c r="M220" i="8"/>
  <c r="N220" i="8" s="1"/>
  <c r="M221" i="8"/>
  <c r="N221" i="8" s="1"/>
  <c r="M222" i="8"/>
  <c r="N222" i="8" s="1"/>
  <c r="M223" i="8"/>
  <c r="N223" i="8" s="1"/>
  <c r="M224" i="8"/>
  <c r="N224" i="8" s="1"/>
  <c r="M225" i="8"/>
  <c r="N225" i="8" s="1"/>
  <c r="M226" i="8"/>
  <c r="N226" i="8" s="1"/>
  <c r="M227" i="8"/>
  <c r="N227" i="8" s="1"/>
  <c r="M228" i="8"/>
  <c r="N228" i="8" s="1"/>
  <c r="M229" i="8"/>
  <c r="N229" i="8" s="1"/>
  <c r="M230" i="8"/>
  <c r="N230" i="8" s="1"/>
  <c r="M231" i="8"/>
  <c r="N231" i="8" s="1"/>
  <c r="M232" i="8"/>
  <c r="N232" i="8" s="1"/>
  <c r="M233" i="8"/>
  <c r="N233" i="8" s="1"/>
  <c r="M234" i="8"/>
  <c r="N234" i="8" s="1"/>
  <c r="M235" i="8"/>
  <c r="N235" i="8" s="1"/>
  <c r="M236" i="8"/>
  <c r="N236" i="8" s="1"/>
  <c r="M237" i="8"/>
  <c r="N237" i="8" s="1"/>
  <c r="M238" i="8"/>
  <c r="N238" i="8" s="1"/>
  <c r="M239" i="8"/>
  <c r="N239" i="8" s="1"/>
  <c r="M240" i="8"/>
  <c r="N240" i="8" s="1"/>
  <c r="M241" i="8"/>
  <c r="N241" i="8" s="1"/>
  <c r="M242" i="8"/>
  <c r="N242" i="8" s="1"/>
  <c r="M243" i="8"/>
  <c r="N243" i="8" s="1"/>
  <c r="M244" i="8"/>
  <c r="N244" i="8" s="1"/>
  <c r="M245" i="8"/>
  <c r="N245" i="8" s="1"/>
  <c r="M246" i="8"/>
  <c r="N246" i="8" s="1"/>
  <c r="M247" i="8"/>
  <c r="N247" i="8" s="1"/>
  <c r="M248" i="8"/>
  <c r="N248" i="8" s="1"/>
  <c r="M249" i="8"/>
  <c r="N249" i="8" s="1"/>
  <c r="M250" i="8"/>
  <c r="N250" i="8" s="1"/>
  <c r="M251" i="8"/>
  <c r="N251" i="8" s="1"/>
  <c r="M252" i="8"/>
  <c r="N252" i="8" s="1"/>
  <c r="M253" i="8"/>
  <c r="N253" i="8" s="1"/>
  <c r="M254" i="8"/>
  <c r="N254" i="8" s="1"/>
  <c r="M255" i="8"/>
  <c r="N255" i="8" s="1"/>
  <c r="M256" i="8"/>
  <c r="N256" i="8" s="1"/>
  <c r="M257" i="8"/>
  <c r="N257" i="8" s="1"/>
  <c r="M258" i="8"/>
  <c r="N258" i="8" s="1"/>
  <c r="M259" i="8"/>
  <c r="N259" i="8" s="1"/>
  <c r="M260" i="8"/>
  <c r="N260" i="8" s="1"/>
  <c r="M261" i="8"/>
  <c r="N261" i="8" s="1"/>
  <c r="M262" i="8"/>
  <c r="N262" i="8" s="1"/>
  <c r="M263" i="8"/>
  <c r="N263" i="8" s="1"/>
  <c r="M264" i="8"/>
  <c r="N264" i="8" s="1"/>
  <c r="M265" i="8"/>
  <c r="N265" i="8" s="1"/>
  <c r="M266" i="8"/>
  <c r="N266" i="8" s="1"/>
  <c r="M267" i="8"/>
  <c r="N267" i="8" s="1"/>
  <c r="M268" i="8"/>
  <c r="N268" i="8" s="1"/>
  <c r="M269" i="8"/>
  <c r="N269" i="8" s="1"/>
  <c r="M270" i="8"/>
  <c r="N270" i="8" s="1"/>
  <c r="M271" i="8"/>
  <c r="N271" i="8" s="1"/>
  <c r="M272" i="8"/>
  <c r="N272" i="8" s="1"/>
  <c r="M273" i="8"/>
  <c r="N273" i="8" s="1"/>
  <c r="M274" i="8"/>
  <c r="N274" i="8" s="1"/>
  <c r="M275" i="8"/>
  <c r="N275" i="8" s="1"/>
  <c r="M277" i="8"/>
  <c r="N277" i="8" s="1"/>
  <c r="M278" i="8"/>
  <c r="N278" i="8" s="1"/>
  <c r="M279" i="8"/>
  <c r="N279" i="8" s="1"/>
  <c r="M280" i="8"/>
  <c r="N280" i="8" s="1"/>
  <c r="M281" i="8"/>
  <c r="N281" i="8" s="1"/>
  <c r="M282" i="8"/>
  <c r="N282" i="8" s="1"/>
  <c r="M283" i="8"/>
  <c r="N283" i="8" s="1"/>
  <c r="M284" i="8"/>
  <c r="N284" i="8" s="1"/>
  <c r="M285" i="8"/>
  <c r="N285" i="8" s="1"/>
  <c r="M286" i="8"/>
  <c r="N286" i="8" s="1"/>
  <c r="M287" i="8"/>
  <c r="N287" i="8" s="1"/>
  <c r="M288" i="8"/>
  <c r="N288" i="8" s="1"/>
  <c r="M289" i="8"/>
  <c r="N289" i="8" s="1"/>
  <c r="M290" i="8"/>
  <c r="N290" i="8" s="1"/>
  <c r="M291" i="8"/>
  <c r="N291" i="8" s="1"/>
  <c r="M292" i="8"/>
  <c r="N292" i="8" s="1"/>
  <c r="M293" i="8"/>
  <c r="N293" i="8" s="1"/>
  <c r="M294" i="8"/>
  <c r="N294" i="8" s="1"/>
  <c r="M295" i="8"/>
  <c r="N295" i="8" s="1"/>
  <c r="M296" i="8"/>
  <c r="N296" i="8" s="1"/>
  <c r="M297" i="8"/>
  <c r="N297" i="8" s="1"/>
  <c r="M298" i="8"/>
  <c r="N298" i="8" s="1"/>
  <c r="M299" i="8"/>
  <c r="N299" i="8" s="1"/>
  <c r="M300" i="8"/>
  <c r="N300" i="8" s="1"/>
  <c r="M301" i="8"/>
  <c r="N301" i="8" s="1"/>
  <c r="M302" i="8"/>
  <c r="N302" i="8" s="1"/>
  <c r="M303" i="8"/>
  <c r="N303" i="8" s="1"/>
  <c r="M304" i="8"/>
  <c r="N304" i="8" s="1"/>
  <c r="M305" i="8"/>
  <c r="N305" i="8" s="1"/>
  <c r="M306" i="8"/>
  <c r="N306" i="8" s="1"/>
  <c r="M307" i="8"/>
  <c r="N307" i="8" s="1"/>
  <c r="M308" i="8"/>
  <c r="N308" i="8" s="1"/>
  <c r="M309" i="8"/>
  <c r="N309" i="8" s="1"/>
  <c r="M310" i="8"/>
  <c r="N310" i="8" s="1"/>
  <c r="M311" i="8"/>
  <c r="N311" i="8" s="1"/>
  <c r="M312" i="8"/>
  <c r="N312" i="8" s="1"/>
  <c r="M313" i="8"/>
  <c r="N313" i="8" s="1"/>
  <c r="M314" i="8"/>
  <c r="N314" i="8" s="1"/>
  <c r="M315" i="8"/>
  <c r="N315" i="8" s="1"/>
  <c r="M316" i="8"/>
  <c r="N316" i="8" s="1"/>
  <c r="M317" i="8"/>
  <c r="N317" i="8" s="1"/>
  <c r="M318" i="8"/>
  <c r="N318" i="8" s="1"/>
  <c r="M319" i="8"/>
  <c r="N319" i="8" s="1"/>
  <c r="M320" i="8"/>
  <c r="N320" i="8" s="1"/>
  <c r="M321" i="8"/>
  <c r="N321" i="8" s="1"/>
  <c r="M322" i="8"/>
  <c r="N322" i="8" s="1"/>
  <c r="M323" i="8"/>
  <c r="N323" i="8" s="1"/>
  <c r="M324" i="8"/>
  <c r="N324" i="8" s="1"/>
  <c r="M325" i="8"/>
  <c r="N325" i="8" s="1"/>
  <c r="M326" i="8"/>
  <c r="N326" i="8" s="1"/>
  <c r="M327" i="8"/>
  <c r="N327" i="8" s="1"/>
  <c r="M328" i="8"/>
  <c r="N328" i="8" s="1"/>
  <c r="M329" i="8"/>
  <c r="N329" i="8" s="1"/>
  <c r="M330" i="8"/>
  <c r="N330" i="8" s="1"/>
  <c r="M331" i="8"/>
  <c r="N331" i="8" s="1"/>
  <c r="M332" i="8"/>
  <c r="N332" i="8" s="1"/>
  <c r="M333" i="8"/>
  <c r="N333" i="8" s="1"/>
  <c r="M334" i="8"/>
  <c r="N334" i="8" s="1"/>
  <c r="M335" i="8"/>
  <c r="N335" i="8" s="1"/>
  <c r="M336" i="8"/>
  <c r="N336" i="8" s="1"/>
  <c r="M11" i="8"/>
  <c r="N11" i="8" s="1"/>
  <c r="M10" i="8"/>
  <c r="N10" i="8" s="1"/>
  <c r="AA63" i="2" l="1"/>
  <c r="Z62" i="2"/>
  <c r="A1" i="8"/>
  <c r="B1" i="8" s="1"/>
  <c r="C1" i="8" s="1"/>
  <c r="D1" i="8" s="1"/>
  <c r="E1" i="8" s="1"/>
  <c r="F1" i="8" s="1"/>
  <c r="G1" i="8" s="1"/>
  <c r="H1" i="8" s="1"/>
  <c r="I1" i="8" s="1"/>
  <c r="J1" i="8" s="1"/>
  <c r="K1" i="8" s="1"/>
  <c r="L1" i="8" s="1"/>
  <c r="M1" i="8" s="1"/>
  <c r="N1" i="8" s="1"/>
  <c r="O1" i="8" s="1"/>
  <c r="P1" i="8" s="1"/>
  <c r="Q1" i="8" s="1"/>
  <c r="R1" i="8" s="1"/>
  <c r="S1" i="8" s="1"/>
  <c r="T1" i="8" s="1"/>
  <c r="U1" i="8" s="1"/>
  <c r="V1" i="8" s="1"/>
  <c r="W1" i="8" s="1"/>
  <c r="X1" i="8" s="1"/>
  <c r="Y1" i="8" s="1"/>
  <c r="Z1" i="8" s="1"/>
  <c r="AA1" i="8" s="1"/>
  <c r="AB1" i="8" s="1"/>
  <c r="Z63" i="2" l="1"/>
  <c r="AA64" i="2"/>
  <c r="G8" i="7"/>
  <c r="H8" i="7"/>
  <c r="G9" i="7"/>
  <c r="H9" i="7"/>
  <c r="G22" i="7"/>
  <c r="H22" i="7"/>
  <c r="G23" i="7"/>
  <c r="H23" i="7"/>
  <c r="G24" i="7"/>
  <c r="H24" i="7"/>
  <c r="G25" i="7"/>
  <c r="H25" i="7"/>
  <c r="G26" i="7"/>
  <c r="H26" i="7"/>
  <c r="G27" i="7"/>
  <c r="H27" i="7"/>
  <c r="G28" i="7"/>
  <c r="H28" i="7"/>
  <c r="G29" i="7"/>
  <c r="H29" i="7"/>
  <c r="G30" i="7"/>
  <c r="H30" i="7"/>
  <c r="G31" i="7"/>
  <c r="H31" i="7"/>
  <c r="G32" i="7"/>
  <c r="H32" i="7"/>
  <c r="G33" i="7"/>
  <c r="H33" i="7"/>
  <c r="G34" i="7"/>
  <c r="H34" i="7"/>
  <c r="G35" i="7"/>
  <c r="H35" i="7"/>
  <c r="H21" i="7"/>
  <c r="G21" i="7"/>
  <c r="H22" i="6"/>
  <c r="G22" i="6"/>
  <c r="H21" i="6"/>
  <c r="G21" i="6"/>
  <c r="G4" i="7"/>
  <c r="H4" i="7"/>
  <c r="G5" i="7"/>
  <c r="H5" i="7"/>
  <c r="G6" i="7"/>
  <c r="H6" i="7"/>
  <c r="G7" i="7"/>
  <c r="H7" i="7"/>
  <c r="G10" i="7"/>
  <c r="H10" i="7"/>
  <c r="G11" i="7"/>
  <c r="H11" i="7"/>
  <c r="G12" i="7"/>
  <c r="H12" i="7"/>
  <c r="G13" i="7"/>
  <c r="H13" i="7"/>
  <c r="G14" i="7"/>
  <c r="H14" i="7"/>
  <c r="G15" i="7"/>
  <c r="H15" i="7"/>
  <c r="G16" i="7"/>
  <c r="H16" i="7"/>
  <c r="G17" i="7"/>
  <c r="H17" i="7"/>
  <c r="H3" i="7"/>
  <c r="G3" i="7"/>
  <c r="AA65" i="2" l="1"/>
  <c r="Z64" i="2"/>
  <c r="D57" i="1"/>
  <c r="E57" i="1"/>
  <c r="F57" i="1"/>
  <c r="G57" i="1"/>
  <c r="H57" i="1"/>
  <c r="I57" i="1"/>
  <c r="J57" i="1"/>
  <c r="K57" i="1"/>
  <c r="L57" i="1"/>
  <c r="M57" i="1"/>
  <c r="N57" i="1"/>
  <c r="O57" i="1"/>
  <c r="P57" i="1"/>
  <c r="Q57" i="1"/>
  <c r="R57" i="1"/>
  <c r="S57" i="1"/>
  <c r="T57" i="1"/>
  <c r="U57" i="1"/>
  <c r="V57" i="1"/>
  <c r="C57" i="1"/>
  <c r="V42" i="1"/>
  <c r="D42" i="1"/>
  <c r="E42" i="1"/>
  <c r="F42" i="1"/>
  <c r="G42" i="1"/>
  <c r="H42" i="1"/>
  <c r="I42" i="1"/>
  <c r="J42" i="1"/>
  <c r="K42" i="1"/>
  <c r="L42" i="1"/>
  <c r="M42" i="1"/>
  <c r="N42" i="1"/>
  <c r="O42" i="1"/>
  <c r="P42" i="1"/>
  <c r="Q42" i="1"/>
  <c r="R42" i="1"/>
  <c r="S42" i="1"/>
  <c r="T42" i="1"/>
  <c r="U42" i="1"/>
  <c r="C42" i="1"/>
  <c r="D27" i="1"/>
  <c r="E27" i="1"/>
  <c r="F27" i="1"/>
  <c r="G27" i="1"/>
  <c r="H27" i="1"/>
  <c r="I27" i="1"/>
  <c r="J27" i="1"/>
  <c r="K27" i="1"/>
  <c r="L27" i="1"/>
  <c r="M27" i="1"/>
  <c r="N27" i="1"/>
  <c r="O27" i="1"/>
  <c r="P27" i="1"/>
  <c r="Q27" i="1"/>
  <c r="R27" i="1"/>
  <c r="S27" i="1"/>
  <c r="T27" i="1"/>
  <c r="U27" i="1"/>
  <c r="V27" i="1"/>
  <c r="C27" i="1"/>
  <c r="D12" i="1"/>
  <c r="E12" i="1"/>
  <c r="F12" i="1"/>
  <c r="G12" i="1"/>
  <c r="H12" i="1"/>
  <c r="I12" i="1"/>
  <c r="J12" i="1"/>
  <c r="K12" i="1"/>
  <c r="L12" i="1"/>
  <c r="M12" i="1"/>
  <c r="N12" i="1"/>
  <c r="O12" i="1"/>
  <c r="P12" i="1"/>
  <c r="Q12" i="1"/>
  <c r="R12" i="1"/>
  <c r="S12" i="1"/>
  <c r="T12" i="1"/>
  <c r="U12" i="1"/>
  <c r="V12" i="1"/>
  <c r="C12" i="1"/>
  <c r="AA66" i="2" l="1"/>
  <c r="Z65" i="2"/>
  <c r="G3" i="6"/>
  <c r="H3" i="6"/>
  <c r="G4" i="6"/>
  <c r="H4" i="6"/>
  <c r="G5" i="6"/>
  <c r="H5" i="6"/>
  <c r="G6" i="6"/>
  <c r="H6" i="6"/>
  <c r="G7" i="6"/>
  <c r="H7" i="6"/>
  <c r="G8" i="6"/>
  <c r="H8" i="6"/>
  <c r="G9" i="6"/>
  <c r="H9" i="6"/>
  <c r="G10" i="6"/>
  <c r="H10" i="6"/>
  <c r="G11" i="6"/>
  <c r="H11" i="6"/>
  <c r="G12" i="6"/>
  <c r="H12" i="6"/>
  <c r="G13" i="6"/>
  <c r="H13" i="6"/>
  <c r="G14" i="6"/>
  <c r="H14" i="6"/>
  <c r="G15" i="6"/>
  <c r="H15" i="6"/>
  <c r="AA67" i="2" l="1"/>
  <c r="Z66" i="2"/>
  <c r="A1" i="4"/>
  <c r="B1" i="4" s="1"/>
  <c r="C1" i="4" s="1"/>
  <c r="D1" i="4" s="1"/>
  <c r="E1" i="4" s="1"/>
  <c r="F1" i="4" s="1"/>
  <c r="G1" i="4" s="1"/>
  <c r="H1" i="4" s="1"/>
  <c r="I1" i="4" s="1"/>
  <c r="J1" i="4" s="1"/>
  <c r="K1" i="4" s="1"/>
  <c r="L1" i="4" s="1"/>
  <c r="M1" i="4" s="1"/>
  <c r="N1" i="4" s="1"/>
  <c r="O1" i="4" s="1"/>
  <c r="P1" i="4" s="1"/>
  <c r="Q1" i="4" s="1"/>
  <c r="R1" i="4" s="1"/>
  <c r="S1" i="4" s="1"/>
  <c r="T1" i="4" s="1"/>
  <c r="U1" i="4" s="1"/>
  <c r="V1" i="4" s="1"/>
  <c r="W1" i="4" s="1"/>
  <c r="A1" i="2"/>
  <c r="B1" i="2" s="1"/>
  <c r="C1" i="2" s="1"/>
  <c r="D1" i="2" s="1"/>
  <c r="E1" i="2" s="1"/>
  <c r="F1" i="2" s="1"/>
  <c r="G1" i="2" s="1"/>
  <c r="H1" i="2" s="1"/>
  <c r="I1" i="2" s="1"/>
  <c r="J1" i="2" s="1"/>
  <c r="K1" i="2" s="1"/>
  <c r="L1" i="2" s="1"/>
  <c r="M1" i="2" s="1"/>
  <c r="N1" i="2" s="1"/>
  <c r="O1" i="2" s="1"/>
  <c r="P1" i="2" s="1"/>
  <c r="Q1" i="2" s="1"/>
  <c r="R1" i="2" s="1"/>
  <c r="S1" i="2" s="1"/>
  <c r="T1" i="2" s="1"/>
  <c r="U1" i="2" s="1"/>
  <c r="V1" i="2" s="1"/>
  <c r="W1" i="2" s="1"/>
  <c r="X1" i="2" s="1"/>
  <c r="Y1" i="2" s="1"/>
  <c r="Z1" i="2" s="1"/>
  <c r="AA1" i="2" s="1"/>
  <c r="AB1" i="2" s="1"/>
  <c r="AC1" i="2" s="1"/>
  <c r="AD1" i="2" s="1"/>
  <c r="AE1" i="2" s="1"/>
  <c r="AF1" i="2" s="1"/>
  <c r="AG1" i="2" s="1"/>
  <c r="AH1" i="2" s="1"/>
  <c r="AI1" i="2" s="1"/>
  <c r="AJ1" i="2" s="1"/>
  <c r="AK1" i="2" s="1"/>
  <c r="AL1" i="2" s="1"/>
  <c r="AM1" i="2" s="1"/>
  <c r="AN1" i="2" s="1"/>
  <c r="AO1" i="2" s="1"/>
  <c r="AP1" i="2" s="1"/>
  <c r="AQ1" i="2" s="1"/>
  <c r="AR1" i="2" s="1"/>
  <c r="AS1" i="2" s="1"/>
  <c r="AT1" i="2" s="1"/>
  <c r="AU1" i="2" s="1"/>
  <c r="AV1" i="2" s="1"/>
  <c r="AW1" i="2" s="1"/>
  <c r="AX1" i="2" s="1"/>
  <c r="AY1" i="2" s="1"/>
  <c r="AZ1" i="2" s="1"/>
  <c r="BA1" i="2" s="1"/>
  <c r="BB1" i="2" s="1"/>
  <c r="BC1" i="2" s="1"/>
  <c r="BD1" i="2" s="1"/>
  <c r="BE1" i="2" s="1"/>
  <c r="BF1" i="2" s="1"/>
  <c r="BG1" i="2" s="1"/>
  <c r="BH1" i="2" s="1"/>
  <c r="BI1" i="2" s="1"/>
  <c r="BJ1" i="2" s="1"/>
  <c r="BK1" i="2" s="1"/>
  <c r="BL1" i="2" s="1"/>
  <c r="BM1" i="2" s="1"/>
  <c r="BN1" i="2" s="1"/>
  <c r="BO1" i="2" s="1"/>
  <c r="BP1" i="2" s="1"/>
  <c r="BQ1" i="2" s="1"/>
  <c r="BR1" i="2" s="1"/>
  <c r="BS1" i="2" s="1"/>
  <c r="BT1" i="2" s="1"/>
  <c r="BU1" i="2" s="1"/>
  <c r="BV1" i="2" s="1"/>
  <c r="BW1" i="2" s="1"/>
  <c r="BX1" i="2" s="1"/>
  <c r="BY1" i="2" s="1"/>
  <c r="BZ1" i="2" s="1"/>
  <c r="CA1" i="2" s="1"/>
  <c r="CB1" i="2" s="1"/>
  <c r="CC1" i="2" s="1"/>
  <c r="CD1" i="2" s="1"/>
  <c r="A1" i="1"/>
  <c r="B1" i="1" s="1"/>
  <c r="C1" i="1" s="1"/>
  <c r="D1" i="1" s="1"/>
  <c r="E1" i="1" s="1"/>
  <c r="F1" i="1" s="1"/>
  <c r="G1" i="1" s="1"/>
  <c r="H1" i="1" s="1"/>
  <c r="I1" i="1" s="1"/>
  <c r="J1" i="1" s="1"/>
  <c r="K1" i="1" s="1"/>
  <c r="L1" i="1" s="1"/>
  <c r="M1" i="1" s="1"/>
  <c r="N1" i="1" s="1"/>
  <c r="O1" i="1" s="1"/>
  <c r="P1" i="1" s="1"/>
  <c r="Q1" i="1" s="1"/>
  <c r="R1" i="1" s="1"/>
  <c r="S1" i="1" s="1"/>
  <c r="T1" i="1" s="1"/>
  <c r="U1" i="1" s="1"/>
  <c r="V1" i="1" s="1"/>
  <c r="W1" i="1" s="1"/>
  <c r="X1" i="1" s="1"/>
  <c r="Y1" i="1" s="1"/>
  <c r="Z1" i="1" s="1"/>
  <c r="AA1" i="1" s="1"/>
  <c r="AB1" i="1" s="1"/>
  <c r="AC1" i="1" s="1"/>
  <c r="AD1" i="1" s="1"/>
  <c r="AE1" i="1" s="1"/>
  <c r="AF1" i="1" s="1"/>
  <c r="AA68" i="2" l="1"/>
  <c r="Z67" i="2"/>
  <c r="Z68" i="2" l="1"/>
  <c r="AA69" i="2"/>
  <c r="AA70" i="2" l="1"/>
  <c r="Z69" i="2"/>
  <c r="Z70" i="2" l="1"/>
  <c r="AA71" i="2"/>
  <c r="Z71" i="2" l="1"/>
  <c r="AA72" i="2"/>
  <c r="AA73" i="2" l="1"/>
  <c r="Z72" i="2"/>
  <c r="Z73" i="2" l="1"/>
  <c r="AA74" i="2"/>
  <c r="Z74" i="2" l="1"/>
  <c r="AA75" i="2"/>
  <c r="AA76" i="2" l="1"/>
  <c r="Z75" i="2"/>
  <c r="AA77" i="2" l="1"/>
  <c r="Z76" i="2"/>
  <c r="Z77" i="2" l="1"/>
  <c r="AA78" i="2"/>
  <c r="Z7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Alternance Marketing</author>
  </authors>
  <commentList>
    <comment ref="AS5" authorId="0" shapeId="0" xr:uid="{2A6CC448-73B8-427E-8824-431BF0AC61E5}">
      <text>
        <r>
          <rPr>
            <b/>
            <sz val="9"/>
            <color indexed="81"/>
            <rFont val="Tahoma"/>
            <family val="2"/>
          </rPr>
          <t>On prend ici le raisonnement que le paillage d'ardoise est un résidu des couvertures de charpente. On prend donc l'ACV de CUPA dans sa partie "flux sortants"&gt;Composants destinés à la réutilisation. Des 52,94kg de l'UF, 11,363kg sont destinés à la réutilisation (soit 22%). Le total ACV de ce flux sortant est de 11,4 par UF</t>
        </r>
      </text>
    </comment>
    <comment ref="AO7" authorId="0" shapeId="0" xr:uid="{1CA9A8E9-53C0-4064-81ED-5791C75B830C}">
      <text>
        <r>
          <rPr>
            <b/>
            <sz val="9"/>
            <color indexed="81"/>
            <rFont val="Tahoma"/>
            <family val="2"/>
          </rPr>
          <t>Etrange… la source sur la BDD est déclarée par CUPA, mais pas exactement le même élément ni le même résultat que sur leur FDES sur leur site… Au final, le FE est 2x supérieur !</t>
        </r>
      </text>
    </comment>
    <comment ref="AC18" authorId="0" shapeId="0" xr:uid="{17E58065-01B7-4BF6-B74E-FECD440E8B43}">
      <text>
        <r>
          <rPr>
            <b/>
            <sz val="9"/>
            <color indexed="81"/>
            <rFont val="Tahoma"/>
            <family val="2"/>
          </rPr>
          <t>Sachant que Résistance th = épaisseur/conductivité</t>
        </r>
      </text>
    </comment>
    <comment ref="AG31" authorId="0" shapeId="0" xr:uid="{0DDDEEA6-21C0-425B-A9EA-D8D8A26129F0}">
      <text>
        <r>
          <rPr>
            <b/>
            <sz val="9"/>
            <color indexed="81"/>
            <rFont val="Tahoma"/>
            <family val="2"/>
          </rPr>
          <t>Sachant que Résistance th = épaisseur/conductivité</t>
        </r>
      </text>
    </comment>
    <comment ref="R51" authorId="0" shapeId="0" xr:uid="{84EB7411-F6A6-4B18-B32B-02816D5E2D17}">
      <text>
        <r>
          <rPr>
            <b/>
            <sz val="9"/>
            <color indexed="81"/>
            <rFont val="Tahoma"/>
            <family val="2"/>
          </rPr>
          <t>Au pif total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Alternance Marketing</author>
  </authors>
  <commentList>
    <comment ref="Q3" authorId="0" shapeId="0" xr:uid="{A8F6A07E-5BCB-4CD4-9A1B-3A435C41D7AA}">
      <text>
        <r>
          <rPr>
            <b/>
            <sz val="9"/>
            <color indexed="81"/>
            <rFont val="Tahoma"/>
            <family val="2"/>
          </rPr>
          <t xml:space="preserve">Le plus simple est de mettre à jour la règme de la colonne taux de recyclage en fonction des infos (idem pour l'évolution du PEBD/papier)
</t>
        </r>
      </text>
    </comment>
    <comment ref="B9" authorId="0" shapeId="0" xr:uid="{3493D02F-A698-412B-8484-35F58F5E18CB}">
      <text>
        <r>
          <rPr>
            <sz val="9"/>
            <color indexed="81"/>
            <rFont val="Tahoma"/>
            <family val="2"/>
          </rPr>
          <t>Dernière année où la BDD a été mise à jour</t>
        </r>
      </text>
    </comment>
    <comment ref="S9" authorId="0" shapeId="0" xr:uid="{345C1B1C-9A9C-41EA-B4F5-4A2F6E79D748}">
      <text>
        <r>
          <rPr>
            <sz val="9"/>
            <color indexed="81"/>
            <rFont val="Tahoma"/>
            <family val="2"/>
          </rPr>
          <t>Générer ces valeurs avec la BDD géoloc ou google maps, mais insérer des nombres et non des formules !</t>
        </r>
      </text>
    </comment>
  </commentList>
</comments>
</file>

<file path=xl/sharedStrings.xml><?xml version="1.0" encoding="utf-8"?>
<sst xmlns="http://schemas.openxmlformats.org/spreadsheetml/2006/main" count="19815" uniqueCount="4260">
  <si>
    <t>BILAN CARBONE - Entrées Manuelles</t>
  </si>
  <si>
    <t>Baupte</t>
  </si>
  <si>
    <t>Plonevez</t>
  </si>
  <si>
    <t>Labouheyre</t>
  </si>
  <si>
    <t>St-Escobille</t>
  </si>
  <si>
    <t>Lavilledieu</t>
  </si>
  <si>
    <t>St-Mars</t>
  </si>
  <si>
    <t>Louresse</t>
  </si>
  <si>
    <t>Treffort</t>
  </si>
  <si>
    <t>Combree</t>
  </si>
  <si>
    <t>Données entreprises</t>
  </si>
  <si>
    <t>Nb Salarié·es</t>
  </si>
  <si>
    <t>Production (m3)</t>
  </si>
  <si>
    <t>Conso Electrique (kWh)</t>
  </si>
  <si>
    <t>Florentaise</t>
  </si>
  <si>
    <t>Chiffre d'affaire (€)</t>
  </si>
  <si>
    <t>Codes postaux</t>
  </si>
  <si>
    <t>à définir</t>
  </si>
  <si>
    <t>Argile</t>
  </si>
  <si>
    <t>CFE</t>
  </si>
  <si>
    <t>Chaux</t>
  </si>
  <si>
    <t>Coco</t>
  </si>
  <si>
    <t>Dolomie</t>
  </si>
  <si>
    <t>Ecorces</t>
  </si>
  <si>
    <t>Hortifibre</t>
  </si>
  <si>
    <t>Pouzzolane</t>
  </si>
  <si>
    <t>Sable, grave</t>
  </si>
  <si>
    <t>Sous produit</t>
  </si>
  <si>
    <t>Terre de Bruyere</t>
  </si>
  <si>
    <t>Terre et argile</t>
  </si>
  <si>
    <t>Terre végétale</t>
  </si>
  <si>
    <t>Tourbe blonde</t>
  </si>
  <si>
    <t>Tourbe brune</t>
  </si>
  <si>
    <t>Tourbe FR</t>
  </si>
  <si>
    <t>Tourbe noire</t>
  </si>
  <si>
    <t>Compost</t>
  </si>
  <si>
    <t>Perlite/bille d'argile</t>
  </si>
  <si>
    <t>Fibre sèche</t>
  </si>
  <si>
    <t>Cacao vrac</t>
  </si>
  <si>
    <t>Terreau divers</t>
  </si>
  <si>
    <t>Produit naturel</t>
  </si>
  <si>
    <t>Non présent dans base carbone</t>
  </si>
  <si>
    <t>Famille</t>
  </si>
  <si>
    <t>FE</t>
  </si>
  <si>
    <t>FE (kgCO2/t)</t>
  </si>
  <si>
    <t>FE par famille</t>
  </si>
  <si>
    <t>ID</t>
  </si>
  <si>
    <t>Réf interne</t>
  </si>
  <si>
    <t>Familles Florentaise</t>
  </si>
  <si>
    <t>Familles Bilan Carbone</t>
  </si>
  <si>
    <t>Masse volumique t/m3</t>
  </si>
  <si>
    <t>%N des engrais</t>
  </si>
  <si>
    <t>OSHE5/6</t>
  </si>
  <si>
    <t xml:space="preserve">ENGRAIS ET ADDITIFS      </t>
  </si>
  <si>
    <t xml:space="preserve">COPEAUX POUR FILTRE                </t>
  </si>
  <si>
    <t xml:space="preserve">COPEAUX          </t>
  </si>
  <si>
    <t xml:space="preserve">ENGRAIS BIOLOGIQUE                 </t>
  </si>
  <si>
    <t>ENGBIO</t>
  </si>
  <si>
    <t xml:space="preserve">FICOTE TOTAL  17/9/10 12/14 MOIS   </t>
  </si>
  <si>
    <t>FICOTE12/14</t>
  </si>
  <si>
    <t xml:space="preserve">TOURBE BLONDE TAMISEE 0/10mm       </t>
  </si>
  <si>
    <t>TBL0/10</t>
  </si>
  <si>
    <t xml:space="preserve">TOURBE BLONDE            </t>
  </si>
  <si>
    <t>HORTIFIBRE FINE VRAC / M3</t>
  </si>
  <si>
    <t>FIBREWF</t>
  </si>
  <si>
    <t xml:space="preserve">MATIERES ANNEXES         </t>
  </si>
  <si>
    <t>COMPOST FIBRE ECORCE</t>
  </si>
  <si>
    <t xml:space="preserve">PRODUITS SEMI-FINIS      </t>
  </si>
  <si>
    <t>ARGILE GRANULEE</t>
  </si>
  <si>
    <t>ARGILEGR</t>
  </si>
  <si>
    <t xml:space="preserve">GRANULATS ET MINERAUX    </t>
  </si>
  <si>
    <t>UREE 46</t>
  </si>
  <si>
    <t>UREE</t>
  </si>
  <si>
    <t>ENGRAIS ET ADDITIFS</t>
  </si>
  <si>
    <t xml:space="preserve">FIBRE DE BOIS                      </t>
  </si>
  <si>
    <t xml:space="preserve">FACTFIB          </t>
  </si>
  <si>
    <t>GRAVIER 4/8 CALCAIRE</t>
  </si>
  <si>
    <t>calcaire4/8</t>
  </si>
  <si>
    <t>Soufre Granulé</t>
  </si>
  <si>
    <t>Soufre</t>
  </si>
  <si>
    <t>COQUES DE CACAO</t>
  </si>
  <si>
    <t>CACAO</t>
  </si>
  <si>
    <t xml:space="preserve">AUTRES PAILLAGES PRO     </t>
  </si>
  <si>
    <t>OSM. EXACT STAND. 5/6 MOIS 11/11/18</t>
  </si>
  <si>
    <t>OSST5/6K</t>
  </si>
  <si>
    <t>OSM. EXACT STAND. 8/9 M. 11/11/18</t>
  </si>
  <si>
    <t>OSST8/9K</t>
  </si>
  <si>
    <t>BASACOTE K 6 MOIS 11/9/19/2</t>
  </si>
  <si>
    <t>BASA6K</t>
  </si>
  <si>
    <t>OSMOCOTE START 12 / 11 / 17 / 2</t>
  </si>
  <si>
    <t>OSSTART</t>
  </si>
  <si>
    <t>TOURBE NOIRE DE SPHAIGNE 0/20</t>
  </si>
  <si>
    <t>TNO0/20</t>
  </si>
  <si>
    <t xml:space="preserve">TOURBE BRUNE             </t>
  </si>
  <si>
    <t>TOURBE BLONDE TAMISEE 0/40 BIG BALL</t>
  </si>
  <si>
    <t>TBL0/40BB</t>
  </si>
  <si>
    <t>FIBRE DE BOIS HUMIDE</t>
  </si>
  <si>
    <t>FIBREH</t>
  </si>
  <si>
    <t xml:space="preserve">MR BRICOLAGE BILLES D'ARGILE 10L   </t>
  </si>
  <si>
    <t xml:space="preserve">MARG10BP         </t>
  </si>
  <si>
    <t>HORTIFIBRE BIVIS</t>
  </si>
  <si>
    <t>FIBIVIS</t>
  </si>
  <si>
    <t xml:space="preserve">TOURBE BLONDE FRACTION 20/40       </t>
  </si>
  <si>
    <t xml:space="preserve">TBL20/40 F       </t>
  </si>
  <si>
    <t xml:space="preserve">FLORENTAISE TOURBE FERTILISEE 60L  </t>
  </si>
  <si>
    <t>DTBE60E</t>
  </si>
  <si>
    <t xml:space="preserve">TOURBE DE SPHAIGNE       </t>
  </si>
  <si>
    <t>RADIGEN STANDARD</t>
  </si>
  <si>
    <t>RADIGEN</t>
  </si>
  <si>
    <t xml:space="preserve">FLORENTAISE TERREAU AGRUMES 40L    </t>
  </si>
  <si>
    <t xml:space="preserve">DTAG40E          </t>
  </si>
  <si>
    <t xml:space="preserve">FLORENTAISE TERREAU OLIVIER 40L    </t>
  </si>
  <si>
    <t>DTOP40E</t>
  </si>
  <si>
    <t xml:space="preserve">TERREAU                  </t>
  </si>
  <si>
    <t>AQUAMIX LIQUIDE</t>
  </si>
  <si>
    <t>AQUALIQUIDE</t>
  </si>
  <si>
    <t>TOURBE BLONDE FRACTION 10/25</t>
  </si>
  <si>
    <t>TBL10/25F</t>
  </si>
  <si>
    <t>COLORANT ROUGE</t>
  </si>
  <si>
    <t>COLORANTR</t>
  </si>
  <si>
    <t>TOURBE BLONDE TAMISEE 0/20 BIG BALL</t>
  </si>
  <si>
    <t xml:space="preserve">TBL0/20 BB       </t>
  </si>
  <si>
    <t xml:space="preserve">FLORENTAISE COMPOST VEGETAL 20 KG  </t>
  </si>
  <si>
    <t>DBIOFUM20P</t>
  </si>
  <si>
    <t xml:space="preserve">AMENDEMENTS ORGANIQUES   </t>
  </si>
  <si>
    <t xml:space="preserve">FLORENTAISE BIOFUMUR 50KG          </t>
  </si>
  <si>
    <t>DBIOFUM50P</t>
  </si>
  <si>
    <t xml:space="preserve">BIOFUMUR BIG BAG 400 KG            </t>
  </si>
  <si>
    <t xml:space="preserve">BIOFUMBB         </t>
  </si>
  <si>
    <t xml:space="preserve">BIOFUMUR VRAC                      </t>
  </si>
  <si>
    <t xml:space="preserve">BIOFUMV          </t>
  </si>
  <si>
    <t xml:space="preserve">MARC DE RAISIN BROYE               </t>
  </si>
  <si>
    <t>MARCRAIS</t>
  </si>
  <si>
    <t>Fumier Mouton</t>
  </si>
  <si>
    <t>FMOU</t>
  </si>
  <si>
    <t xml:space="preserve">PLATRE AGRICOLE                    </t>
  </si>
  <si>
    <t>PLAG</t>
  </si>
  <si>
    <t>CBIM08</t>
  </si>
  <si>
    <t xml:space="preserve">COPOSCHISTE SCHISTE EXP 10/20 25L  </t>
  </si>
  <si>
    <t>ISCX25P</t>
  </si>
  <si>
    <t xml:space="preserve">AUTRES PAILLAGES         </t>
  </si>
  <si>
    <t xml:space="preserve">COPOFLORA FIBRE DE PEUPLIER 60L    </t>
  </si>
  <si>
    <t>IPEU60E</t>
  </si>
  <si>
    <t xml:space="preserve">COPODECOR ECORCES DE PIN 20/40 60L </t>
  </si>
  <si>
    <t xml:space="preserve">IECM60E          </t>
  </si>
  <si>
    <t>COPOCAO COQUES DE CACAO 50L+10L GRT</t>
  </si>
  <si>
    <t>ECORCE DE PEUPLIER BROYEE</t>
  </si>
  <si>
    <t>PEUPLIER</t>
  </si>
  <si>
    <t xml:space="preserve">ECORCES EN VRAC          </t>
  </si>
  <si>
    <t xml:space="preserve">COPODECOR ECORCES DE PIN 10/25 60  </t>
  </si>
  <si>
    <t xml:space="preserve">IECP60E          </t>
  </si>
  <si>
    <t xml:space="preserve">SCHISTE EXPANSE BIG BAG            </t>
  </si>
  <si>
    <t xml:space="preserve">T&amp;N POUZZOLANE 30L                 </t>
  </si>
  <si>
    <t>IPOZ30E</t>
  </si>
  <si>
    <t xml:space="preserve">AMELIORATEUR DE TERRE 20KG         </t>
  </si>
  <si>
    <t>CAOR20E</t>
  </si>
  <si>
    <t>AMMONITRATE 33.5</t>
  </si>
  <si>
    <t>AN335</t>
  </si>
  <si>
    <t>Ammonitrate</t>
  </si>
  <si>
    <t>PLAQUETTES BOIS</t>
  </si>
  <si>
    <t>PLAQUETTES</t>
  </si>
  <si>
    <t>HORTIFIBRE N</t>
  </si>
  <si>
    <t>FIBIVISN</t>
  </si>
  <si>
    <t>CARBOMAGNESIA 10 (CHAUX)</t>
  </si>
  <si>
    <t>CARBO10poudre</t>
  </si>
  <si>
    <t>ECORCE RESINEUX  TOUVENANT EN COMP.</t>
  </si>
  <si>
    <t>ECRCTOU</t>
  </si>
  <si>
    <t>ECORCE RESINEUX 10/25 EN COMP.</t>
  </si>
  <si>
    <t>ECRF10/25C</t>
  </si>
  <si>
    <t>ECORCE RESINEUX  0/10 EN COMPOSTAGE</t>
  </si>
  <si>
    <t>ECRF00/10C</t>
  </si>
  <si>
    <t xml:space="preserve">MARC DE RAISIN BRUT                </t>
  </si>
  <si>
    <t>MARCRAISB</t>
  </si>
  <si>
    <t>FIBIVIS GRISE</t>
  </si>
  <si>
    <t>FIBIVISGR</t>
  </si>
  <si>
    <t>ECORCE RESINEUX  0/15</t>
  </si>
  <si>
    <t>ECRF00/15</t>
  </si>
  <si>
    <t>ECORCE DE PEUPLIER BRUTE</t>
  </si>
  <si>
    <t>PEUPLIERBR</t>
  </si>
  <si>
    <t>COPODECOR EXTRA ECORCE NF 20/40 60L</t>
  </si>
  <si>
    <t>TOURBE BLONDE IRL FRACTION 10/25</t>
  </si>
  <si>
    <t>TBLi10/25F</t>
  </si>
  <si>
    <t>NUTRICOTE 10/10/18 T 140</t>
  </si>
  <si>
    <t>NUT140K</t>
  </si>
  <si>
    <t xml:space="preserve">TERREAU LIDL 20L                   </t>
  </si>
  <si>
    <t xml:space="preserve">LIDL20E120       </t>
  </si>
  <si>
    <t>ECORCE RESINEUX 10/40</t>
  </si>
  <si>
    <t>ECRF10/40</t>
  </si>
  <si>
    <t>ECORCE RES. FRAICHE TOUVENANT SUP</t>
  </si>
  <si>
    <t>ECRFSUP</t>
  </si>
  <si>
    <t>NUTRICOTE 10/10/18 T100</t>
  </si>
  <si>
    <t>NUT100K</t>
  </si>
  <si>
    <t xml:space="preserve">ECORCE RESINEUX FRAICHE10/15       </t>
  </si>
  <si>
    <t>ECRF10/15CASTETS</t>
  </si>
  <si>
    <t xml:space="preserve">ECORCE RESINEUX FRAICHE 07/12      </t>
  </si>
  <si>
    <t>ECRF07/12</t>
  </si>
  <si>
    <t xml:space="preserve">BILLES D'ARGILE 10L                </t>
  </si>
  <si>
    <t xml:space="preserve">IARG10BP         </t>
  </si>
  <si>
    <t xml:space="preserve">ARGILE FINE 0/3 BIG BAG            </t>
  </si>
  <si>
    <t>ARG0/3BB</t>
  </si>
  <si>
    <t>COMPOST BROYE VRAC</t>
  </si>
  <si>
    <t>COMPOSTB</t>
  </si>
  <si>
    <t xml:space="preserve">ECHO VERT TERREAU PLANTATION 50L   </t>
  </si>
  <si>
    <t>EVPL50P</t>
  </si>
  <si>
    <t>FINE D'ORTIE</t>
  </si>
  <si>
    <t>ORTIE</t>
  </si>
  <si>
    <t>OSMOCOTE PRO 5/6 MOIS  11/10/19</t>
  </si>
  <si>
    <t>OSPRO5/6K</t>
  </si>
  <si>
    <t>NUTRICOTE 18/6/8  T 140</t>
  </si>
  <si>
    <t>NUT140N</t>
  </si>
  <si>
    <t>SCHISTE EXPANSE B</t>
  </si>
  <si>
    <t xml:space="preserve">BIOFUMUR VRAC M3                   </t>
  </si>
  <si>
    <t>BIOFUMUR</t>
  </si>
  <si>
    <t>FICOTE 17/9/10  12/14 MOIS</t>
  </si>
  <si>
    <t>FICOTE12/14M</t>
  </si>
  <si>
    <t xml:space="preserve">COPONATURE PLAQUETTES BOIS 60L     </t>
  </si>
  <si>
    <t>IPBN60E</t>
  </si>
  <si>
    <t>COPOCAO PRO COQUES DE CACAO 120 Un.</t>
  </si>
  <si>
    <t>COPONATURE PLAQUETTES BOIS BRUN 60L</t>
  </si>
  <si>
    <t>IPBB60E</t>
  </si>
  <si>
    <t xml:space="preserve">TERRE &amp; NATURE PAILLIS DE LIN 75L  </t>
  </si>
  <si>
    <t xml:space="preserve">TRUFFAUT PAILLIS DE LIN 150L       </t>
  </si>
  <si>
    <t>PLAQUETTES BOIS BRUN</t>
  </si>
  <si>
    <t>PLAQUETTESB</t>
  </si>
  <si>
    <t>COPONATURE PLAQUETTE BOIS ROUGE 60L</t>
  </si>
  <si>
    <t>IPBR60E</t>
  </si>
  <si>
    <t xml:space="preserve">PLAQUETTES BOIS ROUGE              </t>
  </si>
  <si>
    <t>PLAQUETTESR</t>
  </si>
  <si>
    <t>TERRE ET NATURE PAILLIS ARDOISE 20L</t>
  </si>
  <si>
    <t>IPAR20E</t>
  </si>
  <si>
    <t xml:space="preserve">TRUFFAUT COQUES DE CACAO 60L       </t>
  </si>
  <si>
    <t>CACAO vrac</t>
  </si>
  <si>
    <t>CACAOVRAC</t>
  </si>
  <si>
    <t xml:space="preserve">divers                   </t>
  </si>
  <si>
    <t>NUTRICOTE 18/6/8  T 180</t>
  </si>
  <si>
    <t>NUT180N</t>
  </si>
  <si>
    <t>COLORANT MARRON</t>
  </si>
  <si>
    <t>COLORANTM</t>
  </si>
  <si>
    <t>AZOLON</t>
  </si>
  <si>
    <t xml:space="preserve">BILLES D'ARGILE EXPANSEE BB 2m3    </t>
  </si>
  <si>
    <t>BILLARGG BB</t>
  </si>
  <si>
    <t>BIOFUMV KG</t>
  </si>
  <si>
    <t>OSM. EXACT HI-END 12/14 M. 15/9/11</t>
  </si>
  <si>
    <t>OSHE12/14</t>
  </si>
  <si>
    <t>NUTRICOTE 18/6/8  T 100</t>
  </si>
  <si>
    <t>NUT100N</t>
  </si>
  <si>
    <t xml:space="preserve">COPOCAO PRO COQUES DE CACAO 120L   </t>
  </si>
  <si>
    <t>SABLE 0/2 MM  SILICE</t>
  </si>
  <si>
    <t>SABLE0/2MM</t>
  </si>
  <si>
    <t>POUZZOLANE 0/2 MM</t>
  </si>
  <si>
    <t>POU0/2</t>
  </si>
  <si>
    <t>GRAVIER CALCAIRE 3/5 MM</t>
  </si>
  <si>
    <t>GRAVIER3/5</t>
  </si>
  <si>
    <t xml:space="preserve">ARGILE GRANULEE 1/8                </t>
  </si>
  <si>
    <t>ARGILEGR1/8</t>
  </si>
  <si>
    <t xml:space="preserve">TaN PLAQUETTES BOIS NATUREL 50L    </t>
  </si>
  <si>
    <t xml:space="preserve">HPBN50E          </t>
  </si>
  <si>
    <t xml:space="preserve">PAILLIS ARDOISE 10/30              </t>
  </si>
  <si>
    <t>ARDOISE</t>
  </si>
  <si>
    <t>OSM. BLOOM 2/3 MOIS 12/7/18 /1.5</t>
  </si>
  <si>
    <t>OSBLOOM</t>
  </si>
  <si>
    <t>ACTIVEG NUTRIACTIV</t>
  </si>
  <si>
    <t>ACTIVEG</t>
  </si>
  <si>
    <t>PERLITE PETITE  BB 3m3</t>
  </si>
  <si>
    <t>PERLI1BB</t>
  </si>
  <si>
    <t xml:space="preserve">TRUFFAUT TER.PLTS INT 50L 385436   </t>
  </si>
  <si>
    <t>CTPA50E nouveau</t>
  </si>
  <si>
    <t>ENGRAIS BIO PHENIX 6.8.15</t>
  </si>
  <si>
    <t>PHENIX6/8/15</t>
  </si>
  <si>
    <t>ENGRAIS BIO GUANITO 6/15/3</t>
  </si>
  <si>
    <t>GUANITO6/15/3</t>
  </si>
  <si>
    <t xml:space="preserve">ENGRAIS BIO ITALPOLLINA 4/4/4      </t>
  </si>
  <si>
    <t>ITALPOLLINA 4/4/4</t>
  </si>
  <si>
    <t>ARGILE CONCASSEE 4/8 BB 2M3</t>
  </si>
  <si>
    <t>ARGILECC4/8BB</t>
  </si>
  <si>
    <t>PONCE 2/10</t>
  </si>
  <si>
    <t>PONCE2/10</t>
  </si>
  <si>
    <t xml:space="preserve">FLORANID 32N                       </t>
  </si>
  <si>
    <t>FLORANID</t>
  </si>
  <si>
    <t xml:space="preserve">COLORANT MARRON NOIR               </t>
  </si>
  <si>
    <t xml:space="preserve">COLORANT W       </t>
  </si>
  <si>
    <t>MAERL</t>
  </si>
  <si>
    <t>TRUF TDV POT ET JARDINIERE Aqua 15L</t>
  </si>
  <si>
    <t xml:space="preserve">CKGM15E          </t>
  </si>
  <si>
    <t xml:space="preserve">TRUFFAUT TDV PTES MAISON Algi 5L   </t>
  </si>
  <si>
    <t xml:space="preserve">CAPA05BP         </t>
  </si>
  <si>
    <t xml:space="preserve">TRUFFAUT TDV PLTES MAISON Algi 15L </t>
  </si>
  <si>
    <t xml:space="preserve">CAPA15E          </t>
  </si>
  <si>
    <t xml:space="preserve">TRUFFAUT TER BULBES ET FLEURS 20L  </t>
  </si>
  <si>
    <t xml:space="preserve">CTBB20E Nouveau  </t>
  </si>
  <si>
    <t xml:space="preserve">TRUFFAUT POUZZOLANE 18/25 30L      </t>
  </si>
  <si>
    <t xml:space="preserve">CPOM30E          </t>
  </si>
  <si>
    <t xml:space="preserve">CHARBON BRAISETTE 5/15             </t>
  </si>
  <si>
    <t xml:space="preserve">CHARBON5/15      </t>
  </si>
  <si>
    <t>TIFI</t>
  </si>
  <si>
    <t xml:space="preserve">DISTILLAT DE LAVANDE               </t>
  </si>
  <si>
    <t xml:space="preserve">DLAVAN           </t>
  </si>
  <si>
    <t>SPHAIGNE BLEUE</t>
  </si>
  <si>
    <t>SPHAIGNE</t>
  </si>
  <si>
    <t xml:space="preserve">CERAMIQUE PPC GREEN GRADE          </t>
  </si>
  <si>
    <t xml:space="preserve">CERAM            </t>
  </si>
  <si>
    <t xml:space="preserve">TOURBE BLONDE BATEAU               </t>
  </si>
  <si>
    <t xml:space="preserve">TBRUN            </t>
  </si>
  <si>
    <t xml:space="preserve">Copeaux Chêne                      </t>
  </si>
  <si>
    <t>PLAQUETTESCHENE</t>
  </si>
  <si>
    <t xml:space="preserve">ECORCE RESINEUX COMPOSTEE AUXERRE  </t>
  </si>
  <si>
    <t xml:space="preserve">ECRCAUX          </t>
  </si>
  <si>
    <t xml:space="preserve">FLORENTAISE BIOFUMUR 35KG          </t>
  </si>
  <si>
    <t xml:space="preserve">DBIOFUM35P       </t>
  </si>
  <si>
    <t xml:space="preserve">TaN ECORCE PIN 20/40 60L           </t>
  </si>
  <si>
    <t xml:space="preserve">HECM60E          </t>
  </si>
  <si>
    <t xml:space="preserve">T&amp;N TERREAU UNIV. GREENPROTECT 06L </t>
  </si>
  <si>
    <t xml:space="preserve">NGRU06BP70       </t>
  </si>
  <si>
    <t>T&amp;N TER. PTES AROM et COND AQUA 06L</t>
  </si>
  <si>
    <t xml:space="preserve">NKPC06BP70       </t>
  </si>
  <si>
    <t xml:space="preserve">T&amp;N TERREAU ORCHIDEES 6L           </t>
  </si>
  <si>
    <t xml:space="preserve">NTOR06BP70       </t>
  </si>
  <si>
    <t xml:space="preserve">SIPOREX VRAC BRUT                  </t>
  </si>
  <si>
    <t xml:space="preserve">SIPOVB           </t>
  </si>
  <si>
    <t>COPONATURE PLAQUETTE BOIS JAUNE 60L</t>
  </si>
  <si>
    <t>IPBJ60E</t>
  </si>
  <si>
    <t xml:space="preserve">TRUF TDV BAC ET JARDINIERE Aqua 5L </t>
  </si>
  <si>
    <t xml:space="preserve">CKGM05BP         </t>
  </si>
  <si>
    <t xml:space="preserve">TRUFFAUT BIOMARINE 4KG             </t>
  </si>
  <si>
    <t xml:space="preserve">CBIM04BP         </t>
  </si>
  <si>
    <t>TRUF. PBLST TER. UNIVERSEL Algi 05L</t>
  </si>
  <si>
    <t xml:space="preserve">CARU05BP         </t>
  </si>
  <si>
    <t>TRUF. TER. PL. MEDITERRANEENNES 05L</t>
  </si>
  <si>
    <t xml:space="preserve">CTAG05BP         </t>
  </si>
  <si>
    <t xml:space="preserve">TRUFFAUT TERRE DE BRUYERE 05L      </t>
  </si>
  <si>
    <t xml:space="preserve">CVTB05BP         </t>
  </si>
  <si>
    <t xml:space="preserve">TRUFFAUT T.SEMIS.REPIQ GREENP. 05L </t>
  </si>
  <si>
    <t xml:space="preserve">CGBS05BP         </t>
  </si>
  <si>
    <t xml:space="preserve">BETON LEGER MULCH 7/15 MM          </t>
  </si>
  <si>
    <t xml:space="preserve">BETON LEGER MULCH 0/3 MM           </t>
  </si>
  <si>
    <t xml:space="preserve">BETON LEGER MULCH 20/40 MM         </t>
  </si>
  <si>
    <t xml:space="preserve">SIPO20/40        </t>
  </si>
  <si>
    <t>PLAQUETTESJ</t>
  </si>
  <si>
    <t>TURBOFIBRE</t>
  </si>
  <si>
    <t xml:space="preserve">MELANGE GREENPROTECT SAC           </t>
  </si>
  <si>
    <t xml:space="preserve">GPMIX            </t>
  </si>
  <si>
    <t>BILLES D'ARGILE EXPANSEE</t>
  </si>
  <si>
    <t>billargn</t>
  </si>
  <si>
    <t xml:space="preserve">GRANULATS                </t>
  </si>
  <si>
    <t xml:space="preserve">LOMBRICOMPOST                      </t>
  </si>
  <si>
    <t xml:space="preserve">LOMBRICOMPOST    </t>
  </si>
  <si>
    <t>GCEC10</t>
  </si>
  <si>
    <t xml:space="preserve">FUEL                               </t>
  </si>
  <si>
    <t xml:space="preserve">FUEL GNR         </t>
  </si>
  <si>
    <t xml:space="preserve">TaN PAILLIS ARDOISE 20L            </t>
  </si>
  <si>
    <t xml:space="preserve">HPAR20E          </t>
  </si>
  <si>
    <t xml:space="preserve">T&amp;N TERREAU PLTES AQUAT 15L        </t>
  </si>
  <si>
    <t xml:space="preserve">NTAQ15AE54       </t>
  </si>
  <si>
    <t xml:space="preserve">T&amp;N COPOLIGHT 30L                  </t>
  </si>
  <si>
    <t xml:space="preserve">ILIT30E          </t>
  </si>
  <si>
    <t xml:space="preserve">T&amp;N COPOLIGHT 06L                  </t>
  </si>
  <si>
    <t xml:space="preserve">ILIT06BP70       </t>
  </si>
  <si>
    <t xml:space="preserve">TRUFFAUT T.SEMIS.BOUTUR GREENP 15L </t>
  </si>
  <si>
    <t xml:space="preserve">CGBS15E          </t>
  </si>
  <si>
    <t xml:space="preserve">TRUFFAUT T.PTES INTERIEUR Algi 20L </t>
  </si>
  <si>
    <t xml:space="preserve">CAPA20E          </t>
  </si>
  <si>
    <t>BETON LEGER MULCH 40/80 MM</t>
  </si>
  <si>
    <t>SIPO40/80</t>
  </si>
  <si>
    <t xml:space="preserve">COCO MEDIUM WASHED                 </t>
  </si>
  <si>
    <t xml:space="preserve">COCO W           </t>
  </si>
  <si>
    <t xml:space="preserve">TaN COPOLIGHT 30L                  </t>
  </si>
  <si>
    <t xml:space="preserve">HLIT30E          </t>
  </si>
  <si>
    <t>OTPG</t>
  </si>
  <si>
    <t xml:space="preserve">T&amp;N COPOLIGHT 50L                  </t>
  </si>
  <si>
    <t xml:space="preserve">ILIM50E          </t>
  </si>
  <si>
    <t xml:space="preserve">ENGRAIS BIOLOGIQUE AZOTE           </t>
  </si>
  <si>
    <t xml:space="preserve">ENGBIO-N         </t>
  </si>
  <si>
    <t>BOVICOMPOST</t>
  </si>
  <si>
    <t xml:space="preserve">ENGRAIS BIO PRO  DIX10             </t>
  </si>
  <si>
    <t xml:space="preserve">DIX 10           </t>
  </si>
  <si>
    <t>COLORANT SLURY</t>
  </si>
  <si>
    <t xml:space="preserve">MULTICOTEBASE 15.18.18             </t>
  </si>
  <si>
    <t xml:space="preserve">MULTI BASE       </t>
  </si>
  <si>
    <t>SPHAIGNE VERTE</t>
  </si>
  <si>
    <t>NUT270N</t>
  </si>
  <si>
    <t>TERDOR TERREAU UNIVERSEL 50</t>
  </si>
  <si>
    <t>LTRU50E</t>
  </si>
  <si>
    <t>HLIM50</t>
  </si>
  <si>
    <t>TERDOR TERREAU UNIVERSEL 70</t>
  </si>
  <si>
    <t>LTRU70E</t>
  </si>
  <si>
    <t>TERDOR TERREAU GERANIUM 50</t>
  </si>
  <si>
    <t>LTRG50E</t>
  </si>
  <si>
    <t>PLAQUETTES JEUX</t>
  </si>
  <si>
    <t>FIBIVIS MARRON</t>
  </si>
  <si>
    <t>FIBIVISM</t>
  </si>
  <si>
    <t>COLORANT</t>
  </si>
  <si>
    <t>COLORANT FIBRE 91</t>
  </si>
  <si>
    <t>SIPO7/12</t>
  </si>
  <si>
    <t>SIPO7/15</t>
  </si>
  <si>
    <t>SABLE ORGANIQUE</t>
  </si>
  <si>
    <t>SABLORG</t>
  </si>
  <si>
    <t>NGRA10E</t>
  </si>
  <si>
    <t>NUT070Nmic</t>
  </si>
  <si>
    <t>Granulés de biofumur</t>
  </si>
  <si>
    <t>BIOFUMGRA</t>
  </si>
  <si>
    <t>GCRZ10</t>
  </si>
  <si>
    <t>LTPA20E</t>
  </si>
  <si>
    <t>LTPL50E</t>
  </si>
  <si>
    <t>BIOFUMUR GRANULE</t>
  </si>
  <si>
    <t>BBIOFUMGRA</t>
  </si>
  <si>
    <t>COSSE DE SARRASIN</t>
  </si>
  <si>
    <t>SARRASIN</t>
  </si>
  <si>
    <t>PAILLIS ARDOISE 40/70</t>
  </si>
  <si>
    <t>ARDOISE40/70</t>
  </si>
  <si>
    <t>BEAUX JOURS PAILLIS ARDOISE18 Y3280</t>
  </si>
  <si>
    <t>OPAR18E</t>
  </si>
  <si>
    <t>ICOC60E</t>
  </si>
  <si>
    <t>FERTIL MOUILLANT</t>
  </si>
  <si>
    <t>FERTIL10</t>
  </si>
  <si>
    <t xml:space="preserve">TRUFFAUT BILLES D'ARGILE 20L 44064 </t>
  </si>
  <si>
    <t>CARG20E72</t>
  </si>
  <si>
    <t>TECO50E</t>
  </si>
  <si>
    <t>TOURBE BLONDE BRUTE</t>
  </si>
  <si>
    <t>TBLN</t>
  </si>
  <si>
    <t>ARGILE</t>
  </si>
  <si>
    <t>CHAUX</t>
  </si>
  <si>
    <t>CACO3</t>
  </si>
  <si>
    <t>TOP SUBTRA 12.12.17</t>
  </si>
  <si>
    <t>ENGTOP</t>
  </si>
  <si>
    <t>ECORCE PIN MARITIME FRAICHE 00/10</t>
  </si>
  <si>
    <t>ECF00/10</t>
  </si>
  <si>
    <t>ECORCE PIN MARITIME FRAICHE 07/12</t>
  </si>
  <si>
    <t>ECF07/12</t>
  </si>
  <si>
    <t>ECORCE DE PIN 10/25</t>
  </si>
  <si>
    <t>ECF10/25</t>
  </si>
  <si>
    <t xml:space="preserve">Ecorces de pin maritime            </t>
  </si>
  <si>
    <t>ECF25/40</t>
  </si>
  <si>
    <t>ECORCE PIN MARITIME COMPOSTEE 00/10</t>
  </si>
  <si>
    <t>ECC00/10</t>
  </si>
  <si>
    <t>POUZZOLANE 0/4 MM</t>
  </si>
  <si>
    <t>POU0/4</t>
  </si>
  <si>
    <t>POUZZOLANE MULCH 3/7 MM</t>
  </si>
  <si>
    <t>POU3/7</t>
  </si>
  <si>
    <t xml:space="preserve">POUZZOLANE MULCH 15/25 MM          </t>
  </si>
  <si>
    <t xml:space="preserve">POU15/25         </t>
  </si>
  <si>
    <t>POUZZOLANE MULCH 10/20 MM</t>
  </si>
  <si>
    <t>POU10/20</t>
  </si>
  <si>
    <t>POUZZOLANE MULCH 20/40 MM</t>
  </si>
  <si>
    <t>POU20/40</t>
  </si>
  <si>
    <t>POUZZOLANE MULCH 7/15 MM</t>
  </si>
  <si>
    <t>POU07/15</t>
  </si>
  <si>
    <t>COCO FIBRE 2 / 3 CM</t>
  </si>
  <si>
    <t>COCO2/3</t>
  </si>
  <si>
    <t>COCO FIBRE LONGUE 10CM</t>
  </si>
  <si>
    <t>COCO10</t>
  </si>
  <si>
    <t>SULFATE D'ALUMINE</t>
  </si>
  <si>
    <t>SULFATEAL</t>
  </si>
  <si>
    <t>GRAVIER 3/8 MM</t>
  </si>
  <si>
    <t>GRAVIER</t>
  </si>
  <si>
    <t>SABLE BLANC</t>
  </si>
  <si>
    <t>SABLE</t>
  </si>
  <si>
    <t>OSMOCOTE PRO 8/9 MOIS 16/11/10</t>
  </si>
  <si>
    <t>OSPRO8/9</t>
  </si>
  <si>
    <t>OSMOCOTE PRO 12/14 MOIS 16/11/10</t>
  </si>
  <si>
    <t>OSPRO12/14</t>
  </si>
  <si>
    <t xml:space="preserve">FICOTE TOTAL 17/9/11   8/9 MOIS    </t>
  </si>
  <si>
    <t>FICOTE8/9</t>
  </si>
  <si>
    <t>VERITABLE TERRE DE BRUYERE BRUTE</t>
  </si>
  <si>
    <t>TBVN</t>
  </si>
  <si>
    <t xml:space="preserve">TERRE DE BRUYERE         </t>
  </si>
  <si>
    <t>TOURBE BLONDE TAMISEE 0/20MM</t>
  </si>
  <si>
    <t>TBL0/20</t>
  </si>
  <si>
    <t>TOURBE BLONDE TAMISEE 0/40 MM</t>
  </si>
  <si>
    <t>TBL0/40</t>
  </si>
  <si>
    <t>TOURBE BLONDE FIBREUSE</t>
  </si>
  <si>
    <t>TBLFibreuse</t>
  </si>
  <si>
    <t>NOIR DE BRIERE</t>
  </si>
  <si>
    <t>TBRTN</t>
  </si>
  <si>
    <t>TOURBE BRUNE SELSOIF</t>
  </si>
  <si>
    <t>TERRE VEGETALE NON DESINFECTEE</t>
  </si>
  <si>
    <t>TEVND</t>
  </si>
  <si>
    <t xml:space="preserve">TERRE VEGETALE           </t>
  </si>
  <si>
    <t>TERRE VEGETALE</t>
  </si>
  <si>
    <t>TEVTD</t>
  </si>
  <si>
    <t>REFUS</t>
  </si>
  <si>
    <t>ECORCE RESINEUX FRAICHE 10/25</t>
  </si>
  <si>
    <t>ECRF10/25</t>
  </si>
  <si>
    <t>ECORCE RESINEUX FRAICHE 25/40</t>
  </si>
  <si>
    <t>ECRF25/40</t>
  </si>
  <si>
    <t>ECORCE RESINEUX COMPOSTEE 00/10</t>
  </si>
  <si>
    <t>ECRC00/10</t>
  </si>
  <si>
    <t xml:space="preserve">ECORCE RESINEUX COMPOSTEE 10/15    </t>
  </si>
  <si>
    <t>ECRC10/15</t>
  </si>
  <si>
    <t>ECRC10/25</t>
  </si>
  <si>
    <t>FUMIER DE CHEVAL</t>
  </si>
  <si>
    <t>FCH</t>
  </si>
  <si>
    <t>TOURBE BRUNE SUR DALLE</t>
  </si>
  <si>
    <t>TBRSD</t>
  </si>
  <si>
    <t>ENGRAIS AMATEUR</t>
  </si>
  <si>
    <t>ENGAMAT</t>
  </si>
  <si>
    <t>BILLARG</t>
  </si>
  <si>
    <t>BILLARG4/8</t>
  </si>
  <si>
    <t>DECHETS VERTS BRUTE</t>
  </si>
  <si>
    <t>DECHETVB</t>
  </si>
  <si>
    <t xml:space="preserve">DECHETS VERTS            </t>
  </si>
  <si>
    <t xml:space="preserve">TERREAU DECLASSE                   </t>
  </si>
  <si>
    <t xml:space="preserve">WTDECLAS         </t>
  </si>
  <si>
    <t>ECORCE RESINEUX FRAICHE TOUVENANT</t>
  </si>
  <si>
    <t>ECRFTOU</t>
  </si>
  <si>
    <t>PERLITE PETITE N°3</t>
  </si>
  <si>
    <t>PERLI1</t>
  </si>
  <si>
    <t xml:space="preserve">Amendement organique               </t>
  </si>
  <si>
    <t>COMPOSTV</t>
  </si>
  <si>
    <t>TRUFFAUT BILLES D'ARGILE 03L 111077</t>
  </si>
  <si>
    <t>CARG03BP</t>
  </si>
  <si>
    <t xml:space="preserve">TRUFFAUT BILLES D'ARGILE 10L 44063 </t>
  </si>
  <si>
    <t>CARG10BP</t>
  </si>
  <si>
    <t>ECORCE PIN MARITIME FRAICHE</t>
  </si>
  <si>
    <t>ECFBRUTE</t>
  </si>
  <si>
    <t>ECORCE DE CHATAIGNE</t>
  </si>
  <si>
    <t>CHATAIGNE</t>
  </si>
  <si>
    <t>SCIURE DE BOIS</t>
  </si>
  <si>
    <t>SCIURE</t>
  </si>
  <si>
    <t>ECORCE PIN DECORATIVE 10/25 NF</t>
  </si>
  <si>
    <t>ECF10/25T</t>
  </si>
  <si>
    <t>ECORCES 25/40 NF</t>
  </si>
  <si>
    <t>ECF25/40NF</t>
  </si>
  <si>
    <t>TOURBE NOIRE DE SPHAIGNE BRUTE</t>
  </si>
  <si>
    <t>TNON</t>
  </si>
  <si>
    <t>AQUAMIX G</t>
  </si>
  <si>
    <t>AQUAMIXG</t>
  </si>
  <si>
    <t>TERRE DE BRUYERE VERITABLE TAMISEE</t>
  </si>
  <si>
    <t>TBVT</t>
  </si>
  <si>
    <t>FIBRE SECHE</t>
  </si>
  <si>
    <t>FIBREBOIS</t>
  </si>
  <si>
    <t xml:space="preserve">TRUFFAUT T.PLANT/ROS 50L 111054    </t>
  </si>
  <si>
    <t xml:space="preserve">CTPL50E          </t>
  </si>
  <si>
    <t>DTBL70E</t>
  </si>
  <si>
    <t>DECHETS VERTS TAMISES 0/20</t>
  </si>
  <si>
    <t>DECHETVTA</t>
  </si>
  <si>
    <t>TRUFFAUT ECO DECO. 25/40 50L 111075</t>
  </si>
  <si>
    <t>TRUFFAUT ECORCE PAILLAGE 60L 115531</t>
  </si>
  <si>
    <t>TRUFFAUT ECO DECO. 10/25 50L 111074</t>
  </si>
  <si>
    <t xml:space="preserve">FLORENTAISE TOURBE BLONDE 150L     </t>
  </si>
  <si>
    <t xml:space="preserve">TERRE &amp; NATURE PAILLIS DE LIN 150L </t>
  </si>
  <si>
    <t xml:space="preserve">TRUFFAUT TERREAU BULBES 20L 111065 </t>
  </si>
  <si>
    <t>CTBB20DE39</t>
  </si>
  <si>
    <t xml:space="preserve">FLORENTAISE TERREAU PL. VERTES 06L </t>
  </si>
  <si>
    <t>DTPV06BP70</t>
  </si>
  <si>
    <t>TUF 2/4 MM</t>
  </si>
  <si>
    <t>TUF2/4</t>
  </si>
  <si>
    <t>PERLI2</t>
  </si>
  <si>
    <t xml:space="preserve">TRUFFAUT T. PLTES MAISON 05L 43202 </t>
  </si>
  <si>
    <t>CTPA05BP</t>
  </si>
  <si>
    <t xml:space="preserve">TRUFFAUT ECORCES 40/60 50L 111076  </t>
  </si>
  <si>
    <t>HYDRO-RETENTEUR</t>
  </si>
  <si>
    <t>HYDRO</t>
  </si>
  <si>
    <t xml:space="preserve">FLORENTAISE TOURBE BLONDE 30L      </t>
  </si>
  <si>
    <t>DTBL030E</t>
  </si>
  <si>
    <t xml:space="preserve">TRUFFAUT ECO DECO. 5/10 20L 111073 </t>
  </si>
  <si>
    <t>CECN20E84</t>
  </si>
  <si>
    <t xml:space="preserve">ECORCE                   </t>
  </si>
  <si>
    <t>HORTIFIBRE MOYENNE VRAC (M3) CEN</t>
  </si>
  <si>
    <t>FIBREWM</t>
  </si>
  <si>
    <t xml:space="preserve">TRUFFAUT T.SEMIS.BOUTUR 15L 111067 </t>
  </si>
  <si>
    <t>CTBS15E</t>
  </si>
  <si>
    <t>FLORENTAISE TERREAU PL FLEURIES 06L</t>
  </si>
  <si>
    <t>DTPF06BP70</t>
  </si>
  <si>
    <t>ALGUES EN POUDRE</t>
  </si>
  <si>
    <t>ALGUES</t>
  </si>
  <si>
    <t>ENGRAIS Terreau</t>
  </si>
  <si>
    <t>ENGALGO</t>
  </si>
  <si>
    <t>DOLOMIE</t>
  </si>
  <si>
    <t xml:space="preserve">Compost affiné avec algues         </t>
  </si>
  <si>
    <t>BIOFUMALG</t>
  </si>
  <si>
    <t xml:space="preserve">FLORENTAISE TERREAU BONSAI 06L     </t>
  </si>
  <si>
    <t>DTBO06BP70</t>
  </si>
  <si>
    <t xml:space="preserve">FLORENTAISE TERREAU CACTEES 06L    </t>
  </si>
  <si>
    <t>DTCC06BP70</t>
  </si>
  <si>
    <t>FLORENTAISE TERREAU PLTES AQUAT 15L</t>
  </si>
  <si>
    <t>DTAQ15AE54</t>
  </si>
  <si>
    <t>OSM. EXACT STAND 12/14 MOIS15/9/11</t>
  </si>
  <si>
    <t>OSST12/14</t>
  </si>
  <si>
    <t>OSM. EXACT STAND. 8/9 MOIS15/9/11</t>
  </si>
  <si>
    <t>OSST8/9N</t>
  </si>
  <si>
    <t>OSM. EXACT STAND. 5/6 MOIS 15/9/12</t>
  </si>
  <si>
    <t>OSST5/6N</t>
  </si>
  <si>
    <t>OSM. EXACT STAND. 3/4 MOIS 11/11/18</t>
  </si>
  <si>
    <t>OSST3/4K</t>
  </si>
  <si>
    <t>OSM.EXACT STAND 12/14 MOIS 10/11/18</t>
  </si>
  <si>
    <t>OSST12/14K</t>
  </si>
  <si>
    <t>OSM. EXACT HI-END 8/9 MOIS 15/9/11</t>
  </si>
  <si>
    <t>OSHE8/9</t>
  </si>
  <si>
    <t xml:space="preserve">TRUFFAUT T. PLTES MAISON 15L 43203 </t>
  </si>
  <si>
    <t>CTPA15E</t>
  </si>
  <si>
    <t xml:space="preserve">TRUFFAUT TERREAU CACTEES 05L 43204 </t>
  </si>
  <si>
    <t>CTCC05BP</t>
  </si>
  <si>
    <t xml:space="preserve">TRUFFAUT TER ORCHIDEES 05L 43206   </t>
  </si>
  <si>
    <t>CTOR05BP</t>
  </si>
  <si>
    <t xml:space="preserve">TRUFFAUT TERREAU BONSAIS 05L 43205 </t>
  </si>
  <si>
    <t>CTBO05BP</t>
  </si>
  <si>
    <t xml:space="preserve">TRUFFAUT T. JARDINIERES 15L 43198  </t>
  </si>
  <si>
    <t>CTGM15E</t>
  </si>
  <si>
    <t xml:space="preserve">TRUFFAUT T. PLTES EN BAC 15L 43200 </t>
  </si>
  <si>
    <t>CTBT15E</t>
  </si>
  <si>
    <t xml:space="preserve">TRUFFAUT T. PLTES EN BAC 40L 43201 </t>
  </si>
  <si>
    <t>CTBT40E</t>
  </si>
  <si>
    <t xml:space="preserve">TRUFFAUT TERREAU UNIVERSEL 20L     </t>
  </si>
  <si>
    <t xml:space="preserve">CTRU20E          </t>
  </si>
  <si>
    <t xml:space="preserve">TRUFFAUT TERREAU UNIVERSEL 50L     </t>
  </si>
  <si>
    <t xml:space="preserve">CTRU50E          </t>
  </si>
  <si>
    <t xml:space="preserve">TRUFFAUT TERREAU UNIVERSEL 70L     </t>
  </si>
  <si>
    <t xml:space="preserve">CTRU70E          </t>
  </si>
  <si>
    <t>CTVG40</t>
  </si>
  <si>
    <t>ECORCE RESINEUX  0/10</t>
  </si>
  <si>
    <t>ECRF00/10</t>
  </si>
  <si>
    <t>Masses volumiques</t>
  </si>
  <si>
    <t>Familles, et teneurs en azote</t>
  </si>
  <si>
    <t>Facteurs d'émission - Autres</t>
  </si>
  <si>
    <t>Facteurs d'émission - Matières Premières</t>
  </si>
  <si>
    <t>Désignation MP</t>
  </si>
  <si>
    <t>N° MP</t>
  </si>
  <si>
    <t>Transports</t>
  </si>
  <si>
    <t>Dénomination</t>
  </si>
  <si>
    <t>Unité</t>
  </si>
  <si>
    <t>Fret Camion Articulé &lt;34t diesel routier</t>
  </si>
  <si>
    <t>kgCO2/t.km</t>
  </si>
  <si>
    <t>Fret Camion Rigide 12/20t diesel routier</t>
  </si>
  <si>
    <t>Fret Camion Rigide 7/12t diesel routier</t>
  </si>
  <si>
    <t>Engrais et azotes</t>
  </si>
  <si>
    <t>FE (kgCO2/t azote)</t>
  </si>
  <si>
    <t>TERRESTRE</t>
  </si>
  <si>
    <t>Estonie port</t>
  </si>
  <si>
    <t>Compaqpeat</t>
  </si>
  <si>
    <t>Lettonie/Latvia/LET (Compaqpeat)</t>
  </si>
  <si>
    <t>Montoir Saint-Nazaire</t>
  </si>
  <si>
    <t>Port Tuticorin (Inde)</t>
  </si>
  <si>
    <t>FLOREASY INDIA PVT LTD</t>
  </si>
  <si>
    <t>Inde (woodpeat) / India</t>
  </si>
  <si>
    <t>Port Savannah (USA / EU)</t>
  </si>
  <si>
    <t>PROFILE PRODUCTS</t>
  </si>
  <si>
    <t>Céramique Profile Products (USA /EU)</t>
  </si>
  <si>
    <t>Port Colombo (Sri Lanka)</t>
  </si>
  <si>
    <t>(Tourbe Vrac)</t>
  </si>
  <si>
    <t>Fos Sur Mer</t>
  </si>
  <si>
    <t>(Inde, Woodpeat)</t>
  </si>
  <si>
    <t>port arrivée</t>
  </si>
  <si>
    <t>Le Havre</t>
  </si>
  <si>
    <t>(US, Ceramic)</t>
  </si>
  <si>
    <t>port départ</t>
  </si>
  <si>
    <t>Ranlak Exports pvt ltd</t>
  </si>
  <si>
    <t xml:space="preserve">Sri Lanka SRI </t>
  </si>
  <si>
    <t>https://www.marinetraffic.com/fr/ais/home/centerx:26.0/centery:24.0/zoom:3</t>
  </si>
  <si>
    <t>Pour des idées des trajets en bateau:</t>
  </si>
  <si>
    <t xml:space="preserve">(Sri Lanka, coco) </t>
  </si>
  <si>
    <t>usine</t>
  </si>
  <si>
    <t xml:space="preserve">AS Mikskaar </t>
  </si>
  <si>
    <t>EST Estonie Estonia Mikskaar</t>
  </si>
  <si>
    <t>Distance bateau (km)</t>
  </si>
  <si>
    <t>Port arrivee</t>
  </si>
  <si>
    <t>Port depart</t>
  </si>
  <si>
    <t>Usine départ</t>
  </si>
  <si>
    <t>Lieux</t>
  </si>
  <si>
    <t>LEGENDE</t>
  </si>
  <si>
    <t>FLORENTAISE ESTONIE (INT)</t>
  </si>
  <si>
    <t>EST Estonie Estonia Usine Tourbe</t>
  </si>
  <si>
    <t>Liens de livraison maritime</t>
  </si>
  <si>
    <t>Longitude (rad)</t>
  </si>
  <si>
    <t>Latitude (rad)</t>
  </si>
  <si>
    <t>Longitude°</t>
  </si>
  <si>
    <t>Latitude°</t>
  </si>
  <si>
    <t>Nom fournisseur</t>
  </si>
  <si>
    <t>Lieu</t>
  </si>
  <si>
    <t>id</t>
  </si>
  <si>
    <t>MARITIME</t>
  </si>
  <si>
    <t>Cargo &lt;10 000t</t>
  </si>
  <si>
    <t>Cargo &gt;10 000t</t>
  </si>
  <si>
    <t>Porte-conteneur Dry moyen</t>
  </si>
  <si>
    <t>Vraquier 10 000t à 100 000t HFO MGO</t>
  </si>
  <si>
    <t>Année démarrage</t>
  </si>
  <si>
    <t>Port arrive</t>
  </si>
  <si>
    <t>https://www.searates.com/fr/services/distances-time/</t>
  </si>
  <si>
    <t>Shangai CN CHINA CHINE</t>
  </si>
  <si>
    <t>Nansha Hong-Kong CN CHINA CHINE</t>
  </si>
  <si>
    <t>Tuticorin INDE INDIA</t>
  </si>
  <si>
    <t>fibre de bois</t>
  </si>
  <si>
    <t>SEMILLAS BATLLE SA</t>
  </si>
  <si>
    <t>Nom client</t>
  </si>
  <si>
    <t>ESP, Port d’Almeria, Espagne</t>
  </si>
  <si>
    <t>COMERCIAL PROJAR</t>
  </si>
  <si>
    <t xml:space="preserve">ITA, Borgo Veneto, Italie </t>
  </si>
  <si>
    <t xml:space="preserve">Full Service </t>
  </si>
  <si>
    <t>ITA, Calcinate, Italy</t>
  </si>
  <si>
    <t xml:space="preserve">Biofactory Spa </t>
  </si>
  <si>
    <t xml:space="preserve">Agrochimica </t>
  </si>
  <si>
    <t xml:space="preserve">Espace Shassart </t>
  </si>
  <si>
    <t>ITA, Adria, Italy</t>
  </si>
  <si>
    <t>BEL, Wagnelee, Belgique</t>
  </si>
  <si>
    <t>Biolan OY</t>
  </si>
  <si>
    <t>Mikskaar</t>
  </si>
  <si>
    <t xml:space="preserve">EST, Kolga-Jaani, Viljandimaa 70306, Estonie </t>
  </si>
  <si>
    <t>MEOC SA</t>
  </si>
  <si>
    <t>Transport</t>
  </si>
  <si>
    <t xml:space="preserve">ESP, El Poal, Talavera Espagne </t>
  </si>
  <si>
    <t>CH, SUI, Charrat, Suisse</t>
  </si>
  <si>
    <t xml:space="preserve">FIN, Kauttua, Finlande </t>
  </si>
  <si>
    <t>Pays</t>
  </si>
  <si>
    <t>France</t>
  </si>
  <si>
    <t>Chine</t>
  </si>
  <si>
    <t>Inde</t>
  </si>
  <si>
    <t>Anciens facteurs d'émission</t>
  </si>
  <si>
    <t>FE (kgCeq/t)</t>
  </si>
  <si>
    <t>Sacherie</t>
  </si>
  <si>
    <t>Gamme</t>
  </si>
  <si>
    <t>Référence</t>
  </si>
  <si>
    <t>Désignation produit</t>
  </si>
  <si>
    <t>Laize (mm)</t>
  </si>
  <si>
    <t>Dév (mm)</t>
  </si>
  <si>
    <t>Epais (µm)</t>
  </si>
  <si>
    <t>Aldi</t>
  </si>
  <si>
    <t>AECP50E45</t>
  </si>
  <si>
    <t>AECP50S</t>
  </si>
  <si>
    <t>ALDI ECORCES 10/25 50 L</t>
  </si>
  <si>
    <t>ALDI50E</t>
  </si>
  <si>
    <t>ALDI50S</t>
  </si>
  <si>
    <t>ALDI TERREAU UNIVERSEL 50 L</t>
  </si>
  <si>
    <t>ATBA20E114</t>
  </si>
  <si>
    <t>ATBA20S</t>
  </si>
  <si>
    <t xml:space="preserve">TERRE DITE DE BRUYERE 20L      </t>
  </si>
  <si>
    <t>ATRH40E57</t>
  </si>
  <si>
    <t>ATRH40S</t>
  </si>
  <si>
    <t>ALDI TERREAU HORTICOLE &amp; POTAGER 40L</t>
  </si>
  <si>
    <t>Botanic</t>
  </si>
  <si>
    <t>BCCO60E</t>
  </si>
  <si>
    <t>BCOC60S</t>
  </si>
  <si>
    <t>BOTANIC CHIPS DE COCO 15/25</t>
  </si>
  <si>
    <t>Biotechnologiy</t>
  </si>
  <si>
    <t>STPFC50P</t>
  </si>
  <si>
    <t>BIOT50S</t>
  </si>
  <si>
    <t>sacherie fournie par le client</t>
  </si>
  <si>
    <t>BPAI60E</t>
  </si>
  <si>
    <t>BPAI60S</t>
  </si>
  <si>
    <t>BOTANIC PAILLE BIO 60L</t>
  </si>
  <si>
    <t>BPOZ05BP</t>
  </si>
  <si>
    <t>BPOZ05S</t>
  </si>
  <si>
    <t>BOTANIC POUZZOLANE 3/7</t>
  </si>
  <si>
    <t>BPOZ15E</t>
  </si>
  <si>
    <t>BPOZ15S</t>
  </si>
  <si>
    <t>BOTANIC POUZZOLANE 7/15</t>
  </si>
  <si>
    <t>BTAQ05BP</t>
  </si>
  <si>
    <t>BTAQ05S</t>
  </si>
  <si>
    <t>BOTANIC PLANTES AQUATIQUES 5 L</t>
  </si>
  <si>
    <t>BTAQ15E</t>
  </si>
  <si>
    <t>BTAQ15S</t>
  </si>
  <si>
    <t>BOTANIC PLANTES AQUATIQUES 15 L</t>
  </si>
  <si>
    <t>BTCC15E</t>
  </si>
  <si>
    <t>BTCC15S</t>
  </si>
  <si>
    <t>BOTANIC CACTUS ET PLANTES GRASSES</t>
  </si>
  <si>
    <t>BTGG30E</t>
  </si>
  <si>
    <t>BTGG30S</t>
  </si>
  <si>
    <t>BOTANIC GAZON + ENGRAIS ORGANIQUE SANS TOURBE</t>
  </si>
  <si>
    <t>BTPG30E</t>
  </si>
  <si>
    <t>BTPG30S</t>
  </si>
  <si>
    <t>BOTANIC POTAGER/VERGER + ENGRAIS ORGANIQUE SANS TOURBE</t>
  </si>
  <si>
    <t>BTPL30E</t>
  </si>
  <si>
    <t>BTPL30S</t>
  </si>
  <si>
    <t>BOTANIC PLANTES MASSIFS ET ARBUSTES</t>
  </si>
  <si>
    <t>BTPV05E</t>
  </si>
  <si>
    <t>BTPV05S</t>
  </si>
  <si>
    <t>BOTANIC PLANTES VERTES ET FLEURIES + ENG. ORG. SANS TOURBE 5L</t>
  </si>
  <si>
    <t>BTPV15E</t>
  </si>
  <si>
    <t>BTPV15S</t>
  </si>
  <si>
    <t>BOTANIC PLANTES VERTES ET FLEURIES + ENG. ORG. SANS TOURBE 15L</t>
  </si>
  <si>
    <t>BTPV30E</t>
  </si>
  <si>
    <t>BTPV30S</t>
  </si>
  <si>
    <t>BOTANIC PLANTES VERTES ET FLEURIES + ENG. ORG. SANS TOURBE 30L</t>
  </si>
  <si>
    <t>Galec (scamor)</t>
  </si>
  <si>
    <t>BTRU40E</t>
  </si>
  <si>
    <t>BTRU40S</t>
  </si>
  <si>
    <t>GALEC TERREAU BRETON 40L</t>
  </si>
  <si>
    <t>BTRU70E</t>
  </si>
  <si>
    <t>BTRU70S</t>
  </si>
  <si>
    <t xml:space="preserve">BOTANIC UNIVERSEL SANS TOURBE NO NAME </t>
  </si>
  <si>
    <t>BTVG30E</t>
  </si>
  <si>
    <t>BTVG30S</t>
  </si>
  <si>
    <t>BOTANIC TERRE VEGETALE ENRICHIE NO NAME</t>
  </si>
  <si>
    <t>Truffaut</t>
  </si>
  <si>
    <t>CAOR04BP</t>
  </si>
  <si>
    <t>CAOR04S</t>
  </si>
  <si>
    <t>BIOMARINE 4 KG</t>
  </si>
  <si>
    <t>CAOR08E</t>
  </si>
  <si>
    <t>CAOR08S</t>
  </si>
  <si>
    <t>BIOMARINE 8 KG</t>
  </si>
  <si>
    <t>CAOR20S</t>
  </si>
  <si>
    <t>BIOMARINE 20 KG</t>
  </si>
  <si>
    <t>CAPA05BP</t>
  </si>
  <si>
    <t>CAPA05S</t>
  </si>
  <si>
    <t>TdV T. PLA. INT. ALGIFLORE 5 L</t>
  </si>
  <si>
    <t>CAPA10E</t>
  </si>
  <si>
    <t>CAPA10S</t>
  </si>
  <si>
    <t>T. PLA. INT. ALGIFLORE 10 L</t>
  </si>
  <si>
    <t>CAPA15E</t>
  </si>
  <si>
    <t>CAPA15S</t>
  </si>
  <si>
    <t>TdV T. PLA. INT. ALGIFLORE 15 L</t>
  </si>
  <si>
    <t>CAPA20E</t>
  </si>
  <si>
    <t>CAPA20S</t>
  </si>
  <si>
    <t>T. PLA. INT. ALGIFLORE 20 L</t>
  </si>
  <si>
    <t>CAPA40E</t>
  </si>
  <si>
    <t>CAPA40S</t>
  </si>
  <si>
    <t>TDV Plantes de la maison ALGIFLORE 40L</t>
  </si>
  <si>
    <t>CAPA50E</t>
  </si>
  <si>
    <t>CAPA50S</t>
  </si>
  <si>
    <t>T. PLA. INT. ALGIFLORE 50 L</t>
  </si>
  <si>
    <t>CAPG20E</t>
  </si>
  <si>
    <t>CAPG20S</t>
  </si>
  <si>
    <t>T.  POTAGER ALGIFLORE 20L</t>
  </si>
  <si>
    <t>CAPG50E</t>
  </si>
  <si>
    <t>CAPG50S</t>
  </si>
  <si>
    <t>T.  POTAGER ALGIFLORE 50L</t>
  </si>
  <si>
    <t>CARG03S</t>
  </si>
  <si>
    <t xml:space="preserve">BILLES D'ARGILE 03L </t>
  </si>
  <si>
    <t>CARG10S</t>
  </si>
  <si>
    <t xml:space="preserve">BILLES D'ARGILE 10L </t>
  </si>
  <si>
    <t>CARG20P72</t>
  </si>
  <si>
    <t>CARG20S</t>
  </si>
  <si>
    <t>BILLES D'ARGILE 20L</t>
  </si>
  <si>
    <t>CARU05BP</t>
  </si>
  <si>
    <t>CARU05S</t>
  </si>
  <si>
    <t>T. UNIVERSEL ALGIFLORE 5L PBSLT</t>
  </si>
  <si>
    <t>CARU50E48</t>
  </si>
  <si>
    <t>CARU50S</t>
  </si>
  <si>
    <t>T. UNIVERSEL ALGIFLORE 50L PBSLT</t>
  </si>
  <si>
    <t>CBIM04BP</t>
  </si>
  <si>
    <t>CBIM04S</t>
  </si>
  <si>
    <t>CBIM08E</t>
  </si>
  <si>
    <t>CBIM08S</t>
  </si>
  <si>
    <t>CBIM20E</t>
  </si>
  <si>
    <t>CBIM20S</t>
  </si>
  <si>
    <t>CCAO60E</t>
  </si>
  <si>
    <t>CCAO60S</t>
  </si>
  <si>
    <t>CACAO 60L</t>
  </si>
  <si>
    <t>CCPV15E</t>
  </si>
  <si>
    <t>CCPV15S</t>
  </si>
  <si>
    <t>TDV Compact PLANTES VERTES 15L</t>
  </si>
  <si>
    <t>CCSA60E</t>
  </si>
  <si>
    <t>CCSA60S</t>
  </si>
  <si>
    <t>COSSES DE SARRASIN 60 LITRES</t>
  </si>
  <si>
    <t>CDCL150P</t>
  </si>
  <si>
    <t>CDCL150S</t>
  </si>
  <si>
    <t>PAILLIS DE LIN 150 LITRES</t>
  </si>
  <si>
    <t>CDCL75P</t>
  </si>
  <si>
    <t>CDCL75S</t>
  </si>
  <si>
    <t>PAILLIS DE LIN 75 LITRES</t>
  </si>
  <si>
    <t>CEAR05</t>
  </si>
  <si>
    <t>CEAR05S</t>
  </si>
  <si>
    <t>T. PLANTES AROMATIQUES 5 L</t>
  </si>
  <si>
    <t>CECM50E</t>
  </si>
  <si>
    <t>CECM50S</t>
  </si>
  <si>
    <t xml:space="preserve">ECO DECO. 25/40 50L </t>
  </si>
  <si>
    <t>CECN05BP</t>
  </si>
  <si>
    <t>CECN05S</t>
  </si>
  <si>
    <t>ECORCES DE PIN 5/15 5L</t>
  </si>
  <si>
    <t>CECN20S</t>
  </si>
  <si>
    <t xml:space="preserve">ECO DECO. 5/10 20L 111073 </t>
  </si>
  <si>
    <t>CECO60E</t>
  </si>
  <si>
    <t>CECO60S</t>
  </si>
  <si>
    <t xml:space="preserve">ECORCE PAILLAGE 60L </t>
  </si>
  <si>
    <t>CECP50E</t>
  </si>
  <si>
    <t>CECP50S</t>
  </si>
  <si>
    <t xml:space="preserve">ECO DECO. 10/25 50L </t>
  </si>
  <si>
    <t>CEPG20E</t>
  </si>
  <si>
    <t>CEPG20S</t>
  </si>
  <si>
    <t>T.  POTAGER 20L</t>
  </si>
  <si>
    <t>CEPG50E</t>
  </si>
  <si>
    <t>CEPG50S</t>
  </si>
  <si>
    <t>T.  POTAGER  50L</t>
  </si>
  <si>
    <t>CERU05BP</t>
  </si>
  <si>
    <t>CERU05S</t>
  </si>
  <si>
    <t>T. UNIVERSEL  5L PBSLT</t>
  </si>
  <si>
    <t>CERU50E48</t>
  </si>
  <si>
    <t>CERU50S</t>
  </si>
  <si>
    <t>T. UNIVERSEL 50L PBSLT</t>
  </si>
  <si>
    <t>CFCH20E</t>
  </si>
  <si>
    <t>CFCH20S</t>
  </si>
  <si>
    <t xml:space="preserve">FUMIER DE CHEVAL 20KG     </t>
  </si>
  <si>
    <t>CGBS05BP</t>
  </si>
  <si>
    <t>CGBS05S</t>
  </si>
  <si>
    <t xml:space="preserve">T. GREENPROTECT T.SEMIS.BOUTUR 05L </t>
  </si>
  <si>
    <t>CGBS15E</t>
  </si>
  <si>
    <t>CGBS15S</t>
  </si>
  <si>
    <t xml:space="preserve">T. GREENPROTECT T.SEMIS.BOUTUR 15L </t>
  </si>
  <si>
    <t>CKGG40E</t>
  </si>
  <si>
    <t>CKGG40S</t>
  </si>
  <si>
    <t>T. GAZON AQUASTOCK 40L TERRE DE VIE</t>
  </si>
  <si>
    <t>CKGM05BP</t>
  </si>
  <si>
    <t>CKGM05S</t>
  </si>
  <si>
    <t>T. JARDINIERE AQUASTOCK 5L TERRE DE VIE</t>
  </si>
  <si>
    <t>CKGM15E</t>
  </si>
  <si>
    <t>CKGM15S</t>
  </si>
  <si>
    <t>T. JARDINIERE AQUASTOCK 15L TERRE DE VIE</t>
  </si>
  <si>
    <t>CKGM40E</t>
  </si>
  <si>
    <t>CKGM40S</t>
  </si>
  <si>
    <t>T. JARDINIERE AQUASTOCK 40L TERRE DE VIE</t>
  </si>
  <si>
    <t>CPAR20E</t>
  </si>
  <si>
    <t>CPAR20S</t>
  </si>
  <si>
    <t>ARDOISE 20L</t>
  </si>
  <si>
    <t>CPBB60E</t>
  </si>
  <si>
    <t>CPBB60S</t>
  </si>
  <si>
    <t>PLAQUETTES DE BOIS BRUNES 60L</t>
  </si>
  <si>
    <t>CPBN60E</t>
  </si>
  <si>
    <t>CPBN60S</t>
  </si>
  <si>
    <t>PLAQUETTES DE BOIS NATURELLES 60L</t>
  </si>
  <si>
    <t>CPBR60E</t>
  </si>
  <si>
    <t>CPBR60S</t>
  </si>
  <si>
    <t>PLAQUETTES DE BOIS ROUGES 60L</t>
  </si>
  <si>
    <t>CPOZ05BP</t>
  </si>
  <si>
    <t>CPOZ05S</t>
  </si>
  <si>
    <t>POUZZOLANE 05 L</t>
  </si>
  <si>
    <t>CPOZ15E</t>
  </si>
  <si>
    <t>CPOZ15S</t>
  </si>
  <si>
    <t>POUZZOLANE 15 L</t>
  </si>
  <si>
    <t>CPOZ30E</t>
  </si>
  <si>
    <t>CPOZ30S</t>
  </si>
  <si>
    <t>POUZZOLANE 30 L</t>
  </si>
  <si>
    <t>CTAG05BP</t>
  </si>
  <si>
    <t>CTAG05S</t>
  </si>
  <si>
    <t>T.PL.MEDITERRAN 05L</t>
  </si>
  <si>
    <t>CTAG20DE39</t>
  </si>
  <si>
    <t>CTAG20S</t>
  </si>
  <si>
    <t xml:space="preserve">T.PL.MEDITERRAN 20L </t>
  </si>
  <si>
    <t>CTAG50E</t>
  </si>
  <si>
    <t>CTAG50S</t>
  </si>
  <si>
    <t xml:space="preserve">T.PL.MEDITERRANNE 50L </t>
  </si>
  <si>
    <t>CTBB20E</t>
  </si>
  <si>
    <t>CTBB20S</t>
  </si>
  <si>
    <t xml:space="preserve">TERREAU BULBES 20L 111065 </t>
  </si>
  <si>
    <t>CTBO05S</t>
  </si>
  <si>
    <t xml:space="preserve">TERREAU BONSAIS 05L </t>
  </si>
  <si>
    <t>CTCC05S</t>
  </si>
  <si>
    <t xml:space="preserve">TERREAU CACTEES 05L </t>
  </si>
  <si>
    <t>CTCC15E</t>
  </si>
  <si>
    <t>CTCC15S</t>
  </si>
  <si>
    <t xml:space="preserve">TERREAU CACTEES 15L </t>
  </si>
  <si>
    <t>CTCR05BP</t>
  </si>
  <si>
    <t>CTCR05S</t>
  </si>
  <si>
    <t xml:space="preserve">TERREAU PLANTES CARNIVORES 05L </t>
  </si>
  <si>
    <t>CTGG50P</t>
  </si>
  <si>
    <t>CTGG50S</t>
  </si>
  <si>
    <t>TERREAU GAZON 50L</t>
  </si>
  <si>
    <t>CTOR05S</t>
  </si>
  <si>
    <t>TER ORCHIDEES 05L</t>
  </si>
  <si>
    <t>CTPA05S</t>
  </si>
  <si>
    <t>TDV Plantes de la maison  05L</t>
  </si>
  <si>
    <t>CTPA15S</t>
  </si>
  <si>
    <t>TDV Plantes de la maison  15L</t>
  </si>
  <si>
    <t>CTPA40E</t>
  </si>
  <si>
    <t>CTPA40S</t>
  </si>
  <si>
    <t>TDV Plantes de la maison  40L</t>
  </si>
  <si>
    <t>CTPL20E</t>
  </si>
  <si>
    <t>CTPL20S</t>
  </si>
  <si>
    <t xml:space="preserve">T. PLANTATION 20L </t>
  </si>
  <si>
    <t>CTPL50E</t>
  </si>
  <si>
    <t>CTPL50S</t>
  </si>
  <si>
    <t xml:space="preserve">T. PLANTATION 50L </t>
  </si>
  <si>
    <t>CTPL70E</t>
  </si>
  <si>
    <t>CTPL70S</t>
  </si>
  <si>
    <t xml:space="preserve">T. PLANTATION 70L </t>
  </si>
  <si>
    <t>CTRG20E</t>
  </si>
  <si>
    <t>CTRG20S</t>
  </si>
  <si>
    <t xml:space="preserve">TER GERANIUM 20L </t>
  </si>
  <si>
    <t>CTRG50E</t>
  </si>
  <si>
    <t>CTRG50S</t>
  </si>
  <si>
    <t xml:space="preserve">TER GERANIUM 50L </t>
  </si>
  <si>
    <t>CTRU20E</t>
  </si>
  <si>
    <t>CTRU20S</t>
  </si>
  <si>
    <t>TERREAU UNIVERSEL 20L 9313</t>
  </si>
  <si>
    <t>CTRU50E</t>
  </si>
  <si>
    <t>CTRU50S</t>
  </si>
  <si>
    <t xml:space="preserve">TERREAU UNIVERSEL 50L </t>
  </si>
  <si>
    <t>CTRU70E</t>
  </si>
  <si>
    <t>CTRU70S</t>
  </si>
  <si>
    <t xml:space="preserve">TERREAU UNIVERSEL 70L </t>
  </si>
  <si>
    <t>CTVG40E</t>
  </si>
  <si>
    <t>CTVG40S</t>
  </si>
  <si>
    <t xml:space="preserve">TERRE VEGETALE 40L  </t>
  </si>
  <si>
    <t>CVTB05BP</t>
  </si>
  <si>
    <t>CVTB05S</t>
  </si>
  <si>
    <t xml:space="preserve">TERR DE BRUYERE 5L </t>
  </si>
  <si>
    <t>CVTB15E</t>
  </si>
  <si>
    <t>CVTB15S</t>
  </si>
  <si>
    <t xml:space="preserve">TERR DE BRUYERE 15L </t>
  </si>
  <si>
    <t>CVTB40E</t>
  </si>
  <si>
    <t>CVTB40S</t>
  </si>
  <si>
    <t xml:space="preserve">TERR DE BRUYERE 40L </t>
  </si>
  <si>
    <t>DBFU35P</t>
  </si>
  <si>
    <t>DBFU35S</t>
  </si>
  <si>
    <t>BIOFUMUR 35 KG</t>
  </si>
  <si>
    <t>DEPL40E</t>
  </si>
  <si>
    <t>DEPL40S</t>
  </si>
  <si>
    <t>TERREAU PLANTATION ECOLABELLISE 40L</t>
  </si>
  <si>
    <t>DERH70E</t>
  </si>
  <si>
    <t>DERH70S</t>
  </si>
  <si>
    <t>TERREAU HORTICOLE ECOLABELLISE 70L</t>
  </si>
  <si>
    <t>DERU40E</t>
  </si>
  <si>
    <t>DERU40S</t>
  </si>
  <si>
    <t>TERREAU UNIVERSEL ECOLABELLISE 40L</t>
  </si>
  <si>
    <t>SFBC100E</t>
  </si>
  <si>
    <t>DFBC100S</t>
  </si>
  <si>
    <t>HORTIFIBRE SAC NEUTRE 100L</t>
  </si>
  <si>
    <t>DTBL70S</t>
  </si>
  <si>
    <t xml:space="preserve">TOURBE BLONDE 70L      </t>
  </si>
  <si>
    <t>ENGRAIS50P</t>
  </si>
  <si>
    <t>ENGRAIS50S</t>
  </si>
  <si>
    <t>ENGRAIS à la CARTE 50 KG</t>
  </si>
  <si>
    <t>Echo Vert</t>
  </si>
  <si>
    <t>ETRH70P</t>
  </si>
  <si>
    <t>ETRH70S</t>
  </si>
  <si>
    <t>ECHO VERT TERREAU HORTICOLE400 70L</t>
  </si>
  <si>
    <t>EVHF70P</t>
  </si>
  <si>
    <t>EVHF70S</t>
  </si>
  <si>
    <t>ECHO VERT TERREAU JARDINIERES &amp; BALCONNIERE 70L</t>
  </si>
  <si>
    <t>EVPL50S</t>
  </si>
  <si>
    <t>ECHO VERT TERREAU PLANTATION 50L</t>
  </si>
  <si>
    <t>Fradin</t>
  </si>
  <si>
    <t>FBVC25S</t>
  </si>
  <si>
    <t>FRADIN COMPOST DE BOVIN 25 KG</t>
  </si>
  <si>
    <t>Florentaise Pro</t>
  </si>
  <si>
    <t>FIBREBL</t>
  </si>
  <si>
    <t>FIBREBLS</t>
  </si>
  <si>
    <t>HORTIFIBRE BALLES</t>
  </si>
  <si>
    <t>FIBREBT</t>
  </si>
  <si>
    <t>FIBREBTS</t>
  </si>
  <si>
    <t>HORTIFIBRE BOTTES</t>
  </si>
  <si>
    <t>FERTIL</t>
  </si>
  <si>
    <t>FTPA10BP</t>
  </si>
  <si>
    <t>FTPA10S</t>
  </si>
  <si>
    <t>FERTIL TERREAU REMPOTAGE 10L</t>
  </si>
  <si>
    <t>Garden Price</t>
  </si>
  <si>
    <t>GECM50E</t>
  </si>
  <si>
    <t>GECM50S</t>
  </si>
  <si>
    <t>GARDEN PRICE ECORCES UAB 20/40 50L</t>
  </si>
  <si>
    <t>GTBA50E</t>
  </si>
  <si>
    <t>GTBA50S</t>
  </si>
  <si>
    <t>GARDEN PRICE TERRE DITE DE BRUYERE UAB 50L</t>
  </si>
  <si>
    <t>GTPA10BP</t>
  </si>
  <si>
    <t>GTPA10S</t>
  </si>
  <si>
    <t>GARDEN PRICE TERREAU PL. INTERIEURE UAB 10L</t>
  </si>
  <si>
    <t>GTPL50E</t>
  </si>
  <si>
    <t>GTPL50S</t>
  </si>
  <si>
    <t>GARDEN PRICE TERREAU PLANTATION UAB 50L</t>
  </si>
  <si>
    <t>GTRH20E</t>
  </si>
  <si>
    <t>GTRH20S</t>
  </si>
  <si>
    <t>GARDEN PRICE TERREAU HORTICOLE UAB 20L</t>
  </si>
  <si>
    <t>GTRH50E</t>
  </si>
  <si>
    <t>GTRH50S</t>
  </si>
  <si>
    <t>GARDEN PRICE TERREAU HORTICOLE UAB 50L</t>
  </si>
  <si>
    <t>GTVG40E</t>
  </si>
  <si>
    <t>GTVG40S</t>
  </si>
  <si>
    <t>GARDEN PRICE TERRE VEGETALE UAB 40L</t>
  </si>
  <si>
    <t xml:space="preserve">Terre au Naturel H </t>
  </si>
  <si>
    <t>HABS20E</t>
  </si>
  <si>
    <t>HABS20S</t>
  </si>
  <si>
    <t>T au N ALGIFLORE TER. SEMIS BOUTURAGE 20L</t>
  </si>
  <si>
    <t>HAOR20E</t>
  </si>
  <si>
    <t>HAOR20S</t>
  </si>
  <si>
    <t>T au N FUMIER et ALGUES 20 KG</t>
  </si>
  <si>
    <t>HAPA10E</t>
  </si>
  <si>
    <t>HAPA10S</t>
  </si>
  <si>
    <t>T au N REMPOTAGE ALGIFLORE 10L</t>
  </si>
  <si>
    <t>HECM60E</t>
  </si>
  <si>
    <t>HECM60S</t>
  </si>
  <si>
    <t>T au N ECORCES PIN MARITIME 20/40 EN 60L</t>
  </si>
  <si>
    <t>HGPL50E</t>
  </si>
  <si>
    <t>HGPL50S</t>
  </si>
  <si>
    <t>T au N GREEPROTECT PLANTATION 50L</t>
  </si>
  <si>
    <t>HGRA10E</t>
  </si>
  <si>
    <t>HGRA10S</t>
  </si>
  <si>
    <t>T au N GRANULE BIOFUMUR 10KG</t>
  </si>
  <si>
    <t>HGRB10E</t>
  </si>
  <si>
    <t>HGRB10S</t>
  </si>
  <si>
    <t>T au N GRANULE BIOFUMUR 10KG (sacherie différente, pb "U"/Galec)</t>
  </si>
  <si>
    <t>HGRU40E</t>
  </si>
  <si>
    <t>HGRU40S</t>
  </si>
  <si>
    <t>T au N GREEPROTECT UNIVERSEL 40L</t>
  </si>
  <si>
    <t>HKRG40E</t>
  </si>
  <si>
    <t>HKRG40S</t>
  </si>
  <si>
    <t>T au N GERANIUM AQUASTOCK 40L</t>
  </si>
  <si>
    <t>HLIM50E</t>
  </si>
  <si>
    <t>HLIM50S</t>
  </si>
  <si>
    <t>T au N COPOLIGHT 50L</t>
  </si>
  <si>
    <t>Terre au Nature Paillage</t>
  </si>
  <si>
    <t>HLIT30E</t>
  </si>
  <si>
    <t>HLIT30S</t>
  </si>
  <si>
    <t>T au N COPOLIGHT 30L</t>
  </si>
  <si>
    <t>HPAR20E</t>
  </si>
  <si>
    <t>HPAR20S</t>
  </si>
  <si>
    <t>T au N PAILLETTES D'ARDOISE 20L</t>
  </si>
  <si>
    <t>HPBN50E</t>
  </si>
  <si>
    <t>HPBN50S</t>
  </si>
  <si>
    <t>T au N PLAQUETTES BOIS NATURELLES</t>
  </si>
  <si>
    <t>HPBR50E</t>
  </si>
  <si>
    <t>HPBR50S</t>
  </si>
  <si>
    <t>T au N PLAQUETTES ROUGES</t>
  </si>
  <si>
    <t>HPOZ30E</t>
  </si>
  <si>
    <t>HPOZ30S</t>
  </si>
  <si>
    <t>T au N POUZZOLANE 30 L</t>
  </si>
  <si>
    <t>HTAG40E</t>
  </si>
  <si>
    <t>HTAG40S</t>
  </si>
  <si>
    <t>TauN terreau Agrumes &amp; pl. med 40L</t>
  </si>
  <si>
    <t>HTBU40E</t>
  </si>
  <si>
    <t>HTBU40S</t>
  </si>
  <si>
    <t>T au N TERREAU BRETON UNIVERSEL 40L</t>
  </si>
  <si>
    <t>HTPG40E</t>
  </si>
  <si>
    <t>HTPG40S</t>
  </si>
  <si>
    <t>T au N NUTRIFLORE TERREAU POTAGER 40L</t>
  </si>
  <si>
    <t>HTRM40E</t>
  </si>
  <si>
    <t>HTRM40S</t>
  </si>
  <si>
    <t>T au N TER. MULTI USAGES 40L</t>
  </si>
  <si>
    <t>Terre &amp; Nature Paillage</t>
  </si>
  <si>
    <t>IARG10BP</t>
  </si>
  <si>
    <t>IARG10S</t>
  </si>
  <si>
    <t>TERRE&amp;NATURE BILLE D'ARGILE 10 L</t>
  </si>
  <si>
    <t>ICAO60P</t>
  </si>
  <si>
    <t>ICAO60S</t>
  </si>
  <si>
    <t>TERRE&amp;NATURE COPOCAO 60 L</t>
  </si>
  <si>
    <t>ICOC60S</t>
  </si>
  <si>
    <t>TERRE &amp; NATURE CHIPS DE COCO 15/25</t>
  </si>
  <si>
    <t>ICSA06</t>
  </si>
  <si>
    <t>ICSA06S</t>
  </si>
  <si>
    <t>TERRE &amp; NATURE COSSES DE SARRASIN 6 LITRES</t>
  </si>
  <si>
    <t>ICSA60E</t>
  </si>
  <si>
    <t>ICSA60S</t>
  </si>
  <si>
    <t>TERRE &amp; NATURE COSSES DE SARRASIN 60 LITRES</t>
  </si>
  <si>
    <t>IDCL150P</t>
  </si>
  <si>
    <t>IDCL150S</t>
  </si>
  <si>
    <t xml:space="preserve">TERRE&amp;NATURE PAILLIS DE LIN 150L    </t>
  </si>
  <si>
    <t>IECM60E</t>
  </si>
  <si>
    <t>IECM60S</t>
  </si>
  <si>
    <t>TERRE&amp;NATURE ECORCES 20/40 60L</t>
  </si>
  <si>
    <t>IECN06BP</t>
  </si>
  <si>
    <t>IECN06S</t>
  </si>
  <si>
    <t>TERRE&amp;NATURE ECORCES 5/10 6L</t>
  </si>
  <si>
    <t>IECP60E</t>
  </si>
  <si>
    <t>IECP60S</t>
  </si>
  <si>
    <t>TERRE&amp;NATURE ECORCES 10/25 60L</t>
  </si>
  <si>
    <t>IECX60E</t>
  </si>
  <si>
    <t>IECX60S</t>
  </si>
  <si>
    <t>TERRE&amp;NATURE ECORCES 20/40 NF</t>
  </si>
  <si>
    <t>Terre au Naturel I</t>
  </si>
  <si>
    <t>IEPL40E</t>
  </si>
  <si>
    <t>IEPL40S</t>
  </si>
  <si>
    <t xml:space="preserve">TERRE AU NATUREL TER PLANTATION ECOLABEL 40L </t>
  </si>
  <si>
    <t>ILIM50E</t>
  </si>
  <si>
    <t>ILIM50S</t>
  </si>
  <si>
    <t>TERRE&amp;NATURE COPOLIGHT calibre 20/40 50L</t>
  </si>
  <si>
    <t>ILIT06BP</t>
  </si>
  <si>
    <t>ILIT06S</t>
  </si>
  <si>
    <t>COPOLIGHT calibre 7/15  6L</t>
  </si>
  <si>
    <t>ILIT30E</t>
  </si>
  <si>
    <t>ILIT30S</t>
  </si>
  <si>
    <t>COPOLIGHT calibre 7/15  30L</t>
  </si>
  <si>
    <t>IPAR20S</t>
  </si>
  <si>
    <t>TERRE&amp;NATURE PAILLETTES D'ARDOISE 20L</t>
  </si>
  <si>
    <t>IPBB60S</t>
  </si>
  <si>
    <t>TERRE&amp;NATURE PLAQUETTES BOIS BRUNE 60L</t>
  </si>
  <si>
    <t>IPBJ60S</t>
  </si>
  <si>
    <t>TERRE&amp;NATURE PLAQUETTES BOIS JAUNE 60L</t>
  </si>
  <si>
    <t>IPBN60S</t>
  </si>
  <si>
    <t>TERRE&amp;NATURE PLAQUETTES BOIS NATURELLE 60L</t>
  </si>
  <si>
    <t>IPBR60S</t>
  </si>
  <si>
    <t>TERRE&amp;NATURE PLAQUETTES BOIS ROUGE 60L</t>
  </si>
  <si>
    <t>IPEU60P</t>
  </si>
  <si>
    <t>IPEU60S</t>
  </si>
  <si>
    <t>TERRE&amp;NATURE ECORCES PEUPLIER 60L</t>
  </si>
  <si>
    <t>IPNO30E</t>
  </si>
  <si>
    <t>IPNO30S</t>
  </si>
  <si>
    <t>TERRE&amp;NATURE POUZZOLANE NOIRE 30 L cal 7/15 mm</t>
  </si>
  <si>
    <t>IPOZ30S</t>
  </si>
  <si>
    <t>TERRE&amp;NATURE POUZZOLANE 30 L</t>
  </si>
  <si>
    <t>ISAB20E</t>
  </si>
  <si>
    <t>TERRE&amp;NATURE SABLE 20L</t>
  </si>
  <si>
    <t>Terre &amp; Nature PRO</t>
  </si>
  <si>
    <t>ITFL80P</t>
  </si>
  <si>
    <t>ITFL80</t>
  </si>
  <si>
    <t>TER. FLEURISSEMENT ECOLABEL</t>
  </si>
  <si>
    <t>ITHF50E</t>
  </si>
  <si>
    <t>ITHF50S</t>
  </si>
  <si>
    <t>TERRE au NATUREL TER HORTICOLE 3 FUMIERS 40+10</t>
  </si>
  <si>
    <t>ITPF40E</t>
  </si>
  <si>
    <t>ITPF40S</t>
  </si>
  <si>
    <t>TERRE au NATUREL Ter Toutes Plantes Fertilisé au 3 Fumiers 40L</t>
  </si>
  <si>
    <t>ITPL50E</t>
  </si>
  <si>
    <t>ITPL50S</t>
  </si>
  <si>
    <t>TERRE&amp;NATURE Terreau PLANTATION ECOLABEL 50L</t>
  </si>
  <si>
    <t>ITRU20E</t>
  </si>
  <si>
    <t>ITRU20S</t>
  </si>
  <si>
    <t>TERRE au NATUREL TER UNIVERSEL 20L</t>
  </si>
  <si>
    <t>ITRU40E</t>
  </si>
  <si>
    <t>ITRU40S</t>
  </si>
  <si>
    <t>TERRE au NATUREL TER UNIVERSEL 40L</t>
  </si>
  <si>
    <t>ITTG20P</t>
  </si>
  <si>
    <t>ITTG20S</t>
  </si>
  <si>
    <t>TERREAU TOP DRESSING - GOLF</t>
  </si>
  <si>
    <t>Saison &amp; Jardin</t>
  </si>
  <si>
    <t>JPAI60E</t>
  </si>
  <si>
    <t>JPAI60S</t>
  </si>
  <si>
    <t>S&amp;J PAILLE 60L</t>
  </si>
  <si>
    <t>JPOZ15E</t>
  </si>
  <si>
    <t>JPOZ15S</t>
  </si>
  <si>
    <t>S&amp;J POUZZOLANE 7/15 - 15L</t>
  </si>
  <si>
    <t>JTGG30E</t>
  </si>
  <si>
    <t>JTGG30S</t>
  </si>
  <si>
    <t>S&amp;J TERREAU GAZON 30L</t>
  </si>
  <si>
    <t>JTPG30E</t>
  </si>
  <si>
    <t>JTPG30S</t>
  </si>
  <si>
    <t>S&amp;J TERREAU POTAGER ET VERGER 30L</t>
  </si>
  <si>
    <t>JTPL30E</t>
  </si>
  <si>
    <t>JTPL30S</t>
  </si>
  <si>
    <t>S&amp;J TERREAU PLANTATION ARBUSTES ET MASSIFS 30L</t>
  </si>
  <si>
    <t>JTRU70E</t>
  </si>
  <si>
    <t>JTRU70S</t>
  </si>
  <si>
    <t>S&amp;J TERREAU UNIVERSEL  NO NAME 70L</t>
  </si>
  <si>
    <t>JTVG30E</t>
  </si>
  <si>
    <t>JTVG30S</t>
  </si>
  <si>
    <t>S&amp;J TERRE VEGETALE 30L</t>
  </si>
  <si>
    <t>Kabelis</t>
  </si>
  <si>
    <t>KTRN70P</t>
  </si>
  <si>
    <t>KTRN70S</t>
  </si>
  <si>
    <t>KABELIS TERREAU NEUTRE 70 L</t>
  </si>
  <si>
    <t>Lidl</t>
  </si>
  <si>
    <t>LIDL20E120</t>
  </si>
  <si>
    <t>LIDL20S</t>
  </si>
  <si>
    <t>LIDL TERREAU HORTICOLE 20 L</t>
  </si>
  <si>
    <t>TERRE D'OR</t>
  </si>
  <si>
    <t>LTPA20S</t>
  </si>
  <si>
    <t xml:space="preserve">TERREAU REMPOTAGE 20L </t>
  </si>
  <si>
    <t>LTPL50S</t>
  </si>
  <si>
    <t xml:space="preserve">TERREAU PLANTATION 50L      </t>
  </si>
  <si>
    <t>LTRG50S</t>
  </si>
  <si>
    <t>TERREAU GERANIUM 50L</t>
  </si>
  <si>
    <t>LTRU50S</t>
  </si>
  <si>
    <t>TERREAU UNIVERSEL 50L</t>
  </si>
  <si>
    <t>LTRU70S</t>
  </si>
  <si>
    <t>TERREAU UNIVERSEL 70L</t>
  </si>
  <si>
    <t>Mr Bricolage</t>
  </si>
  <si>
    <t>MARG10BP</t>
  </si>
  <si>
    <t>MARG10S</t>
  </si>
  <si>
    <t>MECM50E</t>
  </si>
  <si>
    <t>MECM50S</t>
  </si>
  <si>
    <t xml:space="preserve">ECORCE PIN 20/40 50L  </t>
  </si>
  <si>
    <t>MECP50E</t>
  </si>
  <si>
    <t>MECP50S</t>
  </si>
  <si>
    <t>ECORCE PAILLAGE 50L</t>
  </si>
  <si>
    <t>MFCH20E</t>
  </si>
  <si>
    <t>MFCH20S</t>
  </si>
  <si>
    <t xml:space="preserve">FUMIER DE CHEVAL 20KG </t>
  </si>
  <si>
    <t>MIBA40E</t>
  </si>
  <si>
    <t>MIBA40S</t>
  </si>
  <si>
    <t>TERREDITE DE BRUYERE 40 L</t>
  </si>
  <si>
    <t>MIFC20E</t>
  </si>
  <si>
    <t>MIFC20S</t>
  </si>
  <si>
    <t>MIPG40E</t>
  </si>
  <si>
    <t>MIPG40S</t>
  </si>
  <si>
    <t>TERREAU POTAGER 40 L</t>
  </si>
  <si>
    <t>MIPL40E</t>
  </si>
  <si>
    <t>MIPL40S</t>
  </si>
  <si>
    <t>TERREAU PLANTATION 40L</t>
  </si>
  <si>
    <t>MIPV10BP</t>
  </si>
  <si>
    <t>MIPV10S</t>
  </si>
  <si>
    <t>TERREAU REMPOTAGE 10L</t>
  </si>
  <si>
    <t>MIRG40E</t>
  </si>
  <si>
    <t>MIRG40S</t>
  </si>
  <si>
    <t xml:space="preserve">TERREAU GERANIUM 40L  </t>
  </si>
  <si>
    <t>MIRH40E</t>
  </si>
  <si>
    <t>MIRH40S</t>
  </si>
  <si>
    <t xml:space="preserve">TERREAU HORTICOLE 40L </t>
  </si>
  <si>
    <t>MIRU20E</t>
  </si>
  <si>
    <t>MIRU20S</t>
  </si>
  <si>
    <t xml:space="preserve">TERREAU UNIVERSEL 20L </t>
  </si>
  <si>
    <t>MIRU40E</t>
  </si>
  <si>
    <t>MIRU40S</t>
  </si>
  <si>
    <t xml:space="preserve">TERREAU UNIVERSEL 40L </t>
  </si>
  <si>
    <t>MIVG40E</t>
  </si>
  <si>
    <t>MIVG40S</t>
  </si>
  <si>
    <t xml:space="preserve">TERRE VEGETALE 40L </t>
  </si>
  <si>
    <t>MPPX50E</t>
  </si>
  <si>
    <t>MPPX50S</t>
  </si>
  <si>
    <t>TERREAU POUR LE SOL 50L</t>
  </si>
  <si>
    <t>MTPA20E</t>
  </si>
  <si>
    <t>MTPA20S</t>
  </si>
  <si>
    <t>MTPG40E</t>
  </si>
  <si>
    <t>MTPG40S</t>
  </si>
  <si>
    <t>MTPL40E</t>
  </si>
  <si>
    <t>MTPL40S</t>
  </si>
  <si>
    <t>MTRB70E</t>
  </si>
  <si>
    <t>MTRB70S</t>
  </si>
  <si>
    <t xml:space="preserve">TOURBE 70L            </t>
  </si>
  <si>
    <t>MTRG40E</t>
  </si>
  <si>
    <t>MTRG40S</t>
  </si>
  <si>
    <t>MTRH60E</t>
  </si>
  <si>
    <t>MTRH60S</t>
  </si>
  <si>
    <t xml:space="preserve">TERREAU HORTICOLE 60L </t>
  </si>
  <si>
    <t>MTRU20E</t>
  </si>
  <si>
    <t>MTRU20S</t>
  </si>
  <si>
    <t>MTRU40E</t>
  </si>
  <si>
    <t>MTRU40S</t>
  </si>
  <si>
    <t>Terre et Nature Terreau</t>
  </si>
  <si>
    <t>NABS06BP</t>
  </si>
  <si>
    <t>NABS06S</t>
  </si>
  <si>
    <t>T&amp;N ALGIFLORE TER. SEMIS BOUTURAGE 6L</t>
  </si>
  <si>
    <t>NAOR20E</t>
  </si>
  <si>
    <t>NAOR20S</t>
  </si>
  <si>
    <t>T&amp;N BIOFUMUR 20 KG</t>
  </si>
  <si>
    <t>NAPA20E</t>
  </si>
  <si>
    <t>NAPA20S</t>
  </si>
  <si>
    <t>T&amp;N ALGIFLORE REMPOTAGE 20L</t>
  </si>
  <si>
    <t>NARH50E</t>
  </si>
  <si>
    <t>NARH50S</t>
  </si>
  <si>
    <t>T&amp;N ALGIFLORE TERREAU HORTICOLE 50L</t>
  </si>
  <si>
    <t>NEPL40E</t>
  </si>
  <si>
    <t>NEPL40S</t>
  </si>
  <si>
    <t>T&amp;N TERREAU PLANTATION ECOLABELLISE 40L</t>
  </si>
  <si>
    <t>NERG40E</t>
  </si>
  <si>
    <t>NERG40S</t>
  </si>
  <si>
    <t>T&amp;N TERREAU GERANIUM ECOLABELLISE 40L</t>
  </si>
  <si>
    <t>NERH70E</t>
  </si>
  <si>
    <t>NERH70S</t>
  </si>
  <si>
    <t>T&amp;N TERREAU HORTICOLR ECOLABELLISE 70L</t>
  </si>
  <si>
    <t>NERU40E</t>
  </si>
  <si>
    <t>NERU40S</t>
  </si>
  <si>
    <t>T&amp;N TERREAU UNIVERSEL ECOLABELLISE 40L</t>
  </si>
  <si>
    <t>NEUTRE20P</t>
  </si>
  <si>
    <t>NEUTRE20S</t>
  </si>
  <si>
    <t>ENGRAIS SAC NEUTRE 20KG</t>
  </si>
  <si>
    <t>NEUTRE50P</t>
  </si>
  <si>
    <t>NEUTRE50S</t>
  </si>
  <si>
    <t>ENGRAIS SAC NEUTRE 20-25KG</t>
  </si>
  <si>
    <t>NEUTRE60P</t>
  </si>
  <si>
    <t>NEUTRE60S</t>
  </si>
  <si>
    <t>ENGRAIS SAC NEUTRE 50KG</t>
  </si>
  <si>
    <t>NGPL50E</t>
  </si>
  <si>
    <t>NGPL50S</t>
  </si>
  <si>
    <t>T&amp;N GREENPROTECT TERREAU PLANTATION 50L</t>
  </si>
  <si>
    <t>NGRA10S</t>
  </si>
  <si>
    <t>T&amp;N GRANULE BIOFUMUR 10KG</t>
  </si>
  <si>
    <t>NGRH20E</t>
  </si>
  <si>
    <t>NGRH20S</t>
  </si>
  <si>
    <t>T&amp;N GREENPROTECT TERREAU GERANIUM 20L</t>
  </si>
  <si>
    <t>NGRH50E</t>
  </si>
  <si>
    <t>NGRH50S</t>
  </si>
  <si>
    <t>T&amp;N GREENPROTECT TERREAU HORTICOLE 50L</t>
  </si>
  <si>
    <t>NGRU06BP</t>
  </si>
  <si>
    <t>NGRU06S</t>
  </si>
  <si>
    <t>T&amp;N GREENPROTECT TERREAU UNIVERSEL 6L</t>
  </si>
  <si>
    <t>NGRU20E</t>
  </si>
  <si>
    <t>NGRU20S</t>
  </si>
  <si>
    <t>T&amp;N GREENPROTECT TERREAU UNIVERSEL 20L</t>
  </si>
  <si>
    <t>NGRU50E</t>
  </si>
  <si>
    <t>NGRU50S</t>
  </si>
  <si>
    <t>T&amp;N GREENPROTECT TERREAU UNIVERSEL 50L</t>
  </si>
  <si>
    <t>NKGG40E</t>
  </si>
  <si>
    <t>NKGG40S</t>
  </si>
  <si>
    <t>T&amp;N AQUASTOCK TER. GAZON 40L</t>
  </si>
  <si>
    <t>NKPC06BP</t>
  </si>
  <si>
    <t>NKPC06S</t>
  </si>
  <si>
    <t xml:space="preserve">T&amp;N AQUASTOCK PL. AROM &amp; COND. 06L    </t>
  </si>
  <si>
    <t>NKRG20E</t>
  </si>
  <si>
    <t>NKRG20S</t>
  </si>
  <si>
    <t>T&amp;N AQUASTOK TER. GERANIUM 20L 20L</t>
  </si>
  <si>
    <t>NKRG50E</t>
  </si>
  <si>
    <t>NKRG50S</t>
  </si>
  <si>
    <t>T&amp;N AQUASTOCK TER. GERANIUM 50L.</t>
  </si>
  <si>
    <t>NTAG40E</t>
  </si>
  <si>
    <t>NTAG40S</t>
  </si>
  <si>
    <t>TERREAU AGRUMES 40L</t>
  </si>
  <si>
    <t>NTAQ15AE54</t>
  </si>
  <si>
    <t>NTAQ15S</t>
  </si>
  <si>
    <t>T&amp;N TERREAU PLTES AQUAT 15L</t>
  </si>
  <si>
    <t>NTBO06BP</t>
  </si>
  <si>
    <t>NTBO06S</t>
  </si>
  <si>
    <t xml:space="preserve">T&amp;N TERREAU BONSAI 06L     </t>
  </si>
  <si>
    <t>NTBS20E</t>
  </si>
  <si>
    <t>NTBS20S</t>
  </si>
  <si>
    <t>T&amp;N TERREAU SEMI BOUTURAGE 20L</t>
  </si>
  <si>
    <t>NTCC06BP</t>
  </si>
  <si>
    <t>NTCC06S</t>
  </si>
  <si>
    <t xml:space="preserve">T&amp;N TERREAU CACTEES 06L    </t>
  </si>
  <si>
    <t>NTOR06BP</t>
  </si>
  <si>
    <t>NTOR06S</t>
  </si>
  <si>
    <t xml:space="preserve">T&amp;N TERREAU ORCHIDEES 06L  </t>
  </si>
  <si>
    <t>NTPA06BP</t>
  </si>
  <si>
    <t>NTPA06S</t>
  </si>
  <si>
    <t>T&amp;N NUTRIFLORE TERREAU P. INT. Et REMP. 06L</t>
  </si>
  <si>
    <t>NTPA20E</t>
  </si>
  <si>
    <t>NTPA20S</t>
  </si>
  <si>
    <t>T&amp;N NUTRIFLORE TERREAU P. INT. Et REMP. 20L</t>
  </si>
  <si>
    <t>NTPG40E</t>
  </si>
  <si>
    <t>NTPG40S</t>
  </si>
  <si>
    <t>T&amp;N NUTRIFLORE TERREAU POTAGER 40 L</t>
  </si>
  <si>
    <t>NTPL50E</t>
  </si>
  <si>
    <t>NTPL50S</t>
  </si>
  <si>
    <t>T&amp;N NUTRIFLORE TERREAU PLANTATION 50 L</t>
  </si>
  <si>
    <t>NTRG20E</t>
  </si>
  <si>
    <t>NTRG20S</t>
  </si>
  <si>
    <t>T&amp;N NUTRIFLORE TERREAU GERANIUM 20 L</t>
  </si>
  <si>
    <t>NTRG50E</t>
  </si>
  <si>
    <t>NTRG50S</t>
  </si>
  <si>
    <t>T&amp;N NUTRIFLORE TERREAU GERANIUM 50 L</t>
  </si>
  <si>
    <t>NTRH20E</t>
  </si>
  <si>
    <t>NTRH20S</t>
  </si>
  <si>
    <t>T&amp;N NUTRIFLORE TERREAU HORTICOLE 20 L</t>
  </si>
  <si>
    <t>NTRH50E</t>
  </si>
  <si>
    <t>NTRH50S</t>
  </si>
  <si>
    <t>T&amp;N NUTRIFLORE TERREAU HORTICOLE 50 L</t>
  </si>
  <si>
    <t>NTRM50E</t>
  </si>
  <si>
    <t>NTRM50S</t>
  </si>
  <si>
    <t>T&amp;N MULTI USAGES Ecolabel 50L</t>
  </si>
  <si>
    <t>NTVG40E</t>
  </si>
  <si>
    <t>NTVG40S</t>
  </si>
  <si>
    <t>T&amp;N TERRE VEGETALE 40 L</t>
  </si>
  <si>
    <t>NVTB40E</t>
  </si>
  <si>
    <t>NVTB40S</t>
  </si>
  <si>
    <t>T&amp;N TERRE DE BRUYERE 40 L</t>
  </si>
  <si>
    <t>Galec</t>
  </si>
  <si>
    <t>OFCH20E</t>
  </si>
  <si>
    <t>OFCH20S</t>
  </si>
  <si>
    <t>GALEC FUMIER DE CHEVAL20KG</t>
  </si>
  <si>
    <t>OPAR18S</t>
  </si>
  <si>
    <t>GALEC JARDIPOUSS ARDOISE 18L</t>
  </si>
  <si>
    <t>OTBS20E</t>
  </si>
  <si>
    <t>OTBS20S</t>
  </si>
  <si>
    <t>GALEC JARDIPOUSS TER. SEMIS 20L</t>
  </si>
  <si>
    <t>OTPG50E</t>
  </si>
  <si>
    <t>OTPG50S</t>
  </si>
  <si>
    <t>GALEC JARDIPOUSS TER. POTAGER UAB 50L</t>
  </si>
  <si>
    <t>OTRG50E</t>
  </si>
  <si>
    <t>OTRG50S</t>
  </si>
  <si>
    <t>GALEC JARDIPOUSS TER. GERANIUM UAB 50L</t>
  </si>
  <si>
    <t>OTRU50E</t>
  </si>
  <si>
    <t>OTRU50S</t>
  </si>
  <si>
    <t>GALEC JARDIPOUSS TER. UNIVERSEL UAB 50L</t>
  </si>
  <si>
    <t>Prems</t>
  </si>
  <si>
    <t>PECM50E</t>
  </si>
  <si>
    <t>PECM50S</t>
  </si>
  <si>
    <t>PREMS ECORCES RESINEUX 20/40 EN 50L</t>
  </si>
  <si>
    <t>PECO50E</t>
  </si>
  <si>
    <t>PECO50S</t>
  </si>
  <si>
    <t>PREMS ECORCES RESINEUX 10/40 EN 50L</t>
  </si>
  <si>
    <t>PFCH20E</t>
  </si>
  <si>
    <t>PFCH20S</t>
  </si>
  <si>
    <t>PREMS FUMIER DE CHEVAL 20KG</t>
  </si>
  <si>
    <t>Professionnel</t>
  </si>
  <si>
    <t>POCHEE</t>
  </si>
  <si>
    <t>Florentaise PRO</t>
  </si>
  <si>
    <t>STCD-T….</t>
  </si>
  <si>
    <t>PROC50S</t>
  </si>
  <si>
    <t>FLO PRO CHRYSANTHEMES 50L</t>
  </si>
  <si>
    <t>STF25</t>
  </si>
  <si>
    <t>PROF10S</t>
  </si>
  <si>
    <t>FLO PRO SUBSTRAT FRAISE 25 L ex PROF10S</t>
  </si>
  <si>
    <t>STF20</t>
  </si>
  <si>
    <t>PROF20S</t>
  </si>
  <si>
    <t>FLO PRO SUBSTRAT FRAISE 20 L</t>
  </si>
  <si>
    <t>STCO (concombre)</t>
  </si>
  <si>
    <t>PROH15S</t>
  </si>
  <si>
    <t>FLO PRO CONCOMBRES 15 L</t>
  </si>
  <si>
    <t>SHS20P</t>
  </si>
  <si>
    <t>PROH20S</t>
  </si>
  <si>
    <t>TERREAU CULTURE HORS SOL 20L</t>
  </si>
  <si>
    <t>SHS40P</t>
  </si>
  <si>
    <t>PROH40S</t>
  </si>
  <si>
    <t>TERREAU CULTURE HORS SOL 40L</t>
  </si>
  <si>
    <t>STRH100…</t>
  </si>
  <si>
    <t>PROM70S</t>
  </si>
  <si>
    <t>FLO PRO PLANTES en MASSIF 70L</t>
  </si>
  <si>
    <t>STMLH-P</t>
  </si>
  <si>
    <t>PRON70S</t>
  </si>
  <si>
    <t>FLO PRO NEUTRES 70L</t>
  </si>
  <si>
    <t>STSUP…..</t>
  </si>
  <si>
    <t>PROS70S</t>
  </si>
  <si>
    <t>FLO PRO SUSPENSIONS 70L</t>
  </si>
  <si>
    <t>PTAO50E</t>
  </si>
  <si>
    <t>PTAO50S</t>
  </si>
  <si>
    <t>PREMS TER HORTICOLE 3 FUMIERS 50L</t>
  </si>
  <si>
    <t>PTBA50E</t>
  </si>
  <si>
    <t>PTBA50S</t>
  </si>
  <si>
    <t>PREMS TERRE DITE DE BRUYERE 50L</t>
  </si>
  <si>
    <t>PTPL50E</t>
  </si>
  <si>
    <t>PTPL50S</t>
  </si>
  <si>
    <t xml:space="preserve">PREMS TERREAU PLANTATION 50L      </t>
  </si>
  <si>
    <t>PTPS40E</t>
  </si>
  <si>
    <t>PTPS40S</t>
  </si>
  <si>
    <t>PREMS TERREAU pour le SOL 40L</t>
  </si>
  <si>
    <t>PTRG50E</t>
  </si>
  <si>
    <t>PTRG50S</t>
  </si>
  <si>
    <t>PREMS TERREAU GERANIUM 50L</t>
  </si>
  <si>
    <t>PTRH70E</t>
  </si>
  <si>
    <t>PTRH70S</t>
  </si>
  <si>
    <t>PREMS TERREAU HORTICOLE 70L</t>
  </si>
  <si>
    <t>PTRU50E</t>
  </si>
  <si>
    <t>PTRU50S</t>
  </si>
  <si>
    <t xml:space="preserve">TERREAU Universel 50L              </t>
  </si>
  <si>
    <t>BHS Terreaux</t>
  </si>
  <si>
    <t>RAOR03BP40</t>
  </si>
  <si>
    <t>RAOR03S</t>
  </si>
  <si>
    <t>Fertilisant</t>
  </si>
  <si>
    <t>RAOR20P</t>
  </si>
  <si>
    <t>RAOR20S</t>
  </si>
  <si>
    <t>RARG06BP40</t>
  </si>
  <si>
    <t>RARG06S</t>
  </si>
  <si>
    <r>
      <t>Argile expansée</t>
    </r>
    <r>
      <rPr>
        <b/>
        <i/>
        <sz val="11"/>
        <color indexed="8"/>
        <rFont val="Calibri"/>
        <family val="2"/>
      </rPr>
      <t xml:space="preserve"> </t>
    </r>
  </si>
  <si>
    <t>RARG20P</t>
  </si>
  <si>
    <t>RARG20S</t>
  </si>
  <si>
    <t>Argile expansée</t>
  </si>
  <si>
    <t>RCAO50P</t>
  </si>
  <si>
    <t>RCAO50S</t>
  </si>
  <si>
    <t>Cacao</t>
  </si>
  <si>
    <t>RDCL150P</t>
  </si>
  <si>
    <t>RDCL150S</t>
  </si>
  <si>
    <t>Lin</t>
  </si>
  <si>
    <t>REAG20P</t>
  </si>
  <si>
    <t>REAG20S</t>
  </si>
  <si>
    <t>Terreau Agrumes et plantes méditerranéennes</t>
  </si>
  <si>
    <t>REAG40P</t>
  </si>
  <si>
    <t>REAG40S</t>
  </si>
  <si>
    <t>REBA20P</t>
  </si>
  <si>
    <t>REBA20S</t>
  </si>
  <si>
    <t>Terre dite de bruyère</t>
  </si>
  <si>
    <t>REBA40P</t>
  </si>
  <si>
    <t>REBA40S</t>
  </si>
  <si>
    <t>REBA70P</t>
  </si>
  <si>
    <t>REBA70S</t>
  </si>
  <si>
    <t>REBS06BP40</t>
  </si>
  <si>
    <t>REBS06S</t>
  </si>
  <si>
    <t>Terreau Semis</t>
  </si>
  <si>
    <t>REBS20P</t>
  </si>
  <si>
    <t>REBS20S</t>
  </si>
  <si>
    <t>REBS40P</t>
  </si>
  <si>
    <t>REBS40S</t>
  </si>
  <si>
    <t>RECM45P</t>
  </si>
  <si>
    <t>RECM45S</t>
  </si>
  <si>
    <t>Ecorce Pin Maritime</t>
  </si>
  <si>
    <t>RECO40P</t>
  </si>
  <si>
    <t>RECO40S</t>
  </si>
  <si>
    <t>Ecorce Résineux</t>
  </si>
  <si>
    <t>REGG40P</t>
  </si>
  <si>
    <t>REGG40S</t>
  </si>
  <si>
    <t>Terreau Gazon</t>
  </si>
  <si>
    <t>REOR06P</t>
  </si>
  <si>
    <t>REOR06S</t>
  </si>
  <si>
    <t>Terreau orchidées</t>
  </si>
  <si>
    <t>REOR06BP40</t>
  </si>
  <si>
    <t>REPG40P</t>
  </si>
  <si>
    <t>REPG40S</t>
  </si>
  <si>
    <t xml:space="preserve">Terreau Carré potager </t>
  </si>
  <si>
    <t>REPL20P</t>
  </si>
  <si>
    <t>REPL20S</t>
  </si>
  <si>
    <t>Terreau Rosiers et arbustes à fleurs</t>
  </si>
  <si>
    <t>REPL40P</t>
  </si>
  <si>
    <t>REPL40S</t>
  </si>
  <si>
    <t>Terreau Plantation</t>
  </si>
  <si>
    <t>REPL70P</t>
  </si>
  <si>
    <t>REPL70S</t>
  </si>
  <si>
    <t>REPV06P</t>
  </si>
  <si>
    <t>REPV06S</t>
  </si>
  <si>
    <t>Terreau Rempotage et plantes vertes</t>
  </si>
  <si>
    <t>REPV06BP40</t>
  </si>
  <si>
    <t>REPV20P</t>
  </si>
  <si>
    <t>REPV20S</t>
  </si>
  <si>
    <t>REPV40P</t>
  </si>
  <si>
    <t>REPV40S</t>
  </si>
  <si>
    <t>RERG20P</t>
  </si>
  <si>
    <t>RERG20S</t>
  </si>
  <si>
    <t>Terreau Géraniums et balcons</t>
  </si>
  <si>
    <t>RERG40P</t>
  </si>
  <si>
    <t>RERG40S</t>
  </si>
  <si>
    <t>RERG70P</t>
  </si>
  <si>
    <t>RERG70S</t>
  </si>
  <si>
    <t>RERU06BP40</t>
  </si>
  <si>
    <t>RERU06S</t>
  </si>
  <si>
    <t>Terreau universel horticole</t>
  </si>
  <si>
    <t>RERU20P</t>
  </si>
  <si>
    <t>RERU20S</t>
  </si>
  <si>
    <t>RERU40P</t>
  </si>
  <si>
    <t>RERU40S</t>
  </si>
  <si>
    <t>RERU70P</t>
  </si>
  <si>
    <t>RERU70S</t>
  </si>
  <si>
    <t>RFCH20P</t>
  </si>
  <si>
    <t>RFCH20S</t>
  </si>
  <si>
    <t>Fumier de cheval</t>
  </si>
  <si>
    <t>RPAR20P</t>
  </si>
  <si>
    <t>RPAR20S</t>
  </si>
  <si>
    <t>Ardoise</t>
  </si>
  <si>
    <t>RPBB45P</t>
  </si>
  <si>
    <t>RPBB45S</t>
  </si>
  <si>
    <t>Plaquettes Brunes</t>
  </si>
  <si>
    <t>RPBN45P</t>
  </si>
  <si>
    <t>RPBN45S</t>
  </si>
  <si>
    <t>Plaquettes Naturelle</t>
  </si>
  <si>
    <t>RPBR45P</t>
  </si>
  <si>
    <t>RPBR45S</t>
  </si>
  <si>
    <t>Plaquettes Rouges</t>
  </si>
  <si>
    <t>RPOZ20P</t>
  </si>
  <si>
    <t>RPOZ20S</t>
  </si>
  <si>
    <t>RPRO50P</t>
  </si>
  <si>
    <t>RPRO50S</t>
  </si>
  <si>
    <t>Terreau Professionnel 50l</t>
  </si>
  <si>
    <t>RPRO70P</t>
  </si>
  <si>
    <t>RPRO70S</t>
  </si>
  <si>
    <t>Terreau Professionnel 70l</t>
  </si>
  <si>
    <t>RSAB10P</t>
  </si>
  <si>
    <t>RSAB10S</t>
  </si>
  <si>
    <t>Sable</t>
  </si>
  <si>
    <t>RTAG20P</t>
  </si>
  <si>
    <t>RTAG20S</t>
  </si>
  <si>
    <t>RTAG40P</t>
  </si>
  <si>
    <t>RTAG40S</t>
  </si>
  <si>
    <t>RTAR06BP40</t>
  </si>
  <si>
    <t>RTAR06S</t>
  </si>
  <si>
    <t>Terreau Plantes aromatiques</t>
  </si>
  <si>
    <t>RTBA20P</t>
  </si>
  <si>
    <t>RTBA20S</t>
  </si>
  <si>
    <t>RTBA40P</t>
  </si>
  <si>
    <t>RTBA40S</t>
  </si>
  <si>
    <t>RTBA70P</t>
  </si>
  <si>
    <t>RTBA70S</t>
  </si>
  <si>
    <t>RTBO06BP40</t>
  </si>
  <si>
    <t>RTBO06S</t>
  </si>
  <si>
    <t>Terreau Bonsaïs</t>
  </si>
  <si>
    <t>RTBS06BP40</t>
  </si>
  <si>
    <t>RTBS06S</t>
  </si>
  <si>
    <t>RTBS20P</t>
  </si>
  <si>
    <t>RTBS20S</t>
  </si>
  <si>
    <t>RTBS40P</t>
  </si>
  <si>
    <t>RTBS40S</t>
  </si>
  <si>
    <t>RTCC06BP40</t>
  </si>
  <si>
    <t>RTCC06S</t>
  </si>
  <si>
    <t>Terreau Cactées et plantes grasses</t>
  </si>
  <si>
    <t>RTGG40P</t>
  </si>
  <si>
    <t>RTGG40S</t>
  </si>
  <si>
    <t>RTOE40E</t>
  </si>
  <si>
    <t>RTOE40S</t>
  </si>
  <si>
    <t>ECOTOP Ecorces 10/40</t>
  </si>
  <si>
    <t>RTOH40E</t>
  </si>
  <si>
    <t>RTOH40S</t>
  </si>
  <si>
    <t xml:space="preserve">ECOTOP Terreau horticole </t>
  </si>
  <si>
    <t>RTOR06P</t>
  </si>
  <si>
    <t>RTOR06S</t>
  </si>
  <si>
    <t>RTOR06BP40</t>
  </si>
  <si>
    <t>RTPG40P</t>
  </si>
  <si>
    <t>RTPG40S</t>
  </si>
  <si>
    <t>RTPL20P</t>
  </si>
  <si>
    <t>RTPL20S</t>
  </si>
  <si>
    <t>RTPL40P</t>
  </si>
  <si>
    <t>RTPL40S</t>
  </si>
  <si>
    <t>RTPL70P</t>
  </si>
  <si>
    <t>RTPL70S</t>
  </si>
  <si>
    <t>RTPV06P</t>
  </si>
  <si>
    <t>RTPV06S</t>
  </si>
  <si>
    <t>RTPV06BP40</t>
  </si>
  <si>
    <t>RTPV20E</t>
  </si>
  <si>
    <t>RTPV20S</t>
  </si>
  <si>
    <t>RTPV40</t>
  </si>
  <si>
    <t>RTPV40S</t>
  </si>
  <si>
    <t>RTRG20P</t>
  </si>
  <si>
    <t>RTRG20S</t>
  </si>
  <si>
    <t>RTRG40P</t>
  </si>
  <si>
    <t>RTRG40S</t>
  </si>
  <si>
    <t>RTRG70P</t>
  </si>
  <si>
    <t>RTRG70S</t>
  </si>
  <si>
    <t>RTRH06BP40</t>
  </si>
  <si>
    <t>RTRH06S</t>
  </si>
  <si>
    <t>Terreau horticole</t>
  </si>
  <si>
    <t>RTRH20P</t>
  </si>
  <si>
    <t>RTRH20S</t>
  </si>
  <si>
    <t>RTRH40P</t>
  </si>
  <si>
    <t>RTRH40S</t>
  </si>
  <si>
    <t>RTRH70P</t>
  </si>
  <si>
    <t>RTRH70S</t>
  </si>
  <si>
    <t>RTRU20P</t>
  </si>
  <si>
    <t>RTRU20S</t>
  </si>
  <si>
    <t>Terreau universel</t>
  </si>
  <si>
    <t>RTRU40P</t>
  </si>
  <si>
    <t>RTRU40S</t>
  </si>
  <si>
    <t>RTRU70P</t>
  </si>
  <si>
    <t>RTRU70S</t>
  </si>
  <si>
    <t>RTVG40P</t>
  </si>
  <si>
    <t>RTVG40S</t>
  </si>
  <si>
    <t>SFAC</t>
  </si>
  <si>
    <t xml:space="preserve">SCMB35S-SCSE40S-SCSM40S-SCGB40S-SCGM40S </t>
  </si>
  <si>
    <t>SCSM25S</t>
  </si>
  <si>
    <t>SFAC SABLE 25 KG</t>
  </si>
  <si>
    <t>SEFL70S</t>
  </si>
  <si>
    <t>SAC PROFESSIONNEL TER. FLEURISSEMENT 70L</t>
  </si>
  <si>
    <t>SEPL70S</t>
  </si>
  <si>
    <t>SAC PROFESSIONNEL TER. PLANTATION 70L</t>
  </si>
  <si>
    <t>SERH70S</t>
  </si>
  <si>
    <t>SAC PROFESSIONNEL TER. PRODUCTION HORTICOLE 70L</t>
  </si>
  <si>
    <t>GREENFIELD</t>
  </si>
  <si>
    <t>SGRE30S</t>
  </si>
  <si>
    <t>GREENFIELD (sacherie appartenant au client)</t>
  </si>
  <si>
    <t>SIDOMSA</t>
  </si>
  <si>
    <t>SIDO20P</t>
  </si>
  <si>
    <t>SIDO20S</t>
  </si>
  <si>
    <t>SIDOMSA COMPOST VERT 20 KG</t>
  </si>
  <si>
    <t>PRO STA</t>
  </si>
  <si>
    <t>SPRO50</t>
  </si>
  <si>
    <t>SPRO50S</t>
  </si>
  <si>
    <t>SAC PROFESSIONNEL STA 29</t>
  </si>
  <si>
    <t>Sopranature</t>
  </si>
  <si>
    <t>SSOP11</t>
  </si>
  <si>
    <t>SSOP11S</t>
  </si>
  <si>
    <t>SOPRANATURE MELANGE 30L</t>
  </si>
  <si>
    <t>SSOP16</t>
  </si>
  <si>
    <t>SSOP16S</t>
  </si>
  <si>
    <t>SOPRAFLORE MELANGE 30L</t>
  </si>
  <si>
    <t>SSOP1</t>
  </si>
  <si>
    <t>SSOP1S</t>
  </si>
  <si>
    <t>SSOP2</t>
  </si>
  <si>
    <t>SSOP2S</t>
  </si>
  <si>
    <t>SSOP30</t>
  </si>
  <si>
    <t>SSOP30S</t>
  </si>
  <si>
    <t>SOPRANATURE NEUTRE 30L</t>
  </si>
  <si>
    <t>SSOP3</t>
  </si>
  <si>
    <t>SSOP3S</t>
  </si>
  <si>
    <t>SSOP4</t>
  </si>
  <si>
    <t>SSOP4S</t>
  </si>
  <si>
    <t>SSOP5S</t>
  </si>
  <si>
    <t>SSOP6</t>
  </si>
  <si>
    <t>SSOP6S</t>
  </si>
  <si>
    <t>SSOP7</t>
  </si>
  <si>
    <t>SSOP7S</t>
  </si>
  <si>
    <t>SSOP8</t>
  </si>
  <si>
    <t>SSOP8S</t>
  </si>
  <si>
    <t>SSOP9</t>
  </si>
  <si>
    <t>SSOP9S</t>
  </si>
  <si>
    <t>STAQ20E</t>
  </si>
  <si>
    <t>STAQ20S</t>
  </si>
  <si>
    <t>TERREAU PLANTE AQUATIQUE 20 L</t>
  </si>
  <si>
    <t>Promo</t>
  </si>
  <si>
    <t>TECO50S</t>
  </si>
  <si>
    <t xml:space="preserve">ECORCE PAILLAGE 10/40 50L       </t>
  </si>
  <si>
    <t>Terre &amp; Nature paillage</t>
  </si>
  <si>
    <t>TENCAO120</t>
  </si>
  <si>
    <t>TENCAO120S</t>
  </si>
  <si>
    <t>TERRE&amp;NATURE COPOCAO 120 L</t>
  </si>
  <si>
    <t>TFCH20E</t>
  </si>
  <si>
    <t>TFCH20S</t>
  </si>
  <si>
    <t xml:space="preserve">FUMIER DE CHEVAL 20 KG   </t>
  </si>
  <si>
    <t>Terdor</t>
  </si>
  <si>
    <t>TTBA20E</t>
  </si>
  <si>
    <t>TTBA20S</t>
  </si>
  <si>
    <t>TTPL50E</t>
  </si>
  <si>
    <t>TTPL50S</t>
  </si>
  <si>
    <t>TTPS50E</t>
  </si>
  <si>
    <t>TTPS50S</t>
  </si>
  <si>
    <t>TERDOR TERREAU POUR LE SOL 50L</t>
  </si>
  <si>
    <t>TTPV10BP</t>
  </si>
  <si>
    <t>TTPV10S</t>
  </si>
  <si>
    <t>TERREAU PLANTES VERTES 10L</t>
  </si>
  <si>
    <t>TTRG20E</t>
  </si>
  <si>
    <t>TTRG20S</t>
  </si>
  <si>
    <t xml:space="preserve">TERREAU GERANIUM 20L           </t>
  </si>
  <si>
    <t>TTRG50E</t>
  </si>
  <si>
    <t>TTRG50S</t>
  </si>
  <si>
    <t>TERDOR TERREAU GERANIUM 50L</t>
  </si>
  <si>
    <t>TTRH50E</t>
  </si>
  <si>
    <t>TTRH50S</t>
  </si>
  <si>
    <t>TERREAU HORTICOLE 50L</t>
  </si>
  <si>
    <t>TTRU20E</t>
  </si>
  <si>
    <t>TTRU20S</t>
  </si>
  <si>
    <t xml:space="preserve">TERREAU UNIVERSEL 20L          </t>
  </si>
  <si>
    <t>TTRU50E</t>
  </si>
  <si>
    <t>TTRU50S</t>
  </si>
  <si>
    <t xml:space="preserve">TERREAU UNIVERSEL 50L          </t>
  </si>
  <si>
    <t>Système U</t>
  </si>
  <si>
    <t>UEPL50E</t>
  </si>
  <si>
    <t>UEPL50S</t>
  </si>
  <si>
    <t>SYSTÈME "U" TERREAU PLANTATION ECOLABEL 50L</t>
  </si>
  <si>
    <t>UGBS20E</t>
  </si>
  <si>
    <t>UGBS20S</t>
  </si>
  <si>
    <t>TERREAU GRENPROTECT SEMI BOUTURAGE 20L</t>
  </si>
  <si>
    <t>UTPX50E</t>
  </si>
  <si>
    <t>UTPX50S</t>
  </si>
  <si>
    <t>TERREAU BIEN VU 50L</t>
  </si>
  <si>
    <t>UTRU20E</t>
  </si>
  <si>
    <t>UTRU20S</t>
  </si>
  <si>
    <t xml:space="preserve">TERREAU UNIVERSEL 20 L   </t>
  </si>
  <si>
    <t>UTRU50E</t>
  </si>
  <si>
    <t>UTRU50S</t>
  </si>
  <si>
    <t xml:space="preserve">TERREAU UNIVERSEL 50 L   </t>
  </si>
  <si>
    <t>No name</t>
  </si>
  <si>
    <t>XECO50E</t>
  </si>
  <si>
    <t>XECO50S</t>
  </si>
  <si>
    <t>ECORCE PAILLAGE 10/40 50L (pour LIDL)</t>
  </si>
  <si>
    <t>XTBA20E</t>
  </si>
  <si>
    <t>XTBA20S</t>
  </si>
  <si>
    <t>TERRE DITE DE BRUYERE 20L (pour LIDL)</t>
  </si>
  <si>
    <t>Jardi LR</t>
  </si>
  <si>
    <t>XTRU50E</t>
  </si>
  <si>
    <t>XTRU50S</t>
  </si>
  <si>
    <t xml:space="preserve">T.UNIVERSEL 50L 6629  </t>
  </si>
  <si>
    <t>Silence çà pousse</t>
  </si>
  <si>
    <t>YAOR20P</t>
  </si>
  <si>
    <t>YAOR20S</t>
  </si>
  <si>
    <t>S.C.P. FERTILISANT Fruits &amp; légumes 20KG</t>
  </si>
  <si>
    <t xml:space="preserve">Espace Jardin </t>
  </si>
  <si>
    <t>YAOR20E</t>
  </si>
  <si>
    <t>FERTILISANT 20 KG</t>
  </si>
  <si>
    <t>YCSA60P</t>
  </si>
  <si>
    <t>YCSA60S</t>
  </si>
  <si>
    <t>S.C.P. PAILLAGE COSSES DE SARRASIN 60L</t>
  </si>
  <si>
    <t>YECM50E</t>
  </si>
  <si>
    <t>YECM50S</t>
  </si>
  <si>
    <t>YECM60P</t>
  </si>
  <si>
    <t>YECM60S</t>
  </si>
  <si>
    <t>S.C.P. PAILLAGE ECORCES DE PIN MARITIME 20/40 60L</t>
  </si>
  <si>
    <t>YECP50E</t>
  </si>
  <si>
    <t>YECP50S</t>
  </si>
  <si>
    <t xml:space="preserve">ECORCE PIN 10/25 50L  </t>
  </si>
  <si>
    <t>YFCH20E</t>
  </si>
  <si>
    <t>YFCH20S</t>
  </si>
  <si>
    <t>YGAR10BP</t>
  </si>
  <si>
    <t>YGAR10</t>
  </si>
  <si>
    <t>S.C.P. TERREAU PLANTES AROMATIQUES 10L</t>
  </si>
  <si>
    <t>YGBS06BP</t>
  </si>
  <si>
    <t>YGBS06S</t>
  </si>
  <si>
    <t>S.C.P. TERREAU SEMIS ET BOUTURAGE 6L</t>
  </si>
  <si>
    <t>YGBS20P</t>
  </si>
  <si>
    <t>YGBS20S</t>
  </si>
  <si>
    <t>S.C.P. TERREAU SEMIS ET BOUTURAGE 20L</t>
  </si>
  <si>
    <t>YGPG40P</t>
  </si>
  <si>
    <t>YGPG40S</t>
  </si>
  <si>
    <t>S.C.P. TERREAU FRUITS ET LEGUMES 40L</t>
  </si>
  <si>
    <t>YGRA10P</t>
  </si>
  <si>
    <t>YGRA10S</t>
  </si>
  <si>
    <t>S.C.P. FERTILISANT GRANULES Massifs 10KG</t>
  </si>
  <si>
    <t>YGRG20P</t>
  </si>
  <si>
    <t>YGRG20S</t>
  </si>
  <si>
    <t>S.C.P. TERREAU PLANTES DE JARDINIERES 20L</t>
  </si>
  <si>
    <t>YPAR18P</t>
  </si>
  <si>
    <t>YPAR18S</t>
  </si>
  <si>
    <t>S.C.P. PAILLAGE ARDOISES 18L</t>
  </si>
  <si>
    <t>YPBN20P</t>
  </si>
  <si>
    <t>YPBN20S</t>
  </si>
  <si>
    <t>S.C.P. PAILLAGE PLAQUETTES DE BOIS NATURELLE 20L</t>
  </si>
  <si>
    <t>YTAG40P</t>
  </si>
  <si>
    <t>YTAG40S</t>
  </si>
  <si>
    <t>S.C.P. TERREAU PLANTES DU SOLEIL 40L</t>
  </si>
  <si>
    <t>YTBA20P</t>
  </si>
  <si>
    <t>YTBA20S</t>
  </si>
  <si>
    <t>S.C.P. TERREAU PLANTES D'OMBRE 20L</t>
  </si>
  <si>
    <t>YTOR06BP</t>
  </si>
  <si>
    <t>YTOR06S</t>
  </si>
  <si>
    <t>S.C.P. TERREAU ORCHIDEES 6L</t>
  </si>
  <si>
    <t>YTPA10BP</t>
  </si>
  <si>
    <t>YTPA10S</t>
  </si>
  <si>
    <t>S.C.P. TERREAU PLANTES VERTES 10L</t>
  </si>
  <si>
    <t>YTPA20E</t>
  </si>
  <si>
    <t>YTPA20S</t>
  </si>
  <si>
    <t xml:space="preserve">TERREAU REMPOTAGE 20 L   </t>
  </si>
  <si>
    <t>YTPL40P</t>
  </si>
  <si>
    <t>YTPL40S</t>
  </si>
  <si>
    <t>S.C.P. TERREAU ARBRES ET ARBUSTES 40L</t>
  </si>
  <si>
    <t>YTPL50E</t>
  </si>
  <si>
    <t>YTPL50S</t>
  </si>
  <si>
    <t>TERREAU PLANTATION 50 L</t>
  </si>
  <si>
    <t>YTRG40E</t>
  </si>
  <si>
    <t>YTRG40S</t>
  </si>
  <si>
    <t>TERREAU GERANIUM 40 L</t>
  </si>
  <si>
    <t>YTRU40E</t>
  </si>
  <si>
    <t>YTRU40S</t>
  </si>
  <si>
    <t xml:space="preserve">TERREAU UNIVERSEL 40 L   </t>
  </si>
  <si>
    <t>YTRU70E</t>
  </si>
  <si>
    <t>YTRU70S</t>
  </si>
  <si>
    <t>TERREAU UNIVERSEL 70 L</t>
  </si>
  <si>
    <t>YVTB40P</t>
  </si>
  <si>
    <t>YVTB40S</t>
  </si>
  <si>
    <t>S.C.P. TERRE JARDIN PLANTES D'OMBRE 40L</t>
  </si>
  <si>
    <t>NPOT04</t>
  </si>
  <si>
    <t>NTOM01</t>
  </si>
  <si>
    <t>Densité PEBD</t>
  </si>
  <si>
    <t>Taux Recyclage</t>
  </si>
  <si>
    <t>Type</t>
  </si>
  <si>
    <t>PEBD</t>
  </si>
  <si>
    <t>Poids plastique (gr)</t>
  </si>
  <si>
    <t>Poids papier (gr)</t>
  </si>
  <si>
    <t>FBVC25E</t>
  </si>
  <si>
    <t>ISAB20</t>
  </si>
  <si>
    <t>VFCH20S</t>
  </si>
  <si>
    <t>VPOZ20S</t>
  </si>
  <si>
    <t>VTBS20S</t>
  </si>
  <si>
    <t>VTPA20S</t>
  </si>
  <si>
    <t>VTPV06S</t>
  </si>
  <si>
    <t>XTPS40S</t>
  </si>
  <si>
    <t>XTRG20S</t>
  </si>
  <si>
    <t>STPL40S</t>
  </si>
  <si>
    <t>STFL40S</t>
  </si>
  <si>
    <t>STBA40S</t>
  </si>
  <si>
    <t>STFL20S</t>
  </si>
  <si>
    <t>STRU40S</t>
  </si>
  <si>
    <t>STRH50S</t>
  </si>
  <si>
    <t>910-1070</t>
  </si>
  <si>
    <t>SEFL70</t>
  </si>
  <si>
    <t>SEPL70</t>
  </si>
  <si>
    <t>SERH70</t>
  </si>
  <si>
    <t>SGRE30</t>
  </si>
  <si>
    <t>Domedia</t>
  </si>
  <si>
    <t>VFCH20E</t>
  </si>
  <si>
    <t>VPOZ20E</t>
  </si>
  <si>
    <t>Pouzzolane 7/15 mm 20L</t>
  </si>
  <si>
    <t>VTBS20E</t>
  </si>
  <si>
    <t>terreau semis 20L</t>
  </si>
  <si>
    <t>VTPA06BP</t>
  </si>
  <si>
    <t xml:space="preserve">TERREAU REMPOTAGE 06L </t>
  </si>
  <si>
    <t>VTPV20E</t>
  </si>
  <si>
    <t>terreau plantes vertes 20L</t>
  </si>
  <si>
    <t>XTPS40E</t>
  </si>
  <si>
    <t>TERREAU POUR LE SOL 40L (pour LIDL)</t>
  </si>
  <si>
    <t>XTRG20E</t>
  </si>
  <si>
    <t>Terreau géraniums 20L (pour LIDL)</t>
  </si>
  <si>
    <t>STA</t>
  </si>
  <si>
    <t>TERREAU JARDINIERE 40L</t>
  </si>
  <si>
    <t>STDBPL40S</t>
  </si>
  <si>
    <t>TERRE DITE DE BRUYERE 40L</t>
  </si>
  <si>
    <t>TERREAU JARDINIERE 20L</t>
  </si>
  <si>
    <t>Sac fourre -tout STA 50L</t>
  </si>
  <si>
    <t>STRU40</t>
  </si>
  <si>
    <t>TERREAU BRETON UNIVERSEL50L</t>
  </si>
  <si>
    <t>TERREAU BRETON HORTICOLE 50L</t>
  </si>
  <si>
    <t>BPI</t>
  </si>
  <si>
    <t>Placel-dodyplast</t>
  </si>
  <si>
    <t>livré par PELTRACOM</t>
  </si>
  <si>
    <t>Placel</t>
  </si>
  <si>
    <t>Morancé</t>
  </si>
  <si>
    <t>Rhône Alpes Emballages</t>
  </si>
  <si>
    <t>Ravago</t>
  </si>
  <si>
    <t>Aspla</t>
  </si>
  <si>
    <t>Teyssier Emballage</t>
  </si>
  <si>
    <t>Gimprim</t>
  </si>
  <si>
    <t>placel</t>
  </si>
  <si>
    <t xml:space="preserve">RAVAGO </t>
  </si>
  <si>
    <t xml:space="preserve">Placel </t>
  </si>
  <si>
    <t xml:space="preserve">BPI </t>
  </si>
  <si>
    <t>Dodyplast</t>
  </si>
  <si>
    <t>fourni par fournisseur paille</t>
  </si>
  <si>
    <t>Barbier Group</t>
  </si>
  <si>
    <t xml:space="preserve">Barbier Group </t>
  </si>
  <si>
    <t>Bpi</t>
  </si>
  <si>
    <t>Placel-Dodyplast</t>
  </si>
  <si>
    <t>Imprimeur</t>
  </si>
  <si>
    <t>BFCH20E</t>
  </si>
  <si>
    <t>BFCH20S</t>
  </si>
  <si>
    <t>ECO+ FUMIER de CHEVAL 20 KG</t>
  </si>
  <si>
    <t>BECP50E</t>
  </si>
  <si>
    <t>BECP50S</t>
  </si>
  <si>
    <t>ECO+ ECORCES 5/20 FRAICHES 50 L</t>
  </si>
  <si>
    <t>BPPX50E</t>
  </si>
  <si>
    <t>BPPX50S</t>
  </si>
  <si>
    <t>ECO+ TERREAU UNIVERSEL 50 L</t>
  </si>
  <si>
    <t>T. AMELIORATEUR DE TERRE 20 KG</t>
  </si>
  <si>
    <t>T. PLA. INT. ALGIFLORE 5 L</t>
  </si>
  <si>
    <t>T. PLA. INT. ALGIFLORE 15 L</t>
  </si>
  <si>
    <t>CAPL50E</t>
  </si>
  <si>
    <t>CAPL50S</t>
  </si>
  <si>
    <t>T. PLANTATION ALGIFLORE 50L PBSLT</t>
  </si>
  <si>
    <t>BILLES D'ARGILE 03L 111077</t>
  </si>
  <si>
    <t xml:space="preserve">BILLES D'ARGILE 10L 44063 </t>
  </si>
  <si>
    <t xml:space="preserve">BILLES D'ARGILE 20L 44064 </t>
  </si>
  <si>
    <t>CFCH25E</t>
  </si>
  <si>
    <t>CFCH25S</t>
  </si>
  <si>
    <t xml:space="preserve">FUMIER DE CHEVAL 25KG     </t>
  </si>
  <si>
    <t>Engrais</t>
  </si>
  <si>
    <t>CMO50P</t>
  </si>
  <si>
    <t>CMO50S</t>
  </si>
  <si>
    <t>CMO 50 KG</t>
  </si>
  <si>
    <t>CPCL16BP</t>
  </si>
  <si>
    <t>CPCL16S</t>
  </si>
  <si>
    <t>FLORENTAISE PAIN DE CULTURE TOM. LEGUME-FRUITS 16L</t>
  </si>
  <si>
    <t>CPCL40E</t>
  </si>
  <si>
    <t>CPCT16BP</t>
  </si>
  <si>
    <t>CPCT16S</t>
  </si>
  <si>
    <t>FLORENTAISE PAIN DE CULTURE PTES AROMAT.16L</t>
  </si>
  <si>
    <t>CPOM30E</t>
  </si>
  <si>
    <t>CPOM30S</t>
  </si>
  <si>
    <t>POUZZOLANE MOYENNE 30L</t>
  </si>
  <si>
    <t xml:space="preserve">T.PL.MEDITERRAN 20L111072 </t>
  </si>
  <si>
    <t xml:space="preserve">TERREAU BONSAIS 05L 43205 </t>
  </si>
  <si>
    <t>CTBS15S</t>
  </si>
  <si>
    <t xml:space="preserve">T.SEMIS.BOUTUR 15L 111067 </t>
  </si>
  <si>
    <t>CTBT15S</t>
  </si>
  <si>
    <t xml:space="preserve">T. PLTES EN BAC 15L 43200 </t>
  </si>
  <si>
    <t>CTBT40S</t>
  </si>
  <si>
    <t xml:space="preserve">T. PLTES EN BAC 40L 43201 </t>
  </si>
  <si>
    <t xml:space="preserve">TERREAU CACTEES 05L 43204 </t>
  </si>
  <si>
    <t>CTCE20</t>
  </si>
  <si>
    <t>TERREAU Potagères et condimentaires 20L PBSLT</t>
  </si>
  <si>
    <t>CTGE50</t>
  </si>
  <si>
    <t>TERREAU JARDINIERES ET BACS 50L PBSLT</t>
  </si>
  <si>
    <t>CTGG40E</t>
  </si>
  <si>
    <t>CTGG40S</t>
  </si>
  <si>
    <t xml:space="preserve">TERREAU GAZON 40L 43197   </t>
  </si>
  <si>
    <t>CTGM15S</t>
  </si>
  <si>
    <t xml:space="preserve">T. JARDINIERES 15L 43198  </t>
  </si>
  <si>
    <t>CTGM40E</t>
  </si>
  <si>
    <t>CTGM40S</t>
  </si>
  <si>
    <t xml:space="preserve">T.JARDINIERES 40L 43199   </t>
  </si>
  <si>
    <t xml:space="preserve">TER ORCHIDEES 05L 43206   </t>
  </si>
  <si>
    <t xml:space="preserve">T. PLTES MAISON 05L 43202 </t>
  </si>
  <si>
    <t>CTPA10BP</t>
  </si>
  <si>
    <t>CTPA10S</t>
  </si>
  <si>
    <t xml:space="preserve">T. PLANTE INT 10L 111062  </t>
  </si>
  <si>
    <t xml:space="preserve">T. PLTES MAISON 15L 43203 </t>
  </si>
  <si>
    <t>CTPA20E</t>
  </si>
  <si>
    <t>CTPA20S</t>
  </si>
  <si>
    <t xml:space="preserve">T.PLANTE INT 20L 111063   </t>
  </si>
  <si>
    <t>CTPA50E</t>
  </si>
  <si>
    <t>CTPA50S</t>
  </si>
  <si>
    <t>TERREAU PL. D'INTERIEUR NutriActiv 50L PBSLT</t>
  </si>
  <si>
    <t>CTPE50</t>
  </si>
  <si>
    <t>TERREAU PLANTATIONS JARDIN 50L PBSLT</t>
  </si>
  <si>
    <t>CTPF20E</t>
  </si>
  <si>
    <t>CTPF20S</t>
  </si>
  <si>
    <t>T.PLTS FLEURIES 20L 111059</t>
  </si>
  <si>
    <t xml:space="preserve">T. PLANT/ROS 20L 111053   </t>
  </si>
  <si>
    <t xml:space="preserve">T.PLANT/ROS 50L 111054    </t>
  </si>
  <si>
    <t xml:space="preserve">T. PLANT/ROS 70L 111055   </t>
  </si>
  <si>
    <t xml:space="preserve">TER GERANIUM 20L 111057   </t>
  </si>
  <si>
    <t xml:space="preserve">TER GERANIUM 50L 111058   </t>
  </si>
  <si>
    <t>TERREAU UNIVERSEL 50L 9316</t>
  </si>
  <si>
    <t>TERREAU UNIVERSEL 70L 9328</t>
  </si>
  <si>
    <t>CTVE20E</t>
  </si>
  <si>
    <t>CTVE20S</t>
  </si>
  <si>
    <t>TERREAU PLANTES D'INTERIEUR 20L PBSLT</t>
  </si>
  <si>
    <t xml:space="preserve">TERRE VEGETALE 40L 9329   </t>
  </si>
  <si>
    <t>TERR DE BRUYERE 15L 111068</t>
  </si>
  <si>
    <t>TERR DE BRUYERE 40L 111069</t>
  </si>
  <si>
    <t>CVTB60E</t>
  </si>
  <si>
    <t>CVTB60S</t>
  </si>
  <si>
    <t>TERR DE BRUYERE 60L 111070</t>
  </si>
  <si>
    <t>DBFU20P</t>
  </si>
  <si>
    <t>DBFU20S</t>
  </si>
  <si>
    <t>BIOFUMUR 20 KG</t>
  </si>
  <si>
    <t>DBIOFUM50S</t>
  </si>
  <si>
    <t>BIOFUMUR 50 KG</t>
  </si>
  <si>
    <t>DECM50E</t>
  </si>
  <si>
    <t>DECM50S</t>
  </si>
  <si>
    <t xml:space="preserve">ECORCE DECO 25/40 50L  </t>
  </si>
  <si>
    <t>DERG40E</t>
  </si>
  <si>
    <t>DERG40S</t>
  </si>
  <si>
    <t>TERREAU GERANIUM ECOLABELLISE 40L</t>
  </si>
  <si>
    <t>DFCH20E</t>
  </si>
  <si>
    <t>DFCH20S</t>
  </si>
  <si>
    <t xml:space="preserve">FUMIER DE CHEVAL 20KG  </t>
  </si>
  <si>
    <t>DPCT16BP</t>
  </si>
  <si>
    <t>DPCT16S</t>
  </si>
  <si>
    <t>FLORENTAISE PIN DE CULTURE TOMATE 16L</t>
  </si>
  <si>
    <t>DTAG40E</t>
  </si>
  <si>
    <t>DTAG40S</t>
  </si>
  <si>
    <t>DTAQ15S</t>
  </si>
  <si>
    <t>TERREAU PLTES AQUAT 15L</t>
  </si>
  <si>
    <t>DTAQ15DP39</t>
  </si>
  <si>
    <t xml:space="preserve">TERREAU PLTES AQUA 15L </t>
  </si>
  <si>
    <t>DTBE60S</t>
  </si>
  <si>
    <t>TOURBE FERTILISEE 60L</t>
  </si>
  <si>
    <t>DTBL030P</t>
  </si>
  <si>
    <t>DTBL030S</t>
  </si>
  <si>
    <t xml:space="preserve">TOURBE BLONDE 30L      </t>
  </si>
  <si>
    <t>DTBL150P</t>
  </si>
  <si>
    <t>DTBL150S</t>
  </si>
  <si>
    <t xml:space="preserve">TOURBE BLONDE 150L     </t>
  </si>
  <si>
    <t>DTBS20AE54</t>
  </si>
  <si>
    <t>DTBS20S</t>
  </si>
  <si>
    <t xml:space="preserve">TERREAU SEMIS 20L      </t>
  </si>
  <si>
    <t>DTCC06S</t>
  </si>
  <si>
    <t xml:space="preserve">TERREAU CACTEES 06L    </t>
  </si>
  <si>
    <t>DTOP40S</t>
  </si>
  <si>
    <t>TERREAU OLIVIERS 40L</t>
  </si>
  <si>
    <t>DTOR06BP70</t>
  </si>
  <si>
    <t>DTOR06S</t>
  </si>
  <si>
    <t xml:space="preserve">TERREAU ORCHIDEES 06L  </t>
  </si>
  <si>
    <t>DTPF06S</t>
  </si>
  <si>
    <t>TERREAU PL FLEURIES 06L</t>
  </si>
  <si>
    <t>DTPG40E</t>
  </si>
  <si>
    <t>DTPG40S</t>
  </si>
  <si>
    <t>TERREAU POTAGER 40L</t>
  </si>
  <si>
    <t>DTPL50E</t>
  </si>
  <si>
    <t>DTPL50S</t>
  </si>
  <si>
    <t xml:space="preserve">TERREAU PLANTATION 50L </t>
  </si>
  <si>
    <t>DTPV06S</t>
  </si>
  <si>
    <t xml:space="preserve">TERREAU PL. VERTES 06L </t>
  </si>
  <si>
    <t>DTPV20E</t>
  </si>
  <si>
    <t>DTPV20S</t>
  </si>
  <si>
    <t xml:space="preserve">TERREAU REMPOTAGE 20L  </t>
  </si>
  <si>
    <t>DTRG20E</t>
  </si>
  <si>
    <t>DTRG20S</t>
  </si>
  <si>
    <t xml:space="preserve">TERREAU.GERANIUM 20L   </t>
  </si>
  <si>
    <t>DTRG50E</t>
  </si>
  <si>
    <t>DTRG50S</t>
  </si>
  <si>
    <t xml:space="preserve">TERREAU GERANIUM 50L   </t>
  </si>
  <si>
    <t>DTRH20E</t>
  </si>
  <si>
    <t>DTRH20S</t>
  </si>
  <si>
    <t xml:space="preserve">TERREAU HORTICOLE 20L  </t>
  </si>
  <si>
    <t>DTRH50E</t>
  </si>
  <si>
    <t>DTRH50S</t>
  </si>
  <si>
    <t xml:space="preserve">TERREAU HORTICOLE 50L  </t>
  </si>
  <si>
    <t>DTRH70E</t>
  </si>
  <si>
    <t>DTRH70S</t>
  </si>
  <si>
    <t xml:space="preserve">TERREAU HORTICOLE 70L  </t>
  </si>
  <si>
    <t>DTVG40E</t>
  </si>
  <si>
    <t>DTVG40S</t>
  </si>
  <si>
    <t xml:space="preserve">TERRE VEGETALE 40L     </t>
  </si>
  <si>
    <t>DVTB40E</t>
  </si>
  <si>
    <t>DVTB40S</t>
  </si>
  <si>
    <t xml:space="preserve">TERRE BRUYERE VER. 40l </t>
  </si>
  <si>
    <t>Florentaise WWF</t>
  </si>
  <si>
    <t>DWAO20E</t>
  </si>
  <si>
    <t>DWAO20S</t>
  </si>
  <si>
    <t>DWBA40E</t>
  </si>
  <si>
    <t>DWBA40S</t>
  </si>
  <si>
    <t>TERRE DITE DE BRUYERE 40 L</t>
  </si>
  <si>
    <t>DWPI20BP</t>
  </si>
  <si>
    <t>DWPI20S</t>
  </si>
  <si>
    <t>TERREAU PLANTE de la MAISON 20L</t>
  </si>
  <si>
    <t>DWPL75E</t>
  </si>
  <si>
    <t>DWPL75S</t>
  </si>
  <si>
    <t>TERREAU PLANTATION 75 L</t>
  </si>
  <si>
    <t>DWRG20BP</t>
  </si>
  <si>
    <t>DWRG20S</t>
  </si>
  <si>
    <t xml:space="preserve">TERREAU GERANIUM 20 L    </t>
  </si>
  <si>
    <t>DWRG40E</t>
  </si>
  <si>
    <t>DWRG40S</t>
  </si>
  <si>
    <t>DWRU20BP</t>
  </si>
  <si>
    <t>DWRU20S</t>
  </si>
  <si>
    <t>DWRU40E</t>
  </si>
  <si>
    <t>DWRU40S</t>
  </si>
  <si>
    <t>DWRU75E</t>
  </si>
  <si>
    <t>DWRU75S</t>
  </si>
  <si>
    <t xml:space="preserve">TERREAU UNIVERSEL 75 L   </t>
  </si>
  <si>
    <t>Paquet J</t>
  </si>
  <si>
    <t>ETRU50E</t>
  </si>
  <si>
    <t>ETRU50S</t>
  </si>
  <si>
    <t>Monoprix</t>
  </si>
  <si>
    <t>FTRG10BE66</t>
  </si>
  <si>
    <t>FTRG10S</t>
  </si>
  <si>
    <t>MONOPRIX TERREAU GERANIUM 10 L</t>
  </si>
  <si>
    <t>FTPV10BE66</t>
  </si>
  <si>
    <t>FTPV10S</t>
  </si>
  <si>
    <t>MONOPRIX TERREAU PLANTES VERTES 10 L</t>
  </si>
  <si>
    <t>FTRU10BE66</t>
  </si>
  <si>
    <t>FTRU10S</t>
  </si>
  <si>
    <t>MONOPRIX TERREAU UNIVERSEL 10 L</t>
  </si>
  <si>
    <t>GARDEN PRICE ECORCES 20/40 50L</t>
  </si>
  <si>
    <t>GARDEN PRICE TERRE DITE DE BRUYERE 50L</t>
  </si>
  <si>
    <t>GARDEN PRICE TERREAU PL. INTERIEURE 10L</t>
  </si>
  <si>
    <t>GARDEN PRICE TERREAU PLANTATION 50L</t>
  </si>
  <si>
    <t>GARDEN PRICE TERREAU HORTICOLE 50L</t>
  </si>
  <si>
    <t>Nutriflore T au N</t>
  </si>
  <si>
    <t>HTPC16BP</t>
  </si>
  <si>
    <t>HTPC16S</t>
  </si>
  <si>
    <t>T au N NUTRIFLORE PIN DE CULTURE AROM. 16L</t>
  </si>
  <si>
    <t>HTPL50E</t>
  </si>
  <si>
    <t>HTPL50S</t>
  </si>
  <si>
    <t>T au N NUTRIFLORE TERREAU PLANT. 50L</t>
  </si>
  <si>
    <t>HTRG40E</t>
  </si>
  <si>
    <t>HTRG40S</t>
  </si>
  <si>
    <t>T au N NUTRIFLORE TERREAU GERANIUM 40L</t>
  </si>
  <si>
    <t>HTRH50E</t>
  </si>
  <si>
    <t>HTRH50S</t>
  </si>
  <si>
    <t>T au N NUTRIFLORE TERREAU HORTICOLE 50L</t>
  </si>
  <si>
    <t>HTRU40E</t>
  </si>
  <si>
    <t>HTRU40S</t>
  </si>
  <si>
    <t>T au N NUTRIFLORE TERREAU UNIVERSEL 40L</t>
  </si>
  <si>
    <t>Terre &amp; Nature</t>
  </si>
  <si>
    <t>TERRE&amp;NATURE COPOCAO 50+10 L</t>
  </si>
  <si>
    <t>IECO50E</t>
  </si>
  <si>
    <t>IECO50S</t>
  </si>
  <si>
    <t>TERRE&amp;NATURE ECORCES 15/40 50 L</t>
  </si>
  <si>
    <t>IPAR20P</t>
  </si>
  <si>
    <t>ISAB</t>
  </si>
  <si>
    <t>TERRE&amp;NATURE SABLE</t>
  </si>
  <si>
    <t>ISCX25E</t>
  </si>
  <si>
    <t>ISCX25S</t>
  </si>
  <si>
    <t>TERRE&amp;NATURE COPOSCHISTE 25L</t>
  </si>
  <si>
    <t>ITAO50E</t>
  </si>
  <si>
    <t>ITAO50S</t>
  </si>
  <si>
    <t>TERRE&amp;NATURE TER HORTICOLE 3 FUMIERS 50L</t>
  </si>
  <si>
    <t>Cottage</t>
  </si>
  <si>
    <t>JECM50E</t>
  </si>
  <si>
    <t>JECM50S</t>
  </si>
  <si>
    <t>COTTAGE ECORCES PIN 25/40 50L</t>
  </si>
  <si>
    <t>JFCH20E</t>
  </si>
  <si>
    <t>JFCH20S</t>
  </si>
  <si>
    <t>COTTAGE FUMIER DE CHEVAL 20 KG</t>
  </si>
  <si>
    <t>JTRG40E</t>
  </si>
  <si>
    <t>JTRG40S</t>
  </si>
  <si>
    <t>COTTAGE TERREAU GERANIUM 40L</t>
  </si>
  <si>
    <t>JTRH50E</t>
  </si>
  <si>
    <t>JTRH50S</t>
  </si>
  <si>
    <t>COTTAGE TERREAU HORTICOLE FERTILISE 50L</t>
  </si>
  <si>
    <t>JTRU40E</t>
  </si>
  <si>
    <t>JTRU40S</t>
  </si>
  <si>
    <t>COTTAGE TERREAU UNIVERSEL 40L</t>
  </si>
  <si>
    <t>JVTB40E</t>
  </si>
  <si>
    <t>JVTB40S</t>
  </si>
  <si>
    <t>COTTAGE VERITABLE TERRE DE BRUYERE 40L</t>
  </si>
  <si>
    <t>Terra</t>
  </si>
  <si>
    <t>LTPI20BP</t>
  </si>
  <si>
    <t>LTPI20S</t>
  </si>
  <si>
    <t>TERREAU PLANTE INTERIEUR 20 L</t>
  </si>
  <si>
    <t>LTRU40E</t>
  </si>
  <si>
    <t>LTRU40S</t>
  </si>
  <si>
    <t>LTRG40E</t>
  </si>
  <si>
    <t>LTRG40S</t>
  </si>
  <si>
    <t>MTBA40E</t>
  </si>
  <si>
    <t>MTBA40S</t>
  </si>
  <si>
    <t>TERRE DITE BRUYERE 40L</t>
  </si>
  <si>
    <t>MTPV10BP</t>
  </si>
  <si>
    <t>MTPV10S</t>
  </si>
  <si>
    <t>TERREAU PLTE VERTE 10L</t>
  </si>
  <si>
    <t>MULCAO50P</t>
  </si>
  <si>
    <t>MULCAO50S</t>
  </si>
  <si>
    <t>MULCAO FEVES DE CACAO 50L</t>
  </si>
  <si>
    <t>MULCAO120P</t>
  </si>
  <si>
    <t>MULCAO120S</t>
  </si>
  <si>
    <t>MULCAO FEVES DE CACAO 120L</t>
  </si>
  <si>
    <t>Nutriflore T&amp;N</t>
  </si>
  <si>
    <t>NECM50E</t>
  </si>
  <si>
    <t>NECM50S</t>
  </si>
  <si>
    <t>T&amp;N ECORCES RESINEUX 20/40 EN 50L</t>
  </si>
  <si>
    <t>NECO50E</t>
  </si>
  <si>
    <t>NECO50S</t>
  </si>
  <si>
    <t>T&amp;N ECORCES RESINEUX 10/40 EN 50L</t>
  </si>
  <si>
    <t>NTAQ20E</t>
  </si>
  <si>
    <t>NTAQ20S</t>
  </si>
  <si>
    <t>TERREAU PLANTE AQUATIQUE</t>
  </si>
  <si>
    <t>PTRH50E</t>
  </si>
  <si>
    <t>PTRH50S</t>
  </si>
  <si>
    <t xml:space="preserve">TERREAU HORTICOLE 50L              </t>
  </si>
  <si>
    <t>Floralie</t>
  </si>
  <si>
    <t>QTRH70E</t>
  </si>
  <si>
    <t>QTRH70S</t>
  </si>
  <si>
    <t xml:space="preserve">TERREAU HORTICOLE 70L    </t>
  </si>
  <si>
    <t>SFBC100S</t>
  </si>
  <si>
    <t>SSOP5</t>
  </si>
  <si>
    <t>STBS</t>
  </si>
  <si>
    <t>PROB60S</t>
  </si>
  <si>
    <t>FLO PRO SEMI BOUTURES 60L</t>
  </si>
  <si>
    <t>STCDP20P</t>
  </si>
  <si>
    <t>PROC20S</t>
  </si>
  <si>
    <t>FLO PRO CHRYSANTHEMES DIRIGES 20L</t>
  </si>
  <si>
    <t>PROC60S</t>
  </si>
  <si>
    <t>FLO PRO CHRYSANTHEMES 60L</t>
  </si>
  <si>
    <t>PROC70S</t>
  </si>
  <si>
    <t>FLO PRO CHRYSANTHEMES 70L</t>
  </si>
  <si>
    <t>STF10</t>
  </si>
  <si>
    <t>FLO PRO SUBSTRAT FRAISE 10 L</t>
  </si>
  <si>
    <t>PROM60S</t>
  </si>
  <si>
    <t>FLO PRO PLANTES en MASSIF 60L</t>
  </si>
  <si>
    <t>PRON60S</t>
  </si>
  <si>
    <t>FLO PRO NEUTRES 60L</t>
  </si>
  <si>
    <t>PROS60S</t>
  </si>
  <si>
    <t>FLO PRO SUSPENSIONS 60L</t>
  </si>
  <si>
    <t>STBL70</t>
  </si>
  <si>
    <t>STBL70S</t>
  </si>
  <si>
    <t>COTTAGE TOURBE BLONDE 70L (ex SGD)</t>
  </si>
  <si>
    <t>Soufflet</t>
  </si>
  <si>
    <t>STRU70E</t>
  </si>
  <si>
    <t>STRU70S</t>
  </si>
  <si>
    <t>SOUFFLET TERREAU UNIVERSEL 70 L</t>
  </si>
  <si>
    <t>STRN70P</t>
  </si>
  <si>
    <t>STRN70S</t>
  </si>
  <si>
    <t>COTTAGE TERREAU PROFESSIONNEL  multi usages 70L (ex SGD)</t>
  </si>
  <si>
    <t>TANPLAN40</t>
  </si>
  <si>
    <t>TANPLAN40S</t>
  </si>
  <si>
    <t>TERRE au NATUREL TER PLANTATION 40 L</t>
  </si>
  <si>
    <t>TTBA40E</t>
  </si>
  <si>
    <t>TTBA40S</t>
  </si>
  <si>
    <t xml:space="preserve">SPECIAL BRUYERE 40L         </t>
  </si>
  <si>
    <t xml:space="preserve">TERREAU PLANTATION 40+10L      </t>
  </si>
  <si>
    <t>TTPS40E</t>
  </si>
  <si>
    <t>TTPS40S</t>
  </si>
  <si>
    <t>TERREAU pour le SOL 40L</t>
  </si>
  <si>
    <t>TTRG40E</t>
  </si>
  <si>
    <t>TTRG40S</t>
  </si>
  <si>
    <t xml:space="preserve">SPECIAL GERANIUM 40L        </t>
  </si>
  <si>
    <t>TTRU40E</t>
  </si>
  <si>
    <t>TTRU40S</t>
  </si>
  <si>
    <t xml:space="preserve">TERREAU UNIVERSEL 40L       </t>
  </si>
  <si>
    <t>UAOR20E</t>
  </si>
  <si>
    <t>UAOR20S</t>
  </si>
  <si>
    <t>FERTILISANT + ALGUES 20KG</t>
  </si>
  <si>
    <t>UPPX50E</t>
  </si>
  <si>
    <t>UPPX50S</t>
  </si>
  <si>
    <t>UTPL50E</t>
  </si>
  <si>
    <t>UTPL50S</t>
  </si>
  <si>
    <t xml:space="preserve">TERREAU PLANTATION 50L             </t>
  </si>
  <si>
    <t>UTRU20AE</t>
  </si>
  <si>
    <t>YTBA40E</t>
  </si>
  <si>
    <t>YTBA40S</t>
  </si>
  <si>
    <t>TERRE dîte de BRUYERE 40 L</t>
  </si>
  <si>
    <t>RAVAGO depuis 2007/11</t>
  </si>
  <si>
    <t>BPI puis GIMPRIM suivant qualité 2012</t>
  </si>
  <si>
    <t>Placel puis GIMPRIM suivant qualité 2012</t>
  </si>
  <si>
    <t>Gimprim en fonction qualité 2012</t>
  </si>
  <si>
    <t>St André Plastique</t>
  </si>
  <si>
    <t>Pansac</t>
  </si>
  <si>
    <t>FIN 2009/2012</t>
  </si>
  <si>
    <t>DEBUT 2013/2015</t>
  </si>
  <si>
    <t>ALDI</t>
  </si>
  <si>
    <t>B/OTPG50E</t>
  </si>
  <si>
    <t>BTPG50S</t>
  </si>
  <si>
    <t>B/OTRG50E</t>
  </si>
  <si>
    <t>BTRG50S</t>
  </si>
  <si>
    <t>B/OTRU50E</t>
  </si>
  <si>
    <t>BTRU50S</t>
  </si>
  <si>
    <t>CECG50E</t>
  </si>
  <si>
    <t>CECG50S</t>
  </si>
  <si>
    <t xml:space="preserve">ECORCES 40/60 50L 111076  </t>
  </si>
  <si>
    <t>CECM60S</t>
  </si>
  <si>
    <t>ECO DECO. 25/40 50L 111075</t>
  </si>
  <si>
    <t>ECORCE PAILLAGE 60L 115531</t>
  </si>
  <si>
    <t>CECP60S</t>
  </si>
  <si>
    <t>ECO DECO. 10/25 50L 111074</t>
  </si>
  <si>
    <t>TERREAU PLANTATION EN POTS 50L PBSLT</t>
  </si>
  <si>
    <t>T.PLTS VIVACES &amp; BISANNUELLES 20L 111059</t>
  </si>
  <si>
    <t>DTBO06S</t>
  </si>
  <si>
    <t xml:space="preserve">TERREAU BONSAI 06L     </t>
  </si>
  <si>
    <t>TERRE AU NATUREL TER PLANTATION 40L</t>
  </si>
  <si>
    <t>Le Mutant</t>
  </si>
  <si>
    <t>LMUT50E</t>
  </si>
  <si>
    <t>LMUT50S</t>
  </si>
  <si>
    <t>LE MUTANT TERREAU UNIVERSEL 50 L</t>
  </si>
  <si>
    <t>NEPL50E</t>
  </si>
  <si>
    <t>NEPL50S</t>
  </si>
  <si>
    <t>T&amp;N TERR PLANTATION ECOLABEL 50L</t>
  </si>
  <si>
    <t>NERG50E</t>
  </si>
  <si>
    <t>NERG50S</t>
  </si>
  <si>
    <t>T&amp;N TERR GERANIUM ECOLABEL 50L</t>
  </si>
  <si>
    <t>T&amp;N TERR HORTICOLE ECOLABEL 70L</t>
  </si>
  <si>
    <t>NGPG60E</t>
  </si>
  <si>
    <t>NGPG60S</t>
  </si>
  <si>
    <t>T&amp;N GREENPROTECT TERREAU CARRE POTAGER 60 L</t>
  </si>
  <si>
    <t>NLOM10E</t>
  </si>
  <si>
    <t>NLOM10S</t>
  </si>
  <si>
    <t>T&amp;N LOMBRIFUMUR 10 KG</t>
  </si>
  <si>
    <t>PROF25S</t>
  </si>
  <si>
    <t>TERRE a+L(-104)C(-1)+LC:L(1)C(20)+LC:L(LC:LC(23)</t>
  </si>
  <si>
    <t>Barbier Group (2015)</t>
  </si>
  <si>
    <t>DEBUT 2009/2012</t>
  </si>
  <si>
    <t>FIN 2013/2015</t>
  </si>
  <si>
    <t>La liste est parcourue de bas en haut, la réf sera de toute façon la plus récente</t>
  </si>
  <si>
    <t>DEBUT 2016/2017 (mai)</t>
  </si>
  <si>
    <t>terreau breton</t>
  </si>
  <si>
    <t>Barbier Group (2017)</t>
  </si>
  <si>
    <t>Barbier Group (2016)</t>
  </si>
  <si>
    <t>FIN 2016/2017(mai)</t>
  </si>
  <si>
    <t>DEBUT 2017/2018 (mai)</t>
  </si>
  <si>
    <t>CTPV15E</t>
  </si>
  <si>
    <t>TRUFFAUT TERREAU PALNTES VERTES</t>
  </si>
  <si>
    <t>T au N +LC:LC(14)NUTRIFLORE TERREAU PLANT. 50L</t>
  </si>
  <si>
    <t>RTOH40P</t>
  </si>
  <si>
    <t>TERREAU GERANIUM 20L (pour LIDL)</t>
  </si>
  <si>
    <t>Rhône Alpes Emballage (2017)</t>
  </si>
  <si>
    <t xml:space="preserve">BPI (2017) </t>
  </si>
  <si>
    <t>FIN 2017/2018 (mai)</t>
  </si>
  <si>
    <t>DEBUT mai2018/dec2018</t>
  </si>
  <si>
    <t>FIN mai2018/dec2018</t>
  </si>
  <si>
    <t>DEBUT janv2019</t>
  </si>
  <si>
    <t>Année</t>
  </si>
  <si>
    <t>Infos emballages recyclés</t>
  </si>
  <si>
    <t>La gamme Botanic a 30% de recyclé depuis 2018</t>
  </si>
  <si>
    <r>
      <rPr>
        <u/>
        <sz val="10"/>
        <rFont val="Calibri"/>
        <family val="2"/>
      </rPr>
      <t xml:space="preserve"> Note: </t>
    </r>
    <r>
      <rPr>
        <sz val="10"/>
        <rFont val="Calibri"/>
        <family val="2"/>
      </rPr>
      <t xml:space="preserve">quand ce fichier est mis à jour, penser à </t>
    </r>
    <r>
      <rPr>
        <b/>
        <u/>
        <sz val="10"/>
        <color rgb="FFFF0000"/>
        <rFont val="Calibri"/>
        <family val="2"/>
      </rPr>
      <t>AJOUTER</t>
    </r>
    <r>
      <rPr>
        <sz val="10"/>
        <rFont val="Calibri"/>
        <family val="2"/>
      </rPr>
      <t xml:space="preserve"> à la fin les références à la liste et ne pas supprimer d'anciennes</t>
    </r>
  </si>
  <si>
    <t>RAVAGO</t>
  </si>
  <si>
    <t>COLORANT VERT</t>
  </si>
  <si>
    <t>Gravier</t>
  </si>
  <si>
    <t>Schiste</t>
  </si>
  <si>
    <t>Code postal</t>
  </si>
  <si>
    <t>Espagne</t>
  </si>
  <si>
    <t>Italie</t>
  </si>
  <si>
    <t>Energie</t>
  </si>
  <si>
    <t>Electricité - 2018 - mix moyen - consommation</t>
  </si>
  <si>
    <t>kgCO2/kWh</t>
  </si>
  <si>
    <t>Electricité - 2018 - usage : Industrie base - consommation</t>
  </si>
  <si>
    <t>Électricité - photovoltaïque - production</t>
  </si>
  <si>
    <t>Electricité - hydraulique - production</t>
  </si>
  <si>
    <t>Electricité - géothermie - production</t>
  </si>
  <si>
    <t>Électricité - éolien terrestre - production</t>
  </si>
  <si>
    <t>Électricité - éolien en mer - production</t>
  </si>
  <si>
    <t>Electricité - centrale nucléaire - production</t>
  </si>
  <si>
    <t>Electricité - centrale gaz - production</t>
  </si>
  <si>
    <t>Electricité - centrale fioul - production</t>
  </si>
  <si>
    <t>Electricité - centrale charbon - production</t>
  </si>
  <si>
    <t>Transport routier</t>
  </si>
  <si>
    <t>Transport maritime</t>
  </si>
  <si>
    <t>Mixe énergétique électricité</t>
  </si>
  <si>
    <t>Fuel usine</t>
  </si>
  <si>
    <t>Fret Camion moyen</t>
  </si>
  <si>
    <t>Fret maritime moyen</t>
  </si>
  <si>
    <t>Gazole non routier</t>
  </si>
  <si>
    <t>kgCO2/l</t>
  </si>
  <si>
    <t>Fioul domestique</t>
  </si>
  <si>
    <t>Support</t>
  </si>
  <si>
    <t>Calcul du FE de l'hortifibre</t>
  </si>
  <si>
    <t>Quantité d'électricité (kWh)</t>
  </si>
  <si>
    <t>Quantité fuel (L)</t>
  </si>
  <si>
    <t>FE fuel (kgCO2/l)</t>
  </si>
  <si>
    <t>FE electricité (kgCO2/kWh)</t>
  </si>
  <si>
    <t>Production d'Hortifibre (t)</t>
  </si>
  <si>
    <t>Production d'écorces (t)</t>
  </si>
  <si>
    <t>Calcul du FE broyage CFE</t>
  </si>
  <si>
    <t>FE fabrication CFE (kgCO2/t)</t>
  </si>
  <si>
    <t>Base de données INIES, recherche Pouzzolane. L'élément est 1kg. L'émission de fabrication est estimée à 0,321 kgCO2/kg (à convertir par tonnes). Dans la méthodo, la pouzzolane est assimilée à du basalte</t>
  </si>
  <si>
    <t>BC par élément (kgCO2e/m²)</t>
  </si>
  <si>
    <t>Résistance thermique élément (m².K/W)</t>
  </si>
  <si>
    <t>Conductivité thermique perlite (W/m.K)</t>
  </si>
  <si>
    <t>Masse volumique (t/m3)</t>
  </si>
  <si>
    <t>Epaisseur de l'élément (m)</t>
  </si>
  <si>
    <t>Volume de l'élément (m3)</t>
  </si>
  <si>
    <t>Masse de l'élément (tonne)</t>
  </si>
  <si>
    <t>BC par tonne (kgeCO2/t)</t>
  </si>
  <si>
    <t>FE fabrication perlite (kgCO2/t)</t>
  </si>
  <si>
    <t>BC de l'élément (kgCO2e)</t>
  </si>
  <si>
    <t>En rouge les valeurs à mettre à jour !</t>
  </si>
  <si>
    <t>Perlite</t>
  </si>
  <si>
    <t>Bille d'argile</t>
  </si>
  <si>
    <t>Calcul du FE du gravier</t>
  </si>
  <si>
    <t>Elément: mètre cube de gravier</t>
  </si>
  <si>
    <t>Masse volumique du gravier (t/m3)</t>
  </si>
  <si>
    <t>Masse de l'élément (t)</t>
  </si>
  <si>
    <t>FE fabrication gravier (kgCO2/t)</t>
  </si>
  <si>
    <t>Calcul du FE des billes d'argile expansées</t>
  </si>
  <si>
    <t>Calcul du FE de la chaux</t>
  </si>
  <si>
    <t>Elément: enduit de e=5cm sur 1m²</t>
  </si>
  <si>
    <t>Epaisseur (m)</t>
  </si>
  <si>
    <t>FE fabrication chaux (kgCO2/t)</t>
  </si>
  <si>
    <t xml:space="preserve">Calcul du FE du schiste </t>
  </si>
  <si>
    <t>Elément: dalle de schiste de 1m², e=3cm, m=86,8kg</t>
  </si>
  <si>
    <t>Masse totale d'ardoise (kg)</t>
  </si>
  <si>
    <t>FE fabrication ardoise (kgCO2/t)</t>
  </si>
  <si>
    <t>Elément: plaque e = 6,85mm sur 1m² couverte par 38,25 ardoises de 1,350g</t>
  </si>
  <si>
    <t>Calcul du FE de l'ardoise (CUPA)</t>
  </si>
  <si>
    <t>Calcul du FE de l'ardoise 2 (INIES)</t>
  </si>
  <si>
    <t>Elément: plaque e = 4mm sur 1m² couverte par 38,25 ardoises de 887g</t>
  </si>
  <si>
    <t>Bilan carbone ACV totale (kgCO2e)</t>
  </si>
  <si>
    <t>Calcul du FE de l'ardoise 3 (CUPA flux sortant)</t>
  </si>
  <si>
    <t>22% de l'UF CUPA est flux réutilisation pour du paillage</t>
  </si>
  <si>
    <t>Masse totale d'ardoise totzle (kg)</t>
  </si>
  <si>
    <t>Taux de réutilisation (%)</t>
  </si>
  <si>
    <t>FE (kgCO2eq/t)</t>
  </si>
  <si>
    <t>Nouveaux facteurs d'émission</t>
  </si>
  <si>
    <t>Justification</t>
  </si>
  <si>
    <t>INIES Assimilation à de la "terre crue" [Cloisonnement en plaque de terre crue [ép = 25 mm - 100 km] - DONNEE ENVIRONNEMENTALE PAR DEFAUT (v.1.1)] qui a pour BC de production 6,24 kg CO2 eq. pour une cloison de 25mm et 1m². D'après la fiche technique, l'argile compose 24% de la cloison soir 9,1kg. La source du résultat de l'ACV pour la partie argile n'est pas trouvable dans la documentation. On a considéré que la source de GES était principalement l'extraction, et que l'autre composante majeure de cet élément étant d'extraction similaire, le sable, pour 17,5kg, on considère que 17,5+9,1 kg font 24+46% = 60% du bilan carbone. Donc 3,744kgCO2e pour 26,6kg</t>
  </si>
  <si>
    <t>Nouveau calcul de FE à partir de la conso électrique des machines de criblage et broyage</t>
  </si>
  <si>
    <t>Voir document sur la tourbe</t>
  </si>
  <si>
    <t>ACV INIES sur la base d'un élément de perlite pour l'isolation. Calcul de ses dimensions à partir de ses propriétés thermiqus puis de sa masse.</t>
  </si>
  <si>
    <t>MET52</t>
  </si>
  <si>
    <t>Plastique - PEBD - neuf</t>
  </si>
  <si>
    <t>kgCO2/t</t>
  </si>
  <si>
    <t>Pâte à papier - Moyen - neuf</t>
  </si>
  <si>
    <t>Pâte à papier - Moyen - recyclé</t>
  </si>
  <si>
    <t>Carton - neuf</t>
  </si>
  <si>
    <t>Carton - recyclé</t>
  </si>
  <si>
    <t>Plastique - PVC - neuf</t>
  </si>
  <si>
    <t>Plastique - PVC - recyclé</t>
  </si>
  <si>
    <t>Emballages et autres</t>
  </si>
  <si>
    <t xml:space="preserve">Coût moyen €/km selon le montant total €  du transport </t>
  </si>
  <si>
    <t>Dépôt</t>
  </si>
  <si>
    <t>St Mars</t>
  </si>
  <si>
    <t>St Escobille</t>
  </si>
  <si>
    <t>Combrée</t>
  </si>
  <si>
    <t>Moy globale</t>
  </si>
  <si>
    <t>€ &gt;= 100 €</t>
  </si>
  <si>
    <t xml:space="preserve">100 =&lt;€ =&lt;500  </t>
  </si>
  <si>
    <t>€ &gt; 500 €</t>
  </si>
  <si>
    <t>d&lt; 250 km</t>
  </si>
  <si>
    <t>d &gt;250 km</t>
  </si>
  <si>
    <t>Coût moyen €/km selon la distance</t>
  </si>
  <si>
    <t>ARGEX NV</t>
  </si>
  <si>
    <t>BEL Belgique ARGEX</t>
  </si>
  <si>
    <t>KNAUF PERLITE GMBH</t>
  </si>
  <si>
    <t>LIAPOR Gmbh&amp;Co</t>
  </si>
  <si>
    <t>SOLOPTION GmbH</t>
  </si>
  <si>
    <t>STEPHAN SCHMIDT</t>
  </si>
  <si>
    <t>KALLOVEEN</t>
  </si>
  <si>
    <t>ELITE CEMENTOS</t>
  </si>
  <si>
    <t>ESCORCES ESPELT SL</t>
  </si>
  <si>
    <t>KOKOSLAB</t>
  </si>
  <si>
    <t>PRELVEX</t>
  </si>
  <si>
    <t>LATERLITE</t>
  </si>
  <si>
    <t>ALL Allemagne GER Germany</t>
  </si>
  <si>
    <t>BEL Belgique</t>
  </si>
  <si>
    <t>ESP SPA Spain Espagne</t>
  </si>
  <si>
    <t>EST Estonie Estonia</t>
  </si>
  <si>
    <t>Plastique - PEBDr - recyclé</t>
  </si>
  <si>
    <t>Recherche moyenne masse volumique</t>
  </si>
  <si>
    <t>Mot clé</t>
  </si>
  <si>
    <t>t/m3</t>
  </si>
  <si>
    <t>truffautterreauuniversell</t>
  </si>
  <si>
    <t xml:space="preserve">TBL       </t>
  </si>
  <si>
    <t xml:space="preserve">TOURBE BLONDE IRL 0/10mm       </t>
  </si>
  <si>
    <t>Calcul du FE de la turbofibre</t>
  </si>
  <si>
    <t>FUMIER DE BOVIN</t>
  </si>
  <si>
    <t xml:space="preserve"> </t>
  </si>
  <si>
    <t>FUMIER DE CAPRINS</t>
  </si>
  <si>
    <t>FUMIERS VOLAILLES</t>
  </si>
  <si>
    <t>GYPSE poudre</t>
  </si>
  <si>
    <t>PHOSPHATE NATUREL</t>
  </si>
  <si>
    <t>SULFATE FER</t>
  </si>
  <si>
    <t>SULFATE MANGANESE</t>
  </si>
  <si>
    <t>SULFATE ZINC</t>
  </si>
  <si>
    <t>TRUF. FERTILISANT ORGANIQUE 4kg</t>
  </si>
  <si>
    <t>TRUF. FERTILISANT ORGANIQUE 8kg</t>
  </si>
  <si>
    <t>TRUF. FERTILISANT ORGANIQUE 20kg</t>
  </si>
  <si>
    <t>TRUFFAUT TDV COMPACT 15L</t>
  </si>
  <si>
    <t>TRUFFAUT COSSES SARRASIN 60L</t>
  </si>
  <si>
    <t>BOVICOMPOST 25kg</t>
  </si>
  <si>
    <t>HORTIFIBRE GROSSIERE N° 4 VRAC GC</t>
  </si>
  <si>
    <t>TaN FUMIER ET ALGUES 20 KG</t>
  </si>
  <si>
    <t>T&amp;N CHIPS COCO 60L</t>
  </si>
  <si>
    <t>T&amp;N PAILLAGE COSSES SARRASIN 60L</t>
  </si>
  <si>
    <t xml:space="preserve"> "TERRE D</t>
  </si>
  <si>
    <t>OR TERREAU REMPOTAGE 20L"</t>
  </si>
  <si>
    <t>OSMOCOTE CALMAG + P</t>
  </si>
  <si>
    <t>PERLITE FINE 0/1 MM</t>
  </si>
  <si>
    <t>MYCORHIZES</t>
  </si>
  <si>
    <t>CHIPS COCO</t>
  </si>
  <si>
    <t>PAILLE DE BLE BIO</t>
  </si>
  <si>
    <t>ECORCE BIVIS</t>
  </si>
  <si>
    <t>SYSTEME U TERREAU SEMIS GREENP. 20L</t>
  </si>
  <si>
    <t>HUILE DE DECOFFRAGE</t>
  </si>
  <si>
    <t>PLASTIFIANT</t>
  </si>
  <si>
    <t>ACCELERATEUR PRISE</t>
  </si>
  <si>
    <t>CIMENT</t>
  </si>
  <si>
    <t>PLAQUETTES CHENE 2/10 MM</t>
  </si>
  <si>
    <t>PATENKALI 0 0 27</t>
  </si>
  <si>
    <t>SCP FERTILISANT FRUITS LEGUMES 20KG</t>
  </si>
  <si>
    <t>SCP FERTILISANT MASSIFS 10KG</t>
  </si>
  <si>
    <t>LOMBRICOPOST MOULINOT 4KG</t>
  </si>
  <si>
    <t>ENGRAIS AGRICOLE TERNAIRE</t>
  </si>
  <si>
    <t>SIPOREX PALETTES</t>
  </si>
  <si>
    <t>BOVICOMPOST FRADIN</t>
  </si>
  <si>
    <t>CAP 80 DUO 10</t>
  </si>
  <si>
    <t>TRUFFAUT PLAQUETTES BRUNES 60L</t>
  </si>
  <si>
    <t>MB INVENTIV DITE DE BRUYERE UAB 40L</t>
  </si>
  <si>
    <t>COCO RECYCLEE</t>
  </si>
  <si>
    <t>GREEN RACINES</t>
  </si>
  <si>
    <t>PULPE D'OLIVE DESHYDRATE"</t>
  </si>
  <si>
    <t>BOTANIC POUZZOLANE 7/15 15L</t>
  </si>
  <si>
    <t xml:space="preserve">Densité moyenne t/m3: </t>
  </si>
  <si>
    <t>BASACOTE PLUS  9 MOIS</t>
  </si>
  <si>
    <t>BASACOTE PLUS  6 MOIS</t>
  </si>
  <si>
    <t>FE transformation plaquettes-&gt;Hortifibre (kgCO2/t)</t>
  </si>
  <si>
    <t>Densité Hortifibre (t/m3)</t>
  </si>
  <si>
    <t>Volume correspondant (m3)</t>
  </si>
  <si>
    <t>Production de Turbofibre (t)</t>
  </si>
  <si>
    <t>Densité Turbofibre (t/m3)</t>
  </si>
  <si>
    <t>FE transformation Ecorces-&gt;Turbofibre(kgCO2/t)</t>
  </si>
  <si>
    <t>Fuel BIVIS</t>
  </si>
  <si>
    <t>Conso totale (L)</t>
  </si>
  <si>
    <t>Part de production Hortifibre (tonnage)</t>
  </si>
  <si>
    <t>Part de production Turbofibre (tonnage)</t>
  </si>
  <si>
    <t>Conso fuel Hortifibre (L)</t>
  </si>
  <si>
    <t>Conso fuel Turbofibre (L)</t>
  </si>
  <si>
    <t>FE criblage Ecorces (kgCO2/t)</t>
  </si>
  <si>
    <t>Calcul du FE de transformation l'écorce</t>
  </si>
  <si>
    <t>Engrais azoté moyen</t>
  </si>
  <si>
    <t>Urée</t>
  </si>
  <si>
    <t>VAN DER KNAAP RETAIL</t>
  </si>
  <si>
    <t>RINGLA PLUS</t>
  </si>
  <si>
    <t>LET Lettonie</t>
  </si>
  <si>
    <t>Calcul du FE de la perlite 2</t>
  </si>
  <si>
    <t>Masse (kg)</t>
  </si>
  <si>
    <t>Coeff</t>
  </si>
  <si>
    <t>BC par élément (kgCO2e/element)</t>
  </si>
  <si>
    <t>%age de masse en emballage</t>
  </si>
  <si>
    <t>Bois</t>
  </si>
  <si>
    <t>Carton</t>
  </si>
  <si>
    <t>BC emballage par element (kgCO2e)</t>
  </si>
  <si>
    <t>Conversion des codes sacherie/GCO</t>
  </si>
  <si>
    <t>CP</t>
  </si>
  <si>
    <t>VRAC PAILLIS DE CHANVRE</t>
  </si>
  <si>
    <t>COMPOST BRUT VRAC</t>
  </si>
  <si>
    <t xml:space="preserve"> MELANGE BETON SFAC</t>
  </si>
  <si>
    <t>SULFATE BORE</t>
  </si>
  <si>
    <t>SULFATE DE MAGNESIE</t>
  </si>
  <si>
    <t>ENGRAIS PRO MULTICOTE 12.14.14</t>
  </si>
  <si>
    <t>TIFI EN 1 KG</t>
  </si>
  <si>
    <t>ZEOLITHE 2/5</t>
  </si>
  <si>
    <t>BOTANIC PAILLE 60L</t>
  </si>
  <si>
    <t>DECHETS VERTS BRUTS</t>
  </si>
  <si>
    <t>COCO PEAT DISC 3</t>
  </si>
  <si>
    <t>MOUILLANT FERTIL10</t>
  </si>
  <si>
    <t>ECORCE PIN VIEILLIE 0/20</t>
  </si>
  <si>
    <t>OSMOCOTE DCT PROTECT 12/14M 14/8/11</t>
  </si>
  <si>
    <t>TOURBE FRACTION 5/10</t>
  </si>
  <si>
    <t>TOURBE BRUNE DE SPHAIGNE</t>
  </si>
  <si>
    <t>BASACOTE PLUS 6 MOIS 16/8/12/2</t>
  </si>
  <si>
    <t>ECORCE EN COMPOSTAGE</t>
  </si>
  <si>
    <t>Train traction électrique - Dense</t>
  </si>
  <si>
    <t xml:space="preserve">Train - Motorisation moyenne - Chargement dense </t>
  </si>
  <si>
    <t>DBIOFUM35S</t>
  </si>
  <si>
    <t>ISAB20S</t>
  </si>
  <si>
    <t>DBIOFUM35E</t>
  </si>
  <si>
    <t>STFL40E</t>
  </si>
  <si>
    <t>STPL40E</t>
  </si>
  <si>
    <t>Augmentation</t>
  </si>
  <si>
    <t>Mise à jour des chiffres</t>
  </si>
  <si>
    <t xml:space="preserve">FE de décomposition - Tourbe </t>
  </si>
  <si>
    <t>FE kgCO2e/t</t>
  </si>
  <si>
    <t>latitude (rad)</t>
  </si>
  <si>
    <t>longitude (rad)</t>
  </si>
  <si>
    <t>Calcul du FE EoL de la tourbe</t>
  </si>
  <si>
    <t>Taux de matière sèche</t>
  </si>
  <si>
    <t>Contenu carbone d'une tourbe noire (kgC/tonne)</t>
  </si>
  <si>
    <t>Contenu carbone d'une tourbe blonde (kgC/tonne)</t>
  </si>
  <si>
    <t>Contenu carbone d'une tourbe brune (kgC/tonne)</t>
  </si>
  <si>
    <t>Part du carbone instable dans la matière organique</t>
  </si>
  <si>
    <t>FE EoL Tourbe noire (kgCO2e/t)</t>
  </si>
  <si>
    <t>FE EoL Tourbe brune (kgCO2e/t)</t>
  </si>
  <si>
    <t>FE EoL Tourbe blonde (kgCO2e/t)</t>
  </si>
  <si>
    <t>année</t>
  </si>
  <si>
    <t>Décomposition</t>
  </si>
  <si>
    <t>Décomposition de la part instable en dix ans</t>
  </si>
  <si>
    <t>Latitude</t>
  </si>
  <si>
    <t>Longitude</t>
  </si>
  <si>
    <t>Plastique PET vierge</t>
  </si>
  <si>
    <t>Plastique PET recyclé</t>
  </si>
  <si>
    <t>Immobilisations fixes</t>
  </si>
  <si>
    <t>Surfaces/tonnages</t>
  </si>
  <si>
    <t>Bureaux (m²)</t>
  </si>
  <si>
    <t>Batiments béton (m²)</t>
  </si>
  <si>
    <t>Batiments metal (m²)</t>
  </si>
  <si>
    <t>Aire de stockage - asphalte (m²)</t>
  </si>
  <si>
    <t>Aire de stockage - pierre/terre (m²)</t>
  </si>
  <si>
    <t>Machines (t)</t>
  </si>
  <si>
    <t>Engins (t)</t>
  </si>
  <si>
    <t>Facteur d'émission</t>
  </si>
  <si>
    <t>kgCO2e/m²</t>
  </si>
  <si>
    <t>kgCO2e/t</t>
  </si>
  <si>
    <t>Emissions (tCO2e)</t>
  </si>
  <si>
    <t>Total</t>
  </si>
  <si>
    <t>Amortissement (ans)</t>
  </si>
  <si>
    <t>Emissions après amortissement</t>
  </si>
  <si>
    <t>Total amorti</t>
  </si>
  <si>
    <t>Total (tCO2e)</t>
  </si>
  <si>
    <t>Total amorti (tCO2e)</t>
  </si>
  <si>
    <t>tCO2e</t>
  </si>
  <si>
    <t>Deplacements quotidiens</t>
  </si>
  <si>
    <t>Deplacements pro</t>
  </si>
  <si>
    <t>tCO2e/an/pers</t>
  </si>
  <si>
    <t>fin 2020</t>
  </si>
  <si>
    <t>Conso Fuel (m3)</t>
  </si>
  <si>
    <t>Calcul du FE de l'argile</t>
  </si>
  <si>
    <t>FE fabrication argile (kgCO2/t)</t>
  </si>
  <si>
    <t>ITA ITALY IT</t>
  </si>
  <si>
    <t>Bigbag (PLASTECO)</t>
  </si>
  <si>
    <t>Calcul du FE de la perlite expansée 1</t>
  </si>
  <si>
    <t>VAN DER KNAAP RETAIL bv</t>
  </si>
  <si>
    <t>NL Netherlands (provenance Sri Lanka)</t>
  </si>
  <si>
    <t>tourbe</t>
  </si>
  <si>
    <t>LUX, Luxembourg</t>
  </si>
  <si>
    <t>FRUYTIER GROUP</t>
  </si>
  <si>
    <t>BOL PEAT import bv</t>
  </si>
  <si>
    <t>NL, Netherlands, Pays-Bas, PB</t>
  </si>
  <si>
    <t>Turbofibre</t>
  </si>
  <si>
    <t>ENGRAIS PHENIX 6-8-15</t>
  </si>
  <si>
    <t>Ammendements non azotés</t>
  </si>
  <si>
    <t>FARINE DE PLUMES</t>
  </si>
  <si>
    <t>BALLE DE RIZ</t>
  </si>
  <si>
    <t>Floranid Twin Eagle Master (19-5-10 + 2 MgO)</t>
  </si>
  <si>
    <t>SULFATE CUIVRE</t>
  </si>
  <si>
    <t>HORTIFIBRE GROSSIERE NATUR Balle US</t>
  </si>
  <si>
    <t>ENGRAIS A LA CARTE BIG BAG 500KG</t>
  </si>
  <si>
    <t>BOCHEVO</t>
  </si>
  <si>
    <t>TERRE BRUTE</t>
  </si>
  <si>
    <t>Terre</t>
  </si>
  <si>
    <t>ALGUES COMPOSTEES</t>
  </si>
  <si>
    <t>SPHAIGNE DU CHILI Bleue</t>
  </si>
  <si>
    <t>ECUME DE BETTERAVE</t>
  </si>
  <si>
    <t>GRANULES DE BIOFUMUR BIG BAG 500 KG</t>
  </si>
  <si>
    <t>FE fabrication billes d'argile expansées (kgCO2/t)</t>
  </si>
  <si>
    <t xml:space="preserve">Caterpillar 938 </t>
  </si>
  <si>
    <t xml:space="preserve">Caterpillar 950 </t>
  </si>
  <si>
    <t xml:space="preserve">Caterpillar 962 </t>
  </si>
  <si>
    <t xml:space="preserve">CATERPILLAR 966M </t>
  </si>
  <si>
    <t>Tonnes</t>
  </si>
  <si>
    <t>Machine</t>
  </si>
  <si>
    <t>Nombre</t>
  </si>
  <si>
    <t>Tamis</t>
  </si>
  <si>
    <t>Bivis</t>
  </si>
  <si>
    <t>Ensacheuse</t>
  </si>
  <si>
    <t>Paletiseuse</t>
  </si>
  <si>
    <t>Filmeuse</t>
  </si>
  <si>
    <t>Compresseur</t>
  </si>
  <si>
    <t>Chariot/transpal</t>
  </si>
  <si>
    <t>Presse Bigball/déchets</t>
  </si>
  <si>
    <t>Engins</t>
  </si>
  <si>
    <t>Machines</t>
  </si>
  <si>
    <t>q</t>
  </si>
  <si>
    <t>Total (t)</t>
  </si>
  <si>
    <t>CERU05U</t>
  </si>
  <si>
    <t>CERU50E</t>
  </si>
  <si>
    <t>CGBS05U</t>
  </si>
  <si>
    <t>CKGM05U</t>
  </si>
  <si>
    <t>CTAG05U</t>
  </si>
  <si>
    <t>CTAG20E</t>
  </si>
  <si>
    <t>CTBO05U</t>
  </si>
  <si>
    <t>CTCC05U</t>
  </si>
  <si>
    <t>CTGG50E</t>
  </si>
  <si>
    <t>CTPA05U</t>
  </si>
  <si>
    <t>CVTB05U</t>
  </si>
  <si>
    <t>HTPG40E63</t>
  </si>
  <si>
    <t>HTRM</t>
  </si>
  <si>
    <t>HTRM40R</t>
  </si>
  <si>
    <t>IEPL</t>
  </si>
  <si>
    <t>ITHF</t>
  </si>
  <si>
    <t>ITPF</t>
  </si>
  <si>
    <t>ITRU</t>
  </si>
  <si>
    <t>LIDL</t>
  </si>
  <si>
    <t>LIDL 20E</t>
  </si>
  <si>
    <t>LIDL20</t>
  </si>
  <si>
    <t>LIDL20E</t>
  </si>
  <si>
    <t>LIDL250E</t>
  </si>
  <si>
    <t>LIDL50</t>
  </si>
  <si>
    <t>LIDLE20E</t>
  </si>
  <si>
    <t>LIDLK20E</t>
  </si>
  <si>
    <t>LIDLL20E</t>
  </si>
  <si>
    <t>LIUDL20E</t>
  </si>
  <si>
    <t>LTRU</t>
  </si>
  <si>
    <t>MIBA</t>
  </si>
  <si>
    <t>MICF</t>
  </si>
  <si>
    <t>MIFC</t>
  </si>
  <si>
    <t>MILP</t>
  </si>
  <si>
    <t>MIPG</t>
  </si>
  <si>
    <t>MIPG 40E</t>
  </si>
  <si>
    <t>MIPG40ER</t>
  </si>
  <si>
    <t>MIPL</t>
  </si>
  <si>
    <t>MIPV</t>
  </si>
  <si>
    <t xml:space="preserve">MIPV10BP	</t>
  </si>
  <si>
    <t>MIR</t>
  </si>
  <si>
    <t>MIRG</t>
  </si>
  <si>
    <t>MIRH</t>
  </si>
  <si>
    <t>MIRU</t>
  </si>
  <si>
    <t xml:space="preserve">MIRU </t>
  </si>
  <si>
    <t>MIRU 20E</t>
  </si>
  <si>
    <t>MIRU 40E</t>
  </si>
  <si>
    <t>MIRU20</t>
  </si>
  <si>
    <t>MIRU40</t>
  </si>
  <si>
    <t>MIVG</t>
  </si>
  <si>
    <t>MMPX</t>
  </si>
  <si>
    <t>MOPG40E</t>
  </si>
  <si>
    <t>MPP</t>
  </si>
  <si>
    <t>MPPX</t>
  </si>
  <si>
    <t>MPPX 50E</t>
  </si>
  <si>
    <t>MPPX50E51</t>
  </si>
  <si>
    <t>MPPX50P</t>
  </si>
  <si>
    <t>MTVG</t>
  </si>
  <si>
    <t>NABS</t>
  </si>
  <si>
    <t>NAPA</t>
  </si>
  <si>
    <t>NAPA20</t>
  </si>
  <si>
    <t>NEPL</t>
  </si>
  <si>
    <t>NERH</t>
  </si>
  <si>
    <t>NERU</t>
  </si>
  <si>
    <t>NGPL</t>
  </si>
  <si>
    <t>NGRA</t>
  </si>
  <si>
    <t>NGRG</t>
  </si>
  <si>
    <t>NGRH</t>
  </si>
  <si>
    <t>NGRJU</t>
  </si>
  <si>
    <t>NGRU</t>
  </si>
  <si>
    <t>NGRU06U</t>
  </si>
  <si>
    <t>NKGG</t>
  </si>
  <si>
    <t>NKRG</t>
  </si>
  <si>
    <t>NKRG50E54</t>
  </si>
  <si>
    <t>NRGH</t>
  </si>
  <si>
    <t>NTAG</t>
  </si>
  <si>
    <t>NTAG40</t>
  </si>
  <si>
    <t>NTAGA</t>
  </si>
  <si>
    <t>NTAQ 15E</t>
  </si>
  <si>
    <t>NTAQ15E</t>
  </si>
  <si>
    <t>NTBS</t>
  </si>
  <si>
    <t>NTBS20</t>
  </si>
  <si>
    <t>NTBSO20</t>
  </si>
  <si>
    <t>NTCC</t>
  </si>
  <si>
    <t>NTGA</t>
  </si>
  <si>
    <t>NTOR</t>
  </si>
  <si>
    <t>NTPA</t>
  </si>
  <si>
    <t>NTPA05U</t>
  </si>
  <si>
    <t>NTPG</t>
  </si>
  <si>
    <t>NTPL</t>
  </si>
  <si>
    <t>NTRH</t>
  </si>
  <si>
    <t>NTRM</t>
  </si>
  <si>
    <t>NTVG</t>
  </si>
  <si>
    <t>NVTB</t>
  </si>
  <si>
    <t>OCFH</t>
  </si>
  <si>
    <t>OFCGH</t>
  </si>
  <si>
    <t>OFCH</t>
  </si>
  <si>
    <t xml:space="preserve">OFCH </t>
  </si>
  <si>
    <t>OFCH 20E</t>
  </si>
  <si>
    <t>OFCH 4986</t>
  </si>
  <si>
    <t>OFCH202E</t>
  </si>
  <si>
    <t>ofch204986</t>
  </si>
  <si>
    <t xml:space="preserve">OFCH20E </t>
  </si>
  <si>
    <t>OFCH20E 4970</t>
  </si>
  <si>
    <t>OFCH20E 4986</t>
  </si>
  <si>
    <t>OFCH20E Y6970</t>
  </si>
  <si>
    <t>OFCH20E4970</t>
  </si>
  <si>
    <t>OFCH20E4986</t>
  </si>
  <si>
    <t xml:space="preserve">OFCH20E4986	</t>
  </si>
  <si>
    <t>OFCH20EY6970</t>
  </si>
  <si>
    <t>OFCH20Y6970</t>
  </si>
  <si>
    <t>OTBS</t>
  </si>
  <si>
    <t xml:space="preserve">OTBS </t>
  </si>
  <si>
    <t>OTBS 20E</t>
  </si>
  <si>
    <t>OTBS20</t>
  </si>
  <si>
    <t xml:space="preserve">OTBS20		</t>
  </si>
  <si>
    <t>OTBS20E Y6940</t>
  </si>
  <si>
    <t>OTBS20EY6940</t>
  </si>
  <si>
    <t>OTBS20Y6940</t>
  </si>
  <si>
    <t>OTPG50EY6970</t>
  </si>
  <si>
    <t>OTPGG50E</t>
  </si>
  <si>
    <t>OTPGT</t>
  </si>
  <si>
    <t>OTRH</t>
  </si>
  <si>
    <t>PFCH</t>
  </si>
  <si>
    <t>PRON</t>
  </si>
  <si>
    <t>PRON70</t>
  </si>
  <si>
    <t>PTAO</t>
  </si>
  <si>
    <t>PTBA</t>
  </si>
  <si>
    <t>PTGR</t>
  </si>
  <si>
    <t>PTPL</t>
  </si>
  <si>
    <t>PTPS</t>
  </si>
  <si>
    <t>PTRG</t>
  </si>
  <si>
    <t>PTRH</t>
  </si>
  <si>
    <t>PTRU</t>
  </si>
  <si>
    <t>PTRU 50E</t>
  </si>
  <si>
    <t>PTRU50</t>
  </si>
  <si>
    <t>PTRU50R</t>
  </si>
  <si>
    <t>PTRUS</t>
  </si>
  <si>
    <t>PTRUS50E</t>
  </si>
  <si>
    <t>PTRUSO</t>
  </si>
  <si>
    <t>REBA</t>
  </si>
  <si>
    <t>REBS</t>
  </si>
  <si>
    <t>REGG</t>
  </si>
  <si>
    <t>REPG</t>
  </si>
  <si>
    <t>REPL</t>
  </si>
  <si>
    <t>RERU</t>
  </si>
  <si>
    <t>RFCH</t>
  </si>
  <si>
    <t>RTAG</t>
  </si>
  <si>
    <t>RTBA</t>
  </si>
  <si>
    <t>RTBS</t>
  </si>
  <si>
    <t>RTCC</t>
  </si>
  <si>
    <t>RTFL</t>
  </si>
  <si>
    <t>RTOR</t>
  </si>
  <si>
    <t>RTPL</t>
  </si>
  <si>
    <t>RTPLEV</t>
  </si>
  <si>
    <t>RTPRO</t>
  </si>
  <si>
    <t>RTPV</t>
  </si>
  <si>
    <t>RTRH</t>
  </si>
  <si>
    <t>RTVG</t>
  </si>
  <si>
    <t>SEPL</t>
  </si>
  <si>
    <t>SFGRUO</t>
  </si>
  <si>
    <t>STRU</t>
  </si>
  <si>
    <t>STRU 70E</t>
  </si>
  <si>
    <t>STRU70P</t>
  </si>
  <si>
    <t>STRUS</t>
  </si>
  <si>
    <t>STRUS 70P</t>
  </si>
  <si>
    <t>STRUS70</t>
  </si>
  <si>
    <t>STRUS70P</t>
  </si>
  <si>
    <t xml:space="preserve">STRUS70P	</t>
  </si>
  <si>
    <t>TAVTB</t>
  </si>
  <si>
    <t>TBAS20E</t>
  </si>
  <si>
    <t>TFCH</t>
  </si>
  <si>
    <t>TFCH20</t>
  </si>
  <si>
    <t>TFHC20E</t>
  </si>
  <si>
    <t>TRM</t>
  </si>
  <si>
    <t>TTBA</t>
  </si>
  <si>
    <t>TTBA20</t>
  </si>
  <si>
    <t>TTP</t>
  </si>
  <si>
    <t>TTPV</t>
  </si>
  <si>
    <t>TTPV 10E</t>
  </si>
  <si>
    <t>TTPV10E</t>
  </si>
  <si>
    <t>TTPV10U</t>
  </si>
  <si>
    <t>TTPV10V</t>
  </si>
  <si>
    <t>TTR</t>
  </si>
  <si>
    <t>TTRBA20E</t>
  </si>
  <si>
    <t>TTRG</t>
  </si>
  <si>
    <t>TTRH</t>
  </si>
  <si>
    <t>TTRU</t>
  </si>
  <si>
    <t>TTRU 50E</t>
  </si>
  <si>
    <t>TTRU20P</t>
  </si>
  <si>
    <t>TTRU50</t>
  </si>
  <si>
    <t>TTRU50P</t>
  </si>
  <si>
    <t>TTRUI</t>
  </si>
  <si>
    <t>TTRUS50</t>
  </si>
  <si>
    <t>TTRUS50E</t>
  </si>
  <si>
    <t>TTRUSOE</t>
  </si>
  <si>
    <t>UBBS20E</t>
  </si>
  <si>
    <t>UELP50E</t>
  </si>
  <si>
    <t>UEP</t>
  </si>
  <si>
    <t>UEPL</t>
  </si>
  <si>
    <t>UEPL50</t>
  </si>
  <si>
    <t>UEPL540E</t>
  </si>
  <si>
    <t>UGBS</t>
  </si>
  <si>
    <t>UGBS 20E</t>
  </si>
  <si>
    <t>UGBS15E</t>
  </si>
  <si>
    <t>UGBS20</t>
  </si>
  <si>
    <t>UIEPL</t>
  </si>
  <si>
    <t>UKRG</t>
  </si>
  <si>
    <t>UPTX</t>
  </si>
  <si>
    <t>URTRU</t>
  </si>
  <si>
    <t>URU</t>
  </si>
  <si>
    <t>UTBX</t>
  </si>
  <si>
    <t>UTP</t>
  </si>
  <si>
    <t>UTPC50E</t>
  </si>
  <si>
    <t>UTPL</t>
  </si>
  <si>
    <t>UTPX</t>
  </si>
  <si>
    <t>UTPX50</t>
  </si>
  <si>
    <t>UTPX50A</t>
  </si>
  <si>
    <t>UTRU</t>
  </si>
  <si>
    <t xml:space="preserve">UTRU </t>
  </si>
  <si>
    <t>UTRU 50E</t>
  </si>
  <si>
    <t>UTRUA</t>
  </si>
  <si>
    <t>UTVRV</t>
  </si>
  <si>
    <t>VELP50E</t>
  </si>
  <si>
    <t>VFC</t>
  </si>
  <si>
    <t>VFCH</t>
  </si>
  <si>
    <t>VTBS</t>
  </si>
  <si>
    <t>VTP</t>
  </si>
  <si>
    <t>VTPA</t>
  </si>
  <si>
    <t>VTPV</t>
  </si>
  <si>
    <t>VTPX50E</t>
  </si>
  <si>
    <t>XCTRU</t>
  </si>
  <si>
    <t>XTAB20E</t>
  </si>
  <si>
    <t>XTBA</t>
  </si>
  <si>
    <t>XTBA  20E</t>
  </si>
  <si>
    <t>XTBA 20E</t>
  </si>
  <si>
    <t>XTBA20</t>
  </si>
  <si>
    <t>XTBAS20E</t>
  </si>
  <si>
    <t>YGAR</t>
  </si>
  <si>
    <t>YGBS</t>
  </si>
  <si>
    <t>YGPG</t>
  </si>
  <si>
    <t>YGRG</t>
  </si>
  <si>
    <t>YTAG</t>
  </si>
  <si>
    <t>YTBA</t>
  </si>
  <si>
    <t>YTOR</t>
  </si>
  <si>
    <t>YTPA</t>
  </si>
  <si>
    <t>YTPL</t>
  </si>
  <si>
    <t>YVTB</t>
  </si>
  <si>
    <t>YYPL</t>
  </si>
  <si>
    <t>AECP50E</t>
  </si>
  <si>
    <t>IARG</t>
  </si>
  <si>
    <t>IASB</t>
  </si>
  <si>
    <t>IBN60E</t>
  </si>
  <si>
    <t>ICSA</t>
  </si>
  <si>
    <t>IECM</t>
  </si>
  <si>
    <t>IECM 60E</t>
  </si>
  <si>
    <t>IECM690E</t>
  </si>
  <si>
    <t>IECN</t>
  </si>
  <si>
    <t>IECO</t>
  </si>
  <si>
    <t>IECP</t>
  </si>
  <si>
    <t>IECP  60E</t>
  </si>
  <si>
    <t>IP0Z30E</t>
  </si>
  <si>
    <t>IPB</t>
  </si>
  <si>
    <t>IPBB</t>
  </si>
  <si>
    <t>IPBN</t>
  </si>
  <si>
    <t>IPBN 60E</t>
  </si>
  <si>
    <t>IPBN?60E</t>
  </si>
  <si>
    <t>IPBN60</t>
  </si>
  <si>
    <t>IPBR</t>
  </si>
  <si>
    <t>IPBR60</t>
  </si>
  <si>
    <t>IPE</t>
  </si>
  <si>
    <t>IPEI</t>
  </si>
  <si>
    <t>IPEU</t>
  </si>
  <si>
    <t>IPEU 60E</t>
  </si>
  <si>
    <t>IPEU 60P</t>
  </si>
  <si>
    <t>IPEU60</t>
  </si>
  <si>
    <t>IPN</t>
  </si>
  <si>
    <t>IPNOZ30</t>
  </si>
  <si>
    <t>IPOZ</t>
  </si>
  <si>
    <t>IPOZ  30E</t>
  </si>
  <si>
    <t>IPOZ 30E</t>
  </si>
  <si>
    <t>IPOZ30</t>
  </si>
  <si>
    <t>ITT620</t>
  </si>
  <si>
    <t>ITT620P</t>
  </si>
  <si>
    <t>ITTG</t>
  </si>
  <si>
    <t>ITTG20</t>
  </si>
  <si>
    <t>ITTR</t>
  </si>
  <si>
    <t>IUTTG20P</t>
  </si>
  <si>
    <t>MARG</t>
  </si>
  <si>
    <t>MECM</t>
  </si>
  <si>
    <t>MECM 50E</t>
  </si>
  <si>
    <t xml:space="preserve">MECM50E	</t>
  </si>
  <si>
    <t>MECP</t>
  </si>
  <si>
    <t>MIARG</t>
  </si>
  <si>
    <t>MTBL</t>
  </si>
  <si>
    <t>OIPEU</t>
  </si>
  <si>
    <t>PECM</t>
  </si>
  <si>
    <t>PECM50</t>
  </si>
  <si>
    <t>PECML50E</t>
  </si>
  <si>
    <t>PECO</t>
  </si>
  <si>
    <t>PROM</t>
  </si>
  <si>
    <t>RAOR</t>
  </si>
  <si>
    <t>RARG</t>
  </si>
  <si>
    <t>RECM</t>
  </si>
  <si>
    <t>RTBL</t>
  </si>
  <si>
    <t>RTFLE</t>
  </si>
  <si>
    <t>RTPR</t>
  </si>
  <si>
    <t>RTPROD</t>
  </si>
  <si>
    <t>RTVIV</t>
  </si>
  <si>
    <t>SCOM20P</t>
  </si>
  <si>
    <t>SECF07/12</t>
  </si>
  <si>
    <t>SECRF</t>
  </si>
  <si>
    <t>SECRF0/10</t>
  </si>
  <si>
    <t>SEFL</t>
  </si>
  <si>
    <t>SEFL70P</t>
  </si>
  <si>
    <t>SEPE70P</t>
  </si>
  <si>
    <t>SERH</t>
  </si>
  <si>
    <t>SERH70P</t>
  </si>
  <si>
    <t>SEVI</t>
  </si>
  <si>
    <t>SEVI70P</t>
  </si>
  <si>
    <t>SFTRH400+N70P</t>
  </si>
  <si>
    <t>SGEXT 30P</t>
  </si>
  <si>
    <t>SGEXT30P</t>
  </si>
  <si>
    <t>SHMUGUET</t>
  </si>
  <si>
    <t>SHSERANJOU</t>
  </si>
  <si>
    <t>SPBOUTIN</t>
  </si>
  <si>
    <t>SSOL3P</t>
  </si>
  <si>
    <t>SSOOP4E</t>
  </si>
  <si>
    <t>SSOP 17</t>
  </si>
  <si>
    <t>SSOP17 30P</t>
  </si>
  <si>
    <t>SSOP1730P</t>
  </si>
  <si>
    <t>SSOP17P</t>
  </si>
  <si>
    <t>SSOP3 30P</t>
  </si>
  <si>
    <t>SSOP330P</t>
  </si>
  <si>
    <t>SSOP3P</t>
  </si>
  <si>
    <t>SSOP4 30P</t>
  </si>
  <si>
    <t>SSOP430P</t>
  </si>
  <si>
    <t>SSOP4E</t>
  </si>
  <si>
    <t>SSOP4P</t>
  </si>
  <si>
    <t>SSOP6 30P</t>
  </si>
  <si>
    <t>SSOP630P</t>
  </si>
  <si>
    <t>SSOP6P</t>
  </si>
  <si>
    <t>SSOP7 30P</t>
  </si>
  <si>
    <t>SSOP730P</t>
  </si>
  <si>
    <t>SSOP8 30P</t>
  </si>
  <si>
    <t>SSOP830P</t>
  </si>
  <si>
    <t>SSOP8P</t>
  </si>
  <si>
    <t>SSOPO330P</t>
  </si>
  <si>
    <t>STAQ20P</t>
  </si>
  <si>
    <t>STBSP</t>
  </si>
  <si>
    <t>STC</t>
  </si>
  <si>
    <t>STCD</t>
  </si>
  <si>
    <t>STCDP</t>
  </si>
  <si>
    <t>STCDP50E</t>
  </si>
  <si>
    <t>STCDP50P</t>
  </si>
  <si>
    <t>STCDPER+0 50P</t>
  </si>
  <si>
    <t>STCDPER+O 50L</t>
  </si>
  <si>
    <t>STCDPER50P</t>
  </si>
  <si>
    <t>STCH</t>
  </si>
  <si>
    <t>STCH BIO 50P</t>
  </si>
  <si>
    <t>STCH BIO50P</t>
  </si>
  <si>
    <t>STCH50P</t>
  </si>
  <si>
    <t>STCHBIOP</t>
  </si>
  <si>
    <t>STCTP50P</t>
  </si>
  <si>
    <t>STDPER50P</t>
  </si>
  <si>
    <t>STFL</t>
  </si>
  <si>
    <t>STFLEURER</t>
  </si>
  <si>
    <t>STHN</t>
  </si>
  <si>
    <t>STMLH50E</t>
  </si>
  <si>
    <t>STPF</t>
  </si>
  <si>
    <t>STPMH70P</t>
  </si>
  <si>
    <t>STR10070P</t>
  </si>
  <si>
    <t>STR400HBIO70P</t>
  </si>
  <si>
    <t>STRF</t>
  </si>
  <si>
    <t>STRF+N70P</t>
  </si>
  <si>
    <t>STRF70P</t>
  </si>
  <si>
    <t>STRH</t>
  </si>
  <si>
    <t>STRH  400</t>
  </si>
  <si>
    <t>STRH 300 70E</t>
  </si>
  <si>
    <t>STRH 400 BIO</t>
  </si>
  <si>
    <t>STRH 400 BIO 70P</t>
  </si>
  <si>
    <t>STRH10070P</t>
  </si>
  <si>
    <t>STRH15070P</t>
  </si>
  <si>
    <t>STRH150P</t>
  </si>
  <si>
    <t>STRH300P</t>
  </si>
  <si>
    <t>STRH400</t>
  </si>
  <si>
    <t>STRH400 70L</t>
  </si>
  <si>
    <t>STRH40070P</t>
  </si>
  <si>
    <t>STRH400BIO70P</t>
  </si>
  <si>
    <t>STRH400P</t>
  </si>
  <si>
    <t>STRH400P BIO</t>
  </si>
  <si>
    <t>STRH40UAB</t>
  </si>
  <si>
    <t>STRMH70P</t>
  </si>
  <si>
    <t>STRPC35 70P</t>
  </si>
  <si>
    <t>STRPC3570P</t>
  </si>
  <si>
    <t>STRPC35P</t>
  </si>
  <si>
    <t>STRPV35</t>
  </si>
  <si>
    <t>STRV</t>
  </si>
  <si>
    <t>SURA120050P</t>
  </si>
  <si>
    <t>SURBA</t>
  </si>
  <si>
    <t>SURBA1200</t>
  </si>
  <si>
    <t>SURBA120050P</t>
  </si>
  <si>
    <t>SURBA1200P</t>
  </si>
  <si>
    <t>SURBA1200SIPO</t>
  </si>
  <si>
    <t>SURBA501200SIPO</t>
  </si>
  <si>
    <t>SURBA950</t>
  </si>
  <si>
    <t>SURBA950P</t>
  </si>
  <si>
    <t>SURBAFIBRE</t>
  </si>
  <si>
    <t>TCDP</t>
  </si>
  <si>
    <t>TCDPER50P</t>
  </si>
  <si>
    <t>TECO</t>
  </si>
  <si>
    <t>TECO 50E</t>
  </si>
  <si>
    <t>TECO50</t>
  </si>
  <si>
    <t>VEVI70P</t>
  </si>
  <si>
    <t>VPOZ</t>
  </si>
  <si>
    <t>VSOP430P</t>
  </si>
  <si>
    <t>VTH400BIO70P</t>
  </si>
  <si>
    <t>VTRH400BIO70P</t>
  </si>
  <si>
    <t>WSTBA</t>
  </si>
  <si>
    <t>WSTRU</t>
  </si>
  <si>
    <t>XECO</t>
  </si>
  <si>
    <t>XECO 50E</t>
  </si>
  <si>
    <t>XECO50</t>
  </si>
  <si>
    <t>YCSA</t>
  </si>
  <si>
    <t>YPBN</t>
  </si>
  <si>
    <t>Total général</t>
  </si>
  <si>
    <t>Densité des produits finis</t>
  </si>
  <si>
    <t>PSF</t>
  </si>
  <si>
    <t>*SFASBT</t>
  </si>
  <si>
    <t>*SFGPLO</t>
  </si>
  <si>
    <t>*SFTGMB</t>
  </si>
  <si>
    <t>*SFTPAE</t>
  </si>
  <si>
    <t>*SFTPLC</t>
  </si>
  <si>
    <t>*SFTPLE</t>
  </si>
  <si>
    <t>*SFTPLO</t>
  </si>
  <si>
    <t>*SFTRGO</t>
  </si>
  <si>
    <t>*SFTRHA</t>
  </si>
  <si>
    <t>*SFTSBO</t>
  </si>
  <si>
    <t>*VHBULBES</t>
  </si>
  <si>
    <t>*VPIRISNEUTRO</t>
  </si>
  <si>
    <t>*VTCDP SE</t>
  </si>
  <si>
    <t>*VTCVV</t>
  </si>
  <si>
    <t>*VTF</t>
  </si>
  <si>
    <t>*VTFR15</t>
  </si>
  <si>
    <t>*VTPFC</t>
  </si>
  <si>
    <t>*VTRH200SE</t>
  </si>
  <si>
    <t>*VTRN</t>
  </si>
  <si>
    <t>*VTRPC35V</t>
  </si>
  <si>
    <t>*VTRPCMNF</t>
  </si>
  <si>
    <t>99_FLOM04DP</t>
  </si>
  <si>
    <t>99_FLOM08PAuc</t>
  </si>
  <si>
    <t>99_FLOM08PBco</t>
  </si>
  <si>
    <t>99_FTRH20E</t>
  </si>
  <si>
    <t>99_FTRH40E</t>
  </si>
  <si>
    <t>ALDI50E51</t>
  </si>
  <si>
    <t>ARDOISE0/10</t>
  </si>
  <si>
    <t>ARDOISE10/40</t>
  </si>
  <si>
    <t>ARDOISE40/80</t>
  </si>
  <si>
    <t>ARDOISE80/150</t>
  </si>
  <si>
    <t>ARG0/3 BB</t>
  </si>
  <si>
    <t>ARGILE CC 4/8</t>
  </si>
  <si>
    <t>ATRH40E</t>
  </si>
  <si>
    <t>BARDOISE 10/40 0.9M3</t>
  </si>
  <si>
    <t>BARDOISE 40/80 0.9M3</t>
  </si>
  <si>
    <t>BBIODYN 400kg</t>
  </si>
  <si>
    <t>BBIOFUM 0.5M3</t>
  </si>
  <si>
    <t>BBIOFUM0/15</t>
  </si>
  <si>
    <t>BBIOFUMALG 1M3</t>
  </si>
  <si>
    <t>BBIOFUMURGR</t>
  </si>
  <si>
    <t>BCORSIMIX 3.5 M3</t>
  </si>
  <si>
    <t>BECF10/25  2.5M3</t>
  </si>
  <si>
    <t>BECF25/40 1M3</t>
  </si>
  <si>
    <t>BECF25/40 2.5M3</t>
  </si>
  <si>
    <t>BECHOTERRASSE</t>
  </si>
  <si>
    <t>BECRF10/25 1M3</t>
  </si>
  <si>
    <t>BECRF10/25 2.5m3</t>
  </si>
  <si>
    <t>BECRF15/40 2.5M</t>
  </si>
  <si>
    <t>BECRF25/40 1M3</t>
  </si>
  <si>
    <t>BECRF25/40 2.5M3</t>
  </si>
  <si>
    <t>BEFL 2.5 m3</t>
  </si>
  <si>
    <t>BEPE 2.5 M3</t>
  </si>
  <si>
    <t>BERH 2.5 m3</t>
  </si>
  <si>
    <t>BEVI 2.5M3</t>
  </si>
  <si>
    <t>BFIBIVIS 1M3</t>
  </si>
  <si>
    <t>BFIBIVIS 3M3</t>
  </si>
  <si>
    <t>BGEXT 1M3</t>
  </si>
  <si>
    <t>BGSIN</t>
  </si>
  <si>
    <t>BGTTE</t>
  </si>
  <si>
    <t>BHBONSAI</t>
  </si>
  <si>
    <t>BHCOURBEVOIE</t>
  </si>
  <si>
    <t>BHDALLEGAZON 1M3</t>
  </si>
  <si>
    <t>BHLECONTE</t>
  </si>
  <si>
    <t>BHPATIO 1M3</t>
  </si>
  <si>
    <t>BHPATIO 2 M3</t>
  </si>
  <si>
    <t>BHPRODIBIOAQUA</t>
  </si>
  <si>
    <t>BHPRODIBIOPREM</t>
  </si>
  <si>
    <t>BHTOPDRESS</t>
  </si>
  <si>
    <t>BILLARG BB 2m3</t>
  </si>
  <si>
    <t>BILLARGN BB 0.500</t>
  </si>
  <si>
    <t>BILLARGN BB 1M3</t>
  </si>
  <si>
    <t>BILLARGN BB 2M3</t>
  </si>
  <si>
    <t>BILLARGR BB 0.500</t>
  </si>
  <si>
    <t>BIODYNV</t>
  </si>
  <si>
    <t>BIOFUM0/10</t>
  </si>
  <si>
    <t>BIOFUM0/4</t>
  </si>
  <si>
    <t>BIOFUMBB</t>
  </si>
  <si>
    <t>BJBN 2.5 M3</t>
  </si>
  <si>
    <t>BLOCARDOISE</t>
  </si>
  <si>
    <t>BLOCBETON</t>
  </si>
  <si>
    <t>BPBAZAINVIL 2.5 M</t>
  </si>
  <si>
    <t>BPBB 1M3</t>
  </si>
  <si>
    <t>BPBB 2.5 M3</t>
  </si>
  <si>
    <t>BPBC 2/10 1M3</t>
  </si>
  <si>
    <t>BPBC 2/10 2M3</t>
  </si>
  <si>
    <t>BPBJ 2.5 M3</t>
  </si>
  <si>
    <t>BPBN 1M3</t>
  </si>
  <si>
    <t>BPBN 2.5M3</t>
  </si>
  <si>
    <t>BPBN 7/12 1M3</t>
  </si>
  <si>
    <t>BPBN 7/12 2.5 M3</t>
  </si>
  <si>
    <t>BPBR 1M3</t>
  </si>
  <si>
    <t>BPBR 2.5M3</t>
  </si>
  <si>
    <t>BPBV 2.5 M3</t>
  </si>
  <si>
    <t>BPCHOLAT2  BB 2.5</t>
  </si>
  <si>
    <t>BPEU 3 M3</t>
  </si>
  <si>
    <t>BPGAZON</t>
  </si>
  <si>
    <t>BPOU 0.500 M3</t>
  </si>
  <si>
    <t>BPOU07/15 N 1M3</t>
  </si>
  <si>
    <t>BPOU07/15 R 1M3</t>
  </si>
  <si>
    <t>BPOU3/7 1M3</t>
  </si>
  <si>
    <t>BPOZ05BP48</t>
  </si>
  <si>
    <t>BPOZ05U</t>
  </si>
  <si>
    <t>BPREY3 BB 2M3</t>
  </si>
  <si>
    <t>BPSARRASIN 3M3</t>
  </si>
  <si>
    <t>BSIPO7/15MM 1M3</t>
  </si>
  <si>
    <t>BSIPO7/15MM 2M3</t>
  </si>
  <si>
    <t>BSOP1</t>
  </si>
  <si>
    <t>BSOP10</t>
  </si>
  <si>
    <t>BSOP11</t>
  </si>
  <si>
    <t>BSOP15</t>
  </si>
  <si>
    <t>BSOP16</t>
  </si>
  <si>
    <t>BSOP17</t>
  </si>
  <si>
    <t>BSOP18</t>
  </si>
  <si>
    <t>BSOP19 1 M3</t>
  </si>
  <si>
    <t>BSOP2</t>
  </si>
  <si>
    <t>BSOP20</t>
  </si>
  <si>
    <t>BSOP3</t>
  </si>
  <si>
    <t>BSOP4</t>
  </si>
  <si>
    <t>BSOP5</t>
  </si>
  <si>
    <t>BSOP6</t>
  </si>
  <si>
    <t>BSOP7</t>
  </si>
  <si>
    <t>BSOP8</t>
  </si>
  <si>
    <t>BSOP9</t>
  </si>
  <si>
    <t>BTAQ05BP48</t>
  </si>
  <si>
    <t>BTAQ05U</t>
  </si>
  <si>
    <t>BTBL0/20 3m3</t>
  </si>
  <si>
    <t>BTBLN 2M3</t>
  </si>
  <si>
    <t>BTBRCHAMPIDOR</t>
  </si>
  <si>
    <t>BTBSP 2M3</t>
  </si>
  <si>
    <t>BTBVN  2M3</t>
  </si>
  <si>
    <t>BTBVT 0.5M3</t>
  </si>
  <si>
    <t>BTBVT 1M3</t>
  </si>
  <si>
    <t>BTBVT 2M3</t>
  </si>
  <si>
    <t>BTCDP 1M3</t>
  </si>
  <si>
    <t>BTCDP 2M3</t>
  </si>
  <si>
    <t>BTCDPERBHS 2M3</t>
  </si>
  <si>
    <t>BTCH 2M3</t>
  </si>
  <si>
    <t>BTCH POUZ 2M3</t>
  </si>
  <si>
    <t>BTCTP 2M3</t>
  </si>
  <si>
    <t>BTEVN 0.5M3</t>
  </si>
  <si>
    <t>BTEVN 1M3</t>
  </si>
  <si>
    <t>BTFLEUR 2.5M3</t>
  </si>
  <si>
    <t>BTFLEURER 2.5M3</t>
  </si>
  <si>
    <t>BTFR 2M3</t>
  </si>
  <si>
    <t>BTFR20 2.5M3</t>
  </si>
  <si>
    <t>BTFR20 F</t>
  </si>
  <si>
    <t>BTGOBCN</t>
  </si>
  <si>
    <t>BTPF 2.5M3</t>
  </si>
  <si>
    <t>BTPL 1M3</t>
  </si>
  <si>
    <t>BTPLC 2.5M3</t>
  </si>
  <si>
    <t>BTPMH 2.5M3</t>
  </si>
  <si>
    <t>BTPOR 2M3</t>
  </si>
  <si>
    <t>BTRF 2.5M3</t>
  </si>
  <si>
    <t>BTRF MARCHAND</t>
  </si>
  <si>
    <t>BTRH100 2.5M3</t>
  </si>
  <si>
    <t>BTRH150 2.5M3</t>
  </si>
  <si>
    <t>BTRH200 2.5M3</t>
  </si>
  <si>
    <t>BTRH300 2.5M3</t>
  </si>
  <si>
    <t>BTRH400 2.5M3</t>
  </si>
  <si>
    <t>BTRH400 UAB 2.5M3</t>
  </si>
  <si>
    <t>BTRH400F 3.5M3</t>
  </si>
  <si>
    <t>BTRH400F BIO 3.5m</t>
  </si>
  <si>
    <t>BTRH420  2.5M3</t>
  </si>
  <si>
    <t>BTRH700 2.5M3</t>
  </si>
  <si>
    <t>BTRP COCOF 2.5M3</t>
  </si>
  <si>
    <t>BTRP COCOP 2.5M3</t>
  </si>
  <si>
    <t>BTRP150 2.5M3</t>
  </si>
  <si>
    <t>BTRP70  2.5 M3</t>
  </si>
  <si>
    <t>BTRPC30 COCO 2.5M3</t>
  </si>
  <si>
    <t>BTRPC35 2.5M3</t>
  </si>
  <si>
    <t>BTRPC35 B 2.5M3</t>
  </si>
  <si>
    <t>BTRPC60 2.5M3</t>
  </si>
  <si>
    <t>BTRPCMNF  FICOTE</t>
  </si>
  <si>
    <t>BTRPCMNF BB 2 M3</t>
  </si>
  <si>
    <t>BTRPV15 2.5M3</t>
  </si>
  <si>
    <t>BTRPV25 2.5M3</t>
  </si>
  <si>
    <t>BTRPV30 2.5M3</t>
  </si>
  <si>
    <t>BTRPV35 2.M3</t>
  </si>
  <si>
    <t>BTRU 2 M3</t>
  </si>
  <si>
    <t>BTRUS 0.5 M3</t>
  </si>
  <si>
    <t>BTRUS 1 M3</t>
  </si>
  <si>
    <t>BTRUS 2M3</t>
  </si>
  <si>
    <t>BTSUP 2.5M3</t>
  </si>
  <si>
    <t>BTSUPER 2.5M3</t>
  </si>
  <si>
    <t>BTVG30_OB</t>
  </si>
  <si>
    <t>BURBA-JAULIN</t>
  </si>
  <si>
    <t>BURBA-JAULIN GTN</t>
  </si>
  <si>
    <t>BURBA-LEVALLOIS</t>
  </si>
  <si>
    <t>BURBA1200POUZ 2M3</t>
  </si>
  <si>
    <t>BURBA1200SIPO 1m3</t>
  </si>
  <si>
    <t>BURBA1200SIPO 2m3</t>
  </si>
  <si>
    <t>BURBA1400POUZ</t>
  </si>
  <si>
    <t>BURBA1800 1M3</t>
  </si>
  <si>
    <t>BURBA750 2m3</t>
  </si>
  <si>
    <t>BURBA950 1m3</t>
  </si>
  <si>
    <t>BURBA950 2m3</t>
  </si>
  <si>
    <t>BURBAFIBRE 1M3</t>
  </si>
  <si>
    <t>BURBAFIBRE 2M3</t>
  </si>
  <si>
    <t>BURBAN 1400 1m3</t>
  </si>
  <si>
    <t>BURBAPACA</t>
  </si>
  <si>
    <t>BURBAPOTAGER</t>
  </si>
  <si>
    <t>BURBAPOTAGER2</t>
  </si>
  <si>
    <t>BURBAPROTEACEE 1M</t>
  </si>
  <si>
    <t>BURBATARVEL 1M3</t>
  </si>
  <si>
    <t>CARG03U</t>
  </si>
  <si>
    <t>CARG10U</t>
  </si>
  <si>
    <t>CBIM04BP*</t>
  </si>
  <si>
    <t>CBIM04U*</t>
  </si>
  <si>
    <t>CCPV15E144</t>
  </si>
  <si>
    <t>CEAR05BP</t>
  </si>
  <si>
    <t>CEAR05U</t>
  </si>
  <si>
    <t>CECM50E42</t>
  </si>
  <si>
    <t>CECN05U</t>
  </si>
  <si>
    <t>CECP50E42</t>
  </si>
  <si>
    <t>CEPG20AE54</t>
  </si>
  <si>
    <t>CKGM40E54</t>
  </si>
  <si>
    <t>CMO50</t>
  </si>
  <si>
    <t>CMOBB</t>
  </si>
  <si>
    <t>CMOV</t>
  </si>
  <si>
    <t>COCO FINE</t>
  </si>
  <si>
    <t>COF25</t>
  </si>
  <si>
    <t>COMPOSTVF</t>
  </si>
  <si>
    <t>CPOZ05BP72</t>
  </si>
  <si>
    <t>CPOZ05U</t>
  </si>
  <si>
    <t>CPOZ15E72</t>
  </si>
  <si>
    <t>CTCR05U</t>
  </si>
  <si>
    <t>CTOR05U</t>
  </si>
  <si>
    <t>CTPL50AE21</t>
  </si>
  <si>
    <t>CTRU20AE54</t>
  </si>
  <si>
    <t>CVTB15AE54</t>
  </si>
  <si>
    <t>DBIOFUM35P</t>
  </si>
  <si>
    <t>DBTO04C</t>
  </si>
  <si>
    <t>DCAB04C</t>
  </si>
  <si>
    <t>DCAM04C</t>
  </si>
  <si>
    <t>DERU40E*</t>
  </si>
  <si>
    <t>DFBC100E Cor</t>
  </si>
  <si>
    <t>DFBC100E Nat</t>
  </si>
  <si>
    <t>DFBC100E Pan</t>
  </si>
  <si>
    <t>DFBC100E Ver</t>
  </si>
  <si>
    <t>DFBC120</t>
  </si>
  <si>
    <t>DFBC200P</t>
  </si>
  <si>
    <t>DFBC200P VERT</t>
  </si>
  <si>
    <t>DPCO04C</t>
  </si>
  <si>
    <t>DTOM04C</t>
  </si>
  <si>
    <t>ECENGRAIS</t>
  </si>
  <si>
    <t>ECENGRAISKG</t>
  </si>
  <si>
    <t>ECRC00/15</t>
  </si>
  <si>
    <t>ECRF00/25</t>
  </si>
  <si>
    <t>ECRF15/40</t>
  </si>
  <si>
    <t>ECRFTOUC</t>
  </si>
  <si>
    <t>ENGBIO-N</t>
  </si>
  <si>
    <t>ENGBIO25P</t>
  </si>
  <si>
    <t>ENGPRO</t>
  </si>
  <si>
    <t>ENGRAISV</t>
  </si>
  <si>
    <t>FAFNNBSB30</t>
  </si>
  <si>
    <t>FAOS</t>
  </si>
  <si>
    <t>FATMNNWCN</t>
  </si>
  <si>
    <t>FBOV</t>
  </si>
  <si>
    <t>FCHC</t>
  </si>
  <si>
    <t>FDFNMBS30</t>
  </si>
  <si>
    <t>FDGNNXS</t>
  </si>
  <si>
    <t>FDGNVXS</t>
  </si>
  <si>
    <t>FDMNNXS</t>
  </si>
  <si>
    <t>FIBIVISCF</t>
  </si>
  <si>
    <t>FIBIVISCOMPR</t>
  </si>
  <si>
    <t>FIBRE TERRAF</t>
  </si>
  <si>
    <t>FIBREB300MN</t>
  </si>
  <si>
    <t>FIBREB300MV</t>
  </si>
  <si>
    <t>FIBREBTF</t>
  </si>
  <si>
    <t>FIBREBTNF32BET</t>
  </si>
  <si>
    <t>FIBREBTNF32NOPRO</t>
  </si>
  <si>
    <t>FIBREBTVF</t>
  </si>
  <si>
    <t>FIBREBTVF32BET</t>
  </si>
  <si>
    <t>FIBREBTVF32BFS</t>
  </si>
  <si>
    <t>FIBREBTVM32BFS</t>
  </si>
  <si>
    <t>FIBREGVSBALLOT</t>
  </si>
  <si>
    <t>FIBREMNSBIVBALLOT</t>
  </si>
  <si>
    <t>FIBREWFN</t>
  </si>
  <si>
    <t>FIBREWGGC</t>
  </si>
  <si>
    <t>FIBREWGN</t>
  </si>
  <si>
    <t>FIBREWMC</t>
  </si>
  <si>
    <t>FIBREWMCM</t>
  </si>
  <si>
    <t>FIBREWMGC</t>
  </si>
  <si>
    <t>FPAL1</t>
  </si>
  <si>
    <t>GCACRY05KG</t>
  </si>
  <si>
    <t>GCACRY10KG</t>
  </si>
  <si>
    <t>GCCA10</t>
  </si>
  <si>
    <t>GFST620X1</t>
  </si>
  <si>
    <t>GMBX380X1</t>
  </si>
  <si>
    <t>GMIG325X1</t>
  </si>
  <si>
    <t>GMSE310X1</t>
  </si>
  <si>
    <t>GMSE325x1</t>
  </si>
  <si>
    <t>GMST310X1</t>
  </si>
  <si>
    <t>GMST325X1</t>
  </si>
  <si>
    <t>GPMIX</t>
  </si>
  <si>
    <t>GRANONMC</t>
  </si>
  <si>
    <t>GRILLE COMPLEXEE</t>
  </si>
  <si>
    <t>GSIG325X1</t>
  </si>
  <si>
    <t>GSSE310X1</t>
  </si>
  <si>
    <t>GSSE325X1</t>
  </si>
  <si>
    <t>GSST310X1</t>
  </si>
  <si>
    <t>GSST310X2</t>
  </si>
  <si>
    <t>GSST325X1</t>
  </si>
  <si>
    <t>GSST325X2</t>
  </si>
  <si>
    <t>GSST410X1</t>
  </si>
  <si>
    <t>GSST420X1</t>
  </si>
  <si>
    <t>HAPA10BP</t>
  </si>
  <si>
    <t>HAPA10U</t>
  </si>
  <si>
    <t>HORTIBIO N</t>
  </si>
  <si>
    <t>HORTIBIO35</t>
  </si>
  <si>
    <t>HTRU40E63</t>
  </si>
  <si>
    <t>IARG10U</t>
  </si>
  <si>
    <t>ICSA06BP35</t>
  </si>
  <si>
    <t>ICSA06BP70</t>
  </si>
  <si>
    <t>ICSA06U</t>
  </si>
  <si>
    <t>IECN06BE140</t>
  </si>
  <si>
    <t>IECN06BP35</t>
  </si>
  <si>
    <t>IECN06BP70</t>
  </si>
  <si>
    <t>IECN06E</t>
  </si>
  <si>
    <t>IECN06EC</t>
  </si>
  <si>
    <t>IECN06U</t>
  </si>
  <si>
    <t>ILIT06BP70</t>
  </si>
  <si>
    <t>ITVG40E</t>
  </si>
  <si>
    <t>IVTB40E</t>
  </si>
  <si>
    <t>KTCDP 70L</t>
  </si>
  <si>
    <t>KTCDPER 70L</t>
  </si>
  <si>
    <t>KTCHER 70L</t>
  </si>
  <si>
    <t>KTDBPL</t>
  </si>
  <si>
    <t>KTPL</t>
  </si>
  <si>
    <t>KTPL KABEL 70</t>
  </si>
  <si>
    <t>KTRH100 70L</t>
  </si>
  <si>
    <t>KTRH400 70L</t>
  </si>
  <si>
    <t>KTRPC35</t>
  </si>
  <si>
    <t>KTSUP 70L</t>
  </si>
  <si>
    <t>KTSUPER 70L</t>
  </si>
  <si>
    <t>LBTO04C</t>
  </si>
  <si>
    <t>LCAM04C</t>
  </si>
  <si>
    <t>LPCO04C</t>
  </si>
  <si>
    <t>MARG10U</t>
  </si>
  <si>
    <t>MELCOMPOST</t>
  </si>
  <si>
    <t>MELECRC</t>
  </si>
  <si>
    <t>MELFUM</t>
  </si>
  <si>
    <t>MELHF</t>
  </si>
  <si>
    <t>MELSCIURE</t>
  </si>
  <si>
    <t>MELTF</t>
  </si>
  <si>
    <t>MELTNON</t>
  </si>
  <si>
    <t>MELTPOU0/4 75/25</t>
  </si>
  <si>
    <t>MERH 4M3</t>
  </si>
  <si>
    <t>MFIBIVIS 12M3</t>
  </si>
  <si>
    <t>MFIBREF 14M3</t>
  </si>
  <si>
    <t>MFIBREM 16M3</t>
  </si>
  <si>
    <t>MIPV10U</t>
  </si>
  <si>
    <t>MMIX70</t>
  </si>
  <si>
    <t>MTCH 5.5M3</t>
  </si>
  <si>
    <t>MTRH400 5M3</t>
  </si>
  <si>
    <t>NABS06BP35</t>
  </si>
  <si>
    <t>NABS06BP70</t>
  </si>
  <si>
    <t>NABS06U</t>
  </si>
  <si>
    <t>NGRA25P</t>
  </si>
  <si>
    <t>NGRU06BE140</t>
  </si>
  <si>
    <t>NGRU06BP35</t>
  </si>
  <si>
    <t>NGRU06BP70</t>
  </si>
  <si>
    <t>NGRU06EC</t>
  </si>
  <si>
    <t>NKPC06BE140</t>
  </si>
  <si>
    <t>NKPC06BP35</t>
  </si>
  <si>
    <t>NKPC06BP70</t>
  </si>
  <si>
    <t>NKPC06EC</t>
  </si>
  <si>
    <t>NKPC06U</t>
  </si>
  <si>
    <t>NTBO06BP35</t>
  </si>
  <si>
    <t>NTBO06BP70</t>
  </si>
  <si>
    <t>NTBO06U</t>
  </si>
  <si>
    <t>NTCC06BP35</t>
  </si>
  <si>
    <t>NTCC06BP70</t>
  </si>
  <si>
    <t>NTCC06U</t>
  </si>
  <si>
    <t>NTOR06BP35</t>
  </si>
  <si>
    <t>NTOR06BP70</t>
  </si>
  <si>
    <t>NTOR06U</t>
  </si>
  <si>
    <t>NTPA06BP35</t>
  </si>
  <si>
    <t>NTPA06BP70</t>
  </si>
  <si>
    <t>NTPA06E</t>
  </si>
  <si>
    <t>NTPA06U</t>
  </si>
  <si>
    <t>NTPA20E126</t>
  </si>
  <si>
    <t>NTPG40E63</t>
  </si>
  <si>
    <t>NTPL50E54</t>
  </si>
  <si>
    <t>NTRG20BP33</t>
  </si>
  <si>
    <t>NTRG20E126</t>
  </si>
  <si>
    <t>NTRG50E54</t>
  </si>
  <si>
    <t>NTRH20E126</t>
  </si>
  <si>
    <t>NTRH50E54</t>
  </si>
  <si>
    <t>OPAR18Y6935</t>
  </si>
  <si>
    <t>OPAR18Y6940</t>
  </si>
  <si>
    <t>OPAR18Y6970</t>
  </si>
  <si>
    <t>OTBS20Y6970</t>
  </si>
  <si>
    <t>OTPG50Y6970</t>
  </si>
  <si>
    <t>OTRU50 Y1427</t>
  </si>
  <si>
    <t>OTRU50 Y1626</t>
  </si>
  <si>
    <t>OTRU50Y3280</t>
  </si>
  <si>
    <t>OTRU50Y3305</t>
  </si>
  <si>
    <t>OTRU50Z8548</t>
  </si>
  <si>
    <t>OTRU50Z8652</t>
  </si>
  <si>
    <t>PLAQUETTE JEUX</t>
  </si>
  <si>
    <t>PLAQUETTES 7/12</t>
  </si>
  <si>
    <t>PLAQUETTESBL</t>
  </si>
  <si>
    <t>PLAQUETTESV</t>
  </si>
  <si>
    <t>PM COCO</t>
  </si>
  <si>
    <t>PM COMPO</t>
  </si>
  <si>
    <t>PM HORTI/BL</t>
  </si>
  <si>
    <t>PMLTE</t>
  </si>
  <si>
    <t>PREMIX70</t>
  </si>
  <si>
    <t>PREMIX80</t>
  </si>
  <si>
    <t>PRESTA_SUEZ_20</t>
  </si>
  <si>
    <t>PTBA70E</t>
  </si>
  <si>
    <t>PTRU70E</t>
  </si>
  <si>
    <t>RAOR03BP</t>
  </si>
  <si>
    <t>RAOR03U</t>
  </si>
  <si>
    <t>RARG06BP35</t>
  </si>
  <si>
    <t>RARG06U</t>
  </si>
  <si>
    <t>REBS06BP35</t>
  </si>
  <si>
    <t>REBS06U</t>
  </si>
  <si>
    <t>REOR06BP35</t>
  </si>
  <si>
    <t>REOR06U</t>
  </si>
  <si>
    <t>REPV06BP35</t>
  </si>
  <si>
    <t>REPV06U</t>
  </si>
  <si>
    <t>RERU06BP35</t>
  </si>
  <si>
    <t>RERU06U</t>
  </si>
  <si>
    <t>RTAR06BP35</t>
  </si>
  <si>
    <t>RTAR06U</t>
  </si>
  <si>
    <t>RTBL70</t>
  </si>
  <si>
    <t>RTBO06BP35</t>
  </si>
  <si>
    <t>RTBO06U</t>
  </si>
  <si>
    <t>RTBS06BP35</t>
  </si>
  <si>
    <t>RTBS06U</t>
  </si>
  <si>
    <t>RTCC06BP35</t>
  </si>
  <si>
    <t>RTCC06U</t>
  </si>
  <si>
    <t>RTFLE50</t>
  </si>
  <si>
    <t>RTOR06BP35</t>
  </si>
  <si>
    <t>RTOR06U</t>
  </si>
  <si>
    <t>RTPEPI70</t>
  </si>
  <si>
    <t>RTPLE50</t>
  </si>
  <si>
    <t>RTPLEV70</t>
  </si>
  <si>
    <t>RTPROD70</t>
  </si>
  <si>
    <t>RTPV06BP35</t>
  </si>
  <si>
    <t>RTPV06U</t>
  </si>
  <si>
    <t>RTPV20P</t>
  </si>
  <si>
    <t>RTPV40P</t>
  </si>
  <si>
    <t>RTRH06BP35</t>
  </si>
  <si>
    <t>RTRH06U</t>
  </si>
  <si>
    <t>RTSBO70</t>
  </si>
  <si>
    <t>RTVIV70</t>
  </si>
  <si>
    <t>RVTB50</t>
  </si>
  <si>
    <t>S100JCB</t>
  </si>
  <si>
    <t>S100JCN</t>
  </si>
  <si>
    <t>S100JCV</t>
  </si>
  <si>
    <t>SCGB35P</t>
  </si>
  <si>
    <t>SCGB40P</t>
  </si>
  <si>
    <t>SCGM40P</t>
  </si>
  <si>
    <t>SCMB35P</t>
  </si>
  <si>
    <t>SCSE35P</t>
  </si>
  <si>
    <t>SCSE40P</t>
  </si>
  <si>
    <t>SCSM35P</t>
  </si>
  <si>
    <t>SCSM40P</t>
  </si>
  <si>
    <t>SECHOTERRASSE 50L</t>
  </si>
  <si>
    <t>SEPL70P</t>
  </si>
  <si>
    <t>SFABSN</t>
  </si>
  <si>
    <t>SFARUC</t>
  </si>
  <si>
    <t>SFASBO</t>
  </si>
  <si>
    <t>SFBC100 Nat</t>
  </si>
  <si>
    <t>SFBC100E Vert</t>
  </si>
  <si>
    <t>SFCRGA</t>
  </si>
  <si>
    <t>SFFCHN</t>
  </si>
  <si>
    <t>SFGBSO</t>
  </si>
  <si>
    <t>SFGPGA</t>
  </si>
  <si>
    <t>SFGRGA</t>
  </si>
  <si>
    <t>SFGRUA</t>
  </si>
  <si>
    <t>SFKGMT</t>
  </si>
  <si>
    <t>SFKRGO</t>
  </si>
  <si>
    <t>SFKTGT</t>
  </si>
  <si>
    <t>SFMAGA</t>
  </si>
  <si>
    <t>SFMPLA</t>
  </si>
  <si>
    <t>SFMULC</t>
  </si>
  <si>
    <t>SFPML</t>
  </si>
  <si>
    <t>SFPMLE</t>
  </si>
  <si>
    <t>SFPMTBR</t>
  </si>
  <si>
    <t>SFTAGA</t>
  </si>
  <si>
    <t>SFTAGN</t>
  </si>
  <si>
    <t>SFTAOS</t>
  </si>
  <si>
    <t>SFTAQ</t>
  </si>
  <si>
    <t>SFTBAA</t>
  </si>
  <si>
    <t>SFTBAE</t>
  </si>
  <si>
    <t>SFTBAS</t>
  </si>
  <si>
    <t>SFTBAY</t>
  </si>
  <si>
    <t>SFTBON</t>
  </si>
  <si>
    <t>SFTBR</t>
  </si>
  <si>
    <t>SFTBSO</t>
  </si>
  <si>
    <t>SFTBVT</t>
  </si>
  <si>
    <t>SFTCCN</t>
  </si>
  <si>
    <t>SFTEVN</t>
  </si>
  <si>
    <t>SFTORN</t>
  </si>
  <si>
    <t>SFTORT</t>
  </si>
  <si>
    <t>SFTPAC</t>
  </si>
  <si>
    <t>SFTPAT</t>
  </si>
  <si>
    <t>SFTPGA</t>
  </si>
  <si>
    <t>SFTPGO</t>
  </si>
  <si>
    <t>SFTPLN</t>
  </si>
  <si>
    <t>SFTPLNBIO</t>
  </si>
  <si>
    <t>SFTPLT</t>
  </si>
  <si>
    <t>SFTPLU</t>
  </si>
  <si>
    <t>SFTPOR</t>
  </si>
  <si>
    <t>SFTRAQ</t>
  </si>
  <si>
    <t>SFTRCC</t>
  </si>
  <si>
    <t>SFTRCR</t>
  </si>
  <si>
    <t>SFTRGC</t>
  </si>
  <si>
    <t>SFTRGT</t>
  </si>
  <si>
    <t>SFTRM</t>
  </si>
  <si>
    <t>SFTRPF</t>
  </si>
  <si>
    <t>SFTRPO</t>
  </si>
  <si>
    <t>SFTRUA</t>
  </si>
  <si>
    <t>SFTRUC</t>
  </si>
  <si>
    <t>SFTRUN</t>
  </si>
  <si>
    <t>SFTRUO</t>
  </si>
  <si>
    <t>SFTRUS</t>
  </si>
  <si>
    <t>SFTRUT</t>
  </si>
  <si>
    <t>SFTRUX</t>
  </si>
  <si>
    <t>SFTTGO</t>
  </si>
  <si>
    <t>SFTTGT</t>
  </si>
  <si>
    <t>SFVTFA</t>
  </si>
  <si>
    <t>SGEXT 30L</t>
  </si>
  <si>
    <t>SGRA 25KG</t>
  </si>
  <si>
    <t>SGSIN 30L</t>
  </si>
  <si>
    <t>SGTTE 30L</t>
  </si>
  <si>
    <t>SHBULBES 70L</t>
  </si>
  <si>
    <t>SHFALGUERES 70L</t>
  </si>
  <si>
    <t>SHM BIO 50L</t>
  </si>
  <si>
    <t>SHM BIO 70L</t>
  </si>
  <si>
    <t>SHMUGUET 40L</t>
  </si>
  <si>
    <t>SHMUGUET 70L</t>
  </si>
  <si>
    <t>SHPATIO 20L</t>
  </si>
  <si>
    <t>SHPATIO 40L P</t>
  </si>
  <si>
    <t>SHPOINSETTIA</t>
  </si>
  <si>
    <t>SHS40P 48 sacs</t>
  </si>
  <si>
    <t>SHS40P 54 sacs</t>
  </si>
  <si>
    <t>SHSERANJOU40P 54</t>
  </si>
  <si>
    <t>SIPO0/7</t>
  </si>
  <si>
    <t>SIPO20/40</t>
  </si>
  <si>
    <t>SPBOUTIN 70L</t>
  </si>
  <si>
    <t>SPIRISNEUTRO 70L</t>
  </si>
  <si>
    <t>SSOP17</t>
  </si>
  <si>
    <t>SSOP19</t>
  </si>
  <si>
    <t>SSOP20</t>
  </si>
  <si>
    <t>STBAP 50L</t>
  </si>
  <si>
    <t>STBAS 50L</t>
  </si>
  <si>
    <t>STBGFR 50L</t>
  </si>
  <si>
    <t>STBL70E</t>
  </si>
  <si>
    <t>STBSP 70L</t>
  </si>
  <si>
    <t>STCD 50L 45s</t>
  </si>
  <si>
    <t>STCDA 50L</t>
  </si>
  <si>
    <t>STCDP 50L</t>
  </si>
  <si>
    <t>STCDP SE 50L</t>
  </si>
  <si>
    <t>STCDPER 50L</t>
  </si>
  <si>
    <t>STCH 50L</t>
  </si>
  <si>
    <t>STCHBIO 50L</t>
  </si>
  <si>
    <t>STCO72 0.85 ml</t>
  </si>
  <si>
    <t>STCO72 0.85ml GC</t>
  </si>
  <si>
    <t>STCO72 1 ml</t>
  </si>
  <si>
    <t>STCOMPO 50L</t>
  </si>
  <si>
    <t>STCTP 50L</t>
  </si>
  <si>
    <t>STCVV 70L</t>
  </si>
  <si>
    <t>STDBPL40P</t>
  </si>
  <si>
    <t>STF 70L</t>
  </si>
  <si>
    <t>STF10 NP</t>
  </si>
  <si>
    <t>STF10 P4</t>
  </si>
  <si>
    <t>STF10 P5</t>
  </si>
  <si>
    <t>STF2 70L</t>
  </si>
  <si>
    <t>STF28 P12</t>
  </si>
  <si>
    <t>STF28 P8</t>
  </si>
  <si>
    <t>STFL20P</t>
  </si>
  <si>
    <t>STFL40P</t>
  </si>
  <si>
    <t>STFLEUR 70L</t>
  </si>
  <si>
    <t>STFLEURER 70L</t>
  </si>
  <si>
    <t>STFR70L</t>
  </si>
  <si>
    <t>STFST20PR10QG4GA</t>
  </si>
  <si>
    <t>STFSTA 1m</t>
  </si>
  <si>
    <t>STFTA10PR5QG2</t>
  </si>
  <si>
    <t>STFTA10PR6QG2</t>
  </si>
  <si>
    <t>STFTA12PR6QG2</t>
  </si>
  <si>
    <t>STFTA15PR8QG3</t>
  </si>
  <si>
    <t>STFTA20NPG4GA</t>
  </si>
  <si>
    <t>STFTA20PR10LG4GA</t>
  </si>
  <si>
    <t>STFTA20PR10Q</t>
  </si>
  <si>
    <t>STFTA20PR10QG2</t>
  </si>
  <si>
    <t>STFTA20PR10QG4</t>
  </si>
  <si>
    <t>STFTA20PR10QG4GA</t>
  </si>
  <si>
    <t>STFTA20PR10QGA</t>
  </si>
  <si>
    <t>STFTA20PR11QG4</t>
  </si>
  <si>
    <t>STFTA20PR12QG4</t>
  </si>
  <si>
    <t>STFTA20PR7LG4</t>
  </si>
  <si>
    <t>STFTA20PR8LG4</t>
  </si>
  <si>
    <t>STFTA20PR8LG4GA</t>
  </si>
  <si>
    <t>STFTA20PR8LGA</t>
  </si>
  <si>
    <t>STFTA20PR8QG4</t>
  </si>
  <si>
    <t>STFTA20PR8QG4GA</t>
  </si>
  <si>
    <t>STFTA20PR8QGA</t>
  </si>
  <si>
    <t>STFTA20PX10QG4</t>
  </si>
  <si>
    <t>STFTA20PX10QGA</t>
  </si>
  <si>
    <t>STFTA20PX8QG4GA</t>
  </si>
  <si>
    <t>STFTA20PX9QG4GA</t>
  </si>
  <si>
    <t>STFTA24NP</t>
  </si>
  <si>
    <t>STFTA24PP12QG6GA</t>
  </si>
  <si>
    <t>STFTA24PR10QG4GA</t>
  </si>
  <si>
    <t>STFTA24PR5QG4GA</t>
  </si>
  <si>
    <t>STFTA24PR8LG4</t>
  </si>
  <si>
    <t>STFTA24PR8QG4</t>
  </si>
  <si>
    <t>STFTA24PR8QG4GA</t>
  </si>
  <si>
    <t>STMLARG 40L</t>
  </si>
  <si>
    <t>STMLD 50L  45sac</t>
  </si>
  <si>
    <t>STMLD 70L</t>
  </si>
  <si>
    <t>STMLH 50L 45s</t>
  </si>
  <si>
    <t>STMLH 70L</t>
  </si>
  <si>
    <t>STPF 50L</t>
  </si>
  <si>
    <t>STPF 70L</t>
  </si>
  <si>
    <t>STPFC 50L</t>
  </si>
  <si>
    <t>STPL40P</t>
  </si>
  <si>
    <t>STPLE40P</t>
  </si>
  <si>
    <t>STPLN 70L</t>
  </si>
  <si>
    <t>STPLT 70L</t>
  </si>
  <si>
    <t>STPMH 70L</t>
  </si>
  <si>
    <t>STRF 70L</t>
  </si>
  <si>
    <t>STRFG 50L</t>
  </si>
  <si>
    <t>STRH100 50L</t>
  </si>
  <si>
    <t>STRH100 70L</t>
  </si>
  <si>
    <t>STRH150 70L</t>
  </si>
  <si>
    <t>STRH200 70L</t>
  </si>
  <si>
    <t>STRH200SE 70L</t>
  </si>
  <si>
    <t>STRH300 70L</t>
  </si>
  <si>
    <t>STRH300UAB 70L</t>
  </si>
  <si>
    <t>STRH400BIO 70L</t>
  </si>
  <si>
    <t>STRH50P</t>
  </si>
  <si>
    <t>STRH700 70L</t>
  </si>
  <si>
    <t>STRP70 70L</t>
  </si>
  <si>
    <t>STRPC15 70L</t>
  </si>
  <si>
    <t>STRPC30 70L</t>
  </si>
  <si>
    <t>STRPC35 70L</t>
  </si>
  <si>
    <t>STRPC60 70L</t>
  </si>
  <si>
    <t>STRPG 50L</t>
  </si>
  <si>
    <t>STRPV 50L</t>
  </si>
  <si>
    <t>STRPV 70L</t>
  </si>
  <si>
    <t>STRPV25 70L</t>
  </si>
  <si>
    <t>STRPV35 70L</t>
  </si>
  <si>
    <t>STRU40P</t>
  </si>
  <si>
    <t>STRU70E 30s</t>
  </si>
  <si>
    <t>STRU70E 33s</t>
  </si>
  <si>
    <t>STSEMIS 50L</t>
  </si>
  <si>
    <t>STSUP 70L</t>
  </si>
  <si>
    <t>STSUPER 70L</t>
  </si>
  <si>
    <t>SURBA1200 40 L S</t>
  </si>
  <si>
    <t>SURBA1200 40L P</t>
  </si>
  <si>
    <t>SURBA1200 50L S</t>
  </si>
  <si>
    <t>SURBA1800 40L</t>
  </si>
  <si>
    <t>SURBA950 50L</t>
  </si>
  <si>
    <t>SURBA950 ARG</t>
  </si>
  <si>
    <t>SURBAFIBRE 40 L</t>
  </si>
  <si>
    <t>SURBAFIBRE 70L</t>
  </si>
  <si>
    <t>SURBAROMAINVILLE 50L</t>
  </si>
  <si>
    <t>SVITI 50L</t>
  </si>
  <si>
    <t>SXPORT50</t>
  </si>
  <si>
    <t>SXPORTJ20E</t>
  </si>
  <si>
    <t>SXPORTJ50P</t>
  </si>
  <si>
    <t>TANU4010</t>
  </si>
  <si>
    <t>TBL0/40PH</t>
  </si>
  <si>
    <t>TBL0/40WA</t>
  </si>
  <si>
    <t>TBL10/30 F</t>
  </si>
  <si>
    <t>TBL20/40F</t>
  </si>
  <si>
    <t>TBR TB</t>
  </si>
  <si>
    <t>TBRFC</t>
  </si>
  <si>
    <t>TBRGIS</t>
  </si>
  <si>
    <t>TBRSD - ENDIVES</t>
  </si>
  <si>
    <t>TBRSD- LEMEE</t>
  </si>
  <si>
    <t>TBRSI</t>
  </si>
  <si>
    <t>test</t>
  </si>
  <si>
    <t>TESTPAV DELPHINE</t>
  </si>
  <si>
    <t>TEVTND</t>
  </si>
  <si>
    <t>TJ</t>
  </si>
  <si>
    <t>TJ 50L</t>
  </si>
  <si>
    <t>TSP</t>
  </si>
  <si>
    <t>TTBA20DE39</t>
  </si>
  <si>
    <t>TTBA20E120</t>
  </si>
  <si>
    <t>TTBA40AE27</t>
  </si>
  <si>
    <t>TTRG20DE39</t>
  </si>
  <si>
    <t>TTRU20DE39</t>
  </si>
  <si>
    <t>TTRU20E108</t>
  </si>
  <si>
    <t>TTRU20E120</t>
  </si>
  <si>
    <t>VBIO14</t>
  </si>
  <si>
    <t>VBIO15</t>
  </si>
  <si>
    <t>VDCLAUSE</t>
  </si>
  <si>
    <t>VDRUMILLY 1</t>
  </si>
  <si>
    <t>VECHOTERRASSE</t>
  </si>
  <si>
    <t>VECRF</t>
  </si>
  <si>
    <t>VEFL</t>
  </si>
  <si>
    <t>VEPE</t>
  </si>
  <si>
    <t>VEPE UAB</t>
  </si>
  <si>
    <t>VEPL</t>
  </si>
  <si>
    <t>VERH</t>
  </si>
  <si>
    <t>VEVI</t>
  </si>
  <si>
    <t>VEVI BRIANT</t>
  </si>
  <si>
    <t>VGEXT</t>
  </si>
  <si>
    <t>VGPMIX</t>
  </si>
  <si>
    <t>VGSIN</t>
  </si>
  <si>
    <t>VGTTE</t>
  </si>
  <si>
    <t>VHANADIA av. terr</t>
  </si>
  <si>
    <t>VHAVRILLAS</t>
  </si>
  <si>
    <t>VHBONSAI</t>
  </si>
  <si>
    <t>VHCHAMBOURCY</t>
  </si>
  <si>
    <t>VHCHAUDESAIGUES</t>
  </si>
  <si>
    <t>VHCHRYSANTHEME</t>
  </si>
  <si>
    <t>VHCULTURE LG</t>
  </si>
  <si>
    <t>VHDALLEGAZON</t>
  </si>
  <si>
    <t>VHDEFLACH</t>
  </si>
  <si>
    <t>VHDELBARD</t>
  </si>
  <si>
    <t>VHDUCHAMP</t>
  </si>
  <si>
    <t>VHDUMORTIER FIB 2</t>
  </si>
  <si>
    <t>VHDUMORTIER FIBRE</t>
  </si>
  <si>
    <t>VHFALGUERES</t>
  </si>
  <si>
    <t>VHLAVANDES JCT</t>
  </si>
  <si>
    <t>VHLECONTE</t>
  </si>
  <si>
    <t>VHLITDEPOSE</t>
  </si>
  <si>
    <t>VHMIDIFLORE</t>
  </si>
  <si>
    <t>VHMILLIATBIO</t>
  </si>
  <si>
    <t>VHMUGUET</t>
  </si>
  <si>
    <t>VHNYMPHEA2</t>
  </si>
  <si>
    <t>VHPATIO JH</t>
  </si>
  <si>
    <t>VHPATIO_copo</t>
  </si>
  <si>
    <t>VHPATIO_pouz</t>
  </si>
  <si>
    <t>VHPIVOINE</t>
  </si>
  <si>
    <t>VHPOINSETTIA</t>
  </si>
  <si>
    <t>VHPRODIBIOAQUA</t>
  </si>
  <si>
    <t>VHPRODIBIOPREMIUM</t>
  </si>
  <si>
    <t>VHSERANJOU</t>
  </si>
  <si>
    <t>VHTHIPHAINE</t>
  </si>
  <si>
    <t>VHTOMATES ORGA</t>
  </si>
  <si>
    <t>VHTOPDRESS</t>
  </si>
  <si>
    <t>VHVITIPLANT</t>
  </si>
  <si>
    <t>VPBAZAINVILLE.</t>
  </si>
  <si>
    <t>VPBOOS</t>
  </si>
  <si>
    <t>VPBOUTIN</t>
  </si>
  <si>
    <t>VPCASTELLANO1</t>
  </si>
  <si>
    <t>VPCHOLAT150</t>
  </si>
  <si>
    <t>VPCHOLAT150COCO</t>
  </si>
  <si>
    <t>VPCHOLAT2</t>
  </si>
  <si>
    <t>VPCLAVEAU</t>
  </si>
  <si>
    <t>VPDELBARD</t>
  </si>
  <si>
    <t>VPERIAU</t>
  </si>
  <si>
    <t>VPFILIPPI</t>
  </si>
  <si>
    <t>VPFILIPPI2</t>
  </si>
  <si>
    <t>VPGAZON</t>
  </si>
  <si>
    <t>VPGAZON ORGANIQUE</t>
  </si>
  <si>
    <t>VPJARDFEESALV</t>
  </si>
  <si>
    <t>VPJOUBERT</t>
  </si>
  <si>
    <t>VPLAPERRIERE1</t>
  </si>
  <si>
    <t>VPLEITREGE RAI</t>
  </si>
  <si>
    <t>VPMICHEL CL.</t>
  </si>
  <si>
    <t>VPMOULIN1 (84)</t>
  </si>
  <si>
    <t>VPMOULIN2</t>
  </si>
  <si>
    <t>VPNATURALIS</t>
  </si>
  <si>
    <t>VPPARIS</t>
  </si>
  <si>
    <t>VPREY3</t>
  </si>
  <si>
    <t>VPREYNOUARD</t>
  </si>
  <si>
    <t>VPVERTDECO</t>
  </si>
  <si>
    <t>VSOP10</t>
  </si>
  <si>
    <t>VSOP11</t>
  </si>
  <si>
    <t>VSOP15</t>
  </si>
  <si>
    <t>VSOP16</t>
  </si>
  <si>
    <t>VSOP17</t>
  </si>
  <si>
    <t>VSOP18</t>
  </si>
  <si>
    <t>VSOP19</t>
  </si>
  <si>
    <t>VSOP20</t>
  </si>
  <si>
    <t>VSOP3</t>
  </si>
  <si>
    <t>VSOP4</t>
  </si>
  <si>
    <t>VSOP5</t>
  </si>
  <si>
    <t>VSOP6</t>
  </si>
  <si>
    <t>VSOP7</t>
  </si>
  <si>
    <t>VSOP8</t>
  </si>
  <si>
    <t>VSOP9</t>
  </si>
  <si>
    <t>VTBAP</t>
  </si>
  <si>
    <t>VTBAS</t>
  </si>
  <si>
    <t>VTBC</t>
  </si>
  <si>
    <t>VTBC10FR</t>
  </si>
  <si>
    <t>VTBCFR</t>
  </si>
  <si>
    <t>VTBCFRCOCO</t>
  </si>
  <si>
    <t>VTBG</t>
  </si>
  <si>
    <t>VTBGFR</t>
  </si>
  <si>
    <t>VTBGFRCOCO</t>
  </si>
  <si>
    <t>VTBIOFCOCO</t>
  </si>
  <si>
    <t>VTBPLTA</t>
  </si>
  <si>
    <t>VTBRCHAMPIDOR</t>
  </si>
  <si>
    <t>VTBSP</t>
  </si>
  <si>
    <t>VTCD</t>
  </si>
  <si>
    <t>VTCDA</t>
  </si>
  <si>
    <t>VTCDP</t>
  </si>
  <si>
    <t>VTCDPER</t>
  </si>
  <si>
    <t>VTCDPERBHS</t>
  </si>
  <si>
    <t>VTCH</t>
  </si>
  <si>
    <t>VTCH POUZ</t>
  </si>
  <si>
    <t>VTCH UAB</t>
  </si>
  <si>
    <t>VTCHA</t>
  </si>
  <si>
    <t>VTCOMPO</t>
  </si>
  <si>
    <t>VTCORLEANS</t>
  </si>
  <si>
    <t>VTCT30</t>
  </si>
  <si>
    <t>VTCTP</t>
  </si>
  <si>
    <t>VTCTPA</t>
  </si>
  <si>
    <t>VTFL</t>
  </si>
  <si>
    <t>VTFLEURELNF</t>
  </si>
  <si>
    <t>VTFLEURER</t>
  </si>
  <si>
    <t>VTFLEURER ANGERS</t>
  </si>
  <si>
    <t>VTFLEURIS.NF</t>
  </si>
  <si>
    <t>VTFR</t>
  </si>
  <si>
    <t>VTFR15 N°2</t>
  </si>
  <si>
    <t>VTFR20</t>
  </si>
  <si>
    <t>VTFST</t>
  </si>
  <si>
    <t>VTFTA</t>
  </si>
  <si>
    <t>VTHIEPAYSAGE</t>
  </si>
  <si>
    <t>VTHLEMEE</t>
  </si>
  <si>
    <t>VTHNT</t>
  </si>
  <si>
    <t>VTMLARG</t>
  </si>
  <si>
    <t>VTMLD</t>
  </si>
  <si>
    <t>VTMLDTROENE</t>
  </si>
  <si>
    <t>VTMLH</t>
  </si>
  <si>
    <t>VTMLPANGERS</t>
  </si>
  <si>
    <t>VTPA06BP35</t>
  </si>
  <si>
    <t>VTPA06U</t>
  </si>
  <si>
    <t>VTPF</t>
  </si>
  <si>
    <t>VTPF SP</t>
  </si>
  <si>
    <t>VTPL</t>
  </si>
  <si>
    <t>VTPL OVIVE</t>
  </si>
  <si>
    <t>VTPLTA</t>
  </si>
  <si>
    <t>VTPMC</t>
  </si>
  <si>
    <t>VTPMH</t>
  </si>
  <si>
    <t>VTPVCOCOS</t>
  </si>
  <si>
    <t>VTRF</t>
  </si>
  <si>
    <t>VTRF G</t>
  </si>
  <si>
    <t>VTRF MARCHAND</t>
  </si>
  <si>
    <t>VTRFBAMBOUS</t>
  </si>
  <si>
    <t>VTRFPERL</t>
  </si>
  <si>
    <t>VTRH100</t>
  </si>
  <si>
    <t>VTRH150</t>
  </si>
  <si>
    <t>VTRH200</t>
  </si>
  <si>
    <t>VTRH300</t>
  </si>
  <si>
    <t>VTRH300UAB</t>
  </si>
  <si>
    <t>VTRH400</t>
  </si>
  <si>
    <t>VTRH400UAB</t>
  </si>
  <si>
    <t>VTRH500</t>
  </si>
  <si>
    <t>VTRH600</t>
  </si>
  <si>
    <t>VTRH700</t>
  </si>
  <si>
    <t>VTRHB</t>
  </si>
  <si>
    <t>VTRHDELHOMMEAU</t>
  </si>
  <si>
    <t>VTRHF</t>
  </si>
  <si>
    <t>VTRHORANGERIE</t>
  </si>
  <si>
    <t>VTRHTF</t>
  </si>
  <si>
    <t>VTRP COCO</t>
  </si>
  <si>
    <t>VTRP COCOP</t>
  </si>
  <si>
    <t>VTRP10</t>
  </si>
  <si>
    <t>VTRP15</t>
  </si>
  <si>
    <t>VTRP150</t>
  </si>
  <si>
    <t>VTRP150POUZ</t>
  </si>
  <si>
    <t>VTRP70</t>
  </si>
  <si>
    <t>VTRPC</t>
  </si>
  <si>
    <t>VTRPC10</t>
  </si>
  <si>
    <t>VTRPC10COCO</t>
  </si>
  <si>
    <t>VTRPC10FR</t>
  </si>
  <si>
    <t>VTRPC10FRCOCO</t>
  </si>
  <si>
    <t>VTRPC10TF</t>
  </si>
  <si>
    <t>VTRPC15</t>
  </si>
  <si>
    <t>VTRPC20</t>
  </si>
  <si>
    <t>VTRPC25FR</t>
  </si>
  <si>
    <t>VTRPC30</t>
  </si>
  <si>
    <t>VTRPC30 COCO</t>
  </si>
  <si>
    <t>VTRPC30 COCO ACI</t>
  </si>
  <si>
    <t>VTRPC30MIN4KGFI</t>
  </si>
  <si>
    <t>VTRPC35</t>
  </si>
  <si>
    <t>VTRPC35 modifié</t>
  </si>
  <si>
    <t>VTRPC35G</t>
  </si>
  <si>
    <t>VTRPC35UAB</t>
  </si>
  <si>
    <t>VTRPC40</t>
  </si>
  <si>
    <t>VTRPC60</t>
  </si>
  <si>
    <t>VTRPCCOCOST</t>
  </si>
  <si>
    <t>VTRPCD</t>
  </si>
  <si>
    <t>VTRPCFR</t>
  </si>
  <si>
    <t>VTRPCFRCOCO</t>
  </si>
  <si>
    <t>VTRPCSAPIN</t>
  </si>
  <si>
    <t>VTRPCTF</t>
  </si>
  <si>
    <t>VTRPG</t>
  </si>
  <si>
    <t>VTRPG10</t>
  </si>
  <si>
    <t>VTRPG10COCO</t>
  </si>
  <si>
    <t>VTRPG25</t>
  </si>
  <si>
    <t>VTRPG25 LEPAGE</t>
  </si>
  <si>
    <t>VTRPG30</t>
  </si>
  <si>
    <t>VTRPGCOCOST</t>
  </si>
  <si>
    <t>VTRPGFR</t>
  </si>
  <si>
    <t>VTRPGFRCOCO</t>
  </si>
  <si>
    <t>VTRPPONTDUGARD</t>
  </si>
  <si>
    <t>VTRPS</t>
  </si>
  <si>
    <t>VTRPV</t>
  </si>
  <si>
    <t>VTRPV15</t>
  </si>
  <si>
    <t>VTRPV15 BRIANT</t>
  </si>
  <si>
    <t>VTRPV25</t>
  </si>
  <si>
    <t>VTRPV30</t>
  </si>
  <si>
    <t>VTRPV30 K</t>
  </si>
  <si>
    <t>VTRPV35</t>
  </si>
  <si>
    <t>VTRPV35 COCO</t>
  </si>
  <si>
    <t>VTRPV35 VEGEFLOR</t>
  </si>
  <si>
    <t>VTRPVCOCO</t>
  </si>
  <si>
    <t>VTRPVROSIER</t>
  </si>
  <si>
    <t>VTRTT</t>
  </si>
  <si>
    <t>VTRTTE</t>
  </si>
  <si>
    <t>VTRTTH</t>
  </si>
  <si>
    <t>VTRU</t>
  </si>
  <si>
    <t>VTRUTA</t>
  </si>
  <si>
    <t>VTSEMIS</t>
  </si>
  <si>
    <t>VTSUP</t>
  </si>
  <si>
    <t>VTSUPER</t>
  </si>
  <si>
    <t>VTVASQ</t>
  </si>
  <si>
    <t>VURBA EUROVIA</t>
  </si>
  <si>
    <t>VURBA-LEVALLOIS</t>
  </si>
  <si>
    <t>VURBA1200 POUZ</t>
  </si>
  <si>
    <t>VURBA1200 SIPO</t>
  </si>
  <si>
    <t>VURBA1400POU</t>
  </si>
  <si>
    <t>VURBA1800</t>
  </si>
  <si>
    <t>VURBA750</t>
  </si>
  <si>
    <t>VURBA950</t>
  </si>
  <si>
    <t>VURBA950 ARG</t>
  </si>
  <si>
    <t>VURBAFIBRE</t>
  </si>
  <si>
    <t>VURBAJAULIN</t>
  </si>
  <si>
    <t>VURBAJAULIN GTN</t>
  </si>
  <si>
    <t>VURBAN 1400</t>
  </si>
  <si>
    <t>VURBAPACA</t>
  </si>
  <si>
    <t>VURBAPOTAGER COMPAS</t>
  </si>
  <si>
    <t>VURBAPOTAGER UAB</t>
  </si>
  <si>
    <t>VURBAPOTAGER2</t>
  </si>
  <si>
    <t>VURBAPROTEACEE</t>
  </si>
  <si>
    <t>VURBAROMAINVILLE</t>
  </si>
  <si>
    <t>VURBATARVEL</t>
  </si>
  <si>
    <t>WSAB20E</t>
  </si>
  <si>
    <t>YGAR10U</t>
  </si>
  <si>
    <t>YGBS06U</t>
  </si>
  <si>
    <t>YTOR06U</t>
  </si>
  <si>
    <t>YTPA10U</t>
  </si>
  <si>
    <t>*ARDOISE10/30 SUPP</t>
  </si>
  <si>
    <t>TBLA</t>
  </si>
  <si>
    <t>*CFE SUPP</t>
  </si>
  <si>
    <t>TBLi0/10</t>
  </si>
  <si>
    <t>ECF10/25NF</t>
  </si>
  <si>
    <t>POU07/15R</t>
  </si>
  <si>
    <t>MELCOCO</t>
  </si>
  <si>
    <t>COMPOST_MOULINOT</t>
  </si>
  <si>
    <t>SFMOUL</t>
  </si>
  <si>
    <t>ARDOISE_TTVENANT</t>
  </si>
  <si>
    <t>BIOFUMVT  0/15</t>
  </si>
  <si>
    <t>COCO CHIPS</t>
  </si>
  <si>
    <t>CORSIMIX</t>
  </si>
  <si>
    <t>VHCOURBEVOIE</t>
  </si>
  <si>
    <t>BILLARGR</t>
  </si>
  <si>
    <t>BILLARGN</t>
  </si>
  <si>
    <t>PAILLE_BLE</t>
  </si>
  <si>
    <t>PLAQUETTESCH</t>
  </si>
  <si>
    <t>POU07/15N</t>
  </si>
  <si>
    <t>BIGBA1000</t>
  </si>
  <si>
    <t>VSOP2</t>
  </si>
  <si>
    <t>SFTRGZ</t>
  </si>
  <si>
    <t>TGOBCN</t>
  </si>
  <si>
    <t>*VTRH420</t>
  </si>
  <si>
    <t>VTRP COCOF</t>
  </si>
  <si>
    <t>*VTRPCMNF4KGFICO</t>
  </si>
  <si>
    <t>*SFTI</t>
  </si>
  <si>
    <t>CAOR04U</t>
  </si>
  <si>
    <t>P115</t>
  </si>
  <si>
    <t>WPAR20</t>
  </si>
  <si>
    <t>DBAS08V</t>
  </si>
  <si>
    <t>DCIB08V</t>
  </si>
  <si>
    <t>DPER08V</t>
  </si>
  <si>
    <t>*SFTBE</t>
  </si>
  <si>
    <t>DTOM08V</t>
  </si>
  <si>
    <t>*SFTOPT</t>
  </si>
  <si>
    <t>ENGBIOPOLY</t>
  </si>
  <si>
    <t>PHENIX 6/8/15</t>
  </si>
  <si>
    <t>*PLAQPIN SUPP</t>
  </si>
  <si>
    <t>FAVI</t>
  </si>
  <si>
    <t>*FTRU10BE</t>
  </si>
  <si>
    <t>GCACRY05</t>
  </si>
  <si>
    <t>GCACRY10</t>
  </si>
  <si>
    <t>BDERIZ</t>
  </si>
  <si>
    <t>ETIQFLOOR620x1</t>
  </si>
  <si>
    <t>CARTONBOXCOI</t>
  </si>
  <si>
    <t>*REVIGNI310</t>
  </si>
  <si>
    <t>*REVSE310</t>
  </si>
  <si>
    <t>*REVSTD310</t>
  </si>
  <si>
    <t>*REVSTD305</t>
  </si>
  <si>
    <t>OUATE</t>
  </si>
  <si>
    <t>*REVSTD320</t>
  </si>
  <si>
    <t>*REVSTD410</t>
  </si>
  <si>
    <t>ECRV00/08</t>
  </si>
  <si>
    <t>LBAS08V</t>
  </si>
  <si>
    <t>*LCIB08V</t>
  </si>
  <si>
    <t>PRESTA_CONDI</t>
  </si>
  <si>
    <t>LPER08V</t>
  </si>
  <si>
    <t>LOMBRICOMPOST</t>
  </si>
  <si>
    <t>ECPEUP</t>
  </si>
  <si>
    <t>COLORANT_VERT_IRL</t>
  </si>
  <si>
    <t>TRFR</t>
  </si>
  <si>
    <t>*COMPOST_SUEZ</t>
  </si>
  <si>
    <t>SFTBAO</t>
  </si>
  <si>
    <t>SABLE0/2 MM</t>
  </si>
  <si>
    <t>GRAVIER8/16</t>
  </si>
  <si>
    <t>GRAVIER3/8</t>
  </si>
  <si>
    <t>MELBETON</t>
  </si>
  <si>
    <t>SABLE0/4</t>
  </si>
  <si>
    <t>ECRV00/20</t>
  </si>
  <si>
    <t>ECF07/15NF</t>
  </si>
  <si>
    <t>COCO W</t>
  </si>
  <si>
    <t>TBRUN</t>
  </si>
  <si>
    <t>*VHOEILLETS</t>
  </si>
  <si>
    <t>SIPOVB</t>
  </si>
  <si>
    <t>VSOP1</t>
  </si>
  <si>
    <t>PRESTAP</t>
  </si>
  <si>
    <t>POTCOR</t>
  </si>
  <si>
    <t>ARGILE GR 0/8</t>
  </si>
  <si>
    <t>PM TERRE H</t>
  </si>
  <si>
    <t>ECRV16/25</t>
  </si>
  <si>
    <t>ECRV08/16</t>
  </si>
  <si>
    <t>SPHAIGNE B</t>
  </si>
  <si>
    <t>BR 6/25</t>
  </si>
  <si>
    <t>TBLF5/10</t>
  </si>
  <si>
    <t>ABSN</t>
  </si>
  <si>
    <t>ASBO</t>
  </si>
  <si>
    <t>CRGA</t>
  </si>
  <si>
    <t>CRGC</t>
  </si>
  <si>
    <t>CRUC</t>
  </si>
  <si>
    <t>FCHN</t>
  </si>
  <si>
    <t>GBSO</t>
  </si>
  <si>
    <t>GPGA</t>
  </si>
  <si>
    <t>GPLO</t>
  </si>
  <si>
    <t>GRGA</t>
  </si>
  <si>
    <t>GRUA</t>
  </si>
  <si>
    <t>GRUO</t>
  </si>
  <si>
    <t>KGMT</t>
  </si>
  <si>
    <t>KRGO</t>
  </si>
  <si>
    <t>KTGT</t>
  </si>
  <si>
    <t>MAGA</t>
  </si>
  <si>
    <t>MPLA</t>
  </si>
  <si>
    <t>SFTBOS</t>
  </si>
  <si>
    <t>TAGA</t>
  </si>
  <si>
    <t>TAGN</t>
  </si>
  <si>
    <t>TAOS</t>
  </si>
  <si>
    <t>TAQ</t>
  </si>
  <si>
    <t>TBAA</t>
  </si>
  <si>
    <t>TBAS</t>
  </si>
  <si>
    <t>TBAY</t>
  </si>
  <si>
    <t>TBON</t>
  </si>
  <si>
    <t>TBSE</t>
  </si>
  <si>
    <t>TBSO</t>
  </si>
  <si>
    <t>TCCN</t>
  </si>
  <si>
    <t>TEVN</t>
  </si>
  <si>
    <t>TORN</t>
  </si>
  <si>
    <t>TORT</t>
  </si>
  <si>
    <t>TPAC</t>
  </si>
  <si>
    <t>TPAT</t>
  </si>
  <si>
    <t>TPGA</t>
  </si>
  <si>
    <t>TPGO</t>
  </si>
  <si>
    <t>TPLC</t>
  </si>
  <si>
    <t>TPLE</t>
  </si>
  <si>
    <t>TPLN</t>
  </si>
  <si>
    <t xml:space="preserve">TPLN </t>
  </si>
  <si>
    <t>TPLNBIO</t>
  </si>
  <si>
    <t>TPLO</t>
  </si>
  <si>
    <t>TPLT</t>
  </si>
  <si>
    <t>TPLU</t>
  </si>
  <si>
    <t>TPOR</t>
  </si>
  <si>
    <t>TRCR</t>
  </si>
  <si>
    <t>TRGA</t>
  </si>
  <si>
    <t>TRGC</t>
  </si>
  <si>
    <t>TRGO</t>
  </si>
  <si>
    <t>TRGT</t>
  </si>
  <si>
    <t>TRHA</t>
  </si>
  <si>
    <t>TRPO</t>
  </si>
  <si>
    <t>TRUA</t>
  </si>
  <si>
    <t>TRUA SU</t>
  </si>
  <si>
    <t>TRUA_SU</t>
  </si>
  <si>
    <t>TRUC</t>
  </si>
  <si>
    <t>TRUE</t>
  </si>
  <si>
    <t>TRUN</t>
  </si>
  <si>
    <t xml:space="preserve">TRUN </t>
  </si>
  <si>
    <t>TRUO</t>
  </si>
  <si>
    <t>TRUS</t>
  </si>
  <si>
    <t>TRUT</t>
  </si>
  <si>
    <t>TSBO</t>
  </si>
  <si>
    <t>TTGE</t>
  </si>
  <si>
    <t>TTGT</t>
  </si>
  <si>
    <t>(vide)</t>
  </si>
  <si>
    <t xml:space="preserve">                                                                                                                                                                                                                                                                                                                                   </t>
  </si>
  <si>
    <t>.</t>
  </si>
  <si>
    <t>AMENDEMENT</t>
  </si>
  <si>
    <t>AMENDENT</t>
  </si>
  <si>
    <t>BIOFUMV</t>
  </si>
  <si>
    <t>BOUTIN</t>
  </si>
  <si>
    <t>BTRU</t>
  </si>
  <si>
    <t>CUILLERIER</t>
  </si>
  <si>
    <t>D.VERTS SIDOMSA</t>
  </si>
  <si>
    <t>ECF</t>
  </si>
  <si>
    <t>ECR10/25</t>
  </si>
  <si>
    <t>ECR25/40</t>
  </si>
  <si>
    <t>ECRF</t>
  </si>
  <si>
    <t>FLEURER</t>
  </si>
  <si>
    <t>MOULINOT</t>
  </si>
  <si>
    <t>MUGUET</t>
  </si>
  <si>
    <t xml:space="preserve">PEUPLIER </t>
  </si>
  <si>
    <t xml:space="preserve">PLAQUETTES </t>
  </si>
  <si>
    <t xml:space="preserve">PLAQUETTESJEUX </t>
  </si>
  <si>
    <t>SFTI</t>
  </si>
  <si>
    <t>TPMH</t>
  </si>
  <si>
    <t>VHNYMPHEA</t>
  </si>
  <si>
    <t>VTCDP+N</t>
  </si>
  <si>
    <t>VTCDP+O</t>
  </si>
  <si>
    <t>VTCH BIO</t>
  </si>
  <si>
    <t>VTH?</t>
  </si>
  <si>
    <t>VTHN</t>
  </si>
  <si>
    <t>VTMLH2</t>
  </si>
  <si>
    <t>VTRF+N</t>
  </si>
  <si>
    <t>VTRH</t>
  </si>
  <si>
    <t>VTRH400+N</t>
  </si>
  <si>
    <t>VTRH400BIO</t>
  </si>
  <si>
    <t>VURBA</t>
  </si>
  <si>
    <t>VURBA1200</t>
  </si>
  <si>
    <t>VURBA1200SIPO</t>
  </si>
  <si>
    <t>VURBASIPO</t>
  </si>
  <si>
    <t>TaN FUMIER ET ALGUES  KG</t>
  </si>
  <si>
    <t>Greenchar</t>
  </si>
  <si>
    <t>BILLES D'ARGILE</t>
  </si>
  <si>
    <t>GREENCHAR D ECORCES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</si>
</sst>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 #,##0.00\ &quot;€&quot;_-;\-* #,##0.00\ &quot;€&quot;_-;_-* &quot;-&quot;??\ &quot;€&quot;_-;_-@_-"/>
    <numFmt numFmtId="43" formatCode="_-* #,##0.00_-;\-* #,##0.00_-;_-* &quot;-&quot;??_-;_-@_-"/>
    <numFmt numFmtId="164" formatCode="_-* #,##0.00\ _€_-;\-* #,##0.00\ _€_-;_-* &quot;-&quot;??\ _€_-;_-@_-"/>
    <numFmt numFmtId="165" formatCode="_-* #,##0.0000000\ _€_-;\-* #,##0.0000000\ _€_-;_-* &quot;-&quot;?\ _€_-;_-@_-"/>
    <numFmt numFmtId="166" formatCode="_-* #,##0.0\ _€_-;\-* #,##0.0\ _€_-;_-* &quot;-&quot;?\ _€_-;_-@_-"/>
    <numFmt numFmtId="167" formatCode="_-* #,##0\ _€_-;\-* #,##0\ _€_-;_-* &quot;-&quot;?\ _€_-;_-@_-"/>
    <numFmt numFmtId="168" formatCode="_-* #,##0.0000000\ _€_-;\-* #,##0.0000000\ _€_-;_-* &quot;-&quot;???????\ _€_-;_-@_-"/>
    <numFmt numFmtId="169" formatCode="_-* #,##0_-;\-* #,##0_-;_-* &quot;-&quot;??_-;_-@_-"/>
    <numFmt numFmtId="170" formatCode="0.000"/>
    <numFmt numFmtId="171" formatCode="0.0"/>
  </numFmts>
  <fonts count="4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Calibri"/>
      <family val="2"/>
    </font>
    <font>
      <b/>
      <sz val="14"/>
      <name val="Arial Black"/>
      <family val="2"/>
    </font>
    <font>
      <b/>
      <i/>
      <sz val="10"/>
      <name val="Calibri"/>
      <family val="2"/>
    </font>
    <font>
      <b/>
      <i/>
      <sz val="11"/>
      <color theme="1"/>
      <name val="Calibri"/>
      <family val="2"/>
      <scheme val="minor"/>
    </font>
    <font>
      <b/>
      <sz val="10"/>
      <name val="Calibri"/>
      <family val="2"/>
    </font>
    <font>
      <sz val="11"/>
      <name val="Calibri"/>
      <family val="2"/>
    </font>
    <font>
      <sz val="11"/>
      <color rgb="FF9C6500"/>
      <name val="Calibri"/>
      <family val="2"/>
      <scheme val="minor"/>
    </font>
    <font>
      <b/>
      <sz val="18"/>
      <color theme="3"/>
      <name val="Calibri Light"/>
      <family val="2"/>
      <scheme val="major"/>
    </font>
    <font>
      <sz val="10"/>
      <color rgb="FFFF0000"/>
      <name val="Calibri"/>
      <family val="2"/>
    </font>
    <font>
      <b/>
      <u/>
      <sz val="11"/>
      <name val="Calibri"/>
      <family val="2"/>
    </font>
    <font>
      <sz val="48"/>
      <color theme="1"/>
      <name val="Calibri"/>
      <family val="2"/>
      <scheme val="minor"/>
    </font>
    <font>
      <b/>
      <u/>
      <sz val="11"/>
      <color theme="1"/>
      <name val="Calibri"/>
      <family val="2"/>
      <scheme val="minor"/>
    </font>
    <font>
      <b/>
      <sz val="9"/>
      <color indexed="81"/>
      <name val="Tahoma"/>
      <family val="2"/>
    </font>
    <font>
      <i/>
      <sz val="9"/>
      <color theme="1"/>
      <name val="Calibri"/>
      <family val="2"/>
      <scheme val="minor"/>
    </font>
    <font>
      <sz val="10"/>
      <name val="Arial"/>
      <family val="2"/>
    </font>
    <font>
      <b/>
      <sz val="11"/>
      <name val="Calibri"/>
      <family val="2"/>
      <scheme val="minor"/>
    </font>
    <font>
      <sz val="11"/>
      <name val="Calibri"/>
      <family val="2"/>
      <scheme val="minor"/>
    </font>
    <font>
      <sz val="11"/>
      <color indexed="10"/>
      <name val="Calibri"/>
      <family val="2"/>
      <scheme val="minor"/>
    </font>
    <font>
      <b/>
      <i/>
      <sz val="11"/>
      <color indexed="8"/>
      <name val="Calibri"/>
      <family val="2"/>
    </font>
    <font>
      <sz val="9"/>
      <color indexed="81"/>
      <name val="Tahoma"/>
      <family val="2"/>
    </font>
    <font>
      <u/>
      <sz val="10"/>
      <name val="Calibri"/>
      <family val="2"/>
    </font>
    <font>
      <sz val="10"/>
      <color indexed="10"/>
      <name val="Arial"/>
      <family val="2"/>
    </font>
    <font>
      <sz val="8"/>
      <name val="Calibri"/>
      <family val="2"/>
      <scheme val="minor"/>
    </font>
    <font>
      <b/>
      <u/>
      <sz val="10"/>
      <color rgb="FFFF0000"/>
      <name val="Calibri"/>
      <family val="2"/>
    </font>
    <font>
      <b/>
      <sz val="11"/>
      <color rgb="FFFF0000"/>
      <name val="Calibri"/>
      <family val="2"/>
      <scheme val="minor"/>
    </font>
    <font>
      <u/>
      <sz val="11"/>
      <color theme="10"/>
      <name val="Calibri"/>
      <family val="2"/>
      <scheme val="minor"/>
    </font>
    <font>
      <b/>
      <u/>
      <sz val="10"/>
      <name val="Calibri"/>
      <family val="2"/>
    </font>
    <font>
      <b/>
      <sz val="18"/>
      <color theme="1"/>
      <name val="Calibri"/>
      <family val="2"/>
      <scheme val="minor"/>
    </font>
    <font>
      <sz val="10"/>
      <color theme="5" tint="0.39997558519241921"/>
      <name val="Calibri"/>
      <family val="2"/>
    </font>
    <font>
      <sz val="11"/>
      <color theme="1"/>
      <name val="Calibri"/>
      <family val="2"/>
    </font>
    <font>
      <sz val="10"/>
      <name val="Arial"/>
      <family val="2"/>
    </font>
    <font>
      <sz val="11"/>
      <color theme="1"/>
      <name val="Calibri"/>
    </font>
  </fonts>
  <fills count="7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7"/>
        <bgColor indexed="64"/>
      </patternFill>
    </fill>
    <fill>
      <patternFill patternType="solid">
        <fgColor indexed="9"/>
        <bgColor indexed="64"/>
      </patternFill>
    </fill>
    <fill>
      <patternFill patternType="solid">
        <fgColor theme="0"/>
        <bgColor indexed="64"/>
      </patternFill>
    </fill>
    <fill>
      <patternFill patternType="solid">
        <fgColor rgb="FFFFF0E1"/>
        <bgColor indexed="64"/>
      </patternFill>
    </fill>
    <fill>
      <patternFill patternType="solid">
        <fgColor them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indexed="51"/>
        <bgColor indexed="64"/>
      </patternFill>
    </fill>
    <fill>
      <patternFill patternType="solid">
        <fgColor rgb="FF00B0F0"/>
        <bgColor indexed="64"/>
      </patternFill>
    </fill>
    <fill>
      <patternFill patternType="solid">
        <fgColor rgb="FF92D050"/>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FF00"/>
        <bgColor indexed="64"/>
      </patternFill>
    </fill>
    <fill>
      <patternFill patternType="solid">
        <fgColor rgb="FFFFCC99"/>
        <bgColor indexed="64"/>
      </patternFill>
    </fill>
    <fill>
      <patternFill patternType="solid">
        <fgColor indexed="13"/>
        <bgColor indexed="64"/>
      </patternFill>
    </fill>
    <fill>
      <patternFill patternType="solid">
        <fgColor indexed="46"/>
        <bgColor indexed="64"/>
      </patternFill>
    </fill>
    <fill>
      <patternFill patternType="solid">
        <fgColor theme="7" tint="0.59999389629810485"/>
        <bgColor indexed="64"/>
      </patternFill>
    </fill>
    <fill>
      <patternFill patternType="solid">
        <fgColor indexed="53"/>
        <bgColor indexed="64"/>
      </patternFill>
    </fill>
    <fill>
      <patternFill patternType="solid">
        <fgColor theme="9" tint="-0.249977111117893"/>
        <bgColor indexed="64"/>
      </patternFill>
    </fill>
    <fill>
      <patternFill patternType="solid">
        <fgColor indexed="17"/>
        <bgColor indexed="64"/>
      </patternFill>
    </fill>
    <fill>
      <patternFill patternType="solid">
        <fgColor indexed="11"/>
        <bgColor indexed="64"/>
      </patternFill>
    </fill>
    <fill>
      <patternFill patternType="solid">
        <fgColor theme="9"/>
        <bgColor indexed="64"/>
      </patternFill>
    </fill>
    <fill>
      <patternFill patternType="solid">
        <fgColor indexed="52"/>
        <bgColor indexed="64"/>
      </patternFill>
    </fill>
    <fill>
      <patternFill patternType="solid">
        <fgColor rgb="FFFFC000"/>
        <bgColor indexed="64"/>
      </patternFill>
    </fill>
    <fill>
      <patternFill patternType="solid">
        <fgColor indexed="42"/>
        <bgColor indexed="64"/>
      </patternFill>
    </fill>
    <fill>
      <patternFill patternType="solid">
        <fgColor indexed="10"/>
        <bgColor indexed="64"/>
      </patternFill>
    </fill>
    <fill>
      <patternFill patternType="solid">
        <fgColor indexed="36"/>
        <bgColor indexed="64"/>
      </patternFill>
    </fill>
    <fill>
      <patternFill patternType="solid">
        <fgColor rgb="FF0070C0"/>
        <bgColor indexed="64"/>
      </patternFill>
    </fill>
    <fill>
      <patternFill patternType="solid">
        <fgColor indexed="40"/>
        <bgColor indexed="64"/>
      </patternFill>
    </fill>
    <fill>
      <patternFill patternType="solid">
        <fgColor rgb="FF00B050"/>
        <bgColor indexed="64"/>
      </patternFill>
    </fill>
    <fill>
      <patternFill patternType="solid">
        <fgColor rgb="FF8C3FC5"/>
        <bgColor indexed="64"/>
      </patternFill>
    </fill>
    <fill>
      <patternFill patternType="solid">
        <fgColor indexed="43"/>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7" tint="0.79998168889431442"/>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hair">
        <color indexed="64"/>
      </top>
      <bottom/>
      <diagonal/>
    </border>
    <border>
      <left/>
      <right style="hair">
        <color indexed="64"/>
      </right>
      <top style="hair">
        <color indexed="64"/>
      </top>
      <bottom/>
      <diagonal/>
    </border>
    <border>
      <left/>
      <right/>
      <top/>
      <bottom style="hair">
        <color indexed="64"/>
      </bottom>
      <diagonal/>
    </border>
    <border>
      <left/>
      <right style="hair">
        <color indexed="64"/>
      </right>
      <top/>
      <bottom style="hair">
        <color indexed="64"/>
      </bottom>
      <diagonal/>
    </border>
    <border>
      <left/>
      <right/>
      <top/>
      <bottom style="thin">
        <color indexed="64"/>
      </bottom>
      <diagonal/>
    </border>
    <border>
      <left/>
      <right style="thin">
        <color indexed="64"/>
      </right>
      <top/>
      <bottom/>
      <diagonal/>
    </border>
    <border>
      <left style="thin">
        <color indexed="64"/>
      </left>
      <right style="dotted">
        <color indexed="64"/>
      </right>
      <top style="thin">
        <color indexed="64"/>
      </top>
      <bottom/>
      <diagonal/>
    </border>
    <border>
      <left style="thin">
        <color indexed="64"/>
      </left>
      <right style="dotted">
        <color indexed="64"/>
      </right>
      <top/>
      <bottom/>
      <diagonal/>
    </border>
    <border>
      <left style="dotted">
        <color indexed="64"/>
      </left>
      <right/>
      <top style="thin">
        <color indexed="64"/>
      </top>
      <bottom/>
      <diagonal/>
    </border>
    <border>
      <left style="dotted">
        <color indexed="64"/>
      </left>
      <right/>
      <top/>
      <bottom/>
      <diagonal/>
    </border>
    <border>
      <left style="thin">
        <color indexed="64"/>
      </left>
      <right style="thin">
        <color indexed="64"/>
      </right>
      <top/>
      <bottom/>
      <diagonal/>
    </border>
    <border>
      <left/>
      <right/>
      <top/>
      <bottom style="dotted">
        <color indexed="64"/>
      </bottom>
      <diagonal/>
    </border>
    <border>
      <left style="thin">
        <color indexed="64"/>
      </left>
      <right/>
      <top/>
      <bottom/>
      <diagonal/>
    </border>
    <border>
      <left/>
      <right style="thin">
        <color indexed="64"/>
      </right>
      <top style="thin">
        <color indexed="64"/>
      </top>
      <bottom/>
      <diagonal/>
    </border>
    <border>
      <left style="dotted">
        <color indexed="64"/>
      </left>
      <right style="thin">
        <color indexed="64"/>
      </right>
      <top/>
      <bottom style="thin">
        <color indexed="64"/>
      </bottom>
      <diagonal/>
    </border>
    <border>
      <left style="dotted">
        <color indexed="64"/>
      </left>
      <right/>
      <top/>
      <bottom style="thin">
        <color indexed="64"/>
      </bottom>
      <diagonal/>
    </border>
    <border>
      <left style="hair">
        <color indexed="64"/>
      </left>
      <right style="hair">
        <color indexed="64"/>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dotted">
        <color indexed="64"/>
      </left>
      <right style="thin">
        <color indexed="64"/>
      </right>
      <top/>
      <bottom/>
      <diagonal/>
    </border>
    <border>
      <left style="hair">
        <color indexed="64"/>
      </left>
      <right style="hair">
        <color indexed="64"/>
      </right>
      <top/>
      <bottom/>
      <diagonal/>
    </border>
    <border>
      <left/>
      <right style="hair">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23"/>
      </left>
      <right style="thin">
        <color indexed="23"/>
      </right>
      <top/>
      <bottom style="thin">
        <color indexed="23"/>
      </bottom>
      <diagonal/>
    </border>
    <border>
      <left style="thin">
        <color indexed="64"/>
      </left>
      <right style="thin">
        <color indexed="64"/>
      </right>
      <top style="thin">
        <color indexed="64"/>
      </top>
      <bottom/>
      <diagonal/>
    </border>
    <border>
      <left style="hair">
        <color indexed="64"/>
      </left>
      <right/>
      <top style="thin">
        <color indexed="64"/>
      </top>
      <bottom/>
      <diagonal/>
    </border>
    <border>
      <left style="hair">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23"/>
      </left>
      <right/>
      <top/>
      <bottom/>
      <diagonal/>
    </border>
    <border>
      <left style="thin">
        <color indexed="23"/>
      </left>
      <right/>
      <top style="dotted">
        <color indexed="64"/>
      </top>
      <bottom style="hair">
        <color indexed="64"/>
      </bottom>
      <diagonal/>
    </border>
    <border>
      <left/>
      <right/>
      <top style="dotted">
        <color indexed="64"/>
      </top>
      <bottom style="hair">
        <color indexed="64"/>
      </bottom>
      <diagonal/>
    </border>
    <border>
      <left style="thin">
        <color indexed="23"/>
      </left>
      <right/>
      <top style="hair">
        <color indexed="64"/>
      </top>
      <bottom/>
      <diagonal/>
    </border>
    <border>
      <left style="thin">
        <color indexed="23"/>
      </left>
      <right/>
      <top/>
      <bottom style="hair">
        <color indexed="64"/>
      </bottom>
      <diagonal/>
    </border>
    <border>
      <left style="thin">
        <color indexed="64"/>
      </left>
      <right style="thin">
        <color indexed="64"/>
      </right>
      <top/>
      <bottom style="thin">
        <color indexed="64"/>
      </bottom>
      <diagonal/>
    </border>
  </borders>
  <cellStyleXfs count="128">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1" fillId="8" borderId="8" applyNumberFormat="0" applyFont="0" applyAlignment="0" applyProtection="0"/>
    <xf numFmtId="4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23" fillId="4" borderId="0" applyNumberFormat="0" applyBorder="0" applyAlignment="0" applyProtection="0"/>
    <xf numFmtId="0" fontId="16" fillId="0" borderId="0"/>
    <xf numFmtId="0" fontId="16" fillId="0" borderId="0"/>
    <xf numFmtId="0" fontId="1" fillId="0" borderId="0"/>
    <xf numFmtId="0" fontId="1"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24" fillId="0" borderId="0" applyNumberFormat="0" applyFill="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32" borderId="0" applyNumberFormat="0" applyBorder="0" applyAlignment="0" applyProtection="0"/>
    <xf numFmtId="0" fontId="1" fillId="0" borderId="0"/>
    <xf numFmtId="0" fontId="1" fillId="8" borderId="8" applyNumberFormat="0" applyFont="0" applyAlignment="0" applyProtection="0"/>
    <xf numFmtId="0" fontId="1" fillId="11" borderId="0" applyNumberFormat="0" applyBorder="0" applyAlignment="0" applyProtection="0"/>
    <xf numFmtId="0" fontId="1" fillId="15"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9" fontId="1" fillId="0" borderId="0" applyFont="0" applyFill="0" applyBorder="0" applyAlignment="0" applyProtection="0"/>
    <xf numFmtId="0" fontId="31" fillId="0" borderId="0"/>
    <xf numFmtId="44" fontId="16" fillId="0" borderId="0" applyFont="0" applyFill="0" applyBorder="0" applyAlignment="0" applyProtection="0"/>
    <xf numFmtId="43" fontId="1" fillId="0" borderId="0" applyFont="0" applyFill="0" applyBorder="0" applyAlignment="0" applyProtection="0"/>
    <xf numFmtId="0" fontId="31" fillId="0" borderId="0"/>
    <xf numFmtId="44" fontId="16" fillId="0" borderId="0" applyFont="0" applyFill="0" applyBorder="0" applyAlignment="0" applyProtection="0"/>
    <xf numFmtId="0" fontId="42" fillId="0" borderId="0" applyNumberFormat="0" applyFill="0" applyBorder="0" applyAlignment="0" applyProtection="0"/>
    <xf numFmtId="0" fontId="46" fillId="0" borderId="0"/>
    <xf numFmtId="43" fontId="1" fillId="0" borderId="0" applyFont="0" applyFill="0" applyBorder="0" applyAlignment="0" applyProtection="0"/>
    <xf numFmtId="0" fontId="47" fillId="0" borderId="0"/>
    <xf numFmtId="0" fontId="48" fillId="0" borderId="0"/>
  </cellStyleXfs>
  <cellXfs count="341">
    <xf numFmtId="0" fontId="0" fillId="0" borderId="0" xfId="0"/>
    <xf numFmtId="0" fontId="17" fillId="33" borderId="0" xfId="33" applyFont="1" applyFill="1" applyAlignment="1">
      <alignment vertical="center"/>
    </xf>
    <xf numFmtId="0" fontId="17" fillId="33" borderId="0" xfId="33" applyFont="1" applyFill="1" applyAlignment="1">
      <alignment horizontal="right" vertical="center"/>
    </xf>
    <xf numFmtId="0" fontId="17" fillId="35" borderId="0" xfId="33" applyFont="1" applyFill="1" applyAlignment="1">
      <alignment vertical="center"/>
    </xf>
    <xf numFmtId="0" fontId="17" fillId="33" borderId="0" xfId="33" applyFont="1" applyFill="1" applyAlignment="1">
      <alignment horizontal="center" vertical="center"/>
    </xf>
    <xf numFmtId="0" fontId="17" fillId="35" borderId="15" xfId="33" applyFont="1" applyFill="1" applyBorder="1" applyAlignment="1">
      <alignment vertical="center"/>
    </xf>
    <xf numFmtId="0" fontId="17" fillId="36" borderId="16" xfId="33" applyFont="1" applyFill="1" applyBorder="1" applyAlignment="1">
      <alignment vertical="center"/>
    </xf>
    <xf numFmtId="0" fontId="17" fillId="36" borderId="17" xfId="33" applyFont="1" applyFill="1" applyBorder="1" applyAlignment="1">
      <alignment vertical="center"/>
    </xf>
    <xf numFmtId="0" fontId="17" fillId="36" borderId="18" xfId="33" applyFont="1" applyFill="1" applyBorder="1" applyAlignment="1">
      <alignment vertical="center"/>
    </xf>
    <xf numFmtId="0" fontId="17" fillId="36" borderId="19" xfId="33" applyFont="1" applyFill="1" applyBorder="1" applyAlignment="1">
      <alignment vertical="center"/>
    </xf>
    <xf numFmtId="0" fontId="17" fillId="35" borderId="14" xfId="33" applyFont="1" applyFill="1" applyBorder="1" applyAlignment="1">
      <alignment horizontal="center" vertical="center"/>
    </xf>
    <xf numFmtId="0" fontId="17" fillId="35" borderId="0" xfId="33" applyFont="1" applyFill="1" applyBorder="1" applyAlignment="1">
      <alignment vertical="center"/>
    </xf>
    <xf numFmtId="0" fontId="19" fillId="36" borderId="0" xfId="33" applyFont="1" applyFill="1" applyAlignment="1">
      <alignment horizontal="center" vertical="center"/>
    </xf>
    <xf numFmtId="0" fontId="20" fillId="36" borderId="0" xfId="0" applyFont="1" applyFill="1" applyAlignment="1">
      <alignment horizontal="center"/>
    </xf>
    <xf numFmtId="0" fontId="19" fillId="36" borderId="15" xfId="33" applyFont="1" applyFill="1" applyBorder="1" applyAlignment="1">
      <alignment horizontal="center" vertical="center"/>
    </xf>
    <xf numFmtId="0" fontId="19" fillId="36" borderId="20" xfId="33" applyFont="1" applyFill="1" applyBorder="1" applyAlignment="1">
      <alignment horizontal="center" vertical="center"/>
    </xf>
    <xf numFmtId="0" fontId="22" fillId="33" borderId="0" xfId="33" applyFont="1" applyFill="1" applyAlignment="1">
      <alignment vertical="center"/>
    </xf>
    <xf numFmtId="0" fontId="21" fillId="35" borderId="14" xfId="33" applyFont="1" applyFill="1" applyBorder="1" applyAlignment="1">
      <alignment horizontal="center" vertical="center"/>
    </xf>
    <xf numFmtId="165" fontId="17" fillId="36" borderId="18" xfId="33" applyNumberFormat="1" applyFont="1" applyFill="1" applyBorder="1" applyAlignment="1">
      <alignment vertical="center"/>
    </xf>
    <xf numFmtId="1" fontId="17" fillId="35" borderId="0" xfId="33" applyNumberFormat="1" applyFont="1" applyFill="1" applyAlignment="1">
      <alignment vertical="center"/>
    </xf>
    <xf numFmtId="0" fontId="17" fillId="33" borderId="0" xfId="33" applyFont="1" applyFill="1" applyAlignment="1">
      <alignment vertical="center"/>
    </xf>
    <xf numFmtId="0" fontId="25" fillId="35" borderId="0" xfId="54" applyFont="1" applyFill="1" applyBorder="1" applyAlignment="1">
      <alignment vertical="center"/>
    </xf>
    <xf numFmtId="1" fontId="25" fillId="35" borderId="0" xfId="54" applyNumberFormat="1" applyFont="1" applyFill="1" applyBorder="1" applyAlignment="1">
      <alignment horizontal="left" vertical="center"/>
    </xf>
    <xf numFmtId="0" fontId="17" fillId="35" borderId="0" xfId="54" applyNumberFormat="1" applyFont="1" applyFill="1" applyBorder="1" applyAlignment="1">
      <alignment horizontal="left" vertical="center"/>
    </xf>
    <xf numFmtId="0" fontId="16" fillId="35" borderId="0" xfId="54" applyFill="1" applyBorder="1"/>
    <xf numFmtId="0" fontId="21" fillId="35" borderId="21" xfId="33" applyFont="1" applyFill="1" applyBorder="1" applyAlignment="1">
      <alignment horizontal="center" vertical="center"/>
    </xf>
    <xf numFmtId="0" fontId="21" fillId="35" borderId="14" xfId="33" applyFont="1" applyFill="1" applyBorder="1" applyAlignment="1">
      <alignment horizontal="center" vertical="center" wrapText="1"/>
    </xf>
    <xf numFmtId="0" fontId="1" fillId="0" borderId="0" xfId="0" applyFont="1"/>
    <xf numFmtId="1" fontId="17" fillId="35" borderId="0" xfId="54" applyNumberFormat="1" applyFont="1" applyFill="1" applyBorder="1" applyAlignment="1">
      <alignment horizontal="left" vertical="center"/>
    </xf>
    <xf numFmtId="0" fontId="17" fillId="35" borderId="0" xfId="54" applyFont="1" applyFill="1" applyBorder="1" applyAlignment="1">
      <alignment vertical="center"/>
    </xf>
    <xf numFmtId="0" fontId="17" fillId="33" borderId="0" xfId="33" applyFont="1" applyFill="1" applyAlignment="1">
      <alignment vertical="center"/>
    </xf>
    <xf numFmtId="0" fontId="17" fillId="33" borderId="0" xfId="33" applyFont="1" applyFill="1" applyAlignment="1">
      <alignment vertical="center"/>
    </xf>
    <xf numFmtId="9" fontId="17" fillId="33" borderId="0" xfId="117" applyFont="1" applyFill="1" applyAlignment="1">
      <alignment vertical="center"/>
    </xf>
    <xf numFmtId="9" fontId="21" fillId="35" borderId="14" xfId="117" applyFont="1" applyFill="1" applyBorder="1" applyAlignment="1">
      <alignment horizontal="center" vertical="center" wrapText="1"/>
    </xf>
    <xf numFmtId="0" fontId="17" fillId="36" borderId="22" xfId="33" applyFont="1" applyFill="1" applyBorder="1" applyAlignment="1">
      <alignment horizontal="center" vertical="center"/>
    </xf>
    <xf numFmtId="0" fontId="17" fillId="36" borderId="24" xfId="33" applyFont="1" applyFill="1" applyBorder="1" applyAlignment="1">
      <alignment vertical="center"/>
    </xf>
    <xf numFmtId="0" fontId="17" fillId="36" borderId="25" xfId="33" applyFont="1" applyFill="1" applyBorder="1" applyAlignment="1">
      <alignment vertical="center"/>
    </xf>
    <xf numFmtId="0" fontId="0" fillId="35" borderId="14" xfId="0" applyFill="1" applyBorder="1"/>
    <xf numFmtId="0" fontId="0" fillId="35" borderId="26" xfId="0" applyFill="1" applyBorder="1"/>
    <xf numFmtId="0" fontId="0" fillId="35" borderId="27" xfId="0" applyFill="1" applyBorder="1"/>
    <xf numFmtId="0" fontId="0" fillId="35" borderId="28" xfId="0" applyFill="1" applyBorder="1"/>
    <xf numFmtId="0" fontId="17" fillId="36" borderId="29" xfId="33" applyFont="1" applyFill="1" applyBorder="1" applyAlignment="1">
      <alignment vertical="center"/>
    </xf>
    <xf numFmtId="0" fontId="0" fillId="35" borderId="30" xfId="0" applyFill="1" applyBorder="1"/>
    <xf numFmtId="0" fontId="0" fillId="35" borderId="31" xfId="0" applyFill="1" applyBorder="1"/>
    <xf numFmtId="0" fontId="0" fillId="35" borderId="22" xfId="0" applyFill="1" applyBorder="1"/>
    <xf numFmtId="0" fontId="17" fillId="35" borderId="0" xfId="0" applyFont="1" applyFill="1" applyAlignment="1">
      <alignment vertical="center"/>
    </xf>
    <xf numFmtId="0" fontId="0" fillId="38" borderId="22" xfId="0" applyFill="1" applyBorder="1"/>
    <xf numFmtId="0" fontId="17" fillId="35" borderId="30" xfId="0" applyFont="1" applyFill="1" applyBorder="1" applyAlignment="1">
      <alignment vertical="center"/>
    </xf>
    <xf numFmtId="0" fontId="0" fillId="39" borderId="22" xfId="0" applyFill="1" applyBorder="1"/>
    <xf numFmtId="0" fontId="0" fillId="40" borderId="22" xfId="0" applyFill="1" applyBorder="1"/>
    <xf numFmtId="0" fontId="17" fillId="35" borderId="31" xfId="0" applyFont="1" applyFill="1" applyBorder="1" applyAlignment="1">
      <alignment vertical="center"/>
    </xf>
    <xf numFmtId="0" fontId="0" fillId="0" borderId="0" xfId="0" applyAlignment="1">
      <alignment vertical="center"/>
    </xf>
    <xf numFmtId="0" fontId="0" fillId="40" borderId="0" xfId="0" applyFill="1"/>
    <xf numFmtId="0" fontId="0" fillId="38" borderId="0" xfId="0" applyFill="1"/>
    <xf numFmtId="0" fontId="0" fillId="39" borderId="0" xfId="0" applyFill="1"/>
    <xf numFmtId="0" fontId="17" fillId="35" borderId="32" xfId="33" applyFont="1" applyFill="1" applyBorder="1" applyAlignment="1">
      <alignment horizontal="center" vertical="center"/>
    </xf>
    <xf numFmtId="0" fontId="17" fillId="35" borderId="33" xfId="33" applyFont="1" applyFill="1" applyBorder="1" applyAlignment="1">
      <alignment horizontal="center" vertical="center"/>
    </xf>
    <xf numFmtId="0" fontId="0" fillId="0" borderId="34" xfId="0" applyBorder="1"/>
    <xf numFmtId="0" fontId="17" fillId="35" borderId="35" xfId="0" applyFont="1" applyFill="1" applyBorder="1" applyAlignment="1">
      <alignment vertical="center"/>
    </xf>
    <xf numFmtId="0" fontId="17" fillId="35" borderId="36" xfId="0" applyFont="1" applyFill="1" applyBorder="1" applyAlignment="1">
      <alignment vertical="center"/>
    </xf>
    <xf numFmtId="0" fontId="17" fillId="35" borderId="37" xfId="33" applyFont="1" applyFill="1" applyBorder="1" applyAlignment="1">
      <alignment horizontal="center" vertical="center"/>
    </xf>
    <xf numFmtId="0" fontId="0" fillId="37" borderId="38" xfId="0" applyFill="1" applyBorder="1"/>
    <xf numFmtId="0" fontId="19" fillId="36" borderId="20" xfId="117" applyNumberFormat="1" applyFont="1" applyFill="1" applyBorder="1" applyAlignment="1">
      <alignment horizontal="center" vertical="center"/>
    </xf>
    <xf numFmtId="0" fontId="17" fillId="36" borderId="39" xfId="33" applyFont="1" applyFill="1" applyBorder="1" applyAlignment="1">
      <alignment vertical="center"/>
    </xf>
    <xf numFmtId="0" fontId="17" fillId="36" borderId="0" xfId="33" applyFont="1" applyFill="1" applyBorder="1" applyAlignment="1">
      <alignment vertical="center"/>
    </xf>
    <xf numFmtId="0" fontId="30" fillId="35" borderId="22" xfId="0" applyFont="1" applyFill="1" applyBorder="1" applyAlignment="1">
      <alignment horizontal="right"/>
    </xf>
    <xf numFmtId="0" fontId="17" fillId="35" borderId="0" xfId="0" applyFont="1" applyFill="1" applyBorder="1" applyAlignment="1">
      <alignment vertical="center"/>
    </xf>
    <xf numFmtId="0" fontId="17" fillId="35" borderId="27" xfId="0" applyFont="1" applyFill="1" applyBorder="1" applyAlignment="1">
      <alignment vertical="center"/>
    </xf>
    <xf numFmtId="0" fontId="17" fillId="35" borderId="26" xfId="0" applyFont="1" applyFill="1" applyBorder="1" applyAlignment="1">
      <alignment vertical="center"/>
    </xf>
    <xf numFmtId="0" fontId="17" fillId="35" borderId="14" xfId="0" applyFont="1" applyFill="1" applyBorder="1" applyAlignment="1">
      <alignment vertical="center"/>
    </xf>
    <xf numFmtId="0" fontId="0" fillId="35" borderId="0" xfId="0" applyFill="1" applyBorder="1"/>
    <xf numFmtId="9" fontId="17" fillId="36" borderId="30" xfId="117" applyFont="1" applyFill="1" applyBorder="1" applyAlignment="1">
      <alignment vertical="center"/>
    </xf>
    <xf numFmtId="0" fontId="17" fillId="36" borderId="44" xfId="33" applyFont="1" applyFill="1" applyBorder="1" applyAlignment="1">
      <alignment vertical="center"/>
    </xf>
    <xf numFmtId="0" fontId="17" fillId="36" borderId="36" xfId="33" applyFont="1" applyFill="1" applyBorder="1" applyAlignment="1">
      <alignment vertical="center"/>
    </xf>
    <xf numFmtId="0" fontId="17" fillId="36" borderId="30" xfId="33" applyFont="1" applyFill="1" applyBorder="1" applyAlignment="1">
      <alignment vertical="center"/>
    </xf>
    <xf numFmtId="0" fontId="17" fillId="36" borderId="31" xfId="33" applyFont="1" applyFill="1" applyBorder="1" applyAlignment="1">
      <alignment vertical="center"/>
    </xf>
    <xf numFmtId="0" fontId="0" fillId="0" borderId="0" xfId="0"/>
    <xf numFmtId="1" fontId="32" fillId="0" borderId="38" xfId="0" applyNumberFormat="1" applyFont="1" applyBorder="1"/>
    <xf numFmtId="1" fontId="32" fillId="0" borderId="38" xfId="0" applyNumberFormat="1" applyFont="1" applyBorder="1" applyAlignment="1">
      <alignment horizontal="center"/>
    </xf>
    <xf numFmtId="0" fontId="17" fillId="33" borderId="0" xfId="33" applyFont="1" applyFill="1" applyAlignment="1">
      <alignment vertical="center"/>
    </xf>
    <xf numFmtId="49" fontId="17" fillId="33" borderId="0" xfId="33" applyNumberFormat="1" applyFont="1" applyFill="1" applyAlignment="1">
      <alignment vertical="center"/>
    </xf>
    <xf numFmtId="1" fontId="32" fillId="0" borderId="42" xfId="0" applyNumberFormat="1" applyFont="1" applyBorder="1"/>
    <xf numFmtId="1" fontId="32" fillId="0" borderId="42" xfId="0" applyNumberFormat="1" applyFont="1" applyBorder="1" applyAlignment="1">
      <alignment horizontal="center"/>
    </xf>
    <xf numFmtId="1" fontId="16" fillId="0" borderId="0" xfId="0" applyNumberFormat="1" applyFont="1" applyBorder="1"/>
    <xf numFmtId="1" fontId="16" fillId="0" borderId="0" xfId="0" applyNumberFormat="1" applyFont="1" applyBorder="1" applyAlignment="1">
      <alignment horizontal="right"/>
    </xf>
    <xf numFmtId="1" fontId="0" fillId="50" borderId="0" xfId="0" applyNumberFormat="1" applyFill="1" applyBorder="1"/>
    <xf numFmtId="1" fontId="0" fillId="0" borderId="0" xfId="0" applyNumberFormat="1" applyBorder="1"/>
    <xf numFmtId="1" fontId="0" fillId="61" borderId="0" xfId="0" applyNumberFormat="1" applyFill="1" applyBorder="1"/>
    <xf numFmtId="1" fontId="0" fillId="51" borderId="0" xfId="0" applyNumberFormat="1" applyFill="1" applyBorder="1"/>
    <xf numFmtId="1" fontId="0" fillId="56" borderId="0" xfId="0" applyNumberFormat="1" applyFill="1" applyBorder="1"/>
    <xf numFmtId="1" fontId="16" fillId="61" borderId="0" xfId="0" applyNumberFormat="1" applyFont="1" applyFill="1" applyBorder="1"/>
    <xf numFmtId="1" fontId="16" fillId="50" borderId="0" xfId="0" applyNumberFormat="1" applyFont="1" applyFill="1" applyBorder="1"/>
    <xf numFmtId="1" fontId="0" fillId="53" borderId="0" xfId="0" applyNumberFormat="1" applyFill="1" applyBorder="1"/>
    <xf numFmtId="1" fontId="16" fillId="56" borderId="0" xfId="0" applyNumberFormat="1" applyFont="1" applyFill="1" applyBorder="1"/>
    <xf numFmtId="1" fontId="0" fillId="55" borderId="0" xfId="0" applyNumberFormat="1" applyFill="1" applyBorder="1"/>
    <xf numFmtId="1" fontId="16" fillId="55" borderId="0" xfId="0" applyNumberFormat="1" applyFont="1" applyFill="1" applyBorder="1"/>
    <xf numFmtId="0" fontId="0" fillId="0" borderId="0" xfId="0" applyBorder="1"/>
    <xf numFmtId="1" fontId="0" fillId="62" borderId="0" xfId="0" applyNumberFormat="1" applyFill="1" applyBorder="1"/>
    <xf numFmtId="1" fontId="16" fillId="53" borderId="0" xfId="0" applyNumberFormat="1" applyFont="1" applyFill="1" applyBorder="1"/>
    <xf numFmtId="1" fontId="0" fillId="58" borderId="0" xfId="0" applyNumberFormat="1" applyFill="1" applyBorder="1"/>
    <xf numFmtId="0" fontId="16" fillId="34" borderId="0" xfId="0" applyFont="1" applyFill="1" applyBorder="1"/>
    <xf numFmtId="1" fontId="38" fillId="53" borderId="0" xfId="0" applyNumberFormat="1" applyFont="1" applyFill="1" applyBorder="1"/>
    <xf numFmtId="1" fontId="0" fillId="60" borderId="0" xfId="0" applyNumberFormat="1" applyFill="1" applyBorder="1"/>
    <xf numFmtId="1" fontId="0" fillId="33" borderId="0" xfId="0" applyNumberFormat="1" applyFill="1" applyBorder="1"/>
    <xf numFmtId="1" fontId="0" fillId="63" borderId="0" xfId="0" applyNumberFormat="1" applyFill="1" applyBorder="1"/>
    <xf numFmtId="1" fontId="16" fillId="42" borderId="0" xfId="0" applyNumberFormat="1" applyFont="1" applyFill="1" applyBorder="1"/>
    <xf numFmtId="1" fontId="16" fillId="48" borderId="0" xfId="0" applyNumberFormat="1" applyFont="1" applyFill="1" applyBorder="1"/>
    <xf numFmtId="1" fontId="16" fillId="48" borderId="0" xfId="0" applyNumberFormat="1" applyFont="1" applyFill="1" applyBorder="1" applyAlignment="1">
      <alignment horizontal="right"/>
    </xf>
    <xf numFmtId="1" fontId="0" fillId="42" borderId="0" xfId="0" applyNumberFormat="1" applyFill="1" applyBorder="1"/>
    <xf numFmtId="1" fontId="0" fillId="48" borderId="0" xfId="0" applyNumberFormat="1" applyFill="1" applyBorder="1"/>
    <xf numFmtId="1" fontId="0" fillId="43" borderId="0" xfId="0" applyNumberFormat="1" applyFill="1" applyBorder="1"/>
    <xf numFmtId="1" fontId="0" fillId="47" borderId="0" xfId="0" applyNumberFormat="1" applyFill="1" applyBorder="1"/>
    <xf numFmtId="1" fontId="0" fillId="64" borderId="0" xfId="0" applyNumberFormat="1" applyFill="1" applyBorder="1"/>
    <xf numFmtId="1" fontId="0" fillId="45" borderId="0" xfId="0" applyNumberFormat="1" applyFill="1" applyBorder="1"/>
    <xf numFmtId="1" fontId="0" fillId="65" borderId="0" xfId="0" applyNumberFormat="1" applyFill="1" applyBorder="1"/>
    <xf numFmtId="1" fontId="0" fillId="59" borderId="0" xfId="0" applyNumberFormat="1" applyFill="1" applyBorder="1"/>
    <xf numFmtId="1" fontId="16" fillId="47" borderId="0" xfId="0" applyNumberFormat="1" applyFont="1" applyFill="1" applyBorder="1"/>
    <xf numFmtId="0" fontId="0" fillId="47" borderId="0" xfId="0" applyFill="1" applyBorder="1"/>
    <xf numFmtId="1" fontId="0" fillId="66" borderId="0" xfId="0" applyNumberFormat="1" applyFill="1" applyBorder="1"/>
    <xf numFmtId="1" fontId="0" fillId="54" borderId="0" xfId="0" applyNumberFormat="1" applyFill="1" applyBorder="1"/>
    <xf numFmtId="1" fontId="16" fillId="43" borderId="0" xfId="0" applyNumberFormat="1" applyFont="1" applyFill="1" applyBorder="1"/>
    <xf numFmtId="0" fontId="0" fillId="42" borderId="0" xfId="0" applyFill="1" applyBorder="1"/>
    <xf numFmtId="1" fontId="0" fillId="34" borderId="0" xfId="0" applyNumberFormat="1" applyFill="1" applyBorder="1"/>
    <xf numFmtId="1" fontId="16" fillId="54" borderId="0" xfId="0" applyNumberFormat="1" applyFont="1" applyFill="1" applyBorder="1"/>
    <xf numFmtId="0" fontId="0" fillId="64" borderId="0" xfId="0" applyFill="1" applyBorder="1"/>
    <xf numFmtId="1" fontId="16" fillId="59" borderId="0" xfId="0" applyNumberFormat="1" applyFont="1" applyFill="1" applyBorder="1"/>
    <xf numFmtId="1" fontId="16" fillId="44" borderId="0" xfId="0" applyNumberFormat="1" applyFont="1" applyFill="1" applyBorder="1"/>
    <xf numFmtId="1" fontId="16" fillId="63" borderId="0" xfId="0" applyNumberFormat="1" applyFont="1" applyFill="1" applyBorder="1"/>
    <xf numFmtId="0" fontId="0" fillId="48" borderId="0" xfId="0" applyFill="1" applyBorder="1"/>
    <xf numFmtId="0" fontId="16" fillId="48" borderId="0" xfId="0" applyFont="1" applyFill="1" applyBorder="1"/>
    <xf numFmtId="1" fontId="33" fillId="42" borderId="0" xfId="0" applyNumberFormat="1" applyFont="1" applyFill="1" applyBorder="1"/>
    <xf numFmtId="1" fontId="33" fillId="0" borderId="0" xfId="0" applyNumberFormat="1" applyFont="1" applyBorder="1"/>
    <xf numFmtId="1" fontId="33" fillId="0" borderId="0" xfId="0" applyNumberFormat="1" applyFont="1" applyBorder="1" applyAlignment="1">
      <alignment horizontal="right"/>
    </xf>
    <xf numFmtId="1" fontId="33" fillId="47" borderId="0" xfId="0" applyNumberFormat="1" applyFont="1" applyFill="1" applyBorder="1"/>
    <xf numFmtId="1" fontId="33" fillId="47" borderId="0" xfId="0" applyNumberFormat="1" applyFont="1" applyFill="1" applyBorder="1" applyAlignment="1">
      <alignment horizontal="right"/>
    </xf>
    <xf numFmtId="1" fontId="33" fillId="44" borderId="0" xfId="0" applyNumberFormat="1" applyFont="1" applyFill="1" applyBorder="1"/>
    <xf numFmtId="0" fontId="33" fillId="42" borderId="0" xfId="0" applyFont="1" applyFill="1" applyBorder="1" applyAlignment="1">
      <alignment vertical="center"/>
    </xf>
    <xf numFmtId="0" fontId="33" fillId="48" borderId="0" xfId="0" applyFont="1" applyFill="1" applyBorder="1" applyAlignment="1">
      <alignment vertical="center"/>
    </xf>
    <xf numFmtId="1" fontId="33" fillId="49" borderId="0" xfId="0" applyNumberFormat="1" applyFont="1" applyFill="1" applyBorder="1"/>
    <xf numFmtId="1" fontId="33" fillId="48" borderId="0" xfId="0" applyNumberFormat="1" applyFont="1" applyFill="1" applyBorder="1"/>
    <xf numFmtId="1" fontId="33" fillId="51" borderId="0" xfId="0" applyNumberFormat="1" applyFont="1" applyFill="1" applyBorder="1"/>
    <xf numFmtId="1" fontId="33" fillId="50" borderId="0" xfId="0" applyNumberFormat="1" applyFont="1" applyFill="1" applyBorder="1"/>
    <xf numFmtId="1" fontId="33" fillId="43" borderId="0" xfId="0" applyNumberFormat="1" applyFont="1" applyFill="1" applyBorder="1"/>
    <xf numFmtId="1" fontId="33" fillId="45" borderId="0" xfId="0" applyNumberFormat="1" applyFont="1" applyFill="1" applyBorder="1"/>
    <xf numFmtId="1" fontId="33" fillId="46" borderId="0" xfId="0" applyNumberFormat="1" applyFont="1" applyFill="1" applyBorder="1"/>
    <xf numFmtId="1" fontId="33" fillId="53" borderId="0" xfId="0" applyNumberFormat="1" applyFont="1" applyFill="1" applyBorder="1"/>
    <xf numFmtId="1" fontId="33" fillId="52" borderId="0" xfId="0" applyNumberFormat="1" applyFont="1" applyFill="1" applyBorder="1"/>
    <xf numFmtId="1" fontId="33" fillId="55" borderId="0" xfId="0" applyNumberFormat="1" applyFont="1" applyFill="1" applyBorder="1"/>
    <xf numFmtId="1" fontId="33" fillId="56" borderId="0" xfId="0" applyNumberFormat="1" applyFont="1" applyFill="1" applyBorder="1"/>
    <xf numFmtId="1" fontId="33" fillId="54" borderId="0" xfId="0" applyNumberFormat="1" applyFont="1" applyFill="1" applyBorder="1"/>
    <xf numFmtId="0" fontId="33" fillId="48" borderId="0" xfId="0" applyFont="1" applyFill="1" applyBorder="1"/>
    <xf numFmtId="0" fontId="33" fillId="0" borderId="0" xfId="0" applyFont="1" applyBorder="1"/>
    <xf numFmtId="1" fontId="33" fillId="48" borderId="0" xfId="0" applyNumberFormat="1" applyFont="1" applyFill="1" applyBorder="1" applyAlignment="1">
      <alignment horizontal="right"/>
    </xf>
    <xf numFmtId="1" fontId="33" fillId="34" borderId="0" xfId="0" applyNumberFormat="1" applyFont="1" applyFill="1" applyBorder="1"/>
    <xf numFmtId="0" fontId="16" fillId="42" borderId="0" xfId="0" applyFont="1" applyFill="1" applyBorder="1" applyAlignment="1">
      <alignment vertical="center"/>
    </xf>
    <xf numFmtId="0" fontId="33" fillId="0" borderId="0" xfId="0" applyFont="1" applyBorder="1" applyAlignment="1">
      <alignment vertical="center"/>
    </xf>
    <xf numFmtId="0" fontId="1" fillId="0" borderId="0" xfId="0" applyFont="1" applyBorder="1" applyAlignment="1">
      <alignment horizontal="right" vertical="center"/>
    </xf>
    <xf numFmtId="0" fontId="12" fillId="0" borderId="0" xfId="0" applyFont="1" applyBorder="1" applyAlignment="1">
      <alignment horizontal="right" vertical="center"/>
    </xf>
    <xf numFmtId="0" fontId="1" fillId="0" borderId="0" xfId="0" applyFont="1" applyBorder="1" applyAlignment="1">
      <alignment horizontal="left" vertical="center" wrapText="1"/>
    </xf>
    <xf numFmtId="0" fontId="16" fillId="42" borderId="0" xfId="0" applyFont="1" applyFill="1" applyBorder="1" applyAlignment="1">
      <alignment vertical="center" wrapText="1"/>
    </xf>
    <xf numFmtId="0" fontId="33" fillId="0" borderId="0" xfId="0" applyFont="1" applyBorder="1" applyAlignment="1">
      <alignment vertical="center" wrapText="1"/>
    </xf>
    <xf numFmtId="1" fontId="33" fillId="58" borderId="0" xfId="0" applyNumberFormat="1" applyFont="1" applyFill="1" applyBorder="1"/>
    <xf numFmtId="1" fontId="34" fillId="53" borderId="0" xfId="0" applyNumberFormat="1" applyFont="1" applyFill="1" applyBorder="1"/>
    <xf numFmtId="1" fontId="33" fillId="60" borderId="0" xfId="0" applyNumberFormat="1" applyFont="1" applyFill="1" applyBorder="1"/>
    <xf numFmtId="0" fontId="33" fillId="43" borderId="0" xfId="0" applyFont="1" applyFill="1" applyBorder="1" applyAlignment="1">
      <alignment vertical="center"/>
    </xf>
    <xf numFmtId="1" fontId="33" fillId="43" borderId="0" xfId="0" applyNumberFormat="1" applyFont="1" applyFill="1" applyBorder="1" applyAlignment="1">
      <alignment horizontal="right"/>
    </xf>
    <xf numFmtId="1" fontId="33" fillId="57" borderId="0" xfId="0" applyNumberFormat="1" applyFont="1" applyFill="1" applyBorder="1"/>
    <xf numFmtId="0" fontId="16" fillId="52" borderId="0" xfId="0" applyFont="1" applyFill="1" applyBorder="1" applyAlignment="1">
      <alignment vertical="center"/>
    </xf>
    <xf numFmtId="0" fontId="33" fillId="47" borderId="0" xfId="0" applyFont="1" applyFill="1" applyBorder="1"/>
    <xf numFmtId="1" fontId="33" fillId="39" borderId="0" xfId="0" applyNumberFormat="1" applyFont="1" applyFill="1" applyBorder="1"/>
    <xf numFmtId="1" fontId="33" fillId="59" borderId="0" xfId="0" applyNumberFormat="1" applyFont="1" applyFill="1" applyBorder="1"/>
    <xf numFmtId="0" fontId="16" fillId="59" borderId="0" xfId="0" applyFont="1" applyFill="1" applyBorder="1" applyAlignment="1">
      <alignment vertical="center"/>
    </xf>
    <xf numFmtId="0" fontId="16" fillId="59" borderId="0" xfId="0" applyFont="1" applyFill="1" applyBorder="1" applyAlignment="1">
      <alignment vertical="center" wrapText="1"/>
    </xf>
    <xf numFmtId="0" fontId="17" fillId="36" borderId="43" xfId="33" applyFont="1" applyFill="1" applyBorder="1" applyAlignment="1">
      <alignment vertical="center"/>
    </xf>
    <xf numFmtId="1" fontId="16" fillId="0" borderId="0" xfId="0" applyNumberFormat="1" applyFont="1" applyBorder="1" applyAlignment="1">
      <alignment horizontal="left"/>
    </xf>
    <xf numFmtId="1" fontId="16" fillId="48" borderId="0" xfId="0" applyNumberFormat="1" applyFont="1" applyFill="1" applyBorder="1" applyAlignment="1">
      <alignment horizontal="left"/>
    </xf>
    <xf numFmtId="1" fontId="16" fillId="44" borderId="0" xfId="0" applyNumberFormat="1" applyFont="1" applyFill="1" applyBorder="1" applyAlignment="1">
      <alignment horizontal="left"/>
    </xf>
    <xf numFmtId="1" fontId="0" fillId="0" borderId="0" xfId="0" applyNumberFormat="1" applyBorder="1" applyAlignment="1">
      <alignment horizontal="center"/>
    </xf>
    <xf numFmtId="1" fontId="33" fillId="0" borderId="0" xfId="0" applyNumberFormat="1" applyFont="1" applyBorder="1" applyAlignment="1">
      <alignment horizontal="left"/>
    </xf>
    <xf numFmtId="1" fontId="33" fillId="47" borderId="0" xfId="0" applyNumberFormat="1" applyFont="1" applyFill="1" applyBorder="1" applyAlignment="1">
      <alignment horizontal="left"/>
    </xf>
    <xf numFmtId="1" fontId="33" fillId="44" borderId="0" xfId="0" applyNumberFormat="1" applyFont="1" applyFill="1" applyBorder="1" applyAlignment="1">
      <alignment horizontal="left"/>
    </xf>
    <xf numFmtId="1" fontId="33" fillId="48" borderId="0" xfId="0" applyNumberFormat="1" applyFont="1" applyFill="1" applyBorder="1" applyAlignment="1">
      <alignment horizontal="left"/>
    </xf>
    <xf numFmtId="1" fontId="33" fillId="43" borderId="0" xfId="0" applyNumberFormat="1" applyFont="1" applyFill="1" applyBorder="1" applyAlignment="1">
      <alignment horizontal="left"/>
    </xf>
    <xf numFmtId="0" fontId="37" fillId="33" borderId="0" xfId="33" applyFont="1" applyFill="1" applyAlignment="1">
      <alignment vertical="center"/>
    </xf>
    <xf numFmtId="1" fontId="41" fillId="0" borderId="42" xfId="0" applyNumberFormat="1" applyFont="1" applyBorder="1"/>
    <xf numFmtId="1" fontId="41" fillId="0" borderId="42" xfId="0" applyNumberFormat="1" applyFont="1" applyBorder="1" applyAlignment="1">
      <alignment horizontal="center"/>
    </xf>
    <xf numFmtId="1" fontId="41" fillId="0" borderId="38" xfId="0" applyNumberFormat="1" applyFont="1" applyBorder="1" applyAlignment="1">
      <alignment horizontal="center"/>
    </xf>
    <xf numFmtId="20" fontId="17" fillId="0" borderId="41" xfId="121" applyNumberFormat="1" applyFont="1" applyFill="1" applyBorder="1" applyAlignment="1">
      <alignment horizontal="left" vertical="center"/>
    </xf>
    <xf numFmtId="1" fontId="17" fillId="0" borderId="41" xfId="121" applyNumberFormat="1" applyFont="1" applyFill="1" applyBorder="1" applyAlignment="1">
      <alignment horizontal="left" vertical="center"/>
    </xf>
    <xf numFmtId="0" fontId="17" fillId="0" borderId="41" xfId="121" applyNumberFormat="1" applyFont="1" applyFill="1" applyBorder="1" applyAlignment="1">
      <alignment horizontal="left" vertical="center"/>
    </xf>
    <xf numFmtId="1" fontId="17" fillId="53" borderId="41" xfId="121" applyNumberFormat="1" applyFont="1" applyFill="1" applyBorder="1" applyAlignment="1">
      <alignment horizontal="left" vertical="center"/>
    </xf>
    <xf numFmtId="0" fontId="17" fillId="0" borderId="41" xfId="121" applyFont="1" applyBorder="1" applyAlignment="1">
      <alignment vertical="center"/>
    </xf>
    <xf numFmtId="1" fontId="17" fillId="0" borderId="0" xfId="121" applyNumberFormat="1" applyFont="1" applyFill="1" applyBorder="1" applyAlignment="1">
      <alignment horizontal="left" vertical="center"/>
    </xf>
    <xf numFmtId="0" fontId="17" fillId="67" borderId="41" xfId="121" applyFont="1" applyFill="1" applyBorder="1" applyAlignment="1">
      <alignment vertical="center"/>
    </xf>
    <xf numFmtId="1" fontId="17" fillId="53" borderId="0" xfId="121" applyNumberFormat="1" applyFont="1" applyFill="1" applyBorder="1" applyAlignment="1">
      <alignment horizontal="left" vertical="center"/>
    </xf>
    <xf numFmtId="1" fontId="25" fillId="48" borderId="41" xfId="121" applyNumberFormat="1" applyFont="1" applyFill="1" applyBorder="1" applyAlignment="1">
      <alignment horizontal="left" vertical="center"/>
    </xf>
    <xf numFmtId="164" fontId="17" fillId="0" borderId="41" xfId="48" applyFont="1" applyFill="1" applyBorder="1" applyAlignment="1">
      <alignment horizontal="left" vertical="center"/>
    </xf>
    <xf numFmtId="0" fontId="17" fillId="35" borderId="0" xfId="48" applyNumberFormat="1" applyFont="1" applyFill="1" applyBorder="1" applyAlignment="1">
      <alignment horizontal="left" vertical="center"/>
    </xf>
    <xf numFmtId="0" fontId="17" fillId="35" borderId="0" xfId="54" applyNumberFormat="1" applyFont="1" applyFill="1" applyBorder="1" applyAlignment="1">
      <alignment vertical="center"/>
    </xf>
    <xf numFmtId="166" fontId="17" fillId="33" borderId="0" xfId="33" applyNumberFormat="1" applyFont="1" applyFill="1" applyAlignment="1">
      <alignment vertical="center"/>
    </xf>
    <xf numFmtId="11" fontId="17" fillId="41" borderId="41" xfId="48" applyNumberFormat="1" applyFont="1" applyFill="1" applyBorder="1" applyAlignment="1">
      <alignment horizontal="left" vertical="center"/>
    </xf>
    <xf numFmtId="11" fontId="17" fillId="0" borderId="41" xfId="48" applyNumberFormat="1" applyFont="1" applyFill="1" applyBorder="1" applyAlignment="1">
      <alignment horizontal="left" vertical="center"/>
    </xf>
    <xf numFmtId="0" fontId="21" fillId="35" borderId="21" xfId="33" applyFont="1" applyFill="1" applyBorder="1" applyAlignment="1">
      <alignment horizontal="center" vertical="center"/>
    </xf>
    <xf numFmtId="0" fontId="42" fillId="0" borderId="0" xfId="123"/>
    <xf numFmtId="0" fontId="17" fillId="36" borderId="22" xfId="33" applyFont="1" applyFill="1" applyBorder="1" applyAlignment="1">
      <alignment horizontal="center" vertical="center"/>
    </xf>
    <xf numFmtId="1" fontId="21" fillId="35" borderId="0" xfId="33" applyNumberFormat="1" applyFont="1" applyFill="1" applyAlignment="1">
      <alignment vertical="center"/>
    </xf>
    <xf numFmtId="0" fontId="21" fillId="33" borderId="0" xfId="33" applyFont="1" applyFill="1" applyAlignment="1">
      <alignment vertical="center"/>
    </xf>
    <xf numFmtId="0" fontId="17" fillId="68" borderId="0" xfId="33" applyFont="1" applyFill="1" applyAlignment="1">
      <alignment vertical="center"/>
    </xf>
    <xf numFmtId="0" fontId="17" fillId="35" borderId="0" xfId="33" applyFont="1" applyFill="1" applyBorder="1" applyAlignment="1">
      <alignment horizontal="left" vertical="center"/>
    </xf>
    <xf numFmtId="0" fontId="17" fillId="35" borderId="15" xfId="33" applyFont="1" applyFill="1" applyBorder="1" applyAlignment="1">
      <alignment horizontal="left" vertical="center"/>
    </xf>
    <xf numFmtId="0" fontId="17" fillId="35" borderId="0" xfId="33" applyFont="1" applyFill="1" applyBorder="1" applyAlignment="1">
      <alignment vertical="center" wrapText="1"/>
    </xf>
    <xf numFmtId="0" fontId="25" fillId="68" borderId="0" xfId="33" applyFont="1" applyFill="1" applyAlignment="1">
      <alignment vertical="center"/>
    </xf>
    <xf numFmtId="0" fontId="21" fillId="35" borderId="14" xfId="33" applyFont="1" applyFill="1" applyBorder="1" applyAlignment="1">
      <alignment horizontal="center" vertical="center"/>
    </xf>
    <xf numFmtId="0" fontId="17" fillId="35" borderId="0" xfId="33" applyFont="1" applyFill="1" applyBorder="1" applyAlignment="1">
      <alignment horizontal="left" vertical="center"/>
    </xf>
    <xf numFmtId="0" fontId="17" fillId="35" borderId="15" xfId="33" applyFont="1" applyFill="1" applyBorder="1" applyAlignment="1">
      <alignment horizontal="left" vertical="center"/>
    </xf>
    <xf numFmtId="0" fontId="21" fillId="35" borderId="21" xfId="33" applyFont="1" applyFill="1" applyBorder="1" applyAlignment="1">
      <alignment horizontal="center" vertical="center"/>
    </xf>
    <xf numFmtId="2" fontId="17" fillId="35" borderId="47" xfId="33" applyNumberFormat="1" applyFont="1" applyFill="1" applyBorder="1" applyAlignment="1">
      <alignment vertical="center"/>
    </xf>
    <xf numFmtId="0" fontId="25" fillId="33" borderId="0" xfId="33" applyFont="1" applyFill="1" applyAlignment="1">
      <alignment vertical="center"/>
    </xf>
    <xf numFmtId="9" fontId="17" fillId="68" borderId="0" xfId="117" applyFont="1" applyFill="1" applyAlignment="1">
      <alignment vertical="center"/>
    </xf>
    <xf numFmtId="0" fontId="21" fillId="35" borderId="21" xfId="33" applyFont="1" applyFill="1" applyBorder="1" applyAlignment="1">
      <alignment horizontal="center" vertical="center"/>
    </xf>
    <xf numFmtId="11" fontId="17" fillId="35" borderId="0" xfId="54" applyNumberFormat="1" applyFont="1" applyFill="1" applyBorder="1" applyAlignment="1">
      <alignment horizontal="left" vertical="center"/>
    </xf>
    <xf numFmtId="1" fontId="17" fillId="35" borderId="0" xfId="54" applyNumberFormat="1" applyFont="1" applyFill="1" applyBorder="1" applyAlignment="1">
      <alignment horizontal="center" vertical="center"/>
    </xf>
    <xf numFmtId="1" fontId="17" fillId="35" borderId="0" xfId="48" applyNumberFormat="1" applyFont="1" applyFill="1" applyBorder="1" applyAlignment="1">
      <alignment horizontal="center" vertical="center"/>
    </xf>
    <xf numFmtId="1" fontId="17" fillId="48" borderId="0" xfId="54" applyNumberFormat="1" applyFont="1" applyFill="1" applyBorder="1" applyAlignment="1">
      <alignment horizontal="left" vertical="center"/>
    </xf>
    <xf numFmtId="0" fontId="21" fillId="35" borderId="14" xfId="33" applyFont="1" applyFill="1" applyBorder="1" applyAlignment="1">
      <alignment horizontal="center" vertical="center"/>
    </xf>
    <xf numFmtId="0" fontId="0" fillId="0" borderId="0" xfId="0" applyAlignment="1">
      <alignment horizontal="center"/>
    </xf>
    <xf numFmtId="0" fontId="21" fillId="35" borderId="21" xfId="33" applyFont="1" applyFill="1" applyBorder="1" applyAlignment="1">
      <alignment horizontal="center" vertical="center"/>
    </xf>
    <xf numFmtId="0" fontId="14" fillId="0" borderId="0" xfId="0" applyFont="1"/>
    <xf numFmtId="167" fontId="17" fillId="36" borderId="18" xfId="33" applyNumberFormat="1" applyFont="1" applyFill="1" applyBorder="1" applyAlignment="1">
      <alignment vertical="center"/>
    </xf>
    <xf numFmtId="0" fontId="14" fillId="38" borderId="0" xfId="0" applyFont="1" applyFill="1"/>
    <xf numFmtId="0" fontId="14" fillId="46" borderId="22" xfId="0" applyFont="1" applyFill="1" applyBorder="1"/>
    <xf numFmtId="0" fontId="14" fillId="46" borderId="0" xfId="0" applyFont="1" applyFill="1"/>
    <xf numFmtId="0" fontId="0" fillId="0" borderId="0" xfId="0" applyAlignment="1">
      <alignment horizontal="center" vertical="center"/>
    </xf>
    <xf numFmtId="0" fontId="0" fillId="0" borderId="22" xfId="0" applyBorder="1" applyAlignment="1">
      <alignment horizontal="center" vertical="center"/>
    </xf>
    <xf numFmtId="0" fontId="14" fillId="0" borderId="0" xfId="0" applyFont="1" applyAlignment="1">
      <alignment horizontal="center" vertical="center"/>
    </xf>
    <xf numFmtId="0" fontId="14" fillId="0" borderId="22" xfId="0" applyFont="1" applyBorder="1" applyAlignment="1">
      <alignment horizontal="center" vertical="center"/>
    </xf>
    <xf numFmtId="0" fontId="14" fillId="0" borderId="0" xfId="0" applyFont="1" applyAlignment="1">
      <alignment horizontal="center"/>
    </xf>
    <xf numFmtId="0" fontId="25" fillId="35" borderId="31" xfId="0" applyFont="1" applyFill="1" applyBorder="1" applyAlignment="1">
      <alignment vertical="center"/>
    </xf>
    <xf numFmtId="0" fontId="12" fillId="0" borderId="0" xfId="0" applyFont="1"/>
    <xf numFmtId="0" fontId="25" fillId="35" borderId="30" xfId="0" applyFont="1" applyFill="1" applyBorder="1" applyAlignment="1">
      <alignment vertical="center"/>
    </xf>
    <xf numFmtId="0" fontId="25" fillId="35" borderId="0" xfId="0" applyFont="1" applyFill="1" applyBorder="1" applyAlignment="1">
      <alignment vertical="center"/>
    </xf>
    <xf numFmtId="0" fontId="44" fillId="0" borderId="0" xfId="0" applyFont="1" applyAlignment="1">
      <alignment vertical="center"/>
    </xf>
    <xf numFmtId="0" fontId="17" fillId="67" borderId="0" xfId="121" applyNumberFormat="1" applyFont="1" applyFill="1" applyBorder="1" applyAlignment="1">
      <alignment horizontal="left" vertical="center"/>
    </xf>
    <xf numFmtId="0" fontId="31" fillId="0" borderId="41" xfId="121" applyBorder="1"/>
    <xf numFmtId="0" fontId="45" fillId="33" borderId="0" xfId="33" applyFont="1" applyFill="1" applyAlignment="1">
      <alignment vertical="center"/>
    </xf>
    <xf numFmtId="164" fontId="17" fillId="69" borderId="41" xfId="48" applyFont="1" applyFill="1" applyBorder="1" applyAlignment="1">
      <alignment horizontal="left" vertical="center"/>
    </xf>
    <xf numFmtId="1" fontId="17" fillId="35" borderId="15" xfId="33" applyNumberFormat="1" applyFont="1" applyFill="1" applyBorder="1" applyAlignment="1">
      <alignment vertical="center"/>
    </xf>
    <xf numFmtId="0" fontId="17" fillId="68" borderId="48" xfId="33" applyFont="1" applyFill="1" applyBorder="1" applyAlignment="1">
      <alignment vertical="center"/>
    </xf>
    <xf numFmtId="0" fontId="17" fillId="36" borderId="22" xfId="33" applyFont="1" applyFill="1" applyBorder="1" applyAlignment="1">
      <alignment horizontal="center" vertical="center"/>
    </xf>
    <xf numFmtId="168" fontId="17" fillId="33" borderId="0" xfId="33" applyNumberFormat="1" applyFont="1" applyFill="1" applyAlignment="1">
      <alignment vertical="center"/>
    </xf>
    <xf numFmtId="0" fontId="17" fillId="68" borderId="0" xfId="117" applyNumberFormat="1" applyFont="1" applyFill="1" applyAlignment="1">
      <alignment vertical="center"/>
    </xf>
    <xf numFmtId="2" fontId="17" fillId="41" borderId="41" xfId="48" applyNumberFormat="1" applyFont="1" applyFill="1" applyBorder="1" applyAlignment="1">
      <alignment horizontal="left" vertical="center"/>
    </xf>
    <xf numFmtId="2" fontId="17" fillId="43" borderId="41" xfId="48" applyNumberFormat="1" applyFont="1" applyFill="1" applyBorder="1" applyAlignment="1">
      <alignment horizontal="left" vertical="center"/>
    </xf>
    <xf numFmtId="2" fontId="21" fillId="43" borderId="41" xfId="48" applyNumberFormat="1" applyFont="1" applyFill="1" applyBorder="1" applyAlignment="1">
      <alignment horizontal="left" vertical="center"/>
    </xf>
    <xf numFmtId="2" fontId="17" fillId="0" borderId="41" xfId="48" applyNumberFormat="1" applyFont="1" applyFill="1" applyBorder="1" applyAlignment="1">
      <alignment horizontal="left" vertical="center"/>
    </xf>
    <xf numFmtId="0" fontId="17" fillId="36" borderId="22" xfId="33" applyFont="1" applyFill="1" applyBorder="1" applyAlignment="1">
      <alignment horizontal="center" vertical="center"/>
    </xf>
    <xf numFmtId="10" fontId="17" fillId="36" borderId="18" xfId="117" applyNumberFormat="1" applyFont="1" applyFill="1" applyBorder="1" applyAlignment="1">
      <alignment vertical="center"/>
    </xf>
    <xf numFmtId="0" fontId="17" fillId="36" borderId="22" xfId="33" applyFont="1" applyFill="1" applyBorder="1" applyAlignment="1">
      <alignment vertical="center"/>
    </xf>
    <xf numFmtId="9" fontId="17" fillId="33" borderId="0" xfId="33" applyNumberFormat="1" applyFont="1" applyFill="1" applyAlignment="1">
      <alignment vertical="center"/>
    </xf>
    <xf numFmtId="0" fontId="17" fillId="35" borderId="39" xfId="33" applyFont="1" applyFill="1" applyBorder="1" applyAlignment="1">
      <alignment vertical="center"/>
    </xf>
    <xf numFmtId="9" fontId="17" fillId="68" borderId="0" xfId="33" applyNumberFormat="1" applyFont="1" applyFill="1" applyAlignment="1">
      <alignment vertical="center"/>
    </xf>
    <xf numFmtId="2" fontId="17" fillId="68" borderId="0" xfId="33" applyNumberFormat="1" applyFont="1" applyFill="1" applyAlignment="1">
      <alignment vertical="center"/>
    </xf>
    <xf numFmtId="0" fontId="17" fillId="35" borderId="0" xfId="33" applyFont="1" applyFill="1" applyAlignment="1">
      <alignment horizontal="right" vertical="center"/>
    </xf>
    <xf numFmtId="9" fontId="17" fillId="33" borderId="0" xfId="117" applyFont="1" applyFill="1" applyAlignment="1">
      <alignment horizontal="right" vertical="center"/>
    </xf>
    <xf numFmtId="169" fontId="17" fillId="35" borderId="38" xfId="125" applyNumberFormat="1" applyFont="1" applyFill="1" applyBorder="1" applyAlignment="1">
      <alignment vertical="center"/>
    </xf>
    <xf numFmtId="0" fontId="17" fillId="70" borderId="38" xfId="33" applyFont="1" applyFill="1" applyBorder="1" applyAlignment="1">
      <alignment vertical="center"/>
    </xf>
    <xf numFmtId="169" fontId="17" fillId="70" borderId="38" xfId="33" applyNumberFormat="1" applyFont="1" applyFill="1" applyBorder="1" applyAlignment="1">
      <alignment vertical="center"/>
    </xf>
    <xf numFmtId="0" fontId="17" fillId="70" borderId="37" xfId="33" applyFont="1" applyFill="1" applyBorder="1" applyAlignment="1">
      <alignment vertical="center"/>
    </xf>
    <xf numFmtId="0" fontId="17" fillId="70" borderId="40" xfId="33" applyFont="1" applyFill="1" applyBorder="1" applyAlignment="1">
      <alignment vertical="center"/>
    </xf>
    <xf numFmtId="0" fontId="17" fillId="70" borderId="32" xfId="33" applyFont="1" applyFill="1" applyBorder="1" applyAlignment="1">
      <alignment vertical="center"/>
    </xf>
    <xf numFmtId="0" fontId="17" fillId="33" borderId="0" xfId="33" applyFont="1" applyFill="1" applyAlignment="1">
      <alignment vertical="center" wrapText="1"/>
    </xf>
    <xf numFmtId="169" fontId="17" fillId="70" borderId="38" xfId="33" applyNumberFormat="1" applyFont="1" applyFill="1" applyBorder="1" applyAlignment="1">
      <alignment vertical="center" wrapText="1"/>
    </xf>
    <xf numFmtId="1" fontId="17" fillId="70" borderId="37" xfId="33" applyNumberFormat="1" applyFont="1" applyFill="1" applyBorder="1" applyAlignment="1">
      <alignment vertical="center" wrapText="1"/>
    </xf>
    <xf numFmtId="1" fontId="17" fillId="70" borderId="28" xfId="33" applyNumberFormat="1" applyFont="1" applyFill="1" applyBorder="1" applyAlignment="1">
      <alignment vertical="center" wrapText="1"/>
    </xf>
    <xf numFmtId="43" fontId="17" fillId="70" borderId="38" xfId="33" applyNumberFormat="1" applyFont="1" applyFill="1" applyBorder="1" applyAlignment="1">
      <alignment vertical="center" wrapText="1"/>
    </xf>
    <xf numFmtId="43" fontId="17" fillId="36" borderId="18" xfId="125" applyFont="1" applyFill="1" applyBorder="1" applyAlignment="1">
      <alignment vertical="center"/>
    </xf>
    <xf numFmtId="43" fontId="17" fillId="36" borderId="17" xfId="125" applyFont="1" applyFill="1" applyBorder="1" applyAlignment="1">
      <alignment vertical="center"/>
    </xf>
    <xf numFmtId="43" fontId="17" fillId="36" borderId="19" xfId="125" applyFont="1" applyFill="1" applyBorder="1" applyAlignment="1">
      <alignment vertical="center"/>
    </xf>
    <xf numFmtId="0" fontId="17" fillId="36" borderId="0" xfId="33" applyFont="1" applyFill="1" applyBorder="1" applyAlignment="1">
      <alignment horizontal="center" vertical="center"/>
    </xf>
    <xf numFmtId="0" fontId="17" fillId="35" borderId="0" xfId="33" applyFont="1" applyFill="1" applyBorder="1" applyAlignment="1">
      <alignment horizontal="left" vertical="center"/>
    </xf>
    <xf numFmtId="0" fontId="17" fillId="35" borderId="15" xfId="33" applyFont="1" applyFill="1" applyBorder="1" applyAlignment="1">
      <alignment horizontal="left" vertical="center"/>
    </xf>
    <xf numFmtId="170" fontId="17" fillId="35" borderId="47" xfId="33" applyNumberFormat="1" applyFont="1" applyFill="1" applyBorder="1" applyAlignment="1">
      <alignment vertical="center"/>
    </xf>
    <xf numFmtId="1" fontId="17" fillId="68" borderId="0" xfId="33" applyNumberFormat="1" applyFont="1" applyFill="1" applyAlignment="1">
      <alignment vertical="center"/>
    </xf>
    <xf numFmtId="0" fontId="21" fillId="35" borderId="14" xfId="33" applyFont="1" applyFill="1" applyBorder="1" applyAlignment="1">
      <alignment horizontal="center" vertical="center"/>
    </xf>
    <xf numFmtId="0" fontId="21" fillId="35" borderId="21" xfId="33" applyFont="1" applyFill="1" applyBorder="1" applyAlignment="1">
      <alignment horizontal="center" vertical="center"/>
    </xf>
    <xf numFmtId="170" fontId="17" fillId="68" borderId="0" xfId="33" applyNumberFormat="1" applyFont="1" applyFill="1" applyAlignment="1">
      <alignment vertical="center"/>
    </xf>
    <xf numFmtId="171" fontId="17" fillId="68" borderId="0" xfId="33" applyNumberFormat="1" applyFont="1" applyFill="1" applyAlignment="1">
      <alignment vertical="center"/>
    </xf>
    <xf numFmtId="0" fontId="17" fillId="35" borderId="38" xfId="33" applyFont="1" applyFill="1" applyBorder="1" applyAlignment="1">
      <alignment vertical="center"/>
    </xf>
    <xf numFmtId="0" fontId="17" fillId="35" borderId="38" xfId="33" applyFont="1" applyFill="1" applyBorder="1" applyAlignment="1">
      <alignment vertical="center" wrapText="1"/>
    </xf>
    <xf numFmtId="0" fontId="14" fillId="35" borderId="38" xfId="0" applyFont="1" applyFill="1" applyBorder="1"/>
    <xf numFmtId="0" fontId="21" fillId="35" borderId="38" xfId="33" applyFont="1" applyFill="1" applyBorder="1" applyAlignment="1">
      <alignment vertical="center"/>
    </xf>
    <xf numFmtId="0" fontId="0" fillId="0" borderId="0" xfId="0" applyAlignment="1">
      <alignment horizontal="left"/>
    </xf>
    <xf numFmtId="0" fontId="0" fillId="0" borderId="0" xfId="0" applyAlignment="1">
      <alignment horizontal="left" indent="1"/>
    </xf>
    <xf numFmtId="0" fontId="0" fillId="0" borderId="0" xfId="0"/>
    <xf numFmtId="170" fontId="0" fillId="0" borderId="0" xfId="0" applyNumberFormat="1"/>
    <xf numFmtId="0" fontId="17" fillId="35" borderId="0" xfId="33" applyFont="1" applyFill="1" applyBorder="1" applyAlignment="1">
      <alignment horizontal="center" vertical="center"/>
    </xf>
    <xf numFmtId="0" fontId="17" fillId="35" borderId="15" xfId="33" applyFont="1" applyFill="1" applyBorder="1" applyAlignment="1">
      <alignment horizontal="center" vertical="center"/>
    </xf>
    <xf numFmtId="0" fontId="17" fillId="33" borderId="0" xfId="33" applyFont="1" applyFill="1" applyAlignment="1">
      <alignment horizontal="center" vertical="center"/>
    </xf>
    <xf numFmtId="0" fontId="18" fillId="34" borderId="10" xfId="33" applyFont="1" applyFill="1" applyBorder="1" applyAlignment="1">
      <alignment horizontal="center" vertical="center" wrapText="1"/>
    </xf>
    <xf numFmtId="0" fontId="18" fillId="34" borderId="11" xfId="33" applyFont="1" applyFill="1" applyBorder="1" applyAlignment="1">
      <alignment horizontal="center" vertical="center" wrapText="1"/>
    </xf>
    <xf numFmtId="0" fontId="18" fillId="34" borderId="12" xfId="33" applyFont="1" applyFill="1" applyBorder="1" applyAlignment="1">
      <alignment horizontal="center" vertical="center" wrapText="1"/>
    </xf>
    <xf numFmtId="0" fontId="18" fillId="34" borderId="13" xfId="33" applyFont="1" applyFill="1" applyBorder="1" applyAlignment="1">
      <alignment horizontal="center" vertical="center" wrapText="1"/>
    </xf>
    <xf numFmtId="0" fontId="21" fillId="35" borderId="14" xfId="33" applyFont="1" applyFill="1" applyBorder="1" applyAlignment="1">
      <alignment horizontal="center" vertical="center"/>
    </xf>
    <xf numFmtId="0" fontId="17" fillId="35" borderId="39" xfId="33" applyFont="1" applyFill="1" applyBorder="1" applyAlignment="1">
      <alignment horizontal="left" vertical="center"/>
    </xf>
    <xf numFmtId="0" fontId="17" fillId="35" borderId="23" xfId="33" applyFont="1" applyFill="1" applyBorder="1" applyAlignment="1">
      <alignment horizontal="left" vertical="center"/>
    </xf>
    <xf numFmtId="0" fontId="17" fillId="35" borderId="0" xfId="33" applyFont="1" applyFill="1" applyBorder="1" applyAlignment="1">
      <alignment horizontal="left" vertical="center"/>
    </xf>
    <xf numFmtId="0" fontId="17" fillId="35" borderId="15" xfId="33" applyFont="1" applyFill="1" applyBorder="1" applyAlignment="1">
      <alignment horizontal="left" vertical="center"/>
    </xf>
    <xf numFmtId="0" fontId="17" fillId="35" borderId="48" xfId="33" applyFont="1" applyFill="1" applyBorder="1" applyAlignment="1">
      <alignment horizontal="left" vertical="center"/>
    </xf>
    <xf numFmtId="0" fontId="17" fillId="35" borderId="49" xfId="33" applyFont="1" applyFill="1" applyBorder="1" applyAlignment="1">
      <alignment horizontal="left" vertical="center"/>
    </xf>
    <xf numFmtId="0" fontId="43" fillId="35" borderId="45" xfId="33" applyFont="1" applyFill="1" applyBorder="1" applyAlignment="1">
      <alignment horizontal="left" vertical="center"/>
    </xf>
    <xf numFmtId="0" fontId="43" fillId="35" borderId="46" xfId="33" applyFont="1" applyFill="1" applyBorder="1" applyAlignment="1">
      <alignment horizontal="left" vertical="center"/>
    </xf>
    <xf numFmtId="0" fontId="26" fillId="33" borderId="0" xfId="33" applyFont="1" applyFill="1" applyAlignment="1">
      <alignment horizontal="center" vertical="center"/>
    </xf>
    <xf numFmtId="0" fontId="28" fillId="0" borderId="0" xfId="0" applyFont="1" applyAlignment="1">
      <alignment horizontal="center"/>
    </xf>
    <xf numFmtId="0" fontId="0" fillId="0" borderId="0" xfId="0" applyAlignment="1">
      <alignment horizontal="center"/>
    </xf>
    <xf numFmtId="0" fontId="27" fillId="0" borderId="23" xfId="0" applyFont="1" applyBorder="1" applyAlignment="1">
      <alignment horizontal="right" vertical="center" textRotation="90"/>
    </xf>
    <xf numFmtId="0" fontId="27" fillId="0" borderId="15" xfId="0" applyFont="1" applyBorder="1" applyAlignment="1">
      <alignment horizontal="right" vertical="center" textRotation="90"/>
    </xf>
    <xf numFmtId="0" fontId="27" fillId="0" borderId="40" xfId="0" applyFont="1" applyBorder="1" applyAlignment="1">
      <alignment horizontal="right" vertical="center" textRotation="90"/>
    </xf>
    <xf numFmtId="0" fontId="14" fillId="35" borderId="42" xfId="0" applyFont="1" applyFill="1" applyBorder="1" applyAlignment="1">
      <alignment horizontal="center" vertical="center"/>
    </xf>
    <xf numFmtId="0" fontId="14" fillId="35" borderId="55" xfId="0" applyFont="1" applyFill="1" applyBorder="1" applyAlignment="1">
      <alignment horizontal="center" vertical="center"/>
    </xf>
    <xf numFmtId="0" fontId="21" fillId="35" borderId="38" xfId="33" applyFont="1" applyFill="1" applyBorder="1" applyAlignment="1">
      <alignment horizontal="center" vertical="center"/>
    </xf>
    <xf numFmtId="0" fontId="17" fillId="35" borderId="38" xfId="33" applyFont="1" applyFill="1" applyBorder="1" applyAlignment="1">
      <alignment horizontal="center" vertical="center"/>
    </xf>
    <xf numFmtId="0" fontId="17" fillId="35" borderId="37" xfId="33" applyFont="1" applyFill="1" applyBorder="1" applyAlignment="1">
      <alignment horizontal="center" vertical="center"/>
    </xf>
    <xf numFmtId="0" fontId="17" fillId="35" borderId="33" xfId="33" applyFont="1" applyFill="1" applyBorder="1" applyAlignment="1">
      <alignment horizontal="center" vertical="center"/>
    </xf>
    <xf numFmtId="0" fontId="17" fillId="35" borderId="32" xfId="33" applyFont="1" applyFill="1" applyBorder="1" applyAlignment="1">
      <alignment horizontal="center" vertical="center"/>
    </xf>
    <xf numFmtId="0" fontId="17" fillId="35" borderId="42" xfId="33" applyFont="1" applyFill="1" applyBorder="1" applyAlignment="1">
      <alignment horizontal="center" vertical="center"/>
    </xf>
    <xf numFmtId="0" fontId="17" fillId="35" borderId="20" xfId="33" applyFont="1" applyFill="1" applyBorder="1" applyAlignment="1">
      <alignment horizontal="center" vertical="center"/>
    </xf>
    <xf numFmtId="0" fontId="17" fillId="35" borderId="55" xfId="33" applyFont="1" applyFill="1" applyBorder="1" applyAlignment="1">
      <alignment horizontal="center" vertical="center"/>
    </xf>
    <xf numFmtId="0" fontId="18" fillId="70" borderId="38" xfId="33" applyFont="1" applyFill="1" applyBorder="1" applyAlignment="1">
      <alignment horizontal="center" vertical="center" wrapText="1"/>
    </xf>
    <xf numFmtId="0" fontId="17" fillId="70" borderId="42" xfId="33" applyFont="1" applyFill="1" applyBorder="1" applyAlignment="1">
      <alignment horizontal="center" vertical="center" wrapText="1"/>
    </xf>
    <xf numFmtId="0" fontId="17" fillId="70" borderId="20" xfId="33" applyFont="1" applyFill="1" applyBorder="1" applyAlignment="1">
      <alignment horizontal="center" vertical="center" wrapText="1"/>
    </xf>
    <xf numFmtId="0" fontId="17" fillId="70" borderId="55" xfId="33" applyFont="1" applyFill="1" applyBorder="1" applyAlignment="1">
      <alignment horizontal="center" vertical="center" wrapText="1"/>
    </xf>
    <xf numFmtId="0" fontId="17" fillId="70" borderId="38" xfId="33" applyFont="1" applyFill="1" applyBorder="1" applyAlignment="1">
      <alignment horizontal="center" vertical="center"/>
    </xf>
    <xf numFmtId="0" fontId="17" fillId="35" borderId="53" xfId="33" applyFont="1" applyFill="1" applyBorder="1" applyAlignment="1">
      <alignment horizontal="left" vertical="center"/>
    </xf>
    <xf numFmtId="0" fontId="17" fillId="35" borderId="10" xfId="33" applyFont="1" applyFill="1" applyBorder="1" applyAlignment="1">
      <alignment horizontal="left" vertical="center"/>
    </xf>
    <xf numFmtId="0" fontId="17" fillId="35" borderId="50" xfId="33" applyFont="1" applyFill="1" applyBorder="1" applyAlignment="1">
      <alignment horizontal="left" vertical="center"/>
    </xf>
    <xf numFmtId="0" fontId="17" fillId="35" borderId="54" xfId="33" applyFont="1" applyFill="1" applyBorder="1" applyAlignment="1">
      <alignment horizontal="left" vertical="center"/>
    </xf>
    <xf numFmtId="0" fontId="17" fillId="35" borderId="12" xfId="33" applyFont="1" applyFill="1" applyBorder="1" applyAlignment="1">
      <alignment horizontal="left" vertical="center"/>
    </xf>
    <xf numFmtId="0" fontId="21" fillId="35" borderId="21" xfId="33" applyFont="1" applyFill="1" applyBorder="1" applyAlignment="1">
      <alignment horizontal="center" vertical="center"/>
    </xf>
    <xf numFmtId="0" fontId="17" fillId="35" borderId="51" xfId="33" applyFont="1" applyFill="1" applyBorder="1" applyAlignment="1">
      <alignment horizontal="center" vertical="center"/>
    </xf>
    <xf numFmtId="0" fontId="17" fillId="35" borderId="52" xfId="33" applyFont="1" applyFill="1" applyBorder="1" applyAlignment="1">
      <alignment horizontal="center" vertical="center"/>
    </xf>
    <xf numFmtId="0" fontId="17" fillId="35" borderId="0" xfId="33" applyFont="1" applyFill="1" applyAlignment="1">
      <alignment horizontal="left" vertical="center"/>
    </xf>
  </cellXfs>
  <cellStyles count="128">
    <cellStyle name="20 % - Accent1" xfId="16" builtinId="30" customBuiltin="1"/>
    <cellStyle name="20 % - Accent1 2" xfId="34" xr:uid="{776D799C-E87F-4B12-AE28-6E0733417C2E}"/>
    <cellStyle name="20 % - Accent1 3" xfId="77" xr:uid="{AF0CF7A1-AA21-4FB5-B009-25E5C49D27BA}"/>
    <cellStyle name="20 % - Accent1 4" xfId="91" xr:uid="{CEEFA886-21C7-42CE-9160-CF7036B63322}"/>
    <cellStyle name="20 % - Accent1 5" xfId="105" xr:uid="{DFFB1456-716B-4999-A28E-0A4196B0EC1B}"/>
    <cellStyle name="20 % - Accent2" xfId="19" builtinId="34" customBuiltin="1"/>
    <cellStyle name="20 % - Accent2 2" xfId="35" xr:uid="{4FCCF2FE-33D6-40DF-BB90-765D23CB47C9}"/>
    <cellStyle name="20 % - Accent2 3" xfId="79" xr:uid="{B1DDB7FE-E5BF-49C6-9674-E18CE914A09D}"/>
    <cellStyle name="20 % - Accent2 4" xfId="93" xr:uid="{0D24BB0B-EEB2-4969-B8E5-8BA69CEC94A7}"/>
    <cellStyle name="20 % - Accent2 5" xfId="107" xr:uid="{3AD26225-95BB-4396-9252-54B6DA112B0E}"/>
    <cellStyle name="20 % - Accent3" xfId="22" builtinId="38" customBuiltin="1"/>
    <cellStyle name="20 % - Accent3 2" xfId="36" xr:uid="{F82B7662-9F00-4370-8302-5A51102067B5}"/>
    <cellStyle name="20 % - Accent3 3" xfId="81" xr:uid="{9CFB6990-CB91-4460-B22F-4E16D2D32AC1}"/>
    <cellStyle name="20 % - Accent3 4" xfId="95" xr:uid="{CE2E36E8-3E16-43BC-93A6-412E4D07A44B}"/>
    <cellStyle name="20 % - Accent3 5" xfId="109" xr:uid="{BDBBEBFC-FF0A-4ED1-B0C5-1FF86EF9E165}"/>
    <cellStyle name="20 % - Accent4" xfId="25" builtinId="42" customBuiltin="1"/>
    <cellStyle name="20 % - Accent4 2" xfId="37" xr:uid="{C7E27002-C111-4C84-A765-4F650B6BD453}"/>
    <cellStyle name="20 % - Accent4 3" xfId="83" xr:uid="{089CB579-A9D7-4381-9EB9-1CD0BD32F26F}"/>
    <cellStyle name="20 % - Accent4 4" xfId="97" xr:uid="{C059856E-D7CF-46F4-9E4E-92E3DB82D6F5}"/>
    <cellStyle name="20 % - Accent4 5" xfId="111" xr:uid="{DCBABD9B-2D6A-4FCD-8FF6-DB7407C81865}"/>
    <cellStyle name="20 % - Accent5" xfId="28" builtinId="46" customBuiltin="1"/>
    <cellStyle name="20 % - Accent5 2" xfId="71" xr:uid="{44F7118A-2CC3-4562-9AB1-60F8DF064992}"/>
    <cellStyle name="20 % - Accent5 3" xfId="85" xr:uid="{805974A5-6EAE-4964-8679-4A5389D82D82}"/>
    <cellStyle name="20 % - Accent5 4" xfId="99" xr:uid="{78BDEEED-C518-4BAB-B837-3FE49A3AA000}"/>
    <cellStyle name="20 % - Accent5 5" xfId="113" xr:uid="{B59CCD65-087D-4C6B-A6D2-E9CD10581AAE}"/>
    <cellStyle name="20 % - Accent6" xfId="31" builtinId="50" customBuiltin="1"/>
    <cellStyle name="20 % - Accent6 2" xfId="73" xr:uid="{3A2F5B55-B584-4D81-B855-336FD5A03788}"/>
    <cellStyle name="20 % - Accent6 3" xfId="87" xr:uid="{A52984CF-708A-4F55-BDFB-8E1689CDC449}"/>
    <cellStyle name="20 % - Accent6 4" xfId="101" xr:uid="{8656BAA0-790B-4A4E-9AFF-3AB2727A5A7A}"/>
    <cellStyle name="20 % - Accent6 5" xfId="115" xr:uid="{4675CBE9-CF84-4253-BC9A-D51EAB3DD57A}"/>
    <cellStyle name="40 % - Accent1" xfId="17" builtinId="31" customBuiltin="1"/>
    <cellStyle name="40 % - Accent1 2" xfId="68" xr:uid="{5C56078C-AD2F-459E-BD31-187D5C2ED8ED}"/>
    <cellStyle name="40 % - Accent1 3" xfId="78" xr:uid="{6A2949C4-6574-4DB3-BEE9-092E097F6410}"/>
    <cellStyle name="40 % - Accent1 4" xfId="92" xr:uid="{ECF08F86-9F64-4F92-9DE8-372FB3F50427}"/>
    <cellStyle name="40 % - Accent1 5" xfId="106" xr:uid="{44DAAC00-C97E-4C6B-8232-805384247496}"/>
    <cellStyle name="40 % - Accent2" xfId="20" builtinId="35" customBuiltin="1"/>
    <cellStyle name="40 % - Accent2 2" xfId="69" xr:uid="{29E5B731-0D14-4F36-9121-3FEC8FEBED4E}"/>
    <cellStyle name="40 % - Accent2 3" xfId="80" xr:uid="{FFBFEDAB-96BA-4399-81C8-1CA6C674069D}"/>
    <cellStyle name="40 % - Accent2 4" xfId="94" xr:uid="{F435EEAD-4F23-4312-9C17-FC4961463F26}"/>
    <cellStyle name="40 % - Accent2 5" xfId="108" xr:uid="{B0D6B1D7-FD1D-4983-A8F6-ABDFFA19F62B}"/>
    <cellStyle name="40 % - Accent3" xfId="23" builtinId="39" customBuiltin="1"/>
    <cellStyle name="40 % - Accent3 2" xfId="38" xr:uid="{D34F3005-5B8C-45E8-B582-01C550FF7B0B}"/>
    <cellStyle name="40 % - Accent3 3" xfId="82" xr:uid="{C3B1D481-7073-4C86-9821-2CE2B08680CC}"/>
    <cellStyle name="40 % - Accent3 4" xfId="96" xr:uid="{2A7CE663-1B44-4713-93B4-FD3ADA18089D}"/>
    <cellStyle name="40 % - Accent3 5" xfId="110" xr:uid="{2359D44D-576D-498F-BF74-0075219D43A1}"/>
    <cellStyle name="40 % - Accent4" xfId="26" builtinId="43" customBuiltin="1"/>
    <cellStyle name="40 % - Accent4 2" xfId="70" xr:uid="{6F78456E-00B3-44C9-A4E2-D431805BEFE8}"/>
    <cellStyle name="40 % - Accent4 3" xfId="84" xr:uid="{1886D0F8-8AED-42F0-897D-6C4197D5EFAF}"/>
    <cellStyle name="40 % - Accent4 4" xfId="98" xr:uid="{A9FD037B-EBB4-4B97-9AC5-670CEDEA12B0}"/>
    <cellStyle name="40 % - Accent4 5" xfId="112" xr:uid="{0215058B-325B-40B9-86FE-0C56D6CEE10A}"/>
    <cellStyle name="40 % - Accent5" xfId="29" builtinId="47" customBuiltin="1"/>
    <cellStyle name="40 % - Accent5 2" xfId="72" xr:uid="{C26408EB-D689-492F-9A58-75B996BA3E48}"/>
    <cellStyle name="40 % - Accent5 3" xfId="86" xr:uid="{4D446869-E73F-4A4C-9A32-256A3CF56456}"/>
    <cellStyle name="40 % - Accent5 4" xfId="100" xr:uid="{FC0492DA-8E83-48CF-82D8-741355528988}"/>
    <cellStyle name="40 % - Accent5 5" xfId="114" xr:uid="{D45D655E-6471-4DC1-9FE0-BC566FC48CD2}"/>
    <cellStyle name="40 % - Accent6" xfId="32" builtinId="51" customBuiltin="1"/>
    <cellStyle name="40 % - Accent6 2" xfId="74" xr:uid="{0965432B-1B8E-4363-AC4B-BC54E723EBC3}"/>
    <cellStyle name="40 % - Accent6 3" xfId="88" xr:uid="{95208503-CD9A-449A-9948-935221680AFE}"/>
    <cellStyle name="40 % - Accent6 4" xfId="102" xr:uid="{45021D1B-7542-40A1-975C-A197BB1EC8FC}"/>
    <cellStyle name="40 % - Accent6 5" xfId="116" xr:uid="{3B83CAA3-6662-440E-B08B-C0F93B208B05}"/>
    <cellStyle name="60 % - Accent1 2" xfId="39" xr:uid="{F4D717F7-8157-45C0-BE1E-3442392552FF}"/>
    <cellStyle name="60 % - Accent2 2" xfId="40" xr:uid="{7191718D-F141-49B8-89DD-ED6BFAE08ADA}"/>
    <cellStyle name="60 % - Accent3 2" xfId="41" xr:uid="{EE6CC870-0364-420B-B26D-B841F5B6BE28}"/>
    <cellStyle name="60 % - Accent3 3" xfId="63" xr:uid="{63CA866C-BAF1-4DD7-9553-67FD18FB3A20}"/>
    <cellStyle name="60 % - Accent4 2" xfId="42" xr:uid="{DCDEC1B1-9E4D-4BFE-B514-DA1554F73F3A}"/>
    <cellStyle name="60 % - Accent4 3" xfId="64" xr:uid="{5A06502F-EE35-410F-A61E-99C342DA634F}"/>
    <cellStyle name="60 % - Accent5 2" xfId="43" xr:uid="{AEF71424-0FE4-4FB7-A1BD-CBC1D696D158}"/>
    <cellStyle name="60 % - Accent6 2" xfId="44" xr:uid="{7E7294E3-AB30-4787-A978-8E75FE5A1384}"/>
    <cellStyle name="60 % - Accent6 3" xfId="65" xr:uid="{DCF853B8-DED6-4CDE-9466-C8D5197A468C}"/>
    <cellStyle name="Accent1" xfId="15" builtinId="29" customBuiltin="1"/>
    <cellStyle name="Accent2" xfId="18" builtinId="33" customBuiltin="1"/>
    <cellStyle name="Accent3" xfId="21" builtinId="37" customBuiltin="1"/>
    <cellStyle name="Accent4" xfId="24" builtinId="41" customBuiltin="1"/>
    <cellStyle name="Accent5" xfId="27" builtinId="45" customBuiltin="1"/>
    <cellStyle name="Accent6" xfId="30" builtinId="49" customBuiltin="1"/>
    <cellStyle name="Avertissement" xfId="12" builtinId="11" customBuiltin="1"/>
    <cellStyle name="Calcul" xfId="9" builtinId="22" customBuiltin="1"/>
    <cellStyle name="Cellule liée" xfId="10" builtinId="24" customBuiltin="1"/>
    <cellStyle name="Commentaire 2" xfId="45" xr:uid="{B16B24F5-BF6A-49AC-BA8A-BD8FAC5A95AF}"/>
    <cellStyle name="Commentaire 3" xfId="67" xr:uid="{1454A3A7-8146-42D3-B8AD-5756E20F60B4}"/>
    <cellStyle name="Entrée" xfId="7" builtinId="20" customBuiltin="1"/>
    <cellStyle name="Euro" xfId="46" xr:uid="{7B3FB617-69C5-4C90-AF14-454E0153DA6B}"/>
    <cellStyle name="Euro 2" xfId="119" xr:uid="{2BD1F786-58E6-4361-B71D-0F6B32435C15}"/>
    <cellStyle name="Euro 3" xfId="122" xr:uid="{0046CE39-6A63-4352-AE68-B555D67728B1}"/>
    <cellStyle name="Insatisfaisant" xfId="6" builtinId="27" customBuiltin="1"/>
    <cellStyle name="Lien hypertexte" xfId="123" builtinId="8"/>
    <cellStyle name="Milliers" xfId="125" builtinId="3"/>
    <cellStyle name="Milliers 2" xfId="48" xr:uid="{CF312D2D-838D-4030-B1A3-AAB9B8E3ECF7}"/>
    <cellStyle name="Milliers 2 2" xfId="49" xr:uid="{E878C5FF-BD63-48A7-8853-E2ACACC077AC}"/>
    <cellStyle name="Milliers 3" xfId="50" xr:uid="{47681C25-B76D-49B9-9860-E51571EB96E4}"/>
    <cellStyle name="Milliers 4" xfId="51" xr:uid="{18EAD5F4-481A-461F-B91C-DB793836C213}"/>
    <cellStyle name="Milliers 5" xfId="52" xr:uid="{0D49B229-C768-48B3-8AA4-79DD56D5454B}"/>
    <cellStyle name="Milliers 6" xfId="47" xr:uid="{9E65368F-02CE-4D5F-AA66-B56A592E15E8}"/>
    <cellStyle name="Milliers 7" xfId="120" xr:uid="{3B170292-D2EB-4E61-BADD-D3B65DC6C295}"/>
    <cellStyle name="Neutre 2" xfId="53" xr:uid="{E2AF1EB1-D1C0-4E67-AF6D-4A8BE709929B}"/>
    <cellStyle name="Normal" xfId="0" builtinId="0"/>
    <cellStyle name="Normal 10" xfId="124" xr:uid="{130C9166-25D4-434E-B75B-FA70AEB0D6E6}"/>
    <cellStyle name="Normal 11" xfId="126" xr:uid="{954AE7F1-9FB4-49D0-9209-7A5B7BDE2B5B}"/>
    <cellStyle name="Normal 12" xfId="127" xr:uid="{FA25DBF2-74CB-48D6-B57A-A6A1DEFFC606}"/>
    <cellStyle name="Normal 2" xfId="54" xr:uid="{64300C3A-0874-4ECF-8CA7-EC8285E48F6E}"/>
    <cellStyle name="Normal 2 2" xfId="33" xr:uid="{501A056D-DCE9-4DE3-A288-1BAA95204CE5}"/>
    <cellStyle name="Normal 2 3" xfId="55" xr:uid="{69271976-0DBB-4BAB-A71C-53A7BE2F14E1}"/>
    <cellStyle name="Normal 3" xfId="56" xr:uid="{EB555790-824B-492D-A2D8-4F2FC77DE9A4}"/>
    <cellStyle name="Normal 4" xfId="57" xr:uid="{A5BE6B2A-FDEC-42E0-991C-7A416EBE1D9E}"/>
    <cellStyle name="Normal 5" xfId="66" xr:uid="{DEEE1F15-8C85-483D-9C0E-90B05276D441}"/>
    <cellStyle name="Normal 5 2" xfId="121" xr:uid="{215F4764-6202-4C4F-AD2E-E36BDF926168}"/>
    <cellStyle name="Normal 6" xfId="75" xr:uid="{8C798BBF-43EC-4FF0-AACD-5935DB12D818}"/>
    <cellStyle name="Normal 7" xfId="89" xr:uid="{DCF55E6A-3290-4A45-B9F2-A9A70791ACCB}"/>
    <cellStyle name="Normal 8" xfId="103" xr:uid="{D5DAB1FF-3EB2-4B85-8AD1-7FBDED4411A1}"/>
    <cellStyle name="Normal 9" xfId="118" xr:uid="{EBAB4837-240A-425E-82E5-8B605457EE07}"/>
    <cellStyle name="Note 2" xfId="76" xr:uid="{D024312A-3D73-4410-BB6A-380027651AD0}"/>
    <cellStyle name="Note 3" xfId="90" xr:uid="{C08C8F5F-87B5-4217-860D-0A7BF9586F46}"/>
    <cellStyle name="Note 4" xfId="104" xr:uid="{9B4B10B3-CFD5-4C05-AA01-8B05DEC6A1BF}"/>
    <cellStyle name="Pourcentage" xfId="117" builtinId="5"/>
    <cellStyle name="Pourcentage 2" xfId="59" xr:uid="{8D4CDF7D-45A4-4BCA-92D2-87B6482E556E}"/>
    <cellStyle name="Pourcentage 3" xfId="60" xr:uid="{5611743B-B3F3-43C3-8BE3-2C799B30D084}"/>
    <cellStyle name="Pourcentage 4" xfId="61" xr:uid="{3966B331-2664-48D2-9B18-F46FF067B427}"/>
    <cellStyle name="Pourcentage 5" xfId="58" xr:uid="{31D30199-3068-4221-BC8C-C024174361BE}"/>
    <cellStyle name="Satisfaisant" xfId="5" builtinId="26" customBuiltin="1"/>
    <cellStyle name="Sortie" xfId="8" builtinId="21" customBuiltin="1"/>
    <cellStyle name="Texte explicatif" xfId="13" builtinId="53" customBuiltin="1"/>
    <cellStyle name="Titre 2" xfId="62" xr:uid="{9F789D3B-71C7-4129-8034-7A503AE73D23}"/>
    <cellStyle name="Titre 1" xfId="1" builtinId="16" customBuiltin="1"/>
    <cellStyle name="Titre 2" xfId="2" builtinId="17" customBuiltin="1"/>
    <cellStyle name="Titre 3" xfId="3" builtinId="18" customBuiltin="1"/>
    <cellStyle name="Titre 4" xfId="4" builtinId="19" customBuiltin="1"/>
    <cellStyle name="Total" xfId="14" builtinId="25" customBuiltin="1"/>
    <cellStyle name="Vérification" xfId="11" builtinId="23" customBuiltin="1"/>
  </cellStyles>
  <dxfs count="1">
    <dxf>
      <fill>
        <patternFill>
          <bgColor theme="2"/>
        </patternFill>
      </fill>
    </dxf>
  </dxfs>
  <tableStyles count="0" defaultTableStyle="TableStyleMedium2" defaultPivotStyle="PivotStyleLight16"/>
  <colors>
    <mruColors>
      <color rgb="FF8E0000"/>
      <color rgb="FFFFF0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Production par année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areaChart>
        <c:grouping val="stacked"/>
        <c:varyColors val="0"/>
        <c:ser>
          <c:idx val="0"/>
          <c:order val="0"/>
          <c:tx>
            <c:strRef>
              <c:f>'0Données Entreprises'!$B$28</c:f>
              <c:strCache>
                <c:ptCount val="1"/>
                <c:pt idx="0">
                  <c:v>Baupte</c:v>
                </c:pt>
              </c:strCache>
            </c:strRef>
          </c:tx>
          <c:spPr>
            <a:solidFill>
              <a:schemeClr val="accent1"/>
            </a:solidFill>
            <a:ln>
              <a:noFill/>
            </a:ln>
            <a:effectLst/>
          </c:spPr>
          <c:cat>
            <c:numRef>
              <c:f>'0Données Entreprises'!$C$27:$L$27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'0Données Entreprises'!$C$28:$L$28</c:f>
              <c:numCache>
                <c:formatCode>General</c:formatCode>
                <c:ptCount val="10"/>
                <c:pt idx="0">
                  <c:v>0</c:v>
                </c:pt>
                <c:pt idx="1">
                  <c:v>0</c:v>
                </c:pt>
                <c:pt idx="2">
                  <c:v>0</c:v>
                </c:pt>
                <c:pt idx="3">
                  <c:v>0</c:v>
                </c:pt>
                <c:pt idx="4">
                  <c:v>0</c:v>
                </c:pt>
                <c:pt idx="5">
                  <c:v>13842</c:v>
                </c:pt>
                <c:pt idx="6">
                  <c:v>34750</c:v>
                </c:pt>
                <c:pt idx="7">
                  <c:v>34466</c:v>
                </c:pt>
                <c:pt idx="8">
                  <c:v>37146</c:v>
                </c:pt>
                <c:pt idx="9">
                  <c:v>39627</c:v>
                </c:pt>
              </c:numCache>
            </c:numRef>
          </c:val>
          <c:extLst>
            <c:ext xmlns:c16="http://schemas.microsoft.com/office/drawing/2014/chart" uri="{C3380CC4-5D6E-409C-BE32-E72D297353CC}">
              <c16:uniqueId val="{00000000-6CCA-4201-AACC-0B842488C191}"/>
            </c:ext>
          </c:extLst>
        </c:ser>
        <c:ser>
          <c:idx val="1"/>
          <c:order val="1"/>
          <c:tx>
            <c:strRef>
              <c:f>'0Données Entreprises'!$B$29</c:f>
              <c:strCache>
                <c:ptCount val="1"/>
                <c:pt idx="0">
                  <c:v>Plonevez</c:v>
                </c:pt>
              </c:strCache>
            </c:strRef>
          </c:tx>
          <c:spPr>
            <a:solidFill>
              <a:schemeClr val="accent2"/>
            </a:solidFill>
            <a:ln>
              <a:noFill/>
            </a:ln>
            <a:effectLst/>
          </c:spPr>
          <c:cat>
            <c:numRef>
              <c:f>'0Données Entreprises'!$C$27:$L$27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'0Données Entreprises'!$C$29:$L$29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6CCA-4201-AACC-0B842488C191}"/>
            </c:ext>
          </c:extLst>
        </c:ser>
        <c:ser>
          <c:idx val="2"/>
          <c:order val="2"/>
          <c:tx>
            <c:strRef>
              <c:f>'0Données Entreprises'!$B$30</c:f>
              <c:strCache>
                <c:ptCount val="1"/>
                <c:pt idx="0">
                  <c:v>Labouheyre</c:v>
                </c:pt>
              </c:strCache>
            </c:strRef>
          </c:tx>
          <c:spPr>
            <a:solidFill>
              <a:schemeClr val="accent3"/>
            </a:solidFill>
            <a:ln>
              <a:noFill/>
            </a:ln>
            <a:effectLst/>
          </c:spPr>
          <c:cat>
            <c:numRef>
              <c:f>'0Données Entreprises'!$C$27:$L$27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'0Données Entreprises'!$C$30:$L$30</c:f>
              <c:numCache>
                <c:formatCode>General</c:formatCode>
                <c:ptCount val="10"/>
                <c:pt idx="0">
                  <c:v>0</c:v>
                </c:pt>
                <c:pt idx="1">
                  <c:v>0</c:v>
                </c:pt>
                <c:pt idx="2">
                  <c:v>0</c:v>
                </c:pt>
                <c:pt idx="3">
                  <c:v>0</c:v>
                </c:pt>
                <c:pt idx="4">
                  <c:v>0</c:v>
                </c:pt>
                <c:pt idx="5">
                  <c:v>11042</c:v>
                </c:pt>
                <c:pt idx="6">
                  <c:v>15461</c:v>
                </c:pt>
                <c:pt idx="7">
                  <c:v>27105</c:v>
                </c:pt>
                <c:pt idx="8">
                  <c:v>28614</c:v>
                </c:pt>
                <c:pt idx="9">
                  <c:v>28243</c:v>
                </c:pt>
              </c:numCache>
            </c:numRef>
          </c:val>
          <c:extLst>
            <c:ext xmlns:c16="http://schemas.microsoft.com/office/drawing/2014/chart" uri="{C3380CC4-5D6E-409C-BE32-E72D297353CC}">
              <c16:uniqueId val="{00000002-6CCA-4201-AACC-0B842488C191}"/>
            </c:ext>
          </c:extLst>
        </c:ser>
        <c:ser>
          <c:idx val="3"/>
          <c:order val="3"/>
          <c:tx>
            <c:strRef>
              <c:f>'0Données Entreprises'!$B$31</c:f>
              <c:strCache>
                <c:ptCount val="1"/>
                <c:pt idx="0">
                  <c:v>St-Escobille</c:v>
                </c:pt>
              </c:strCache>
            </c:strRef>
          </c:tx>
          <c:spPr>
            <a:solidFill>
              <a:schemeClr val="accent4"/>
            </a:solidFill>
            <a:ln>
              <a:noFill/>
            </a:ln>
            <a:effectLst/>
          </c:spPr>
          <c:cat>
            <c:numRef>
              <c:f>'0Données Entreprises'!$C$27:$L$27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'0Données Entreprises'!$C$31:$L$31</c:f>
              <c:numCache>
                <c:formatCode>General</c:formatCode>
                <c:ptCount val="10"/>
                <c:pt idx="0">
                  <c:v>0</c:v>
                </c:pt>
                <c:pt idx="1">
                  <c:v>0</c:v>
                </c:pt>
                <c:pt idx="2">
                  <c:v>97593</c:v>
                </c:pt>
                <c:pt idx="3">
                  <c:v>111422</c:v>
                </c:pt>
                <c:pt idx="4">
                  <c:v>105196</c:v>
                </c:pt>
                <c:pt idx="5">
                  <c:v>96850</c:v>
                </c:pt>
                <c:pt idx="6">
                  <c:v>108857</c:v>
                </c:pt>
                <c:pt idx="7">
                  <c:v>86041</c:v>
                </c:pt>
                <c:pt idx="8">
                  <c:v>89556</c:v>
                </c:pt>
                <c:pt idx="9">
                  <c:v>104863</c:v>
                </c:pt>
              </c:numCache>
            </c:numRef>
          </c:val>
          <c:extLst>
            <c:ext xmlns:c16="http://schemas.microsoft.com/office/drawing/2014/chart" uri="{C3380CC4-5D6E-409C-BE32-E72D297353CC}">
              <c16:uniqueId val="{00000003-6CCA-4201-AACC-0B842488C191}"/>
            </c:ext>
          </c:extLst>
        </c:ser>
        <c:ser>
          <c:idx val="4"/>
          <c:order val="4"/>
          <c:tx>
            <c:strRef>
              <c:f>'0Données Entreprises'!$B$32</c:f>
              <c:strCache>
                <c:ptCount val="1"/>
                <c:pt idx="0">
                  <c:v>Lavilledieu</c:v>
                </c:pt>
              </c:strCache>
            </c:strRef>
          </c:tx>
          <c:spPr>
            <a:solidFill>
              <a:schemeClr val="accent5"/>
            </a:solidFill>
            <a:ln>
              <a:noFill/>
            </a:ln>
            <a:effectLst/>
          </c:spPr>
          <c:cat>
            <c:numRef>
              <c:f>'0Données Entreprises'!$C$27:$L$27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'0Données Entreprises'!$C$32:$L$32</c:f>
              <c:numCache>
                <c:formatCode>General</c:formatCode>
                <c:ptCount val="10"/>
                <c:pt idx="0">
                  <c:v>0</c:v>
                </c:pt>
                <c:pt idx="1">
                  <c:v>0</c:v>
                </c:pt>
                <c:pt idx="2">
                  <c:v>113320</c:v>
                </c:pt>
                <c:pt idx="3">
                  <c:v>118026</c:v>
                </c:pt>
                <c:pt idx="4">
                  <c:v>107673</c:v>
                </c:pt>
                <c:pt idx="5">
                  <c:v>268086</c:v>
                </c:pt>
                <c:pt idx="6">
                  <c:v>96740</c:v>
                </c:pt>
                <c:pt idx="7">
                  <c:v>104679</c:v>
                </c:pt>
                <c:pt idx="8">
                  <c:v>110209</c:v>
                </c:pt>
                <c:pt idx="9">
                  <c:v>115817</c:v>
                </c:pt>
              </c:numCache>
            </c:numRef>
          </c:val>
          <c:extLst>
            <c:ext xmlns:c16="http://schemas.microsoft.com/office/drawing/2014/chart" uri="{C3380CC4-5D6E-409C-BE32-E72D297353CC}">
              <c16:uniqueId val="{00000004-6CCA-4201-AACC-0B842488C191}"/>
            </c:ext>
          </c:extLst>
        </c:ser>
        <c:ser>
          <c:idx val="5"/>
          <c:order val="5"/>
          <c:tx>
            <c:strRef>
              <c:f>'0Données Entreprises'!$B$33</c:f>
              <c:strCache>
                <c:ptCount val="1"/>
                <c:pt idx="0">
                  <c:v>St-Mars</c:v>
                </c:pt>
              </c:strCache>
            </c:strRef>
          </c:tx>
          <c:spPr>
            <a:solidFill>
              <a:schemeClr val="accent6"/>
            </a:solidFill>
            <a:ln>
              <a:noFill/>
            </a:ln>
            <a:effectLst/>
          </c:spPr>
          <c:cat>
            <c:numRef>
              <c:f>'0Données Entreprises'!$C$27:$L$27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'0Données Entreprises'!$C$33:$L$33</c:f>
              <c:numCache>
                <c:formatCode>General</c:formatCode>
                <c:ptCount val="10"/>
                <c:pt idx="0">
                  <c:v>0</c:v>
                </c:pt>
                <c:pt idx="1">
                  <c:v>0</c:v>
                </c:pt>
                <c:pt idx="2">
                  <c:v>133969</c:v>
                </c:pt>
                <c:pt idx="3">
                  <c:v>145646</c:v>
                </c:pt>
                <c:pt idx="4">
                  <c:v>144292</c:v>
                </c:pt>
                <c:pt idx="5">
                  <c:v>142698</c:v>
                </c:pt>
                <c:pt idx="6">
                  <c:v>132095</c:v>
                </c:pt>
                <c:pt idx="7">
                  <c:v>143453</c:v>
                </c:pt>
                <c:pt idx="8">
                  <c:v>142698</c:v>
                </c:pt>
                <c:pt idx="9">
                  <c:v>145758</c:v>
                </c:pt>
              </c:numCache>
            </c:numRef>
          </c:val>
          <c:extLst>
            <c:ext xmlns:c16="http://schemas.microsoft.com/office/drawing/2014/chart" uri="{C3380CC4-5D6E-409C-BE32-E72D297353CC}">
              <c16:uniqueId val="{00000005-6CCA-4201-AACC-0B842488C191}"/>
            </c:ext>
          </c:extLst>
        </c:ser>
        <c:ser>
          <c:idx val="6"/>
          <c:order val="6"/>
          <c:tx>
            <c:strRef>
              <c:f>'0Données Entreprises'!$B$34</c:f>
              <c:strCache>
                <c:ptCount val="1"/>
                <c:pt idx="0">
                  <c:v>Louresse</c:v>
                </c:pt>
              </c:strCache>
            </c:strRef>
          </c:tx>
          <c:spPr>
            <a:solidFill>
              <a:schemeClr val="accent1">
                <a:lumMod val="60000"/>
              </a:schemeClr>
            </a:solidFill>
            <a:ln>
              <a:noFill/>
            </a:ln>
            <a:effectLst/>
          </c:spPr>
          <c:cat>
            <c:numRef>
              <c:f>'0Données Entreprises'!$C$27:$L$27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'0Données Entreprises'!$C$34:$L$34</c:f>
              <c:numCache>
                <c:formatCode>General</c:formatCode>
                <c:ptCount val="10"/>
                <c:pt idx="0">
                  <c:v>0</c:v>
                </c:pt>
                <c:pt idx="1">
                  <c:v>0</c:v>
                </c:pt>
                <c:pt idx="2">
                  <c:v>0</c:v>
                </c:pt>
                <c:pt idx="3">
                  <c:v>0</c:v>
                </c:pt>
                <c:pt idx="4">
                  <c:v>0</c:v>
                </c:pt>
                <c:pt idx="5">
                  <c:v>0</c:v>
                </c:pt>
                <c:pt idx="6">
                  <c:v>0</c:v>
                </c:pt>
                <c:pt idx="7">
                  <c:v>0</c:v>
                </c:pt>
                <c:pt idx="8">
                  <c:v>453</c:v>
                </c:pt>
                <c:pt idx="9">
                  <c:v>90</c:v>
                </c:pt>
              </c:numCache>
            </c:numRef>
          </c:val>
          <c:extLst>
            <c:ext xmlns:c16="http://schemas.microsoft.com/office/drawing/2014/chart" uri="{C3380CC4-5D6E-409C-BE32-E72D297353CC}">
              <c16:uniqueId val="{00000006-6CCA-4201-AACC-0B842488C191}"/>
            </c:ext>
          </c:extLst>
        </c:ser>
        <c:ser>
          <c:idx val="7"/>
          <c:order val="7"/>
          <c:tx>
            <c:strRef>
              <c:f>'0Données Entreprises'!$B$35</c:f>
              <c:strCache>
                <c:ptCount val="1"/>
                <c:pt idx="0">
                  <c:v>Treffort</c:v>
                </c:pt>
              </c:strCache>
            </c:strRef>
          </c:tx>
          <c:spPr>
            <a:solidFill>
              <a:schemeClr val="accent2">
                <a:lumMod val="60000"/>
              </a:schemeClr>
            </a:solidFill>
            <a:ln>
              <a:noFill/>
            </a:ln>
            <a:effectLst/>
          </c:spPr>
          <c:cat>
            <c:numRef>
              <c:f>'0Données Entreprises'!$C$27:$L$27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'0Données Entreprises'!$C$35:$L$35</c:f>
              <c:numCache>
                <c:formatCode>General</c:formatCode>
                <c:ptCount val="10"/>
                <c:pt idx="0">
                  <c:v>0</c:v>
                </c:pt>
                <c:pt idx="1">
                  <c:v>0</c:v>
                </c:pt>
                <c:pt idx="2">
                  <c:v>0</c:v>
                </c:pt>
                <c:pt idx="3">
                  <c:v>0</c:v>
                </c:pt>
                <c:pt idx="4">
                  <c:v>0</c:v>
                </c:pt>
                <c:pt idx="5">
                  <c:v>20673</c:v>
                </c:pt>
                <c:pt idx="6">
                  <c:v>38475</c:v>
                </c:pt>
                <c:pt idx="7">
                  <c:v>39509</c:v>
                </c:pt>
                <c:pt idx="8">
                  <c:v>43790</c:v>
                </c:pt>
                <c:pt idx="9">
                  <c:v>44661</c:v>
                </c:pt>
              </c:numCache>
            </c:numRef>
          </c:val>
          <c:extLst>
            <c:ext xmlns:c16="http://schemas.microsoft.com/office/drawing/2014/chart" uri="{C3380CC4-5D6E-409C-BE32-E72D297353CC}">
              <c16:uniqueId val="{00000007-6CCA-4201-AACC-0B842488C191}"/>
            </c:ext>
          </c:extLst>
        </c:ser>
        <c:ser>
          <c:idx val="8"/>
          <c:order val="8"/>
          <c:tx>
            <c:strRef>
              <c:f>'0Données Entreprises'!$B$36</c:f>
              <c:strCache>
                <c:ptCount val="1"/>
                <c:pt idx="0">
                  <c:v>Combree</c:v>
                </c:pt>
              </c:strCache>
            </c:strRef>
          </c:tx>
          <c:spPr>
            <a:solidFill>
              <a:schemeClr val="accent3">
                <a:lumMod val="60000"/>
              </a:schemeClr>
            </a:solidFill>
            <a:ln>
              <a:noFill/>
            </a:ln>
            <a:effectLst/>
          </c:spPr>
          <c:cat>
            <c:numRef>
              <c:f>'0Données Entreprises'!$C$27:$L$27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'0Données Entreprises'!$C$36:$L$36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8-6CCA-4201-AACC-0B842488C191}"/>
            </c:ext>
          </c:extLst>
        </c:ser>
        <c:ser>
          <c:idx val="9"/>
          <c:order val="9"/>
          <c:tx>
            <c:strRef>
              <c:f>'0Données Entreprises'!$B$37</c:f>
              <c:strCache>
                <c:ptCount val="1"/>
                <c:pt idx="0">
                  <c:v>Support</c:v>
                </c:pt>
              </c:strCache>
            </c:strRef>
          </c:tx>
          <c:spPr>
            <a:solidFill>
              <a:schemeClr val="accent4">
                <a:lumMod val="60000"/>
              </a:schemeClr>
            </a:solidFill>
            <a:ln>
              <a:noFill/>
            </a:ln>
            <a:effectLst/>
          </c:spPr>
          <c:cat>
            <c:numRef>
              <c:f>'0Données Entreprises'!$C$27:$L$27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'0Données Entreprises'!$C$37:$L$37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9-6CCA-4201-AACC-0B842488C191}"/>
            </c:ext>
          </c:extLst>
        </c:ser>
        <c:dLbls>
          <c:showLegendKey val="0"/>
          <c:showVal val="0"/>
          <c:showCatName val="0"/>
          <c:showSerName val="0"/>
          <c:showPercent val="0"/>
          <c:showBubbleSize val="0"/>
        </c:dLbls>
        <c:axId val="209305679"/>
        <c:axId val="209289871"/>
      </c:areaChart>
      <c:catAx>
        <c:axId val="209305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9289871"/>
        <c:crosses val="autoZero"/>
        <c:auto val="1"/>
        <c:lblAlgn val="ctr"/>
        <c:lblOffset val="100"/>
        <c:noMultiLvlLbl val="0"/>
      </c:catAx>
      <c:valAx>
        <c:axId val="20928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Volume</a:t>
                </a:r>
                <a:r>
                  <a:rPr lang="fr-FR" baseline="0"/>
                  <a:t> produit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93056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872863349716983E-2"/>
          <c:y val="1.4455779731858565E-2"/>
          <c:w val="0.9804228838145147"/>
          <c:h val="0.94458617769454212"/>
        </c:manualLayout>
      </c:layout>
      <c:scatterChart>
        <c:scatterStyle val="lineMarker"/>
        <c:varyColors val="0"/>
        <c:ser>
          <c:idx val="0"/>
          <c:order val="0"/>
          <c:tx>
            <c:v>Imprimeurs</c:v>
          </c:tx>
          <c:spPr>
            <a:ln w="25400" cap="rnd">
              <a:noFill/>
              <a:round/>
            </a:ln>
            <a:effectLst/>
          </c:spPr>
          <c:marker>
            <c:symbol val="circle"/>
            <c:size val="5"/>
            <c:spPr>
              <a:solidFill>
                <a:schemeClr val="accent1"/>
              </a:solidFill>
              <a:ln w="9525">
                <a:solidFill>
                  <a:schemeClr val="accent1"/>
                </a:solidFill>
              </a:ln>
              <a:effectLst/>
            </c:spPr>
          </c:marker>
          <c:xVal>
            <c:numRef>
              <c:f>'5Sacherie'!$S$10:$S$23</c:f>
              <c:numCache>
                <c:formatCode>General</c:formatCode>
                <c:ptCount val="14"/>
                <c:pt idx="0">
                  <c:v>-2.9329780882312601E-2</c:v>
                </c:pt>
                <c:pt idx="1">
                  <c:v>-7.0789926142359294E-2</c:v>
                </c:pt>
                <c:pt idx="2">
                  <c:v>8.2584443623279505E-2</c:v>
                </c:pt>
                <c:pt idx="3">
                  <c:v>0.11540948663575082</c:v>
                </c:pt>
                <c:pt idx="4">
                  <c:v>6.2227772136443593E-2</c:v>
                </c:pt>
                <c:pt idx="5">
                  <c:v>7.7185410385248981E-2</c:v>
                </c:pt>
                <c:pt idx="6">
                  <c:v>7.2933607992293023E-2</c:v>
                </c:pt>
                <c:pt idx="7">
                  <c:v>-1.8519386818146411E-2</c:v>
                </c:pt>
                <c:pt idx="8">
                  <c:v>0.21270006453472526</c:v>
                </c:pt>
                <c:pt idx="9">
                  <c:v>1.5112135423156224E-2</c:v>
                </c:pt>
                <c:pt idx="10">
                  <c:v>7.2933607992293023E-2</c:v>
                </c:pt>
                <c:pt idx="11">
                  <c:v>7.2933607992293023E-2</c:v>
                </c:pt>
                <c:pt idx="12">
                  <c:v>7.0631418068166377E-2</c:v>
                </c:pt>
                <c:pt idx="13">
                  <c:v>-2.6950411484155407E-2</c:v>
                </c:pt>
              </c:numCache>
            </c:numRef>
          </c:xVal>
          <c:yVal>
            <c:numRef>
              <c:f>'5Sacherie'!$T$10:$T$23</c:f>
              <c:numCache>
                <c:formatCode>General</c:formatCode>
                <c:ptCount val="14"/>
                <c:pt idx="0">
                  <c:v>0.82507345805821741</c:v>
                </c:pt>
                <c:pt idx="1">
                  <c:v>0.75745549443289661</c:v>
                </c:pt>
                <c:pt idx="2">
                  <c:v>0.80263258581200903</c:v>
                </c:pt>
                <c:pt idx="3">
                  <c:v>0.91749635045975808</c:v>
                </c:pt>
                <c:pt idx="4">
                  <c:v>0.86271571341504605</c:v>
                </c:pt>
                <c:pt idx="5">
                  <c:v>0.78949842649355229</c:v>
                </c:pt>
                <c:pt idx="6">
                  <c:v>0.78959493973147299</c:v>
                </c:pt>
                <c:pt idx="7">
                  <c:v>0.85802809534819224</c:v>
                </c:pt>
                <c:pt idx="8">
                  <c:v>0.7928863763800823</c:v>
                </c:pt>
                <c:pt idx="9">
                  <c:v>0.80925215582612153</c:v>
                </c:pt>
                <c:pt idx="10">
                  <c:v>0.78959493973147299</c:v>
                </c:pt>
                <c:pt idx="11">
                  <c:v>0.78959493973147299</c:v>
                </c:pt>
                <c:pt idx="12">
                  <c:v>0.79100516824545197</c:v>
                </c:pt>
                <c:pt idx="13">
                  <c:v>0.82321747355111918</c:v>
                </c:pt>
              </c:numCache>
            </c:numRef>
          </c:yVal>
          <c:smooth val="0"/>
          <c:extLst>
            <c:ext xmlns:c16="http://schemas.microsoft.com/office/drawing/2014/chart" uri="{C3380CC4-5D6E-409C-BE32-E72D297353CC}">
              <c16:uniqueId val="{00000002-2249-443D-8130-426D5289D533}"/>
            </c:ext>
          </c:extLst>
        </c:ser>
        <c:ser>
          <c:idx val="1"/>
          <c:order val="1"/>
          <c:tx>
            <c:v>Usines</c:v>
          </c:tx>
          <c:spPr>
            <a:ln w="25400" cap="rnd">
              <a:noFill/>
              <a:round/>
            </a:ln>
            <a:effectLst/>
          </c:spPr>
          <c:marker>
            <c:symbol val="circle"/>
            <c:size val="5"/>
            <c:spPr>
              <a:solidFill>
                <a:schemeClr val="accent2"/>
              </a:solidFill>
              <a:ln w="9525">
                <a:solidFill>
                  <a:schemeClr val="accent2"/>
                </a:solidFill>
              </a:ln>
              <a:effectLst/>
            </c:spPr>
          </c:marker>
          <c:dLbls>
            <c:dLbl>
              <c:idx val="0"/>
              <c:tx>
                <c:rich>
                  <a:bodyPr/>
                  <a:lstStyle/>
                  <a:p>
                    <a:fld id="{5EF46086-A4DE-4101-BDA7-850D21C27B74}" type="CELLRANGE">
                      <a:rPr lang="en-US"/>
                      <a:pPr/>
                      <a:t>[PLAGECELL]</a:t>
                    </a:fld>
                    <a:endParaRPr lang="fr-F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E4D2-4E29-A8E8-430635620C4A}"/>
                </c:ext>
              </c:extLst>
            </c:dLbl>
            <c:dLbl>
              <c:idx val="1"/>
              <c:tx>
                <c:rich>
                  <a:bodyPr/>
                  <a:lstStyle/>
                  <a:p>
                    <a:fld id="{D89D72CE-B991-4365-84AF-085B4DAB98B0}" type="CELLRANGE">
                      <a:rPr lang="fr-FR"/>
                      <a:pPr/>
                      <a:t>[PLAGECELL]</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4D2-4E29-A8E8-430635620C4A}"/>
                </c:ext>
              </c:extLst>
            </c:dLbl>
            <c:dLbl>
              <c:idx val="2"/>
              <c:tx>
                <c:rich>
                  <a:bodyPr/>
                  <a:lstStyle/>
                  <a:p>
                    <a:fld id="{A8F0567A-92D1-4573-A6C7-4C77BA131E2D}" type="CELLRANGE">
                      <a:rPr lang="fr-FR"/>
                      <a:pPr/>
                      <a:t>[PLAGECELL]</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4D2-4E29-A8E8-430635620C4A}"/>
                </c:ext>
              </c:extLst>
            </c:dLbl>
            <c:dLbl>
              <c:idx val="3"/>
              <c:tx>
                <c:rich>
                  <a:bodyPr/>
                  <a:lstStyle/>
                  <a:p>
                    <a:fld id="{71247BDE-8982-4E9D-9EB1-93E4CDAAB4CE}" type="CELLRANGE">
                      <a:rPr lang="fr-FR"/>
                      <a:pPr/>
                      <a:t>[PLAGECELL]</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E4D2-4E29-A8E8-430635620C4A}"/>
                </c:ext>
              </c:extLst>
            </c:dLbl>
            <c:dLbl>
              <c:idx val="4"/>
              <c:tx>
                <c:rich>
                  <a:bodyPr/>
                  <a:lstStyle/>
                  <a:p>
                    <a:fld id="{817BB7E8-4C6D-4BAB-8C32-C8063DE322E9}" type="CELLRANGE">
                      <a:rPr lang="fr-FR"/>
                      <a:pPr/>
                      <a:t>[PLAGECELL]</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E4D2-4E29-A8E8-430635620C4A}"/>
                </c:ext>
              </c:extLst>
            </c:dLbl>
            <c:dLbl>
              <c:idx val="5"/>
              <c:tx>
                <c:rich>
                  <a:bodyPr/>
                  <a:lstStyle/>
                  <a:p>
                    <a:fld id="{244A8366-3D34-4C6B-9EAE-AF5AA0A38AEB}" type="CELLRANGE">
                      <a:rPr lang="fr-FR"/>
                      <a:pPr/>
                      <a:t>[PLAGECELL]</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E4D2-4E29-A8E8-430635620C4A}"/>
                </c:ext>
              </c:extLst>
            </c:dLbl>
            <c:dLbl>
              <c:idx val="6"/>
              <c:tx>
                <c:rich>
                  <a:bodyPr/>
                  <a:lstStyle/>
                  <a:p>
                    <a:fld id="{E00289EC-5001-4819-ADEC-6782BF7DFCFA}" type="CELLRANGE">
                      <a:rPr lang="fr-FR"/>
                      <a:pPr/>
                      <a:t>[PLAGECELL]</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E4D2-4E29-A8E8-430635620C4A}"/>
                </c:ext>
              </c:extLst>
            </c:dLbl>
            <c:dLbl>
              <c:idx val="7"/>
              <c:tx>
                <c:rich>
                  <a:bodyPr/>
                  <a:lstStyle/>
                  <a:p>
                    <a:fld id="{52238963-B4B0-47DE-A10F-F238EA8382DA}" type="CELLRANGE">
                      <a:rPr lang="fr-FR"/>
                      <a:pPr/>
                      <a:t>[PLAGECELL]</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E4D2-4E29-A8E8-430635620C4A}"/>
                </c:ext>
              </c:extLst>
            </c:dLbl>
            <c:dLbl>
              <c:idx val="8"/>
              <c:tx>
                <c:rich>
                  <a:bodyPr/>
                  <a:lstStyle/>
                  <a:p>
                    <a:fld id="{D4D35D31-353C-42F7-BAAC-FB2C917DD615}" type="CELLRANGE">
                      <a:rPr lang="fr-FR"/>
                      <a:pPr/>
                      <a:t>[PLAGECELL]</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E4D2-4E29-A8E8-430635620C4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15:showLeaderLines val="0"/>
              </c:ext>
            </c:extLst>
          </c:dLbls>
          <c:xVal>
            <c:numRef>
              <c:f>'5Sacherie'!$U$8:$AC$8</c:f>
              <c:numCache>
                <c:formatCode>General</c:formatCode>
                <c:ptCount val="9"/>
                <c:pt idx="0">
                  <c:v>-2.2894716862356047E-2</c:v>
                </c:pt>
                <c:pt idx="1">
                  <c:v>-6.6264560561840435E-2</c:v>
                </c:pt>
                <c:pt idx="2">
                  <c:v>-1.6264897267244918E-2</c:v>
                </c:pt>
                <c:pt idx="3">
                  <c:v>3.4830353790651476E-2</c:v>
                </c:pt>
                <c:pt idx="4">
                  <c:v>7.831023434051966E-2</c:v>
                </c:pt>
                <c:pt idx="5">
                  <c:v>-2.4072829834526844E-2</c:v>
                </c:pt>
                <c:pt idx="6">
                  <c:v>-4.403915806891914E-3</c:v>
                </c:pt>
                <c:pt idx="7">
                  <c:v>9.2918471800953681E-2</c:v>
                </c:pt>
                <c:pt idx="8">
                  <c:v>-1.7630099147575212E-2</c:v>
                </c:pt>
              </c:numCache>
            </c:numRef>
          </c:xVal>
          <c:yVal>
            <c:numRef>
              <c:f>'5Sacherie'!$U$7:$AC$7</c:f>
              <c:numCache>
                <c:formatCode>General</c:formatCode>
                <c:ptCount val="9"/>
                <c:pt idx="0">
                  <c:v>0.85990432717562471</c:v>
                </c:pt>
                <c:pt idx="1">
                  <c:v>0.84268744580481181</c:v>
                </c:pt>
                <c:pt idx="2">
                  <c:v>0.77130772993933172</c:v>
                </c:pt>
                <c:pt idx="3">
                  <c:v>0.84623913623772939</c:v>
                </c:pt>
                <c:pt idx="4">
                  <c:v>0.7781013387486666</c:v>
                </c:pt>
                <c:pt idx="5">
                  <c:v>0.82699507612477796</c:v>
                </c:pt>
                <c:pt idx="6">
                  <c:v>0.82408864186268749</c:v>
                </c:pt>
                <c:pt idx="7">
                  <c:v>0.80789866855011216</c:v>
                </c:pt>
                <c:pt idx="8">
                  <c:v>0.83311375326128401</c:v>
                </c:pt>
              </c:numCache>
            </c:numRef>
          </c:yVal>
          <c:smooth val="0"/>
          <c:extLst>
            <c:ext xmlns:c15="http://schemas.microsoft.com/office/drawing/2012/chart" uri="{02D57815-91ED-43cb-92C2-25804820EDAC}">
              <c15:datalabelsRange>
                <c15:f>'5Sacherie'!$U$9:$AC$9</c15:f>
                <c15:dlblRangeCache>
                  <c:ptCount val="9"/>
                  <c:pt idx="0">
                    <c:v>Baupte</c:v>
                  </c:pt>
                  <c:pt idx="1">
                    <c:v>Plonevez</c:v>
                  </c:pt>
                  <c:pt idx="2">
                    <c:v>Labouheyre</c:v>
                  </c:pt>
                  <c:pt idx="3">
                    <c:v>St-Escobille</c:v>
                  </c:pt>
                  <c:pt idx="4">
                    <c:v>Lavilledieu</c:v>
                  </c:pt>
                  <c:pt idx="5">
                    <c:v>St-Mars</c:v>
                  </c:pt>
                  <c:pt idx="6">
                    <c:v>Louresse</c:v>
                  </c:pt>
                  <c:pt idx="7">
                    <c:v>Treffort</c:v>
                  </c:pt>
                  <c:pt idx="8">
                    <c:v>Combree</c:v>
                  </c:pt>
                </c15:dlblRangeCache>
              </c15:datalabelsRange>
            </c:ext>
            <c:ext xmlns:c16="http://schemas.microsoft.com/office/drawing/2014/chart" uri="{C3380CC4-5D6E-409C-BE32-E72D297353CC}">
              <c16:uniqueId val="{00000002-E4D2-4E29-A8E8-430635620C4A}"/>
            </c:ext>
          </c:extLst>
        </c:ser>
        <c:dLbls>
          <c:showLegendKey val="0"/>
          <c:showVal val="0"/>
          <c:showCatName val="0"/>
          <c:showSerName val="0"/>
          <c:showPercent val="0"/>
          <c:showBubbleSize val="0"/>
        </c:dLbls>
        <c:axId val="2115620512"/>
        <c:axId val="2115620928"/>
      </c:scatterChart>
      <c:valAx>
        <c:axId val="2115620512"/>
        <c:scaling>
          <c:orientation val="minMax"/>
        </c:scaling>
        <c:delete val="1"/>
        <c:axPos val="b"/>
        <c:majorGridlines>
          <c:spPr>
            <a:ln w="9525" cap="flat" cmpd="sng" algn="ctr">
              <a:noFill/>
              <a:round/>
            </a:ln>
            <a:effectLst/>
          </c:spPr>
        </c:majorGridlines>
        <c:numFmt formatCode="General" sourceLinked="1"/>
        <c:majorTickMark val="out"/>
        <c:minorTickMark val="none"/>
        <c:tickLblPos val="nextTo"/>
        <c:crossAx val="2115620928"/>
        <c:crosses val="autoZero"/>
        <c:crossBetween val="midCat"/>
      </c:valAx>
      <c:valAx>
        <c:axId val="2115620928"/>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2115620512"/>
        <c:crosses val="autoZero"/>
        <c:crossBetween val="midCat"/>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421341</xdr:colOff>
      <xdr:row>25</xdr:row>
      <xdr:rowOff>174812</xdr:rowOff>
    </xdr:from>
    <xdr:to>
      <xdr:col>19</xdr:col>
      <xdr:colOff>349622</xdr:colOff>
      <xdr:row>40</xdr:row>
      <xdr:rowOff>134471</xdr:rowOff>
    </xdr:to>
    <xdr:graphicFrame macro="">
      <xdr:nvGraphicFramePr>
        <xdr:cNvPr id="3" name="Graphique 2">
          <a:extLst>
            <a:ext uri="{FF2B5EF4-FFF2-40B4-BE49-F238E27FC236}">
              <a16:creationId xmlns:a16="http://schemas.microsoft.com/office/drawing/2014/main" id="{275076F2-A92C-451A-A742-0DEF5B348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12</xdr:row>
      <xdr:rowOff>0</xdr:rowOff>
    </xdr:from>
    <xdr:to>
      <xdr:col>19</xdr:col>
      <xdr:colOff>161924</xdr:colOff>
      <xdr:row>18</xdr:row>
      <xdr:rowOff>57150</xdr:rowOff>
    </xdr:to>
    <xdr:sp macro="" textlink="">
      <xdr:nvSpPr>
        <xdr:cNvPr id="3" name="ZoneTexte 2">
          <a:extLst>
            <a:ext uri="{FF2B5EF4-FFF2-40B4-BE49-F238E27FC236}">
              <a16:creationId xmlns:a16="http://schemas.microsoft.com/office/drawing/2014/main" id="{96BE25F9-03B2-42BD-98E2-BDB19A3B2E31}"/>
            </a:ext>
          </a:extLst>
        </xdr:cNvPr>
        <xdr:cNvSpPr txBox="1"/>
      </xdr:nvSpPr>
      <xdr:spPr>
        <a:xfrm>
          <a:off x="8458200" y="2286000"/>
          <a:ext cx="8248649" cy="1200150"/>
        </a:xfrm>
        <a:prstGeom prst="rect">
          <a:avLst/>
        </a:prstGeom>
        <a:pattFill prst="wdUpDiag">
          <a:fgClr>
            <a:schemeClr val="accent4"/>
          </a:fgClr>
          <a:bgClr>
            <a:schemeClr val="tx1"/>
          </a:bgClr>
        </a:pattFill>
        <a:ln w="762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500"/>
            <a:t>IMPORT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12</xdr:row>
      <xdr:rowOff>0</xdr:rowOff>
    </xdr:from>
    <xdr:to>
      <xdr:col>18</xdr:col>
      <xdr:colOff>161924</xdr:colOff>
      <xdr:row>18</xdr:row>
      <xdr:rowOff>57150</xdr:rowOff>
    </xdr:to>
    <xdr:sp macro="" textlink="">
      <xdr:nvSpPr>
        <xdr:cNvPr id="3" name="ZoneTexte 2">
          <a:extLst>
            <a:ext uri="{FF2B5EF4-FFF2-40B4-BE49-F238E27FC236}">
              <a16:creationId xmlns:a16="http://schemas.microsoft.com/office/drawing/2014/main" id="{49020ED6-808F-4022-9A7E-9CAEAFD04CA4}"/>
            </a:ext>
          </a:extLst>
        </xdr:cNvPr>
        <xdr:cNvSpPr txBox="1"/>
      </xdr:nvSpPr>
      <xdr:spPr>
        <a:xfrm>
          <a:off x="8458200" y="2286000"/>
          <a:ext cx="7486649" cy="1200150"/>
        </a:xfrm>
        <a:prstGeom prst="rect">
          <a:avLst/>
        </a:prstGeom>
        <a:pattFill prst="wdUpDiag">
          <a:fgClr>
            <a:schemeClr val="accent4"/>
          </a:fgClr>
          <a:bgClr>
            <a:schemeClr val="tx1"/>
          </a:bgClr>
        </a:pattFill>
        <a:ln w="762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500"/>
            <a:t>EXPORT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20</xdr:col>
      <xdr:colOff>161364</xdr:colOff>
      <xdr:row>23</xdr:row>
      <xdr:rowOff>125505</xdr:rowOff>
    </xdr:from>
    <xdr:to>
      <xdr:col>29</xdr:col>
      <xdr:colOff>718457</xdr:colOff>
      <xdr:row>53</xdr:row>
      <xdr:rowOff>17929</xdr:rowOff>
    </xdr:to>
    <xdr:graphicFrame macro="">
      <xdr:nvGraphicFramePr>
        <xdr:cNvPr id="2" name="Graphique 1">
          <a:extLst>
            <a:ext uri="{FF2B5EF4-FFF2-40B4-BE49-F238E27FC236}">
              <a16:creationId xmlns:a16="http://schemas.microsoft.com/office/drawing/2014/main" id="{41BE1A5F-7458-4E38-BFE6-FB4E2A658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2438399</xdr:colOff>
      <xdr:row>19</xdr:row>
      <xdr:rowOff>110989</xdr:rowOff>
    </xdr:from>
    <xdr:to>
      <xdr:col>19</xdr:col>
      <xdr:colOff>3917704</xdr:colOff>
      <xdr:row>24</xdr:row>
      <xdr:rowOff>49853</xdr:rowOff>
    </xdr:to>
    <xdr:pic>
      <xdr:nvPicPr>
        <xdr:cNvPr id="2" name="Image 1">
          <a:extLst>
            <a:ext uri="{FF2B5EF4-FFF2-40B4-BE49-F238E27FC236}">
              <a16:creationId xmlns:a16="http://schemas.microsoft.com/office/drawing/2014/main" id="{738BCCBF-A502-4F01-AC62-A0E985BF817B}"/>
            </a:ext>
          </a:extLst>
        </xdr:cNvPr>
        <xdr:cNvPicPr>
          <a:picLocks noChangeAspect="1"/>
        </xdr:cNvPicPr>
      </xdr:nvPicPr>
      <xdr:blipFill>
        <a:blip xmlns:r="http://schemas.openxmlformats.org/officeDocument/2006/relationships" r:embed="rId1"/>
        <a:stretch>
          <a:fillRect/>
        </a:stretch>
      </xdr:blipFill>
      <xdr:spPr>
        <a:xfrm>
          <a:off x="17011649" y="3730489"/>
          <a:ext cx="1479305" cy="8913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RAOUL/Local%20Settings/Temporary%20Internet%20Files/OLK39/FLORENTAISE_Donn&#233;es%20EXPLOITE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f global"/>
      <sheetName val="Activités support"/>
      <sheetName val="St Mars"/>
      <sheetName val="St Escobille"/>
      <sheetName val="Lavilledieu"/>
      <sheetName val="consolidation"/>
      <sheetName val="graphiques"/>
      <sheetName val="graphiques Liliane2"/>
      <sheetName val="Graphiques pascal"/>
      <sheetName val="graphiques Liliane"/>
      <sheetName val="Exploitation"/>
    </sheetNames>
    <sheetDataSet>
      <sheetData sheetId="0">
        <row r="3">
          <cell r="B3" t="str">
            <v>Entreprise X</v>
          </cell>
        </row>
        <row r="14">
          <cell r="B14" t="str">
            <v>1er juillet 2008 - 30 juin 2009</v>
          </cell>
        </row>
        <row r="17">
          <cell r="B17" t="str">
            <v>Activités de support</v>
          </cell>
          <cell r="C17" t="str">
            <v>Production St Mars</v>
          </cell>
          <cell r="D17" t="str">
            <v>Production St Escobille</v>
          </cell>
          <cell r="E17" t="str">
            <v>Production Lavilledieu</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www.searates.com/fr/services/distances-time/"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A54DC-F738-47D1-BA86-2E68A23E5911}">
  <sheetPr codeName="Feuil1"/>
  <dimension ref="A1:XEQ86"/>
  <sheetViews>
    <sheetView tabSelected="1" zoomScale="85" zoomScaleNormal="85" workbookViewId="0">
      <pane ySplit="1" topLeftCell="A29" activePane="bottomLeft" state="frozen"/>
      <selection pane="bottomLeft" activeCell="G47" sqref="G47"/>
    </sheetView>
  </sheetViews>
  <sheetFormatPr baseColWidth="10" defaultColWidth="11.44140625" defaultRowHeight="14.4" x14ac:dyDescent="0.3"/>
  <cols>
    <col min="1" max="1" width="11.44140625" style="1"/>
    <col min="2" max="2" width="10" style="1" bestFit="1" customWidth="1"/>
    <col min="3" max="3" width="11.44140625" style="1"/>
    <col min="4" max="7" width="11.44140625" style="31"/>
    <col min="8" max="8" width="11.44140625" style="1"/>
    <col min="9" max="9" width="11" style="1" bestFit="1" customWidth="1"/>
    <col min="10" max="23" width="11.44140625" style="1"/>
    <col min="24" max="24" width="4" style="1" bestFit="1" customWidth="1"/>
    <col min="25" max="25" width="13.5546875" style="1" customWidth="1"/>
    <col min="26" max="27" width="12.5546875" style="1" customWidth="1"/>
    <col min="28" max="28" width="14.5546875" style="1" bestFit="1" customWidth="1"/>
    <col min="29" max="30" width="11.44140625" style="1"/>
    <col min="31" max="31" width="16.44140625" style="1" customWidth="1"/>
    <col min="32" max="32" width="13" style="1" customWidth="1"/>
    <col min="33" max="36" width="11.44140625" style="79"/>
  </cols>
  <sheetData>
    <row r="1" spans="1:36" s="13" customFormat="1" x14ac:dyDescent="0.3">
      <c r="A1" s="14">
        <f>0</f>
        <v>0</v>
      </c>
      <c r="B1" s="15">
        <f>A1+1</f>
        <v>1</v>
      </c>
      <c r="C1" s="15">
        <f t="shared" ref="C1" si="0">B1+1</f>
        <v>2</v>
      </c>
      <c r="D1" s="15">
        <f t="shared" ref="D1" si="1">C1+1</f>
        <v>3</v>
      </c>
      <c r="E1" s="15">
        <f t="shared" ref="E1" si="2">D1+1</f>
        <v>4</v>
      </c>
      <c r="F1" s="15">
        <f t="shared" ref="F1" si="3">E1+1</f>
        <v>5</v>
      </c>
      <c r="G1" s="15">
        <f t="shared" ref="G1" si="4">F1+1</f>
        <v>6</v>
      </c>
      <c r="H1" s="15">
        <f t="shared" ref="H1" si="5">G1+1</f>
        <v>7</v>
      </c>
      <c r="I1" s="15">
        <f t="shared" ref="I1" si="6">H1+1</f>
        <v>8</v>
      </c>
      <c r="J1" s="15">
        <f t="shared" ref="J1" si="7">I1+1</f>
        <v>9</v>
      </c>
      <c r="K1" s="15">
        <f t="shared" ref="K1" si="8">J1+1</f>
        <v>10</v>
      </c>
      <c r="L1" s="15">
        <f t="shared" ref="L1" si="9">K1+1</f>
        <v>11</v>
      </c>
      <c r="M1" s="15">
        <f t="shared" ref="M1" si="10">L1+1</f>
        <v>12</v>
      </c>
      <c r="N1" s="15">
        <f t="shared" ref="N1" si="11">M1+1</f>
        <v>13</v>
      </c>
      <c r="O1" s="15">
        <f t="shared" ref="O1" si="12">N1+1</f>
        <v>14</v>
      </c>
      <c r="P1" s="15">
        <f t="shared" ref="P1" si="13">O1+1</f>
        <v>15</v>
      </c>
      <c r="Q1" s="15">
        <f t="shared" ref="Q1" si="14">P1+1</f>
        <v>16</v>
      </c>
      <c r="R1" s="15">
        <f t="shared" ref="R1" si="15">Q1+1</f>
        <v>17</v>
      </c>
      <c r="S1" s="15">
        <f t="shared" ref="S1" si="16">R1+1</f>
        <v>18</v>
      </c>
      <c r="T1" s="15">
        <f t="shared" ref="T1" si="17">S1+1</f>
        <v>19</v>
      </c>
      <c r="U1" s="15">
        <f t="shared" ref="U1" si="18">T1+1</f>
        <v>20</v>
      </c>
      <c r="V1" s="15">
        <f t="shared" ref="V1" si="19">U1+1</f>
        <v>21</v>
      </c>
      <c r="W1" s="15">
        <f t="shared" ref="W1" si="20">V1+1</f>
        <v>22</v>
      </c>
      <c r="X1" s="15">
        <f t="shared" ref="X1" si="21">W1+1</f>
        <v>23</v>
      </c>
      <c r="Y1" s="15">
        <f t="shared" ref="Y1" si="22">X1+1</f>
        <v>24</v>
      </c>
      <c r="Z1" s="15">
        <f t="shared" ref="Z1" si="23">Y1+1</f>
        <v>25</v>
      </c>
      <c r="AA1" s="15">
        <f t="shared" ref="AA1" si="24">Z1+1</f>
        <v>26</v>
      </c>
      <c r="AB1" s="15">
        <f t="shared" ref="AB1" si="25">AA1+1</f>
        <v>27</v>
      </c>
      <c r="AC1" s="15">
        <f t="shared" ref="AC1" si="26">AB1+1</f>
        <v>28</v>
      </c>
      <c r="AD1" s="15">
        <f t="shared" ref="AD1" si="27">AC1+1</f>
        <v>29</v>
      </c>
      <c r="AE1" s="15">
        <f t="shared" ref="AE1" si="28">AD1+1</f>
        <v>30</v>
      </c>
      <c r="AF1" s="15">
        <f t="shared" ref="AF1" si="29">AE1+1</f>
        <v>31</v>
      </c>
      <c r="AG1" s="15"/>
      <c r="AH1" s="15"/>
      <c r="AI1" s="15"/>
      <c r="AJ1" s="15"/>
    </row>
    <row r="3" spans="1:36" ht="15" customHeight="1" x14ac:dyDescent="0.3">
      <c r="H3" s="298" t="s">
        <v>0</v>
      </c>
      <c r="I3" s="298"/>
      <c r="J3" s="298"/>
      <c r="K3" s="298"/>
      <c r="L3" s="298"/>
      <c r="M3" s="299"/>
      <c r="O3" s="298" t="s">
        <v>10</v>
      </c>
      <c r="P3" s="298"/>
      <c r="Q3" s="298"/>
      <c r="R3" s="298"/>
      <c r="S3" s="298"/>
      <c r="T3" s="299"/>
    </row>
    <row r="4" spans="1:36" ht="15" customHeight="1" x14ac:dyDescent="0.3">
      <c r="H4" s="300"/>
      <c r="I4" s="300"/>
      <c r="J4" s="300"/>
      <c r="K4" s="300"/>
      <c r="L4" s="300"/>
      <c r="M4" s="301"/>
      <c r="O4" s="300"/>
      <c r="P4" s="300"/>
      <c r="Q4" s="300"/>
      <c r="R4" s="300"/>
      <c r="S4" s="300"/>
      <c r="T4" s="301"/>
    </row>
    <row r="8" spans="1:36" x14ac:dyDescent="0.3">
      <c r="A8" s="295" t="s">
        <v>15</v>
      </c>
      <c r="B8" s="296"/>
      <c r="C8" s="10">
        <v>2011</v>
      </c>
      <c r="D8" s="10">
        <v>2012</v>
      </c>
      <c r="E8" s="10">
        <v>2013</v>
      </c>
      <c r="F8" s="10">
        <v>2014</v>
      </c>
      <c r="G8" s="10">
        <v>2015</v>
      </c>
      <c r="H8" s="10">
        <v>2016</v>
      </c>
      <c r="I8" s="10">
        <v>2017</v>
      </c>
      <c r="J8" s="10">
        <v>2018</v>
      </c>
      <c r="K8" s="10">
        <v>2019</v>
      </c>
      <c r="L8" s="10">
        <v>2020</v>
      </c>
      <c r="M8" s="10">
        <v>2021</v>
      </c>
      <c r="N8" s="10">
        <v>2022</v>
      </c>
      <c r="O8" s="10">
        <v>2023</v>
      </c>
      <c r="P8" s="10">
        <v>2024</v>
      </c>
      <c r="Q8" s="10">
        <v>2025</v>
      </c>
      <c r="R8" s="10">
        <v>2026</v>
      </c>
      <c r="S8" s="10">
        <v>2027</v>
      </c>
      <c r="T8" s="10">
        <v>2028</v>
      </c>
      <c r="U8" s="10">
        <v>2029</v>
      </c>
      <c r="V8" s="10">
        <v>2030</v>
      </c>
    </row>
    <row r="9" spans="1:36" x14ac:dyDescent="0.3">
      <c r="A9" s="3"/>
      <c r="B9" s="5" t="s">
        <v>14</v>
      </c>
      <c r="C9" s="6"/>
      <c r="D9" s="63"/>
      <c r="E9" s="8"/>
      <c r="F9" s="8"/>
      <c r="G9" s="8"/>
      <c r="H9" s="8"/>
      <c r="I9" s="8"/>
      <c r="J9" s="8"/>
      <c r="K9" s="8">
        <v>4</v>
      </c>
      <c r="L9" s="8">
        <v>42</v>
      </c>
      <c r="M9" s="8"/>
      <c r="N9" s="8"/>
      <c r="O9" s="8"/>
      <c r="P9" s="8"/>
      <c r="Q9" s="8"/>
      <c r="R9" s="8"/>
      <c r="S9" s="8"/>
      <c r="T9" s="8"/>
      <c r="U9" s="8"/>
      <c r="V9" s="8"/>
    </row>
    <row r="10" spans="1:36" x14ac:dyDescent="0.3">
      <c r="B10" s="2"/>
    </row>
    <row r="11" spans="1:36" x14ac:dyDescent="0.3">
      <c r="B11" s="2"/>
    </row>
    <row r="12" spans="1:36" x14ac:dyDescent="0.3">
      <c r="A12" s="295" t="s">
        <v>11</v>
      </c>
      <c r="B12" s="296"/>
      <c r="C12" s="10">
        <f>C8</f>
        <v>2011</v>
      </c>
      <c r="D12" s="10">
        <f t="shared" ref="D12:V12" si="30">D8</f>
        <v>2012</v>
      </c>
      <c r="E12" s="10">
        <f t="shared" si="30"/>
        <v>2013</v>
      </c>
      <c r="F12" s="10">
        <f t="shared" si="30"/>
        <v>2014</v>
      </c>
      <c r="G12" s="10">
        <f t="shared" si="30"/>
        <v>2015</v>
      </c>
      <c r="H12" s="10">
        <f t="shared" si="30"/>
        <v>2016</v>
      </c>
      <c r="I12" s="10">
        <f t="shared" si="30"/>
        <v>2017</v>
      </c>
      <c r="J12" s="10">
        <f t="shared" si="30"/>
        <v>2018</v>
      </c>
      <c r="K12" s="10">
        <f t="shared" si="30"/>
        <v>2019</v>
      </c>
      <c r="L12" s="10">
        <f t="shared" si="30"/>
        <v>2020</v>
      </c>
      <c r="M12" s="10">
        <f t="shared" si="30"/>
        <v>2021</v>
      </c>
      <c r="N12" s="10">
        <f t="shared" si="30"/>
        <v>2022</v>
      </c>
      <c r="O12" s="10">
        <f t="shared" si="30"/>
        <v>2023</v>
      </c>
      <c r="P12" s="10">
        <f t="shared" si="30"/>
        <v>2024</v>
      </c>
      <c r="Q12" s="10">
        <f t="shared" si="30"/>
        <v>2025</v>
      </c>
      <c r="R12" s="10">
        <f t="shared" si="30"/>
        <v>2026</v>
      </c>
      <c r="S12" s="10">
        <f t="shared" si="30"/>
        <v>2027</v>
      </c>
      <c r="T12" s="10">
        <f t="shared" si="30"/>
        <v>2028</v>
      </c>
      <c r="U12" s="10">
        <f t="shared" si="30"/>
        <v>2029</v>
      </c>
      <c r="V12" s="10">
        <f t="shared" si="30"/>
        <v>2030</v>
      </c>
      <c r="X12" s="295" t="s">
        <v>16</v>
      </c>
      <c r="Y12" s="295"/>
      <c r="Z12" s="295"/>
      <c r="AA12" s="295"/>
      <c r="AB12" s="5" t="s">
        <v>674</v>
      </c>
      <c r="AD12" s="295" t="s">
        <v>2574</v>
      </c>
      <c r="AE12" s="295"/>
      <c r="AF12" s="11" t="s">
        <v>2575</v>
      </c>
    </row>
    <row r="13" spans="1:36" x14ac:dyDescent="0.3">
      <c r="A13" s="3">
        <v>50</v>
      </c>
      <c r="B13" s="5" t="s">
        <v>1</v>
      </c>
      <c r="C13" s="6">
        <v>0</v>
      </c>
      <c r="D13" s="6">
        <v>0</v>
      </c>
      <c r="E13" s="6">
        <v>0</v>
      </c>
      <c r="F13" s="6">
        <v>0</v>
      </c>
      <c r="G13" s="6">
        <v>0</v>
      </c>
      <c r="H13" s="6">
        <v>0</v>
      </c>
      <c r="I13" s="6">
        <v>0</v>
      </c>
      <c r="J13" s="6">
        <v>0</v>
      </c>
      <c r="K13" s="8">
        <v>5</v>
      </c>
      <c r="L13" s="9">
        <v>5</v>
      </c>
      <c r="M13" s="8"/>
      <c r="N13" s="8"/>
      <c r="O13" s="8"/>
      <c r="P13" s="8"/>
      <c r="Q13" s="8"/>
      <c r="R13" s="8"/>
      <c r="S13" s="8"/>
      <c r="T13" s="8"/>
      <c r="U13" s="8"/>
      <c r="V13" s="8"/>
      <c r="X13" s="3">
        <v>50</v>
      </c>
      <c r="Y13" s="5" t="s">
        <v>1</v>
      </c>
      <c r="Z13" s="257">
        <v>50500</v>
      </c>
      <c r="AA13" s="64"/>
      <c r="AB13" s="34">
        <v>2015</v>
      </c>
      <c r="AD13" s="5">
        <v>2</v>
      </c>
      <c r="AE13" s="5">
        <v>301</v>
      </c>
      <c r="AF13" s="248">
        <f>IF(AE13&lt;&gt;64,AVERAGEIF(X$13:X$22,AE13,Z$13:AA$22),64260)</f>
        <v>29530</v>
      </c>
    </row>
    <row r="14" spans="1:36" x14ac:dyDescent="0.3">
      <c r="A14" s="3">
        <v>301</v>
      </c>
      <c r="B14" s="5" t="s">
        <v>2</v>
      </c>
      <c r="C14" s="7">
        <v>0</v>
      </c>
      <c r="D14" s="64">
        <v>0</v>
      </c>
      <c r="E14" s="9">
        <v>0</v>
      </c>
      <c r="F14" s="9">
        <v>0</v>
      </c>
      <c r="G14" s="9">
        <v>0</v>
      </c>
      <c r="H14" s="9">
        <v>0</v>
      </c>
      <c r="I14" s="9">
        <v>0</v>
      </c>
      <c r="J14" s="9">
        <v>0</v>
      </c>
      <c r="K14" s="9">
        <v>5</v>
      </c>
      <c r="L14" s="9">
        <v>5</v>
      </c>
      <c r="M14" s="9"/>
      <c r="N14" s="9"/>
      <c r="O14" s="9"/>
      <c r="P14" s="9"/>
      <c r="Q14" s="9"/>
      <c r="R14" s="9"/>
      <c r="S14" s="9"/>
      <c r="T14" s="9"/>
      <c r="U14" s="9"/>
      <c r="V14" s="9"/>
      <c r="X14" s="3">
        <v>5</v>
      </c>
      <c r="Y14" s="5" t="s">
        <v>9</v>
      </c>
      <c r="Z14" s="257">
        <v>49520</v>
      </c>
      <c r="AA14" s="64"/>
      <c r="AB14" s="34">
        <v>2018</v>
      </c>
      <c r="AD14" s="5">
        <v>3</v>
      </c>
      <c r="AE14" s="5">
        <v>4</v>
      </c>
      <c r="AF14" s="248">
        <f t="shared" ref="AF14:AF22" si="31">IF(AE14&lt;&gt;64,AVERAGEIF(X$13:X$22,AE14,Z$13:AA$22),64260)</f>
        <v>49700</v>
      </c>
    </row>
    <row r="15" spans="1:36" x14ac:dyDescent="0.3">
      <c r="A15" s="3">
        <v>19</v>
      </c>
      <c r="B15" s="5" t="s">
        <v>3</v>
      </c>
      <c r="C15" s="7">
        <v>0</v>
      </c>
      <c r="D15" s="64">
        <v>0</v>
      </c>
      <c r="E15" s="9">
        <v>0</v>
      </c>
      <c r="F15" s="9">
        <v>0</v>
      </c>
      <c r="G15" s="9">
        <v>0</v>
      </c>
      <c r="H15" s="9">
        <v>0</v>
      </c>
      <c r="I15" s="9">
        <v>0</v>
      </c>
      <c r="J15" s="9">
        <v>0</v>
      </c>
      <c r="K15" s="9">
        <v>5</v>
      </c>
      <c r="L15" s="9">
        <v>5</v>
      </c>
      <c r="M15" s="9"/>
      <c r="N15" s="9"/>
      <c r="O15" s="9"/>
      <c r="P15" s="9"/>
      <c r="Q15" s="9"/>
      <c r="R15" s="9"/>
      <c r="S15" s="9"/>
      <c r="T15" s="9"/>
      <c r="U15" s="9"/>
      <c r="V15" s="9"/>
      <c r="X15" s="3">
        <v>19</v>
      </c>
      <c r="Y15" s="5" t="s">
        <v>3</v>
      </c>
      <c r="Z15" s="257">
        <v>40210</v>
      </c>
      <c r="AA15" s="64"/>
      <c r="AB15" s="34">
        <v>2012</v>
      </c>
      <c r="AD15" s="5">
        <v>4</v>
      </c>
      <c r="AE15" s="5">
        <v>91</v>
      </c>
      <c r="AF15" s="248">
        <f t="shared" si="31"/>
        <v>91410</v>
      </c>
    </row>
    <row r="16" spans="1:36" x14ac:dyDescent="0.3">
      <c r="A16" s="3">
        <v>91</v>
      </c>
      <c r="B16" s="5" t="s">
        <v>4</v>
      </c>
      <c r="C16" s="7">
        <v>0</v>
      </c>
      <c r="D16" s="64">
        <v>0</v>
      </c>
      <c r="E16" s="9">
        <v>0</v>
      </c>
      <c r="F16" s="9">
        <v>0</v>
      </c>
      <c r="G16" s="9">
        <v>0</v>
      </c>
      <c r="H16" s="9">
        <v>0</v>
      </c>
      <c r="I16" s="9">
        <v>0</v>
      </c>
      <c r="J16" s="9">
        <v>0</v>
      </c>
      <c r="K16" s="9">
        <v>5</v>
      </c>
      <c r="L16" s="9">
        <v>5</v>
      </c>
      <c r="M16" s="9"/>
      <c r="N16" s="9"/>
      <c r="O16" s="9"/>
      <c r="P16" s="9"/>
      <c r="Q16" s="9"/>
      <c r="R16" s="9"/>
      <c r="S16" s="9"/>
      <c r="T16" s="9"/>
      <c r="U16" s="9"/>
      <c r="V16" s="9"/>
      <c r="X16" s="3">
        <v>7</v>
      </c>
      <c r="Y16" s="5" t="s">
        <v>5</v>
      </c>
      <c r="Z16" s="257">
        <v>7170</v>
      </c>
      <c r="AA16" s="64"/>
      <c r="AB16" s="34">
        <v>1992</v>
      </c>
      <c r="AD16" s="5">
        <v>5</v>
      </c>
      <c r="AE16" s="5">
        <v>5</v>
      </c>
      <c r="AF16" s="248">
        <f t="shared" si="31"/>
        <v>49520</v>
      </c>
    </row>
    <row r="17" spans="1:36" x14ac:dyDescent="0.3">
      <c r="A17" s="3">
        <v>7</v>
      </c>
      <c r="B17" s="5" t="s">
        <v>5</v>
      </c>
      <c r="C17" s="7">
        <v>0</v>
      </c>
      <c r="D17" s="64">
        <v>0</v>
      </c>
      <c r="E17" s="9">
        <v>0</v>
      </c>
      <c r="F17" s="9">
        <v>0</v>
      </c>
      <c r="G17" s="9">
        <v>0</v>
      </c>
      <c r="H17" s="9">
        <v>0</v>
      </c>
      <c r="I17" s="9">
        <v>0</v>
      </c>
      <c r="J17" s="9">
        <v>0</v>
      </c>
      <c r="K17" s="9">
        <v>5</v>
      </c>
      <c r="L17" s="9">
        <v>5</v>
      </c>
      <c r="M17" s="9"/>
      <c r="N17" s="9"/>
      <c r="O17" s="9"/>
      <c r="P17" s="9"/>
      <c r="Q17" s="9"/>
      <c r="R17" s="9"/>
      <c r="S17" s="9"/>
      <c r="T17" s="9"/>
      <c r="U17" s="9"/>
      <c r="V17" s="9"/>
      <c r="X17" s="3">
        <v>4</v>
      </c>
      <c r="Y17" s="5" t="s">
        <v>7</v>
      </c>
      <c r="Z17" s="257">
        <v>49700</v>
      </c>
      <c r="AA17" s="64"/>
      <c r="AB17" s="34">
        <v>2006</v>
      </c>
      <c r="AD17" s="5">
        <v>6</v>
      </c>
      <c r="AE17" s="5">
        <v>7</v>
      </c>
      <c r="AF17" s="248">
        <f t="shared" si="31"/>
        <v>7170</v>
      </c>
    </row>
    <row r="18" spans="1:36" x14ac:dyDescent="0.3">
      <c r="A18" s="3">
        <v>44</v>
      </c>
      <c r="B18" s="5" t="s">
        <v>6</v>
      </c>
      <c r="C18" s="7">
        <v>0</v>
      </c>
      <c r="D18" s="64">
        <v>0</v>
      </c>
      <c r="E18" s="9">
        <v>0</v>
      </c>
      <c r="F18" s="9">
        <v>0</v>
      </c>
      <c r="G18" s="9">
        <v>0</v>
      </c>
      <c r="H18" s="9">
        <v>0</v>
      </c>
      <c r="I18" s="9">
        <v>0</v>
      </c>
      <c r="J18" s="9">
        <v>0</v>
      </c>
      <c r="K18" s="9">
        <v>5</v>
      </c>
      <c r="L18" s="9">
        <v>5</v>
      </c>
      <c r="M18" s="9"/>
      <c r="N18" s="9"/>
      <c r="O18" s="9"/>
      <c r="P18" s="9"/>
      <c r="Q18" s="9"/>
      <c r="R18" s="9"/>
      <c r="S18" s="9"/>
      <c r="T18" s="9"/>
      <c r="U18" s="9"/>
      <c r="V18" s="9"/>
      <c r="X18" s="3">
        <v>301</v>
      </c>
      <c r="Y18" s="5" t="s">
        <v>2</v>
      </c>
      <c r="Z18" s="257">
        <v>29530</v>
      </c>
      <c r="AA18" s="64"/>
      <c r="AB18" s="34">
        <v>1986</v>
      </c>
      <c r="AD18" s="5">
        <v>7</v>
      </c>
      <c r="AE18" s="5">
        <v>19</v>
      </c>
      <c r="AF18" s="248">
        <f t="shared" si="31"/>
        <v>40210</v>
      </c>
    </row>
    <row r="19" spans="1:36" x14ac:dyDescent="0.3">
      <c r="A19" s="3">
        <v>4</v>
      </c>
      <c r="B19" s="5" t="s">
        <v>7</v>
      </c>
      <c r="C19" s="7">
        <v>0</v>
      </c>
      <c r="D19" s="64">
        <v>0</v>
      </c>
      <c r="E19" s="9">
        <v>0</v>
      </c>
      <c r="F19" s="9">
        <v>0</v>
      </c>
      <c r="G19" s="9">
        <v>0</v>
      </c>
      <c r="H19" s="9">
        <v>0</v>
      </c>
      <c r="I19" s="9">
        <v>0</v>
      </c>
      <c r="J19" s="9">
        <v>0</v>
      </c>
      <c r="K19" s="9">
        <v>5</v>
      </c>
      <c r="L19" s="9">
        <v>5</v>
      </c>
      <c r="M19" s="9"/>
      <c r="N19" s="9"/>
      <c r="O19" s="9"/>
      <c r="P19" s="9"/>
      <c r="Q19" s="9"/>
      <c r="R19" s="9"/>
      <c r="S19" s="9"/>
      <c r="T19" s="9"/>
      <c r="U19" s="9"/>
      <c r="V19" s="9"/>
      <c r="X19" s="3">
        <v>91</v>
      </c>
      <c r="Y19" s="5" t="s">
        <v>4</v>
      </c>
      <c r="Z19" s="257">
        <v>91410</v>
      </c>
      <c r="AA19" s="64"/>
      <c r="AB19" s="34">
        <v>1991</v>
      </c>
      <c r="AD19" s="5">
        <v>10</v>
      </c>
      <c r="AE19" s="5">
        <v>10</v>
      </c>
      <c r="AF19" s="248">
        <f t="shared" si="31"/>
        <v>1370</v>
      </c>
    </row>
    <row r="20" spans="1:36" x14ac:dyDescent="0.3">
      <c r="A20" s="3">
        <v>10</v>
      </c>
      <c r="B20" s="5" t="s">
        <v>8</v>
      </c>
      <c r="C20" s="7">
        <v>0</v>
      </c>
      <c r="D20" s="64">
        <v>0</v>
      </c>
      <c r="E20" s="9">
        <v>0</v>
      </c>
      <c r="F20" s="9">
        <v>0</v>
      </c>
      <c r="G20" s="9">
        <v>0</v>
      </c>
      <c r="H20" s="9">
        <v>0</v>
      </c>
      <c r="I20" s="9">
        <v>0</v>
      </c>
      <c r="J20" s="9">
        <v>0</v>
      </c>
      <c r="K20" s="9">
        <v>5</v>
      </c>
      <c r="L20" s="9">
        <v>5</v>
      </c>
      <c r="M20" s="9"/>
      <c r="N20" s="9"/>
      <c r="O20" s="9"/>
      <c r="P20" s="9"/>
      <c r="Q20" s="9"/>
      <c r="R20" s="9"/>
      <c r="S20" s="9"/>
      <c r="T20" s="9"/>
      <c r="U20" s="9"/>
      <c r="V20" s="9"/>
      <c r="X20" s="3">
        <v>44</v>
      </c>
      <c r="Y20" s="5" t="s">
        <v>6</v>
      </c>
      <c r="Z20" s="257">
        <v>44850</v>
      </c>
      <c r="AA20" s="64"/>
      <c r="AB20" s="34">
        <v>1986</v>
      </c>
      <c r="AD20" s="5">
        <v>19</v>
      </c>
      <c r="AE20" s="5">
        <v>19</v>
      </c>
      <c r="AF20" s="248">
        <f t="shared" si="31"/>
        <v>40210</v>
      </c>
    </row>
    <row r="21" spans="1:36" x14ac:dyDescent="0.3">
      <c r="A21" s="3">
        <v>5</v>
      </c>
      <c r="B21" s="5" t="s">
        <v>9</v>
      </c>
      <c r="C21" s="7">
        <v>0</v>
      </c>
      <c r="D21" s="64">
        <v>0</v>
      </c>
      <c r="E21" s="9">
        <v>0</v>
      </c>
      <c r="F21" s="9">
        <v>0</v>
      </c>
      <c r="G21" s="9">
        <v>0</v>
      </c>
      <c r="H21" s="9">
        <v>0</v>
      </c>
      <c r="I21" s="9">
        <v>0</v>
      </c>
      <c r="J21" s="9">
        <v>0</v>
      </c>
      <c r="K21" s="9">
        <v>5</v>
      </c>
      <c r="L21" s="9">
        <v>5</v>
      </c>
      <c r="M21" s="9"/>
      <c r="N21" s="9"/>
      <c r="O21" s="9"/>
      <c r="P21" s="9"/>
      <c r="Q21" s="9"/>
      <c r="R21" s="9"/>
      <c r="S21" s="9"/>
      <c r="T21" s="9"/>
      <c r="U21" s="9"/>
      <c r="V21" s="9"/>
      <c r="X21" s="3">
        <v>-1</v>
      </c>
      <c r="Y21" s="5" t="s">
        <v>2397</v>
      </c>
      <c r="Z21" s="257">
        <v>44850</v>
      </c>
      <c r="AA21" s="64"/>
      <c r="AB21" s="34">
        <v>1986</v>
      </c>
      <c r="AD21" s="5">
        <v>44</v>
      </c>
      <c r="AE21" s="5">
        <v>44</v>
      </c>
      <c r="AF21" s="248">
        <f t="shared" si="31"/>
        <v>44850</v>
      </c>
    </row>
    <row r="22" spans="1:36" x14ac:dyDescent="0.3">
      <c r="A22" s="3">
        <v>-1</v>
      </c>
      <c r="B22" s="5" t="s">
        <v>2397</v>
      </c>
      <c r="C22" s="7">
        <v>0</v>
      </c>
      <c r="D22" s="64">
        <v>0</v>
      </c>
      <c r="E22" s="9">
        <v>0</v>
      </c>
      <c r="F22" s="9">
        <v>0</v>
      </c>
      <c r="G22" s="9">
        <v>0</v>
      </c>
      <c r="H22" s="9">
        <v>0</v>
      </c>
      <c r="I22" s="9">
        <v>0</v>
      </c>
      <c r="J22" s="9">
        <v>0</v>
      </c>
      <c r="K22" s="9">
        <v>5</v>
      </c>
      <c r="L22" s="9">
        <v>5</v>
      </c>
      <c r="M22" s="9"/>
      <c r="N22" s="9"/>
      <c r="O22" s="9"/>
      <c r="P22" s="9"/>
      <c r="Q22" s="9"/>
      <c r="R22" s="9"/>
      <c r="S22" s="9"/>
      <c r="T22" s="9"/>
      <c r="U22" s="9"/>
      <c r="V22" s="9"/>
      <c r="X22" s="3">
        <v>10</v>
      </c>
      <c r="Y22" s="5" t="s">
        <v>8</v>
      </c>
      <c r="Z22" s="257">
        <v>1370</v>
      </c>
      <c r="AA22" s="64"/>
      <c r="AB22" s="204">
        <v>2015</v>
      </c>
      <c r="AD22" s="5">
        <v>45</v>
      </c>
      <c r="AE22" s="5">
        <v>5</v>
      </c>
      <c r="AF22" s="248">
        <f t="shared" si="31"/>
        <v>49520</v>
      </c>
    </row>
    <row r="23" spans="1:36" s="76" customFormat="1" x14ac:dyDescent="0.3">
      <c r="A23" s="3"/>
      <c r="B23" s="11"/>
      <c r="C23" s="64"/>
      <c r="D23" s="64"/>
      <c r="E23" s="64"/>
      <c r="F23" s="64"/>
      <c r="G23" s="64"/>
      <c r="H23" s="64"/>
      <c r="I23" s="64"/>
      <c r="J23" s="64"/>
      <c r="K23" s="64"/>
      <c r="L23" s="64"/>
      <c r="M23" s="64"/>
      <c r="N23" s="64"/>
      <c r="O23" s="64"/>
      <c r="P23" s="64"/>
      <c r="Q23" s="64"/>
      <c r="R23" s="64"/>
      <c r="S23" s="64"/>
      <c r="T23" s="64"/>
      <c r="U23" s="64"/>
      <c r="V23" s="64"/>
      <c r="W23" s="79"/>
      <c r="X23" s="3"/>
      <c r="Y23" s="11"/>
      <c r="Z23" s="64"/>
      <c r="AA23" s="64"/>
      <c r="AB23" s="278"/>
      <c r="AC23" s="79"/>
      <c r="AD23" s="5">
        <v>50</v>
      </c>
      <c r="AE23" s="5">
        <v>50</v>
      </c>
      <c r="AF23" s="248">
        <f t="shared" ref="AF23:AF28" si="32">IF(AE23&lt;&gt;64,AVERAGEIF(X$13:X$22,AE23,Z$13:AA$22),64260)</f>
        <v>50500</v>
      </c>
      <c r="AG23" s="79"/>
      <c r="AH23" s="79"/>
      <c r="AI23" s="79"/>
      <c r="AJ23" s="79"/>
    </row>
    <row r="24" spans="1:36" s="76" customFormat="1" x14ac:dyDescent="0.3">
      <c r="A24" s="3"/>
      <c r="B24" s="11"/>
      <c r="C24" s="64"/>
      <c r="D24" s="64"/>
      <c r="E24" s="64"/>
      <c r="F24" s="64"/>
      <c r="G24" s="64"/>
      <c r="H24" s="64"/>
      <c r="I24" s="64"/>
      <c r="J24" s="64"/>
      <c r="K24" s="64"/>
      <c r="L24" s="64"/>
      <c r="M24" s="64"/>
      <c r="N24" s="64"/>
      <c r="O24" s="64"/>
      <c r="P24" s="64"/>
      <c r="Q24" s="64"/>
      <c r="R24" s="64"/>
      <c r="S24" s="64"/>
      <c r="T24" s="64"/>
      <c r="U24" s="64"/>
      <c r="V24" s="64"/>
      <c r="W24" s="79"/>
      <c r="X24" s="3"/>
      <c r="Y24" s="11"/>
      <c r="Z24" s="64"/>
      <c r="AA24" s="64"/>
      <c r="AB24" s="278"/>
      <c r="AC24" s="79"/>
      <c r="AD24" s="5">
        <v>64</v>
      </c>
      <c r="AE24" s="5">
        <v>64</v>
      </c>
      <c r="AF24" s="248">
        <f t="shared" si="32"/>
        <v>64260</v>
      </c>
      <c r="AG24" s="79"/>
      <c r="AH24" s="79"/>
      <c r="AI24" s="79"/>
      <c r="AJ24" s="79"/>
    </row>
    <row r="25" spans="1:36" s="76" customFormat="1" x14ac:dyDescent="0.3">
      <c r="A25" s="3"/>
      <c r="B25" s="11"/>
      <c r="C25" s="64"/>
      <c r="D25" s="64"/>
      <c r="E25" s="64"/>
      <c r="F25" s="64"/>
      <c r="G25" s="64"/>
      <c r="H25" s="64"/>
      <c r="I25" s="64"/>
      <c r="J25" s="64"/>
      <c r="K25" s="64"/>
      <c r="L25" s="64"/>
      <c r="M25" s="64"/>
      <c r="N25" s="64"/>
      <c r="O25" s="64"/>
      <c r="P25" s="64"/>
      <c r="Q25" s="64"/>
      <c r="R25" s="64"/>
      <c r="S25" s="64"/>
      <c r="T25" s="64"/>
      <c r="U25" s="64"/>
      <c r="V25" s="64"/>
      <c r="W25" s="79"/>
      <c r="X25" s="3"/>
      <c r="Y25" s="11"/>
      <c r="Z25" s="64"/>
      <c r="AA25" s="64"/>
      <c r="AB25" s="278"/>
      <c r="AC25" s="79"/>
      <c r="AD25" s="5">
        <v>72</v>
      </c>
      <c r="AE25" s="5">
        <v>301</v>
      </c>
      <c r="AF25" s="248">
        <f t="shared" si="32"/>
        <v>29530</v>
      </c>
      <c r="AG25" s="79"/>
      <c r="AH25" s="79"/>
      <c r="AI25" s="79"/>
      <c r="AJ25" s="79"/>
    </row>
    <row r="26" spans="1:36" x14ac:dyDescent="0.3">
      <c r="C26" s="4"/>
      <c r="D26" s="4"/>
      <c r="E26" s="4"/>
      <c r="F26" s="4"/>
      <c r="G26" s="4"/>
      <c r="H26" s="4"/>
      <c r="I26" s="4"/>
      <c r="J26" s="4"/>
      <c r="K26" s="4"/>
      <c r="L26" s="4"/>
      <c r="M26" s="4"/>
      <c r="N26" s="4"/>
      <c r="O26" s="4"/>
      <c r="P26" s="4"/>
      <c r="Q26" s="4"/>
      <c r="R26" s="4"/>
      <c r="S26" s="4"/>
      <c r="T26" s="4"/>
      <c r="U26" s="4"/>
      <c r="V26" s="4"/>
      <c r="Z26" s="297"/>
      <c r="AA26" s="297"/>
      <c r="AD26" s="5">
        <v>85</v>
      </c>
      <c r="AE26" s="5">
        <v>5</v>
      </c>
      <c r="AF26" s="248">
        <f t="shared" si="32"/>
        <v>49520</v>
      </c>
    </row>
    <row r="27" spans="1:36" x14ac:dyDescent="0.3">
      <c r="A27" s="11" t="s">
        <v>12</v>
      </c>
      <c r="B27" s="5"/>
      <c r="C27" s="10">
        <f>C8</f>
        <v>2011</v>
      </c>
      <c r="D27" s="10">
        <f t="shared" ref="D27:V27" si="33">D8</f>
        <v>2012</v>
      </c>
      <c r="E27" s="10">
        <f t="shared" si="33"/>
        <v>2013</v>
      </c>
      <c r="F27" s="10">
        <f t="shared" si="33"/>
        <v>2014</v>
      </c>
      <c r="G27" s="10">
        <f t="shared" si="33"/>
        <v>2015</v>
      </c>
      <c r="H27" s="10">
        <f t="shared" si="33"/>
        <v>2016</v>
      </c>
      <c r="I27" s="10">
        <f t="shared" si="33"/>
        <v>2017</v>
      </c>
      <c r="J27" s="10">
        <f t="shared" si="33"/>
        <v>2018</v>
      </c>
      <c r="K27" s="10">
        <f t="shared" si="33"/>
        <v>2019</v>
      </c>
      <c r="L27" s="10">
        <f t="shared" si="33"/>
        <v>2020</v>
      </c>
      <c r="M27" s="10">
        <f t="shared" si="33"/>
        <v>2021</v>
      </c>
      <c r="N27" s="10">
        <f t="shared" si="33"/>
        <v>2022</v>
      </c>
      <c r="O27" s="10">
        <f t="shared" si="33"/>
        <v>2023</v>
      </c>
      <c r="P27" s="10">
        <f t="shared" si="33"/>
        <v>2024</v>
      </c>
      <c r="Q27" s="10">
        <f t="shared" si="33"/>
        <v>2025</v>
      </c>
      <c r="R27" s="10">
        <f t="shared" si="33"/>
        <v>2026</v>
      </c>
      <c r="S27" s="10">
        <f t="shared" si="33"/>
        <v>2027</v>
      </c>
      <c r="T27" s="10">
        <f t="shared" si="33"/>
        <v>2028</v>
      </c>
      <c r="U27" s="10">
        <f t="shared" si="33"/>
        <v>2029</v>
      </c>
      <c r="V27" s="10">
        <f t="shared" si="33"/>
        <v>2030</v>
      </c>
      <c r="X27" s="31"/>
      <c r="Y27" s="31"/>
      <c r="Z27" s="31"/>
      <c r="AA27" s="31"/>
      <c r="AD27" s="5">
        <v>88</v>
      </c>
      <c r="AE27" s="5">
        <v>50</v>
      </c>
      <c r="AF27" s="248">
        <f t="shared" si="32"/>
        <v>50500</v>
      </c>
    </row>
    <row r="28" spans="1:36" x14ac:dyDescent="0.3">
      <c r="A28" s="3">
        <v>50</v>
      </c>
      <c r="B28" s="5" t="s">
        <v>1</v>
      </c>
      <c r="C28" s="6">
        <v>0</v>
      </c>
      <c r="D28" s="6">
        <v>0</v>
      </c>
      <c r="E28" s="7">
        <v>0</v>
      </c>
      <c r="F28" s="7">
        <v>0</v>
      </c>
      <c r="G28" s="7">
        <v>0</v>
      </c>
      <c r="H28" s="6">
        <v>13842</v>
      </c>
      <c r="I28" s="6">
        <v>34750</v>
      </c>
      <c r="J28" s="6">
        <v>34466</v>
      </c>
      <c r="K28" s="8">
        <v>37146</v>
      </c>
      <c r="L28" s="8">
        <v>39627</v>
      </c>
      <c r="M28" s="8"/>
      <c r="N28" s="8"/>
      <c r="O28" s="8"/>
      <c r="P28" s="8"/>
      <c r="Q28" s="8"/>
      <c r="R28" s="8"/>
      <c r="S28" s="8"/>
      <c r="T28" s="8"/>
      <c r="U28" s="8"/>
      <c r="V28" s="8"/>
      <c r="X28" s="31"/>
      <c r="Y28" s="31"/>
      <c r="Z28" s="31"/>
      <c r="AA28" s="31"/>
      <c r="AD28" s="5">
        <v>91</v>
      </c>
      <c r="AE28" s="5">
        <v>91</v>
      </c>
      <c r="AF28" s="248">
        <f t="shared" si="32"/>
        <v>91410</v>
      </c>
    </row>
    <row r="29" spans="1:36" x14ac:dyDescent="0.3">
      <c r="A29" s="3">
        <v>301</v>
      </c>
      <c r="B29" s="5" t="s">
        <v>2</v>
      </c>
      <c r="C29" s="7">
        <v>0</v>
      </c>
      <c r="D29" s="64">
        <v>0</v>
      </c>
      <c r="E29" s="7">
        <v>0</v>
      </c>
      <c r="F29" s="7">
        <v>0</v>
      </c>
      <c r="G29" s="7">
        <v>0</v>
      </c>
      <c r="H29" s="9">
        <v>0</v>
      </c>
      <c r="I29" s="9">
        <v>0</v>
      </c>
      <c r="J29" s="9">
        <v>0</v>
      </c>
      <c r="K29" s="9">
        <v>0</v>
      </c>
      <c r="L29" s="9">
        <v>0</v>
      </c>
      <c r="M29" s="9"/>
      <c r="N29" s="9"/>
      <c r="O29" s="9"/>
      <c r="P29" s="9"/>
      <c r="Q29" s="9"/>
      <c r="R29" s="9"/>
      <c r="S29" s="9"/>
      <c r="T29" s="9"/>
      <c r="U29" s="9"/>
      <c r="V29" s="9"/>
      <c r="X29" s="31"/>
      <c r="Y29" s="31"/>
      <c r="Z29" s="31"/>
      <c r="AA29" s="31"/>
      <c r="AD29" s="5">
        <v>94</v>
      </c>
      <c r="AE29" s="5"/>
      <c r="AF29" s="255">
        <v>68108</v>
      </c>
    </row>
    <row r="30" spans="1:36" x14ac:dyDescent="0.3">
      <c r="A30" s="3">
        <v>19</v>
      </c>
      <c r="B30" s="5" t="s">
        <v>3</v>
      </c>
      <c r="C30" s="7">
        <v>0</v>
      </c>
      <c r="D30" s="7">
        <v>0</v>
      </c>
      <c r="E30" s="7">
        <v>0</v>
      </c>
      <c r="F30" s="7">
        <v>0</v>
      </c>
      <c r="G30" s="7">
        <v>0</v>
      </c>
      <c r="H30" s="9">
        <v>11042</v>
      </c>
      <c r="I30" s="9">
        <v>15461</v>
      </c>
      <c r="J30" s="9">
        <v>27105</v>
      </c>
      <c r="K30" s="9">
        <v>28614</v>
      </c>
      <c r="L30" s="9">
        <v>28243</v>
      </c>
      <c r="M30" s="9"/>
      <c r="N30" s="9"/>
      <c r="O30" s="9"/>
      <c r="P30" s="9"/>
      <c r="Q30" s="9"/>
      <c r="R30" s="9"/>
      <c r="S30" s="9"/>
      <c r="T30" s="9"/>
      <c r="U30" s="9"/>
      <c r="V30" s="9"/>
      <c r="X30" s="31"/>
      <c r="Y30" s="31"/>
      <c r="Z30" s="31"/>
      <c r="AA30" s="31"/>
      <c r="AD30" s="5">
        <v>95</v>
      </c>
      <c r="AE30" s="5"/>
      <c r="AF30" s="255">
        <v>69150</v>
      </c>
    </row>
    <row r="31" spans="1:36" x14ac:dyDescent="0.3">
      <c r="A31" s="3">
        <v>91</v>
      </c>
      <c r="B31" s="5" t="s">
        <v>4</v>
      </c>
      <c r="C31" s="7">
        <v>0</v>
      </c>
      <c r="D31" s="64">
        <v>0</v>
      </c>
      <c r="E31" s="9">
        <v>97593</v>
      </c>
      <c r="F31" s="9">
        <v>111422</v>
      </c>
      <c r="G31" s="9">
        <v>105196</v>
      </c>
      <c r="H31" s="9">
        <v>96850</v>
      </c>
      <c r="I31" s="9">
        <v>108857</v>
      </c>
      <c r="J31" s="9">
        <v>86041</v>
      </c>
      <c r="K31" s="9">
        <v>89556</v>
      </c>
      <c r="L31" s="9">
        <v>104863</v>
      </c>
      <c r="M31" s="9"/>
      <c r="N31" s="9"/>
      <c r="O31" s="9"/>
      <c r="P31" s="9"/>
      <c r="Q31" s="9"/>
      <c r="R31" s="9"/>
      <c r="S31" s="9"/>
      <c r="T31" s="9"/>
      <c r="U31" s="9"/>
      <c r="V31" s="9"/>
      <c r="X31" s="31"/>
      <c r="Y31" s="31"/>
      <c r="Z31" s="31"/>
      <c r="AA31" s="31"/>
      <c r="AD31" s="5">
        <v>97</v>
      </c>
      <c r="AE31" s="5"/>
      <c r="AF31" s="255">
        <v>7250</v>
      </c>
    </row>
    <row r="32" spans="1:36" x14ac:dyDescent="0.3">
      <c r="A32" s="3">
        <v>7</v>
      </c>
      <c r="B32" s="5" t="s">
        <v>5</v>
      </c>
      <c r="C32" s="7">
        <v>0</v>
      </c>
      <c r="D32" s="64">
        <v>0</v>
      </c>
      <c r="E32" s="9">
        <v>113320</v>
      </c>
      <c r="F32" s="9">
        <v>118026</v>
      </c>
      <c r="G32" s="9">
        <v>107673</v>
      </c>
      <c r="H32" s="9">
        <v>268086</v>
      </c>
      <c r="I32" s="9">
        <v>96740</v>
      </c>
      <c r="J32" s="9">
        <v>104679</v>
      </c>
      <c r="K32" s="9">
        <v>110209</v>
      </c>
      <c r="L32" s="9">
        <v>115817</v>
      </c>
      <c r="M32" s="9"/>
      <c r="N32" s="9"/>
      <c r="O32" s="9"/>
      <c r="P32" s="9"/>
      <c r="Q32" s="9"/>
      <c r="R32" s="9"/>
      <c r="S32" s="9"/>
      <c r="T32" s="9"/>
      <c r="U32" s="9"/>
      <c r="V32" s="9"/>
      <c r="X32" s="31"/>
      <c r="Y32" s="31"/>
      <c r="Z32" s="31"/>
      <c r="AA32" s="31"/>
      <c r="AD32" s="5">
        <v>99</v>
      </c>
      <c r="AE32" s="5">
        <v>4</v>
      </c>
      <c r="AF32" s="255">
        <v>44000</v>
      </c>
    </row>
    <row r="33" spans="1:36" x14ac:dyDescent="0.3">
      <c r="A33" s="3">
        <v>44</v>
      </c>
      <c r="B33" s="5" t="s">
        <v>6</v>
      </c>
      <c r="C33" s="7">
        <v>0</v>
      </c>
      <c r="D33" s="64">
        <v>0</v>
      </c>
      <c r="E33" s="9">
        <v>133969</v>
      </c>
      <c r="F33" s="9">
        <v>145646</v>
      </c>
      <c r="G33" s="9">
        <v>144292</v>
      </c>
      <c r="H33" s="9">
        <v>142698</v>
      </c>
      <c r="I33" s="9">
        <v>132095</v>
      </c>
      <c r="J33" s="9">
        <v>143453</v>
      </c>
      <c r="K33" s="9">
        <v>142698</v>
      </c>
      <c r="L33" s="9">
        <v>145758</v>
      </c>
      <c r="M33" s="9"/>
      <c r="N33" s="9"/>
      <c r="O33" s="9"/>
      <c r="P33" s="9"/>
      <c r="Q33" s="9"/>
      <c r="R33" s="9"/>
      <c r="S33" s="9"/>
      <c r="T33" s="9"/>
      <c r="U33" s="9"/>
      <c r="V33" s="9"/>
      <c r="X33" s="31"/>
      <c r="Y33" s="31"/>
      <c r="Z33" s="31"/>
      <c r="AA33" s="31"/>
      <c r="AD33" s="5">
        <v>301</v>
      </c>
      <c r="AE33" s="5">
        <v>301</v>
      </c>
      <c r="AF33" s="255">
        <f t="shared" ref="AF33:AF50" si="34">IF(AE33&lt;&gt;64,AVERAGEIF(X$13:X$22,AE33,Z$13:AA$22),64260)</f>
        <v>29530</v>
      </c>
    </row>
    <row r="34" spans="1:36" x14ac:dyDescent="0.3">
      <c r="A34" s="3">
        <v>4</v>
      </c>
      <c r="B34" s="5" t="s">
        <v>7</v>
      </c>
      <c r="C34" s="7">
        <v>0</v>
      </c>
      <c r="D34" s="64">
        <v>0</v>
      </c>
      <c r="E34" s="9">
        <v>0</v>
      </c>
      <c r="F34" s="9">
        <v>0</v>
      </c>
      <c r="G34" s="9">
        <v>0</v>
      </c>
      <c r="H34" s="9">
        <v>0</v>
      </c>
      <c r="I34" s="9">
        <v>0</v>
      </c>
      <c r="J34" s="9">
        <v>0</v>
      </c>
      <c r="K34" s="9">
        <f>226.5*2</f>
        <v>453</v>
      </c>
      <c r="L34" s="9">
        <v>90</v>
      </c>
      <c r="M34" s="9"/>
      <c r="N34" s="9"/>
      <c r="O34" s="9"/>
      <c r="P34" s="9"/>
      <c r="Q34" s="9"/>
      <c r="R34" s="9"/>
      <c r="S34" s="9"/>
      <c r="T34" s="9"/>
      <c r="U34" s="9"/>
      <c r="V34" s="9"/>
      <c r="X34" s="31"/>
      <c r="Y34" s="31"/>
      <c r="Z34" s="31"/>
      <c r="AA34" s="31"/>
      <c r="AD34" s="5">
        <v>304</v>
      </c>
      <c r="AE34" s="5">
        <v>91</v>
      </c>
      <c r="AF34" s="255">
        <f t="shared" si="34"/>
        <v>91410</v>
      </c>
    </row>
    <row r="35" spans="1:36" x14ac:dyDescent="0.3">
      <c r="A35" s="3">
        <v>10</v>
      </c>
      <c r="B35" s="5" t="s">
        <v>8</v>
      </c>
      <c r="C35" s="7">
        <v>0</v>
      </c>
      <c r="D35" s="64">
        <v>0</v>
      </c>
      <c r="E35" s="9">
        <v>0</v>
      </c>
      <c r="F35" s="9">
        <v>0</v>
      </c>
      <c r="G35" s="9">
        <v>0</v>
      </c>
      <c r="H35" s="9">
        <v>20673</v>
      </c>
      <c r="I35" s="9">
        <v>38475</v>
      </c>
      <c r="J35" s="9">
        <v>39509</v>
      </c>
      <c r="K35" s="9">
        <v>43790</v>
      </c>
      <c r="L35" s="9">
        <v>44661</v>
      </c>
      <c r="M35" s="9"/>
      <c r="N35" s="9"/>
      <c r="O35" s="9"/>
      <c r="P35" s="9"/>
      <c r="Q35" s="9"/>
      <c r="R35" s="9"/>
      <c r="S35" s="9"/>
      <c r="T35" s="9"/>
      <c r="U35" s="9"/>
      <c r="V35" s="9"/>
      <c r="X35" s="31"/>
      <c r="Y35" s="31"/>
      <c r="Z35" s="31"/>
      <c r="AA35" s="31"/>
      <c r="AD35" s="5">
        <v>305</v>
      </c>
      <c r="AE35" s="5">
        <v>5</v>
      </c>
      <c r="AF35" s="248">
        <f t="shared" si="34"/>
        <v>49520</v>
      </c>
    </row>
    <row r="36" spans="1:36" x14ac:dyDescent="0.3">
      <c r="A36" s="3">
        <v>5</v>
      </c>
      <c r="B36" s="5" t="s">
        <v>9</v>
      </c>
      <c r="C36" s="7">
        <v>0</v>
      </c>
      <c r="D36" s="64">
        <v>0</v>
      </c>
      <c r="E36" s="9">
        <v>0</v>
      </c>
      <c r="F36" s="9">
        <v>0</v>
      </c>
      <c r="G36" s="9">
        <v>0</v>
      </c>
      <c r="H36" s="9">
        <v>0</v>
      </c>
      <c r="I36" s="9">
        <v>0</v>
      </c>
      <c r="J36" s="9">
        <v>0</v>
      </c>
      <c r="K36" s="9">
        <v>0</v>
      </c>
      <c r="L36" s="9">
        <v>0</v>
      </c>
      <c r="M36" s="9"/>
      <c r="N36" s="9"/>
      <c r="O36" s="9"/>
      <c r="P36" s="9"/>
      <c r="Q36" s="9"/>
      <c r="R36" s="9"/>
      <c r="S36" s="9"/>
      <c r="T36" s="9"/>
      <c r="U36" s="9"/>
      <c r="V36" s="9"/>
      <c r="X36" s="31"/>
      <c r="Y36" s="31"/>
      <c r="Z36" s="31"/>
      <c r="AA36" s="31"/>
      <c r="AD36" s="5">
        <v>307</v>
      </c>
      <c r="AE36" s="5">
        <v>19</v>
      </c>
      <c r="AF36" s="248">
        <f t="shared" si="34"/>
        <v>40210</v>
      </c>
    </row>
    <row r="37" spans="1:36" x14ac:dyDescent="0.3">
      <c r="A37" s="3">
        <v>-1</v>
      </c>
      <c r="B37" s="5" t="s">
        <v>2397</v>
      </c>
      <c r="C37" s="7">
        <v>0</v>
      </c>
      <c r="D37" s="64">
        <v>0</v>
      </c>
      <c r="E37" s="9">
        <v>0</v>
      </c>
      <c r="F37" s="9">
        <v>0</v>
      </c>
      <c r="G37" s="9">
        <v>0</v>
      </c>
      <c r="H37" s="9">
        <v>0</v>
      </c>
      <c r="I37" s="9">
        <v>0</v>
      </c>
      <c r="J37" s="9">
        <v>0</v>
      </c>
      <c r="K37" s="9">
        <v>0</v>
      </c>
      <c r="L37" s="9">
        <v>0</v>
      </c>
      <c r="M37" s="9">
        <v>0</v>
      </c>
      <c r="N37" s="9">
        <v>0</v>
      </c>
      <c r="O37" s="9">
        <v>0</v>
      </c>
      <c r="P37" s="9">
        <v>0</v>
      </c>
      <c r="Q37" s="9">
        <v>0</v>
      </c>
      <c r="R37" s="9">
        <v>0</v>
      </c>
      <c r="S37" s="9">
        <v>0</v>
      </c>
      <c r="T37" s="9">
        <v>0</v>
      </c>
      <c r="U37" s="9">
        <v>0</v>
      </c>
      <c r="V37" s="9">
        <v>0</v>
      </c>
      <c r="X37" s="31"/>
      <c r="Y37" s="31"/>
      <c r="Z37" s="31"/>
      <c r="AA37" s="31"/>
      <c r="AD37" s="5">
        <v>310</v>
      </c>
      <c r="AE37" s="5">
        <v>10</v>
      </c>
      <c r="AF37" s="248">
        <f t="shared" si="34"/>
        <v>1370</v>
      </c>
    </row>
    <row r="38" spans="1:36" s="76" customFormat="1" x14ac:dyDescent="0.3">
      <c r="A38" s="3"/>
      <c r="B38" s="11"/>
      <c r="C38" s="64"/>
      <c r="D38" s="64"/>
      <c r="E38" s="64"/>
      <c r="F38" s="64"/>
      <c r="G38" s="64"/>
      <c r="H38" s="64"/>
      <c r="I38" s="64"/>
      <c r="J38" s="64"/>
      <c r="K38" s="64"/>
      <c r="L38" s="64"/>
      <c r="M38" s="64"/>
      <c r="N38" s="64"/>
      <c r="O38" s="64"/>
      <c r="P38" s="64"/>
      <c r="Q38" s="64"/>
      <c r="R38" s="64"/>
      <c r="S38" s="64"/>
      <c r="T38" s="64"/>
      <c r="U38" s="64"/>
      <c r="V38" s="64"/>
      <c r="W38" s="79"/>
      <c r="X38" s="79"/>
      <c r="Y38" s="79"/>
      <c r="Z38" s="79"/>
      <c r="AA38" s="79"/>
      <c r="AB38" s="79"/>
      <c r="AC38" s="79"/>
      <c r="AD38" s="5">
        <v>319</v>
      </c>
      <c r="AE38" s="5">
        <v>19</v>
      </c>
      <c r="AF38" s="248">
        <f t="shared" si="34"/>
        <v>40210</v>
      </c>
      <c r="AG38" s="79"/>
      <c r="AH38" s="79"/>
      <c r="AI38" s="79"/>
      <c r="AJ38" s="79"/>
    </row>
    <row r="39" spans="1:36" s="76" customFormat="1" x14ac:dyDescent="0.3">
      <c r="A39" s="3"/>
      <c r="B39" s="11"/>
      <c r="C39" s="64"/>
      <c r="D39" s="64"/>
      <c r="E39" s="64"/>
      <c r="F39" s="64"/>
      <c r="G39" s="64"/>
      <c r="H39" s="64"/>
      <c r="I39" s="64"/>
      <c r="J39" s="64"/>
      <c r="K39" s="64"/>
      <c r="L39" s="64"/>
      <c r="M39" s="64"/>
      <c r="N39" s="64"/>
      <c r="O39" s="64"/>
      <c r="P39" s="64"/>
      <c r="Q39" s="64"/>
      <c r="R39" s="64"/>
      <c r="S39" s="64"/>
      <c r="T39" s="64"/>
      <c r="U39" s="64"/>
      <c r="V39" s="64"/>
      <c r="W39" s="79"/>
      <c r="X39" s="79"/>
      <c r="Y39" s="79"/>
      <c r="Z39" s="79"/>
      <c r="AA39" s="79"/>
      <c r="AB39" s="79"/>
      <c r="AC39" s="79"/>
      <c r="AD39" s="5">
        <v>340</v>
      </c>
      <c r="AE39" s="5">
        <v>19</v>
      </c>
      <c r="AF39" s="248">
        <f t="shared" si="34"/>
        <v>40210</v>
      </c>
      <c r="AG39" s="79"/>
      <c r="AH39" s="79"/>
      <c r="AI39" s="79"/>
      <c r="AJ39" s="79"/>
    </row>
    <row r="40" spans="1:36" s="76" customFormat="1" x14ac:dyDescent="0.3">
      <c r="A40" s="3"/>
      <c r="B40" s="11"/>
      <c r="C40" s="64"/>
      <c r="D40" s="64"/>
      <c r="E40" s="64"/>
      <c r="F40" s="64"/>
      <c r="G40" s="64"/>
      <c r="H40" s="64"/>
      <c r="I40" s="64"/>
      <c r="J40" s="64"/>
      <c r="K40" s="64"/>
      <c r="L40" s="64"/>
      <c r="M40" s="64"/>
      <c r="N40" s="64"/>
      <c r="O40" s="64"/>
      <c r="P40" s="64"/>
      <c r="Q40" s="64"/>
      <c r="R40" s="64"/>
      <c r="S40" s="64"/>
      <c r="T40" s="64"/>
      <c r="U40" s="64"/>
      <c r="V40" s="64"/>
      <c r="W40" s="79"/>
      <c r="X40" s="79"/>
      <c r="Y40" s="79"/>
      <c r="Z40" s="79"/>
      <c r="AA40" s="79"/>
      <c r="AB40" s="79"/>
      <c r="AC40" s="79"/>
      <c r="AD40" s="5">
        <v>344</v>
      </c>
      <c r="AE40" s="5">
        <v>44</v>
      </c>
      <c r="AF40" s="248">
        <f t="shared" si="34"/>
        <v>44850</v>
      </c>
      <c r="AG40" s="79"/>
      <c r="AH40" s="79"/>
      <c r="AI40" s="79"/>
      <c r="AJ40" s="79"/>
    </row>
    <row r="41" spans="1:36" x14ac:dyDescent="0.3">
      <c r="A41" s="31"/>
      <c r="B41" s="31"/>
      <c r="C41" s="4"/>
      <c r="D41" s="4"/>
      <c r="E41" s="4"/>
      <c r="F41" s="4"/>
      <c r="G41" s="4"/>
      <c r="H41" s="4"/>
      <c r="I41" s="4"/>
      <c r="J41" s="4"/>
      <c r="K41" s="4"/>
      <c r="L41" s="4"/>
      <c r="M41" s="4"/>
      <c r="N41" s="4"/>
      <c r="O41" s="4"/>
      <c r="P41" s="4"/>
      <c r="Q41" s="4"/>
      <c r="R41" s="4"/>
      <c r="S41" s="4"/>
      <c r="T41" s="4"/>
      <c r="U41" s="4"/>
      <c r="V41" s="4"/>
      <c r="X41" s="31"/>
      <c r="Y41" s="31"/>
      <c r="Z41" s="31"/>
      <c r="AA41" s="31"/>
      <c r="AD41" s="5">
        <v>350</v>
      </c>
      <c r="AE41" s="5">
        <v>50</v>
      </c>
      <c r="AF41" s="248">
        <f t="shared" si="34"/>
        <v>50500</v>
      </c>
    </row>
    <row r="42" spans="1:36" x14ac:dyDescent="0.3">
      <c r="A42" s="295" t="s">
        <v>2647</v>
      </c>
      <c r="B42" s="296"/>
      <c r="C42" s="10">
        <f t="shared" ref="C42:V42" si="35">C8</f>
        <v>2011</v>
      </c>
      <c r="D42" s="10">
        <f t="shared" si="35"/>
        <v>2012</v>
      </c>
      <c r="E42" s="10">
        <f t="shared" si="35"/>
        <v>2013</v>
      </c>
      <c r="F42" s="10">
        <f t="shared" si="35"/>
        <v>2014</v>
      </c>
      <c r="G42" s="10">
        <f t="shared" si="35"/>
        <v>2015</v>
      </c>
      <c r="H42" s="10">
        <f t="shared" si="35"/>
        <v>2016</v>
      </c>
      <c r="I42" s="10">
        <f t="shared" si="35"/>
        <v>2017</v>
      </c>
      <c r="J42" s="10">
        <f t="shared" si="35"/>
        <v>2018</v>
      </c>
      <c r="K42" s="10">
        <f t="shared" si="35"/>
        <v>2019</v>
      </c>
      <c r="L42" s="10">
        <f t="shared" si="35"/>
        <v>2020</v>
      </c>
      <c r="M42" s="10">
        <f t="shared" si="35"/>
        <v>2021</v>
      </c>
      <c r="N42" s="10">
        <f t="shared" si="35"/>
        <v>2022</v>
      </c>
      <c r="O42" s="10">
        <f t="shared" si="35"/>
        <v>2023</v>
      </c>
      <c r="P42" s="10">
        <f t="shared" si="35"/>
        <v>2024</v>
      </c>
      <c r="Q42" s="10">
        <f t="shared" si="35"/>
        <v>2025</v>
      </c>
      <c r="R42" s="10">
        <f t="shared" si="35"/>
        <v>2026</v>
      </c>
      <c r="S42" s="10">
        <f t="shared" si="35"/>
        <v>2027</v>
      </c>
      <c r="T42" s="10">
        <f t="shared" si="35"/>
        <v>2028</v>
      </c>
      <c r="U42" s="10">
        <f t="shared" si="35"/>
        <v>2029</v>
      </c>
      <c r="V42" s="10">
        <f t="shared" si="35"/>
        <v>2030</v>
      </c>
      <c r="AD42" s="5">
        <v>364</v>
      </c>
      <c r="AE42" s="5">
        <v>64</v>
      </c>
      <c r="AF42" s="248">
        <f t="shared" si="34"/>
        <v>64260</v>
      </c>
    </row>
    <row r="43" spans="1:36" x14ac:dyDescent="0.3">
      <c r="A43" s="3">
        <v>50</v>
      </c>
      <c r="B43" s="5" t="s">
        <v>1</v>
      </c>
      <c r="C43" s="6">
        <v>0</v>
      </c>
      <c r="D43" s="6">
        <v>0</v>
      </c>
      <c r="E43" s="6">
        <v>0</v>
      </c>
      <c r="F43" s="6">
        <v>0</v>
      </c>
      <c r="G43" s="6">
        <v>0</v>
      </c>
      <c r="H43" s="6">
        <v>0</v>
      </c>
      <c r="I43" s="6">
        <v>0</v>
      </c>
      <c r="J43" s="6">
        <v>0</v>
      </c>
      <c r="K43" s="8">
        <v>1</v>
      </c>
      <c r="L43" s="8">
        <v>1</v>
      </c>
      <c r="M43" s="8"/>
      <c r="N43" s="8"/>
      <c r="O43" s="8"/>
      <c r="P43" s="8"/>
      <c r="Q43" s="8"/>
      <c r="R43" s="8"/>
      <c r="S43" s="8"/>
      <c r="T43" s="8"/>
      <c r="U43" s="8"/>
      <c r="V43" s="8"/>
      <c r="AD43" s="5">
        <v>391</v>
      </c>
      <c r="AE43" s="5">
        <v>91</v>
      </c>
      <c r="AF43" s="248">
        <f t="shared" si="34"/>
        <v>91410</v>
      </c>
    </row>
    <row r="44" spans="1:36" x14ac:dyDescent="0.3">
      <c r="A44" s="3">
        <v>301</v>
      </c>
      <c r="B44" s="5" t="s">
        <v>2</v>
      </c>
      <c r="C44" s="7">
        <v>0</v>
      </c>
      <c r="D44" s="64">
        <v>0</v>
      </c>
      <c r="E44" s="9">
        <v>0</v>
      </c>
      <c r="F44" s="9">
        <v>0</v>
      </c>
      <c r="G44" s="9">
        <v>0</v>
      </c>
      <c r="H44" s="9">
        <v>0</v>
      </c>
      <c r="I44" s="9">
        <v>0</v>
      </c>
      <c r="J44" s="9">
        <v>0</v>
      </c>
      <c r="K44" s="9">
        <v>1</v>
      </c>
      <c r="L44" s="9">
        <v>2</v>
      </c>
      <c r="M44" s="9"/>
      <c r="N44" s="9"/>
      <c r="O44" s="9"/>
      <c r="P44" s="9"/>
      <c r="Q44" s="9"/>
      <c r="R44" s="9"/>
      <c r="S44" s="9"/>
      <c r="T44" s="9"/>
      <c r="U44" s="9"/>
      <c r="V44" s="9"/>
      <c r="AD44" s="5">
        <v>394</v>
      </c>
      <c r="AE44" s="5">
        <v>4</v>
      </c>
      <c r="AF44" s="248">
        <f t="shared" si="34"/>
        <v>49700</v>
      </c>
    </row>
    <row r="45" spans="1:36" x14ac:dyDescent="0.3">
      <c r="A45" s="3">
        <v>19</v>
      </c>
      <c r="B45" s="5" t="s">
        <v>3</v>
      </c>
      <c r="C45" s="7">
        <v>0</v>
      </c>
      <c r="D45" s="64">
        <v>0</v>
      </c>
      <c r="E45" s="9">
        <v>0</v>
      </c>
      <c r="F45" s="9">
        <v>0</v>
      </c>
      <c r="G45" s="9">
        <v>0</v>
      </c>
      <c r="H45" s="9">
        <v>0</v>
      </c>
      <c r="I45" s="9">
        <v>0</v>
      </c>
      <c r="J45" s="9">
        <v>0</v>
      </c>
      <c r="K45" s="9">
        <v>1</v>
      </c>
      <c r="L45" s="9">
        <v>3</v>
      </c>
      <c r="M45" s="9"/>
      <c r="N45" s="9"/>
      <c r="O45" s="9"/>
      <c r="P45" s="9"/>
      <c r="Q45" s="9"/>
      <c r="R45" s="9"/>
      <c r="S45" s="9"/>
      <c r="T45" s="9"/>
      <c r="U45" s="9"/>
      <c r="V45" s="9"/>
      <c r="AD45" s="5">
        <v>399</v>
      </c>
      <c r="AE45" s="5">
        <v>10</v>
      </c>
      <c r="AF45" s="248">
        <f t="shared" si="34"/>
        <v>1370</v>
      </c>
    </row>
    <row r="46" spans="1:36" x14ac:dyDescent="0.3">
      <c r="A46" s="3">
        <v>91</v>
      </c>
      <c r="B46" s="5" t="s">
        <v>4</v>
      </c>
      <c r="C46" s="7">
        <v>0</v>
      </c>
      <c r="D46" s="64">
        <v>0</v>
      </c>
      <c r="E46" s="9">
        <v>89647</v>
      </c>
      <c r="F46" s="9">
        <v>0</v>
      </c>
      <c r="G46" s="9">
        <v>91633</v>
      </c>
      <c r="H46" s="9">
        <v>0</v>
      </c>
      <c r="I46" s="9">
        <v>81000</v>
      </c>
      <c r="J46" s="9">
        <v>0</v>
      </c>
      <c r="K46" s="9">
        <v>81000</v>
      </c>
      <c r="L46" s="9">
        <v>4</v>
      </c>
      <c r="M46" s="9"/>
      <c r="N46" s="9"/>
      <c r="O46" s="9"/>
      <c r="P46" s="9"/>
      <c r="Q46" s="9"/>
      <c r="R46" s="9"/>
      <c r="S46" s="9"/>
      <c r="T46" s="9"/>
      <c r="U46" s="9"/>
      <c r="V46" s="9"/>
      <c r="W46" s="79"/>
      <c r="X46" s="79"/>
      <c r="Y46" s="79"/>
      <c r="Z46" s="79"/>
      <c r="AA46" s="79"/>
      <c r="AB46" s="79"/>
      <c r="AC46" s="79"/>
      <c r="AD46" s="5">
        <v>401</v>
      </c>
      <c r="AE46" s="5">
        <v>44</v>
      </c>
      <c r="AF46" s="248">
        <f t="shared" si="34"/>
        <v>44850</v>
      </c>
    </row>
    <row r="47" spans="1:36" x14ac:dyDescent="0.3">
      <c r="A47" s="3">
        <v>7</v>
      </c>
      <c r="B47" s="5" t="s">
        <v>5</v>
      </c>
      <c r="C47" s="7">
        <v>0</v>
      </c>
      <c r="D47" s="64">
        <v>0</v>
      </c>
      <c r="E47" s="9">
        <v>105252</v>
      </c>
      <c r="F47" s="9">
        <v>0</v>
      </c>
      <c r="G47" s="9">
        <v>105000</v>
      </c>
      <c r="H47" s="9">
        <v>0</v>
      </c>
      <c r="I47" s="9">
        <v>95000</v>
      </c>
      <c r="J47" s="9">
        <v>0</v>
      </c>
      <c r="K47" s="9">
        <v>95000</v>
      </c>
      <c r="L47" s="9">
        <v>5</v>
      </c>
      <c r="M47" s="9"/>
      <c r="N47" s="9"/>
      <c r="O47" s="9"/>
      <c r="P47" s="9"/>
      <c r="Q47" s="9"/>
      <c r="R47" s="9"/>
      <c r="S47" s="9"/>
      <c r="T47" s="9"/>
      <c r="U47" s="9"/>
      <c r="V47" s="9"/>
      <c r="W47" s="79"/>
      <c r="X47" s="79"/>
      <c r="Y47" s="79"/>
      <c r="Z47" s="79"/>
      <c r="AA47" s="79"/>
      <c r="AB47" s="79"/>
      <c r="AC47" s="79"/>
      <c r="AD47" s="5">
        <v>507</v>
      </c>
      <c r="AE47" s="5">
        <v>19</v>
      </c>
      <c r="AF47" s="255">
        <f t="shared" si="34"/>
        <v>40210</v>
      </c>
    </row>
    <row r="48" spans="1:36" x14ac:dyDescent="0.3">
      <c r="A48" s="3">
        <v>44</v>
      </c>
      <c r="B48" s="5" t="s">
        <v>6</v>
      </c>
      <c r="C48" s="7">
        <v>0</v>
      </c>
      <c r="D48" s="64">
        <v>0</v>
      </c>
      <c r="E48" s="9">
        <v>140951</v>
      </c>
      <c r="F48" s="9">
        <v>0</v>
      </c>
      <c r="G48" s="9">
        <v>139000</v>
      </c>
      <c r="H48" s="9">
        <v>0</v>
      </c>
      <c r="I48" s="9">
        <v>159000</v>
      </c>
      <c r="J48" s="9">
        <v>0</v>
      </c>
      <c r="K48" s="9">
        <v>159000</v>
      </c>
      <c r="L48" s="9">
        <v>6</v>
      </c>
      <c r="M48" s="9"/>
      <c r="N48" s="9"/>
      <c r="O48" s="9"/>
      <c r="P48" s="9"/>
      <c r="Q48" s="9"/>
      <c r="R48" s="9"/>
      <c r="S48" s="9"/>
      <c r="T48" s="9"/>
      <c r="U48" s="9"/>
      <c r="V48" s="9"/>
      <c r="W48" s="79"/>
      <c r="X48" s="79"/>
      <c r="Y48" s="79"/>
      <c r="Z48" s="79"/>
      <c r="AA48" s="79"/>
      <c r="AB48" s="79"/>
      <c r="AC48" s="79"/>
      <c r="AD48" s="5">
        <v>519</v>
      </c>
      <c r="AE48" s="5">
        <v>19</v>
      </c>
      <c r="AF48" s="255">
        <f t="shared" si="34"/>
        <v>40210</v>
      </c>
    </row>
    <row r="49" spans="1:1015 1035:3061 3081:4095 4115:5107 5127:6141 6161:7153 7173:8187 8207:9199 9219:10233 10253:11245 11265:12279 12299:14325 14345:15359 15379:16371" x14ac:dyDescent="0.3">
      <c r="A49" s="3">
        <v>4</v>
      </c>
      <c r="B49" s="5" t="s">
        <v>7</v>
      </c>
      <c r="C49" s="7">
        <v>0</v>
      </c>
      <c r="D49" s="64">
        <v>0</v>
      </c>
      <c r="E49" s="9">
        <v>0</v>
      </c>
      <c r="F49" s="9">
        <v>0</v>
      </c>
      <c r="G49" s="9">
        <v>0</v>
      </c>
      <c r="H49" s="9">
        <v>0</v>
      </c>
      <c r="I49" s="9">
        <v>0</v>
      </c>
      <c r="J49" s="9">
        <v>0</v>
      </c>
      <c r="K49" s="9">
        <v>1</v>
      </c>
      <c r="L49" s="9">
        <v>7</v>
      </c>
      <c r="M49" s="9"/>
      <c r="N49" s="9"/>
      <c r="O49" s="9"/>
      <c r="P49" s="9"/>
      <c r="Q49" s="9"/>
      <c r="R49" s="9"/>
      <c r="S49" s="9"/>
      <c r="T49" s="9"/>
      <c r="U49" s="9"/>
      <c r="V49" s="9"/>
      <c r="W49" s="79"/>
      <c r="X49" s="79"/>
      <c r="Y49" s="79"/>
      <c r="Z49" s="79"/>
      <c r="AA49" s="79"/>
      <c r="AB49" s="79"/>
      <c r="AC49" s="79"/>
      <c r="AD49" s="5">
        <v>544</v>
      </c>
      <c r="AE49" s="5">
        <v>44</v>
      </c>
      <c r="AF49" s="255">
        <f t="shared" si="34"/>
        <v>44850</v>
      </c>
    </row>
    <row r="50" spans="1:1015 1035:3061 3081:4095 4115:5107 5127:6141 6161:7153 7173:8187 8207:9199 9219:10233 10253:11245 11265:12279 12299:14325 14345:15359 15379:16371" x14ac:dyDescent="0.3">
      <c r="A50" s="3">
        <v>10</v>
      </c>
      <c r="B50" s="5" t="s">
        <v>8</v>
      </c>
      <c r="C50" s="7">
        <v>0</v>
      </c>
      <c r="D50" s="64">
        <v>0</v>
      </c>
      <c r="E50" s="9">
        <v>0</v>
      </c>
      <c r="F50" s="9">
        <v>0</v>
      </c>
      <c r="G50" s="9">
        <v>0</v>
      </c>
      <c r="H50" s="9">
        <v>0</v>
      </c>
      <c r="I50" s="9">
        <v>0</v>
      </c>
      <c r="J50" s="9">
        <v>0</v>
      </c>
      <c r="K50" s="9">
        <v>1</v>
      </c>
      <c r="L50" s="9">
        <v>8</v>
      </c>
      <c r="M50" s="9"/>
      <c r="N50" s="9"/>
      <c r="O50" s="9"/>
      <c r="P50" s="9"/>
      <c r="Q50" s="9"/>
      <c r="R50" s="9"/>
      <c r="S50" s="9"/>
      <c r="T50" s="9"/>
      <c r="U50" s="9"/>
      <c r="V50" s="9"/>
      <c r="W50" s="79"/>
      <c r="X50" s="79"/>
      <c r="Z50" s="79"/>
      <c r="AA50" s="79"/>
      <c r="AB50" s="79"/>
      <c r="AC50" s="79"/>
      <c r="AD50" s="5">
        <v>591</v>
      </c>
      <c r="AE50" s="5">
        <v>91</v>
      </c>
      <c r="AF50" s="248">
        <f t="shared" si="34"/>
        <v>91410</v>
      </c>
    </row>
    <row r="51" spans="1:1015 1035:3061 3081:4095 4115:5107 5127:6141 6161:7153 7173:8187 8207:9199 9219:10233 10253:11245 11265:12279 12299:14325 14345:15359 15379:16371" x14ac:dyDescent="0.3">
      <c r="A51" s="3">
        <v>5</v>
      </c>
      <c r="B51" s="5" t="s">
        <v>9</v>
      </c>
      <c r="C51" s="7">
        <v>0</v>
      </c>
      <c r="D51" s="64">
        <v>0</v>
      </c>
      <c r="E51" s="9">
        <v>0</v>
      </c>
      <c r="F51" s="9">
        <v>0</v>
      </c>
      <c r="G51" s="9">
        <v>0</v>
      </c>
      <c r="H51" s="9">
        <v>0</v>
      </c>
      <c r="I51" s="9">
        <v>0</v>
      </c>
      <c r="J51" s="9">
        <v>0</v>
      </c>
      <c r="K51" s="9">
        <v>1</v>
      </c>
      <c r="L51" s="9">
        <v>9</v>
      </c>
      <c r="M51" s="9"/>
      <c r="N51" s="9"/>
      <c r="O51" s="9"/>
      <c r="P51" s="9"/>
      <c r="Q51" s="9"/>
      <c r="R51" s="9"/>
      <c r="S51" s="9"/>
      <c r="T51" s="9"/>
      <c r="U51" s="9"/>
      <c r="V51" s="9"/>
      <c r="W51" s="79"/>
      <c r="X51" s="79"/>
      <c r="Y51" s="79"/>
      <c r="Z51" s="79"/>
      <c r="AA51" s="79"/>
      <c r="AB51" s="79"/>
      <c r="AC51" s="79"/>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L51" s="76"/>
      <c r="BM51" s="76"/>
      <c r="BN51" s="76"/>
      <c r="BO51" s="76"/>
      <c r="BP51" s="76"/>
      <c r="BQ51" s="76"/>
      <c r="BR51" s="76"/>
      <c r="BS51" s="76"/>
      <c r="BT51" s="76"/>
      <c r="BU51" s="76"/>
      <c r="BV51" s="76"/>
      <c r="BW51" s="76"/>
      <c r="BX51" s="76"/>
      <c r="BY51" s="76"/>
      <c r="BZ51" s="76"/>
      <c r="CA51" s="76"/>
      <c r="CB51" s="76"/>
      <c r="CC51" s="76"/>
      <c r="CD51" s="76"/>
      <c r="CE51" s="76"/>
      <c r="CF51" s="76"/>
      <c r="CG51" s="76"/>
      <c r="CH51" s="76"/>
      <c r="CI51" s="76"/>
      <c r="CJ51" s="76"/>
      <c r="CK51" s="76"/>
      <c r="CL51" s="76"/>
      <c r="CM51" s="76"/>
      <c r="CN51" s="76"/>
      <c r="CO51" s="76"/>
      <c r="CP51" s="76"/>
      <c r="CQ51" s="76"/>
      <c r="CR51" s="76"/>
      <c r="CS51" s="76"/>
      <c r="CT51" s="76"/>
      <c r="CU51" s="76"/>
      <c r="CV51" s="76"/>
      <c r="CW51" s="76"/>
      <c r="CX51" s="76"/>
      <c r="CY51" s="76"/>
      <c r="CZ51" s="76"/>
      <c r="DA51" s="76"/>
      <c r="DB51" s="76"/>
      <c r="DC51" s="76"/>
      <c r="DD51" s="76"/>
      <c r="DE51" s="76"/>
      <c r="DF51" s="76"/>
      <c r="DG51" s="76"/>
      <c r="DH51" s="76"/>
      <c r="DI51" s="76"/>
      <c r="DJ51" s="76"/>
      <c r="DK51" s="76"/>
      <c r="DL51" s="76"/>
      <c r="DM51" s="76"/>
      <c r="DN51" s="76"/>
      <c r="DO51" s="76"/>
      <c r="DP51" s="76"/>
      <c r="DQ51" s="76"/>
    </row>
    <row r="52" spans="1:1015 1035:3061 3081:4095 4115:5107 5127:6141 6161:7153 7173:8187 8207:9199 9219:10233 10253:11245 11265:12279 12299:14325 14345:15359 15379:16371" x14ac:dyDescent="0.3">
      <c r="A52" s="3">
        <v>-1</v>
      </c>
      <c r="B52" s="5" t="s">
        <v>2397</v>
      </c>
      <c r="C52" s="7">
        <v>0</v>
      </c>
      <c r="D52" s="64">
        <v>0</v>
      </c>
      <c r="E52" s="9">
        <v>0</v>
      </c>
      <c r="F52" s="9">
        <v>0</v>
      </c>
      <c r="G52" s="9">
        <v>0</v>
      </c>
      <c r="H52" s="9">
        <v>0</v>
      </c>
      <c r="I52" s="9">
        <v>0</v>
      </c>
      <c r="J52" s="9">
        <v>0</v>
      </c>
      <c r="K52" s="9">
        <v>0</v>
      </c>
      <c r="L52" s="9">
        <v>0</v>
      </c>
      <c r="M52" s="9"/>
      <c r="N52" s="9"/>
      <c r="O52" s="9"/>
      <c r="P52" s="9"/>
      <c r="Q52" s="9"/>
      <c r="R52" s="9"/>
      <c r="S52" s="9"/>
      <c r="T52" s="9"/>
      <c r="U52" s="9"/>
      <c r="V52" s="9"/>
      <c r="W52" s="79"/>
      <c r="X52" s="79"/>
      <c r="Y52" s="79"/>
      <c r="Z52" s="79"/>
      <c r="AA52" s="79"/>
      <c r="AB52" s="79"/>
      <c r="AC52" s="79"/>
      <c r="AD52" s="79"/>
      <c r="AE52" s="79"/>
      <c r="AF52" s="79"/>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c r="CA52" s="76"/>
      <c r="CB52" s="76"/>
      <c r="CC52" s="76"/>
      <c r="CD52" s="76"/>
      <c r="CE52" s="76"/>
      <c r="CF52" s="76"/>
      <c r="CG52" s="76"/>
      <c r="CH52" s="76"/>
      <c r="CI52" s="76"/>
      <c r="CJ52" s="76"/>
      <c r="CK52" s="76"/>
      <c r="CL52" s="76"/>
      <c r="CM52" s="76"/>
      <c r="CN52" s="76"/>
      <c r="CO52" s="76"/>
      <c r="CP52" s="76"/>
      <c r="CQ52" s="76"/>
      <c r="CR52" s="76"/>
      <c r="CS52" s="76"/>
      <c r="CT52" s="76"/>
      <c r="CU52" s="76"/>
      <c r="CV52" s="76"/>
      <c r="CW52" s="76"/>
      <c r="CX52" s="76"/>
      <c r="CY52" s="76"/>
      <c r="CZ52" s="76"/>
      <c r="DA52" s="76"/>
      <c r="DB52" s="76"/>
      <c r="DC52" s="76"/>
      <c r="DD52" s="76"/>
      <c r="DE52" s="76"/>
      <c r="DF52" s="76"/>
      <c r="DG52" s="76"/>
      <c r="DH52" s="76"/>
      <c r="DI52" s="76"/>
      <c r="DJ52" s="76"/>
      <c r="DK52" s="76"/>
      <c r="DL52" s="76"/>
      <c r="DM52" s="76"/>
      <c r="DN52" s="76"/>
      <c r="DO52" s="76"/>
      <c r="DP52" s="76"/>
      <c r="DQ52" s="76"/>
    </row>
    <row r="53" spans="1:1015 1035:3061 3081:4095 4115:5107 5127:6141 6161:7153 7173:8187 8207:9199 9219:10233 10253:11245 11265:12279 12299:14325 14345:15359 15379:16371" s="9" customFormat="1" x14ac:dyDescent="0.3">
      <c r="A53" s="3"/>
      <c r="B53" s="5"/>
      <c r="C53" s="7"/>
      <c r="W53" s="79"/>
      <c r="X53" s="79"/>
      <c r="Y53" s="79"/>
      <c r="Z53" s="79"/>
      <c r="AA53" s="79"/>
      <c r="AB53" s="79"/>
      <c r="AC53" s="79"/>
      <c r="AD53" s="79"/>
      <c r="AE53" s="79"/>
      <c r="AF53" s="79"/>
      <c r="AG53" s="79"/>
      <c r="AH53" s="79"/>
      <c r="AI53" s="79"/>
      <c r="AJ53" s="79"/>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c r="BK53" s="76"/>
      <c r="BL53" s="76"/>
      <c r="BM53" s="76"/>
      <c r="BN53" s="76"/>
      <c r="BO53" s="76"/>
      <c r="BP53" s="76"/>
      <c r="BQ53" s="76"/>
      <c r="BR53" s="76"/>
      <c r="BS53" s="76"/>
      <c r="BT53" s="76"/>
      <c r="BU53" s="76"/>
      <c r="BV53" s="76"/>
      <c r="BW53" s="76"/>
      <c r="BX53" s="76"/>
      <c r="BY53" s="76"/>
      <c r="BZ53" s="76"/>
      <c r="CA53" s="76"/>
      <c r="CB53" s="76"/>
      <c r="CC53" s="76"/>
      <c r="CD53" s="76"/>
      <c r="CE53" s="76"/>
      <c r="CF53" s="76"/>
      <c r="CG53" s="76"/>
      <c r="CH53" s="76"/>
      <c r="CI53" s="76"/>
      <c r="CJ53" s="76"/>
      <c r="CK53" s="76"/>
      <c r="CL53" s="76"/>
      <c r="CM53" s="76"/>
      <c r="CN53" s="76"/>
      <c r="CO53" s="76"/>
      <c r="CP53" s="76"/>
      <c r="CQ53" s="76"/>
      <c r="CR53" s="76"/>
      <c r="CS53" s="76"/>
      <c r="CT53" s="76"/>
      <c r="CU53" s="76"/>
      <c r="CV53" s="76"/>
      <c r="CW53" s="76"/>
      <c r="CX53" s="76"/>
      <c r="CY53" s="76"/>
      <c r="CZ53" s="76"/>
      <c r="DA53" s="76"/>
      <c r="DB53" s="76"/>
      <c r="DC53" s="76"/>
      <c r="DD53" s="76"/>
      <c r="DE53" s="76"/>
      <c r="DF53" s="76"/>
      <c r="DG53" s="76"/>
      <c r="DH53" s="76"/>
      <c r="DI53" s="76"/>
      <c r="DJ53" s="76"/>
      <c r="DK53" s="76"/>
      <c r="DL53" s="76"/>
      <c r="DM53" s="76"/>
      <c r="DN53" s="76"/>
      <c r="DO53" s="76"/>
      <c r="DP53" s="76"/>
      <c r="DQ53" s="76"/>
      <c r="EC53" s="3"/>
      <c r="ED53" s="5"/>
      <c r="EE53" s="7"/>
      <c r="EY53" s="3"/>
      <c r="EZ53" s="5"/>
      <c r="FA53" s="7"/>
      <c r="FU53" s="3"/>
      <c r="FV53" s="5"/>
      <c r="FW53" s="7"/>
      <c r="GQ53" s="3"/>
      <c r="GR53" s="5"/>
      <c r="GS53" s="7"/>
      <c r="HM53" s="3"/>
      <c r="HN53" s="5"/>
      <c r="HO53" s="7"/>
      <c r="II53" s="3"/>
      <c r="IJ53" s="5"/>
      <c r="IK53" s="7"/>
      <c r="JE53" s="3"/>
      <c r="JF53" s="5"/>
      <c r="JG53" s="7"/>
      <c r="KA53" s="3"/>
      <c r="KB53" s="5"/>
      <c r="KC53" s="7"/>
      <c r="KW53" s="3"/>
      <c r="KX53" s="5"/>
      <c r="KY53" s="7"/>
      <c r="LS53" s="3"/>
      <c r="LT53" s="5"/>
      <c r="LU53" s="7"/>
      <c r="MO53" s="3"/>
      <c r="MP53" s="5"/>
      <c r="MQ53" s="7"/>
      <c r="NK53" s="3"/>
      <c r="NL53" s="5"/>
      <c r="NM53" s="7"/>
      <c r="OG53" s="3"/>
      <c r="OH53" s="5"/>
      <c r="OI53" s="7"/>
      <c r="PC53" s="3"/>
      <c r="PD53" s="5"/>
      <c r="PE53" s="7"/>
      <c r="PY53" s="3"/>
      <c r="PZ53" s="5"/>
      <c r="QA53" s="7"/>
      <c r="QU53" s="3"/>
      <c r="QV53" s="5"/>
      <c r="QW53" s="7"/>
      <c r="RQ53" s="3"/>
      <c r="RR53" s="5"/>
      <c r="RS53" s="7"/>
      <c r="SM53" s="3"/>
      <c r="SN53" s="5"/>
      <c r="SO53" s="7"/>
      <c r="TI53" s="3"/>
      <c r="TJ53" s="5"/>
      <c r="TK53" s="7"/>
      <c r="UE53" s="3"/>
      <c r="UF53" s="5"/>
      <c r="UG53" s="7"/>
      <c r="VA53" s="3"/>
      <c r="VB53" s="5"/>
      <c r="VC53" s="7"/>
      <c r="VW53" s="3"/>
      <c r="VX53" s="5"/>
      <c r="VY53" s="7"/>
      <c r="WS53" s="3"/>
      <c r="WT53" s="5"/>
      <c r="WU53" s="7"/>
      <c r="XO53" s="3"/>
      <c r="XP53" s="5"/>
      <c r="XQ53" s="7"/>
      <c r="YK53" s="3"/>
      <c r="YL53" s="5"/>
      <c r="YM53" s="7"/>
      <c r="ZG53" s="3"/>
      <c r="ZH53" s="5"/>
      <c r="ZI53" s="7"/>
      <c r="AAC53" s="3"/>
      <c r="AAD53" s="5"/>
      <c r="AAE53" s="7"/>
      <c r="AAY53" s="3"/>
      <c r="AAZ53" s="5"/>
      <c r="ABA53" s="7"/>
      <c r="ABU53" s="3"/>
      <c r="ABV53" s="5"/>
      <c r="ABW53" s="7"/>
      <c r="ACQ53" s="3"/>
      <c r="ACR53" s="5"/>
      <c r="ACS53" s="7"/>
      <c r="ADM53" s="3"/>
      <c r="ADN53" s="5"/>
      <c r="ADO53" s="7"/>
      <c r="AEI53" s="3"/>
      <c r="AEJ53" s="5"/>
      <c r="AEK53" s="7"/>
      <c r="AFE53" s="3"/>
      <c r="AFF53" s="5"/>
      <c r="AFG53" s="7"/>
      <c r="AGA53" s="3"/>
      <c r="AGB53" s="5"/>
      <c r="AGC53" s="7"/>
      <c r="AGW53" s="3"/>
      <c r="AGX53" s="5"/>
      <c r="AGY53" s="7"/>
      <c r="AHS53" s="3"/>
      <c r="AHT53" s="5"/>
      <c r="AHU53" s="7"/>
      <c r="AIO53" s="3"/>
      <c r="AIP53" s="5"/>
      <c r="AIQ53" s="7"/>
      <c r="AJK53" s="3"/>
      <c r="AJL53" s="5"/>
      <c r="AJM53" s="7"/>
      <c r="AKG53" s="3"/>
      <c r="AKH53" s="5"/>
      <c r="AKI53" s="7"/>
      <c r="ALC53" s="3"/>
      <c r="ALD53" s="5"/>
      <c r="ALE53" s="7"/>
      <c r="ALY53" s="3"/>
      <c r="ALZ53" s="5"/>
      <c r="AMA53" s="7"/>
      <c r="AMU53" s="3"/>
      <c r="AMV53" s="5"/>
      <c r="AMW53" s="7"/>
      <c r="ANQ53" s="3"/>
      <c r="ANR53" s="5"/>
      <c r="ANS53" s="7"/>
      <c r="AOM53" s="3"/>
      <c r="AON53" s="5"/>
      <c r="AOO53" s="7"/>
      <c r="API53" s="3"/>
      <c r="APJ53" s="5"/>
      <c r="APK53" s="7"/>
      <c r="AQE53" s="3"/>
      <c r="AQF53" s="5"/>
      <c r="AQG53" s="7"/>
      <c r="ARA53" s="3"/>
      <c r="ARB53" s="5"/>
      <c r="ARC53" s="7"/>
      <c r="ARW53" s="3"/>
      <c r="ARX53" s="5"/>
      <c r="ARY53" s="7"/>
      <c r="ASS53" s="3"/>
      <c r="AST53" s="5"/>
      <c r="ASU53" s="7"/>
      <c r="ATO53" s="3"/>
      <c r="ATP53" s="5"/>
      <c r="ATQ53" s="7"/>
      <c r="AUK53" s="3"/>
      <c r="AUL53" s="5"/>
      <c r="AUM53" s="7"/>
      <c r="AVG53" s="3"/>
      <c r="AVH53" s="5"/>
      <c r="AVI53" s="7"/>
      <c r="AWC53" s="3"/>
      <c r="AWD53" s="5"/>
      <c r="AWE53" s="7"/>
      <c r="AWY53" s="3"/>
      <c r="AWZ53" s="5"/>
      <c r="AXA53" s="7"/>
      <c r="AXU53" s="3"/>
      <c r="AXV53" s="5"/>
      <c r="AXW53" s="7"/>
      <c r="AYQ53" s="3"/>
      <c r="AYR53" s="5"/>
      <c r="AYS53" s="7"/>
      <c r="AZM53" s="3"/>
      <c r="AZN53" s="5"/>
      <c r="AZO53" s="7"/>
      <c r="BAI53" s="3"/>
      <c r="BAJ53" s="5"/>
      <c r="BAK53" s="7"/>
      <c r="BBE53" s="3"/>
      <c r="BBF53" s="5"/>
      <c r="BBG53" s="7"/>
      <c r="BCA53" s="3"/>
      <c r="BCB53" s="5"/>
      <c r="BCC53" s="7"/>
      <c r="BCW53" s="3"/>
      <c r="BCX53" s="5"/>
      <c r="BCY53" s="7"/>
      <c r="BDS53" s="3"/>
      <c r="BDT53" s="5"/>
      <c r="BDU53" s="7"/>
      <c r="BEO53" s="3"/>
      <c r="BEP53" s="5"/>
      <c r="BEQ53" s="7"/>
      <c r="BFK53" s="3"/>
      <c r="BFL53" s="5"/>
      <c r="BFM53" s="7"/>
      <c r="BGG53" s="3"/>
      <c r="BGH53" s="5"/>
      <c r="BGI53" s="7"/>
      <c r="BHC53" s="3"/>
      <c r="BHD53" s="5"/>
      <c r="BHE53" s="7"/>
      <c r="BHY53" s="3"/>
      <c r="BHZ53" s="5"/>
      <c r="BIA53" s="7"/>
      <c r="BIU53" s="3"/>
      <c r="BIV53" s="5"/>
      <c r="BIW53" s="7"/>
      <c r="BJQ53" s="3"/>
      <c r="BJR53" s="5"/>
      <c r="BJS53" s="7"/>
      <c r="BKM53" s="3"/>
      <c r="BKN53" s="5"/>
      <c r="BKO53" s="7"/>
      <c r="BLI53" s="3"/>
      <c r="BLJ53" s="5"/>
      <c r="BLK53" s="7"/>
      <c r="BME53" s="3"/>
      <c r="BMF53" s="5"/>
      <c r="BMG53" s="7"/>
      <c r="BNA53" s="3"/>
      <c r="BNB53" s="5"/>
      <c r="BNC53" s="7"/>
      <c r="BNW53" s="3"/>
      <c r="BNX53" s="5"/>
      <c r="BNY53" s="7"/>
      <c r="BOS53" s="3"/>
      <c r="BOT53" s="5"/>
      <c r="BOU53" s="7"/>
      <c r="BPO53" s="3"/>
      <c r="BPP53" s="5"/>
      <c r="BPQ53" s="7"/>
      <c r="BQK53" s="3"/>
      <c r="BQL53" s="5"/>
      <c r="BQM53" s="7"/>
      <c r="BRG53" s="3"/>
      <c r="BRH53" s="5"/>
      <c r="BRI53" s="7"/>
      <c r="BSC53" s="3"/>
      <c r="BSD53" s="5"/>
      <c r="BSE53" s="7"/>
      <c r="BSY53" s="3"/>
      <c r="BSZ53" s="5"/>
      <c r="BTA53" s="7"/>
      <c r="BTU53" s="3"/>
      <c r="BTV53" s="5"/>
      <c r="BTW53" s="7"/>
      <c r="BUQ53" s="3"/>
      <c r="BUR53" s="5"/>
      <c r="BUS53" s="7"/>
      <c r="BVM53" s="3"/>
      <c r="BVN53" s="5"/>
      <c r="BVO53" s="7"/>
      <c r="BWI53" s="3"/>
      <c r="BWJ53" s="5"/>
      <c r="BWK53" s="7"/>
      <c r="BXE53" s="3"/>
      <c r="BXF53" s="5"/>
      <c r="BXG53" s="7"/>
      <c r="BYA53" s="3"/>
      <c r="BYB53" s="5"/>
      <c r="BYC53" s="7"/>
      <c r="BYW53" s="3"/>
      <c r="BYX53" s="5"/>
      <c r="BYY53" s="7"/>
      <c r="BZS53" s="3"/>
      <c r="BZT53" s="5"/>
      <c r="BZU53" s="7"/>
      <c r="CAO53" s="3"/>
      <c r="CAP53" s="5"/>
      <c r="CAQ53" s="7"/>
      <c r="CBK53" s="3"/>
      <c r="CBL53" s="5"/>
      <c r="CBM53" s="7"/>
      <c r="CCG53" s="3"/>
      <c r="CCH53" s="5"/>
      <c r="CCI53" s="7"/>
      <c r="CDC53" s="3"/>
      <c r="CDD53" s="5"/>
      <c r="CDE53" s="7"/>
      <c r="CDY53" s="3"/>
      <c r="CDZ53" s="5"/>
      <c r="CEA53" s="7"/>
      <c r="CEU53" s="3"/>
      <c r="CEV53" s="5"/>
      <c r="CEW53" s="7"/>
      <c r="CFQ53" s="3"/>
      <c r="CFR53" s="5"/>
      <c r="CFS53" s="7"/>
      <c r="CGM53" s="3"/>
      <c r="CGN53" s="5"/>
      <c r="CGO53" s="7"/>
      <c r="CHI53" s="3"/>
      <c r="CHJ53" s="5"/>
      <c r="CHK53" s="7"/>
      <c r="CIE53" s="3"/>
      <c r="CIF53" s="5"/>
      <c r="CIG53" s="7"/>
      <c r="CJA53" s="3"/>
      <c r="CJB53" s="5"/>
      <c r="CJC53" s="7"/>
      <c r="CJW53" s="3"/>
      <c r="CJX53" s="5"/>
      <c r="CJY53" s="7"/>
      <c r="CKS53" s="3"/>
      <c r="CKT53" s="5"/>
      <c r="CKU53" s="7"/>
      <c r="CLO53" s="3"/>
      <c r="CLP53" s="5"/>
      <c r="CLQ53" s="7"/>
      <c r="CMK53" s="3"/>
      <c r="CML53" s="5"/>
      <c r="CMM53" s="7"/>
      <c r="CNG53" s="3"/>
      <c r="CNH53" s="5"/>
      <c r="CNI53" s="7"/>
      <c r="COC53" s="3"/>
      <c r="COD53" s="5"/>
      <c r="COE53" s="7"/>
      <c r="COY53" s="3"/>
      <c r="COZ53" s="5"/>
      <c r="CPA53" s="7"/>
      <c r="CPU53" s="3"/>
      <c r="CPV53" s="5"/>
      <c r="CPW53" s="7"/>
      <c r="CQQ53" s="3"/>
      <c r="CQR53" s="5"/>
      <c r="CQS53" s="7"/>
      <c r="CRM53" s="3"/>
      <c r="CRN53" s="5"/>
      <c r="CRO53" s="7"/>
      <c r="CSI53" s="3"/>
      <c r="CSJ53" s="5"/>
      <c r="CSK53" s="7"/>
      <c r="CTE53" s="3"/>
      <c r="CTF53" s="5"/>
      <c r="CTG53" s="7"/>
      <c r="CUA53" s="3"/>
      <c r="CUB53" s="5"/>
      <c r="CUC53" s="7"/>
      <c r="CUW53" s="3"/>
      <c r="CUX53" s="5"/>
      <c r="CUY53" s="7"/>
      <c r="CVS53" s="3"/>
      <c r="CVT53" s="5"/>
      <c r="CVU53" s="7"/>
      <c r="CWO53" s="3"/>
      <c r="CWP53" s="5"/>
      <c r="CWQ53" s="7"/>
      <c r="CXK53" s="3"/>
      <c r="CXL53" s="5"/>
      <c r="CXM53" s="7"/>
      <c r="CYG53" s="3"/>
      <c r="CYH53" s="5"/>
      <c r="CYI53" s="7"/>
      <c r="CZC53" s="3"/>
      <c r="CZD53" s="5"/>
      <c r="CZE53" s="7"/>
      <c r="CZY53" s="3"/>
      <c r="CZZ53" s="5"/>
      <c r="DAA53" s="7"/>
      <c r="DAU53" s="3"/>
      <c r="DAV53" s="5"/>
      <c r="DAW53" s="7"/>
      <c r="DBQ53" s="3"/>
      <c r="DBR53" s="5"/>
      <c r="DBS53" s="7"/>
      <c r="DCM53" s="3"/>
      <c r="DCN53" s="5"/>
      <c r="DCO53" s="7"/>
      <c r="DDI53" s="3"/>
      <c r="DDJ53" s="5"/>
      <c r="DDK53" s="7"/>
      <c r="DEE53" s="3"/>
      <c r="DEF53" s="5"/>
      <c r="DEG53" s="7"/>
      <c r="DFA53" s="3"/>
      <c r="DFB53" s="5"/>
      <c r="DFC53" s="7"/>
      <c r="DFW53" s="3"/>
      <c r="DFX53" s="5"/>
      <c r="DFY53" s="7"/>
      <c r="DGS53" s="3"/>
      <c r="DGT53" s="5"/>
      <c r="DGU53" s="7"/>
      <c r="DHO53" s="3"/>
      <c r="DHP53" s="5"/>
      <c r="DHQ53" s="7"/>
      <c r="DIK53" s="3"/>
      <c r="DIL53" s="5"/>
      <c r="DIM53" s="7"/>
      <c r="DJG53" s="3"/>
      <c r="DJH53" s="5"/>
      <c r="DJI53" s="7"/>
      <c r="DKC53" s="3"/>
      <c r="DKD53" s="5"/>
      <c r="DKE53" s="7"/>
      <c r="DKY53" s="3"/>
      <c r="DKZ53" s="5"/>
      <c r="DLA53" s="7"/>
      <c r="DLU53" s="3"/>
      <c r="DLV53" s="5"/>
      <c r="DLW53" s="7"/>
      <c r="DMQ53" s="3"/>
      <c r="DMR53" s="5"/>
      <c r="DMS53" s="7"/>
      <c r="DNM53" s="3"/>
      <c r="DNN53" s="5"/>
      <c r="DNO53" s="7"/>
      <c r="DOI53" s="3"/>
      <c r="DOJ53" s="5"/>
      <c r="DOK53" s="7"/>
      <c r="DPE53" s="3"/>
      <c r="DPF53" s="5"/>
      <c r="DPG53" s="7"/>
      <c r="DQA53" s="3"/>
      <c r="DQB53" s="5"/>
      <c r="DQC53" s="7"/>
      <c r="DQW53" s="3"/>
      <c r="DQX53" s="5"/>
      <c r="DQY53" s="7"/>
      <c r="DRS53" s="3"/>
      <c r="DRT53" s="5"/>
      <c r="DRU53" s="7"/>
      <c r="DSO53" s="3"/>
      <c r="DSP53" s="5"/>
      <c r="DSQ53" s="7"/>
      <c r="DTK53" s="3"/>
      <c r="DTL53" s="5"/>
      <c r="DTM53" s="7"/>
      <c r="DUG53" s="3"/>
      <c r="DUH53" s="5"/>
      <c r="DUI53" s="7"/>
      <c r="DVC53" s="3"/>
      <c r="DVD53" s="5"/>
      <c r="DVE53" s="7"/>
      <c r="DVY53" s="3"/>
      <c r="DVZ53" s="5"/>
      <c r="DWA53" s="7"/>
      <c r="DWU53" s="3"/>
      <c r="DWV53" s="5"/>
      <c r="DWW53" s="7"/>
      <c r="DXQ53" s="3"/>
      <c r="DXR53" s="5"/>
      <c r="DXS53" s="7"/>
      <c r="DYM53" s="3"/>
      <c r="DYN53" s="5"/>
      <c r="DYO53" s="7"/>
      <c r="DZI53" s="3"/>
      <c r="DZJ53" s="5"/>
      <c r="DZK53" s="7"/>
      <c r="EAE53" s="3"/>
      <c r="EAF53" s="5"/>
      <c r="EAG53" s="7"/>
      <c r="EBA53" s="3"/>
      <c r="EBB53" s="5"/>
      <c r="EBC53" s="7"/>
      <c r="EBW53" s="3"/>
      <c r="EBX53" s="5"/>
      <c r="EBY53" s="7"/>
      <c r="ECS53" s="3"/>
      <c r="ECT53" s="5"/>
      <c r="ECU53" s="7"/>
      <c r="EDO53" s="3"/>
      <c r="EDP53" s="5"/>
      <c r="EDQ53" s="7"/>
      <c r="EEK53" s="3"/>
      <c r="EEL53" s="5"/>
      <c r="EEM53" s="7"/>
      <c r="EFG53" s="3"/>
      <c r="EFH53" s="5"/>
      <c r="EFI53" s="7"/>
      <c r="EGC53" s="3"/>
      <c r="EGD53" s="5"/>
      <c r="EGE53" s="7"/>
      <c r="EGY53" s="3"/>
      <c r="EGZ53" s="5"/>
      <c r="EHA53" s="7"/>
      <c r="EHU53" s="3"/>
      <c r="EHV53" s="5"/>
      <c r="EHW53" s="7"/>
      <c r="EIQ53" s="3"/>
      <c r="EIR53" s="5"/>
      <c r="EIS53" s="7"/>
      <c r="EJM53" s="3"/>
      <c r="EJN53" s="5"/>
      <c r="EJO53" s="7"/>
      <c r="EKI53" s="3"/>
      <c r="EKJ53" s="5"/>
      <c r="EKK53" s="7"/>
      <c r="ELE53" s="3"/>
      <c r="ELF53" s="5"/>
      <c r="ELG53" s="7"/>
      <c r="EMA53" s="3"/>
      <c r="EMB53" s="5"/>
      <c r="EMC53" s="7"/>
      <c r="EMW53" s="3"/>
      <c r="EMX53" s="5"/>
      <c r="EMY53" s="7"/>
      <c r="ENS53" s="3"/>
      <c r="ENT53" s="5"/>
      <c r="ENU53" s="7"/>
      <c r="EOO53" s="3"/>
      <c r="EOP53" s="5"/>
      <c r="EOQ53" s="7"/>
      <c r="EPK53" s="3"/>
      <c r="EPL53" s="5"/>
      <c r="EPM53" s="7"/>
      <c r="EQG53" s="3"/>
      <c r="EQH53" s="5"/>
      <c r="EQI53" s="7"/>
      <c r="ERC53" s="3"/>
      <c r="ERD53" s="5"/>
      <c r="ERE53" s="7"/>
      <c r="ERY53" s="3"/>
      <c r="ERZ53" s="5"/>
      <c r="ESA53" s="7"/>
      <c r="ESU53" s="3"/>
      <c r="ESV53" s="5"/>
      <c r="ESW53" s="7"/>
      <c r="ETQ53" s="3"/>
      <c r="ETR53" s="5"/>
      <c r="ETS53" s="7"/>
      <c r="EUM53" s="3"/>
      <c r="EUN53" s="5"/>
      <c r="EUO53" s="7"/>
      <c r="EVI53" s="3"/>
      <c r="EVJ53" s="5"/>
      <c r="EVK53" s="7"/>
      <c r="EWE53" s="3"/>
      <c r="EWF53" s="5"/>
      <c r="EWG53" s="7"/>
      <c r="EXA53" s="3"/>
      <c r="EXB53" s="5"/>
      <c r="EXC53" s="7"/>
      <c r="EXW53" s="3"/>
      <c r="EXX53" s="5"/>
      <c r="EXY53" s="7"/>
      <c r="EYS53" s="3"/>
      <c r="EYT53" s="5"/>
      <c r="EYU53" s="7"/>
      <c r="EZO53" s="3"/>
      <c r="EZP53" s="5"/>
      <c r="EZQ53" s="7"/>
      <c r="FAK53" s="3"/>
      <c r="FAL53" s="5"/>
      <c r="FAM53" s="7"/>
      <c r="FBG53" s="3"/>
      <c r="FBH53" s="5"/>
      <c r="FBI53" s="7"/>
      <c r="FCC53" s="3"/>
      <c r="FCD53" s="5"/>
      <c r="FCE53" s="7"/>
      <c r="FCY53" s="3"/>
      <c r="FCZ53" s="5"/>
      <c r="FDA53" s="7"/>
      <c r="FDU53" s="3"/>
      <c r="FDV53" s="5"/>
      <c r="FDW53" s="7"/>
      <c r="FEQ53" s="3"/>
      <c r="FER53" s="5"/>
      <c r="FES53" s="7"/>
      <c r="FFM53" s="3"/>
      <c r="FFN53" s="5"/>
      <c r="FFO53" s="7"/>
      <c r="FGI53" s="3"/>
      <c r="FGJ53" s="5"/>
      <c r="FGK53" s="7"/>
      <c r="FHE53" s="3"/>
      <c r="FHF53" s="5"/>
      <c r="FHG53" s="7"/>
      <c r="FIA53" s="3"/>
      <c r="FIB53" s="5"/>
      <c r="FIC53" s="7"/>
      <c r="FIW53" s="3"/>
      <c r="FIX53" s="5"/>
      <c r="FIY53" s="7"/>
      <c r="FJS53" s="3"/>
      <c r="FJT53" s="5"/>
      <c r="FJU53" s="7"/>
      <c r="FKO53" s="3"/>
      <c r="FKP53" s="5"/>
      <c r="FKQ53" s="7"/>
      <c r="FLK53" s="3"/>
      <c r="FLL53" s="5"/>
      <c r="FLM53" s="7"/>
      <c r="FMG53" s="3"/>
      <c r="FMH53" s="5"/>
      <c r="FMI53" s="7"/>
      <c r="FNC53" s="3"/>
      <c r="FND53" s="5"/>
      <c r="FNE53" s="7"/>
      <c r="FNY53" s="3"/>
      <c r="FNZ53" s="5"/>
      <c r="FOA53" s="7"/>
      <c r="FOU53" s="3"/>
      <c r="FOV53" s="5"/>
      <c r="FOW53" s="7"/>
      <c r="FPQ53" s="3"/>
      <c r="FPR53" s="5"/>
      <c r="FPS53" s="7"/>
      <c r="FQM53" s="3"/>
      <c r="FQN53" s="5"/>
      <c r="FQO53" s="7"/>
      <c r="FRI53" s="3"/>
      <c r="FRJ53" s="5"/>
      <c r="FRK53" s="7"/>
      <c r="FSE53" s="3"/>
      <c r="FSF53" s="5"/>
      <c r="FSG53" s="7"/>
      <c r="FTA53" s="3"/>
      <c r="FTB53" s="5"/>
      <c r="FTC53" s="7"/>
      <c r="FTW53" s="3"/>
      <c r="FTX53" s="5"/>
      <c r="FTY53" s="7"/>
      <c r="FUS53" s="3"/>
      <c r="FUT53" s="5"/>
      <c r="FUU53" s="7"/>
      <c r="FVO53" s="3"/>
      <c r="FVP53" s="5"/>
      <c r="FVQ53" s="7"/>
      <c r="FWK53" s="3"/>
      <c r="FWL53" s="5"/>
      <c r="FWM53" s="7"/>
      <c r="FXG53" s="3"/>
      <c r="FXH53" s="5"/>
      <c r="FXI53" s="7"/>
      <c r="FYC53" s="3"/>
      <c r="FYD53" s="5"/>
      <c r="FYE53" s="7"/>
      <c r="FYY53" s="3"/>
      <c r="FYZ53" s="5"/>
      <c r="FZA53" s="7"/>
      <c r="FZU53" s="3"/>
      <c r="FZV53" s="5"/>
      <c r="FZW53" s="7"/>
      <c r="GAQ53" s="3"/>
      <c r="GAR53" s="5"/>
      <c r="GAS53" s="7"/>
      <c r="GBM53" s="3"/>
      <c r="GBN53" s="5"/>
      <c r="GBO53" s="7"/>
      <c r="GCI53" s="3"/>
      <c r="GCJ53" s="5"/>
      <c r="GCK53" s="7"/>
      <c r="GDE53" s="3"/>
      <c r="GDF53" s="5"/>
      <c r="GDG53" s="7"/>
      <c r="GEA53" s="3"/>
      <c r="GEB53" s="5"/>
      <c r="GEC53" s="7"/>
      <c r="GEW53" s="3"/>
      <c r="GEX53" s="5"/>
      <c r="GEY53" s="7"/>
      <c r="GFS53" s="3"/>
      <c r="GFT53" s="5"/>
      <c r="GFU53" s="7"/>
      <c r="GGO53" s="3"/>
      <c r="GGP53" s="5"/>
      <c r="GGQ53" s="7"/>
      <c r="GHK53" s="3"/>
      <c r="GHL53" s="5"/>
      <c r="GHM53" s="7"/>
      <c r="GIG53" s="3"/>
      <c r="GIH53" s="5"/>
      <c r="GII53" s="7"/>
      <c r="GJC53" s="3"/>
      <c r="GJD53" s="5"/>
      <c r="GJE53" s="7"/>
      <c r="GJY53" s="3"/>
      <c r="GJZ53" s="5"/>
      <c r="GKA53" s="7"/>
      <c r="GKU53" s="3"/>
      <c r="GKV53" s="5"/>
      <c r="GKW53" s="7"/>
      <c r="GLQ53" s="3"/>
      <c r="GLR53" s="5"/>
      <c r="GLS53" s="7"/>
      <c r="GMM53" s="3"/>
      <c r="GMN53" s="5"/>
      <c r="GMO53" s="7"/>
      <c r="GNI53" s="3"/>
      <c r="GNJ53" s="5"/>
      <c r="GNK53" s="7"/>
      <c r="GOE53" s="3"/>
      <c r="GOF53" s="5"/>
      <c r="GOG53" s="7"/>
      <c r="GPA53" s="3"/>
      <c r="GPB53" s="5"/>
      <c r="GPC53" s="7"/>
      <c r="GPW53" s="3"/>
      <c r="GPX53" s="5"/>
      <c r="GPY53" s="7"/>
      <c r="GQS53" s="3"/>
      <c r="GQT53" s="5"/>
      <c r="GQU53" s="7"/>
      <c r="GRO53" s="3"/>
      <c r="GRP53" s="5"/>
      <c r="GRQ53" s="7"/>
      <c r="GSK53" s="3"/>
      <c r="GSL53" s="5"/>
      <c r="GSM53" s="7"/>
      <c r="GTG53" s="3"/>
      <c r="GTH53" s="5"/>
      <c r="GTI53" s="7"/>
      <c r="GUC53" s="3"/>
      <c r="GUD53" s="5"/>
      <c r="GUE53" s="7"/>
      <c r="GUY53" s="3"/>
      <c r="GUZ53" s="5"/>
      <c r="GVA53" s="7"/>
      <c r="GVU53" s="3"/>
      <c r="GVV53" s="5"/>
      <c r="GVW53" s="7"/>
      <c r="GWQ53" s="3"/>
      <c r="GWR53" s="5"/>
      <c r="GWS53" s="7"/>
      <c r="GXM53" s="3"/>
      <c r="GXN53" s="5"/>
      <c r="GXO53" s="7"/>
      <c r="GYI53" s="3"/>
      <c r="GYJ53" s="5"/>
      <c r="GYK53" s="7"/>
      <c r="GZE53" s="3"/>
      <c r="GZF53" s="5"/>
      <c r="GZG53" s="7"/>
      <c r="HAA53" s="3"/>
      <c r="HAB53" s="5"/>
      <c r="HAC53" s="7"/>
      <c r="HAW53" s="3"/>
      <c r="HAX53" s="5"/>
      <c r="HAY53" s="7"/>
      <c r="HBS53" s="3"/>
      <c r="HBT53" s="5"/>
      <c r="HBU53" s="7"/>
      <c r="HCO53" s="3"/>
      <c r="HCP53" s="5"/>
      <c r="HCQ53" s="7"/>
      <c r="HDK53" s="3"/>
      <c r="HDL53" s="5"/>
      <c r="HDM53" s="7"/>
      <c r="HEG53" s="3"/>
      <c r="HEH53" s="5"/>
      <c r="HEI53" s="7"/>
      <c r="HFC53" s="3"/>
      <c r="HFD53" s="5"/>
      <c r="HFE53" s="7"/>
      <c r="HFY53" s="3"/>
      <c r="HFZ53" s="5"/>
      <c r="HGA53" s="7"/>
      <c r="HGU53" s="3"/>
      <c r="HGV53" s="5"/>
      <c r="HGW53" s="7"/>
      <c r="HHQ53" s="3"/>
      <c r="HHR53" s="5"/>
      <c r="HHS53" s="7"/>
      <c r="HIM53" s="3"/>
      <c r="HIN53" s="5"/>
      <c r="HIO53" s="7"/>
      <c r="HJI53" s="3"/>
      <c r="HJJ53" s="5"/>
      <c r="HJK53" s="7"/>
      <c r="HKE53" s="3"/>
      <c r="HKF53" s="5"/>
      <c r="HKG53" s="7"/>
      <c r="HLA53" s="3"/>
      <c r="HLB53" s="5"/>
      <c r="HLC53" s="7"/>
      <c r="HLW53" s="3"/>
      <c r="HLX53" s="5"/>
      <c r="HLY53" s="7"/>
      <c r="HMS53" s="3"/>
      <c r="HMT53" s="5"/>
      <c r="HMU53" s="7"/>
      <c r="HNO53" s="3"/>
      <c r="HNP53" s="5"/>
      <c r="HNQ53" s="7"/>
      <c r="HOK53" s="3"/>
      <c r="HOL53" s="5"/>
      <c r="HOM53" s="7"/>
      <c r="HPG53" s="3"/>
      <c r="HPH53" s="5"/>
      <c r="HPI53" s="7"/>
      <c r="HQC53" s="3"/>
      <c r="HQD53" s="5"/>
      <c r="HQE53" s="7"/>
      <c r="HQY53" s="3"/>
      <c r="HQZ53" s="5"/>
      <c r="HRA53" s="7"/>
      <c r="HRU53" s="3"/>
      <c r="HRV53" s="5"/>
      <c r="HRW53" s="7"/>
      <c r="HSQ53" s="3"/>
      <c r="HSR53" s="5"/>
      <c r="HSS53" s="7"/>
      <c r="HTM53" s="3"/>
      <c r="HTN53" s="5"/>
      <c r="HTO53" s="7"/>
      <c r="HUI53" s="3"/>
      <c r="HUJ53" s="5"/>
      <c r="HUK53" s="7"/>
      <c r="HVE53" s="3"/>
      <c r="HVF53" s="5"/>
      <c r="HVG53" s="7"/>
      <c r="HWA53" s="3"/>
      <c r="HWB53" s="5"/>
      <c r="HWC53" s="7"/>
      <c r="HWW53" s="3"/>
      <c r="HWX53" s="5"/>
      <c r="HWY53" s="7"/>
      <c r="HXS53" s="3"/>
      <c r="HXT53" s="5"/>
      <c r="HXU53" s="7"/>
      <c r="HYO53" s="3"/>
      <c r="HYP53" s="5"/>
      <c r="HYQ53" s="7"/>
      <c r="HZK53" s="3"/>
      <c r="HZL53" s="5"/>
      <c r="HZM53" s="7"/>
      <c r="IAG53" s="3"/>
      <c r="IAH53" s="5"/>
      <c r="IAI53" s="7"/>
      <c r="IBC53" s="3"/>
      <c r="IBD53" s="5"/>
      <c r="IBE53" s="7"/>
      <c r="IBY53" s="3"/>
      <c r="IBZ53" s="5"/>
      <c r="ICA53" s="7"/>
      <c r="ICU53" s="3"/>
      <c r="ICV53" s="5"/>
      <c r="ICW53" s="7"/>
      <c r="IDQ53" s="3"/>
      <c r="IDR53" s="5"/>
      <c r="IDS53" s="7"/>
      <c r="IEM53" s="3"/>
      <c r="IEN53" s="5"/>
      <c r="IEO53" s="7"/>
      <c r="IFI53" s="3"/>
      <c r="IFJ53" s="5"/>
      <c r="IFK53" s="7"/>
      <c r="IGE53" s="3"/>
      <c r="IGF53" s="5"/>
      <c r="IGG53" s="7"/>
      <c r="IHA53" s="3"/>
      <c r="IHB53" s="5"/>
      <c r="IHC53" s="7"/>
      <c r="IHW53" s="3"/>
      <c r="IHX53" s="5"/>
      <c r="IHY53" s="7"/>
      <c r="IIS53" s="3"/>
      <c r="IIT53" s="5"/>
      <c r="IIU53" s="7"/>
      <c r="IJO53" s="3"/>
      <c r="IJP53" s="5"/>
      <c r="IJQ53" s="7"/>
      <c r="IKK53" s="3"/>
      <c r="IKL53" s="5"/>
      <c r="IKM53" s="7"/>
      <c r="ILG53" s="3"/>
      <c r="ILH53" s="5"/>
      <c r="ILI53" s="7"/>
      <c r="IMC53" s="3"/>
      <c r="IMD53" s="5"/>
      <c r="IME53" s="7"/>
      <c r="IMY53" s="3"/>
      <c r="IMZ53" s="5"/>
      <c r="INA53" s="7"/>
      <c r="INU53" s="3"/>
      <c r="INV53" s="5"/>
      <c r="INW53" s="7"/>
      <c r="IOQ53" s="3"/>
      <c r="IOR53" s="5"/>
      <c r="IOS53" s="7"/>
      <c r="IPM53" s="3"/>
      <c r="IPN53" s="5"/>
      <c r="IPO53" s="7"/>
      <c r="IQI53" s="3"/>
      <c r="IQJ53" s="5"/>
      <c r="IQK53" s="7"/>
      <c r="IRE53" s="3"/>
      <c r="IRF53" s="5"/>
      <c r="IRG53" s="7"/>
      <c r="ISA53" s="3"/>
      <c r="ISB53" s="5"/>
      <c r="ISC53" s="7"/>
      <c r="ISW53" s="3"/>
      <c r="ISX53" s="5"/>
      <c r="ISY53" s="7"/>
      <c r="ITS53" s="3"/>
      <c r="ITT53" s="5"/>
      <c r="ITU53" s="7"/>
      <c r="IUO53" s="3"/>
      <c r="IUP53" s="5"/>
      <c r="IUQ53" s="7"/>
      <c r="IVK53" s="3"/>
      <c r="IVL53" s="5"/>
      <c r="IVM53" s="7"/>
      <c r="IWG53" s="3"/>
      <c r="IWH53" s="5"/>
      <c r="IWI53" s="7"/>
      <c r="IXC53" s="3"/>
      <c r="IXD53" s="5"/>
      <c r="IXE53" s="7"/>
      <c r="IXY53" s="3"/>
      <c r="IXZ53" s="5"/>
      <c r="IYA53" s="7"/>
      <c r="IYU53" s="3"/>
      <c r="IYV53" s="5"/>
      <c r="IYW53" s="7"/>
      <c r="IZQ53" s="3"/>
      <c r="IZR53" s="5"/>
      <c r="IZS53" s="7"/>
      <c r="JAM53" s="3"/>
      <c r="JAN53" s="5"/>
      <c r="JAO53" s="7"/>
      <c r="JBI53" s="3"/>
      <c r="JBJ53" s="5"/>
      <c r="JBK53" s="7"/>
      <c r="JCE53" s="3"/>
      <c r="JCF53" s="5"/>
      <c r="JCG53" s="7"/>
      <c r="JDA53" s="3"/>
      <c r="JDB53" s="5"/>
      <c r="JDC53" s="7"/>
      <c r="JDW53" s="3"/>
      <c r="JDX53" s="5"/>
      <c r="JDY53" s="7"/>
      <c r="JES53" s="3"/>
      <c r="JET53" s="5"/>
      <c r="JEU53" s="7"/>
      <c r="JFO53" s="3"/>
      <c r="JFP53" s="5"/>
      <c r="JFQ53" s="7"/>
      <c r="JGK53" s="3"/>
      <c r="JGL53" s="5"/>
      <c r="JGM53" s="7"/>
      <c r="JHG53" s="3"/>
      <c r="JHH53" s="5"/>
      <c r="JHI53" s="7"/>
      <c r="JIC53" s="3"/>
      <c r="JID53" s="5"/>
      <c r="JIE53" s="7"/>
      <c r="JIY53" s="3"/>
      <c r="JIZ53" s="5"/>
      <c r="JJA53" s="7"/>
      <c r="JJU53" s="3"/>
      <c r="JJV53" s="5"/>
      <c r="JJW53" s="7"/>
      <c r="JKQ53" s="3"/>
      <c r="JKR53" s="5"/>
      <c r="JKS53" s="7"/>
      <c r="JLM53" s="3"/>
      <c r="JLN53" s="5"/>
      <c r="JLO53" s="7"/>
      <c r="JMI53" s="3"/>
      <c r="JMJ53" s="5"/>
      <c r="JMK53" s="7"/>
      <c r="JNE53" s="3"/>
      <c r="JNF53" s="5"/>
      <c r="JNG53" s="7"/>
      <c r="JOA53" s="3"/>
      <c r="JOB53" s="5"/>
      <c r="JOC53" s="7"/>
      <c r="JOW53" s="3"/>
      <c r="JOX53" s="5"/>
      <c r="JOY53" s="7"/>
      <c r="JPS53" s="3"/>
      <c r="JPT53" s="5"/>
      <c r="JPU53" s="7"/>
      <c r="JQO53" s="3"/>
      <c r="JQP53" s="5"/>
      <c r="JQQ53" s="7"/>
      <c r="JRK53" s="3"/>
      <c r="JRL53" s="5"/>
      <c r="JRM53" s="7"/>
      <c r="JSG53" s="3"/>
      <c r="JSH53" s="5"/>
      <c r="JSI53" s="7"/>
      <c r="JTC53" s="3"/>
      <c r="JTD53" s="5"/>
      <c r="JTE53" s="7"/>
      <c r="JTY53" s="3"/>
      <c r="JTZ53" s="5"/>
      <c r="JUA53" s="7"/>
      <c r="JUU53" s="3"/>
      <c r="JUV53" s="5"/>
      <c r="JUW53" s="7"/>
      <c r="JVQ53" s="3"/>
      <c r="JVR53" s="5"/>
      <c r="JVS53" s="7"/>
      <c r="JWM53" s="3"/>
      <c r="JWN53" s="5"/>
      <c r="JWO53" s="7"/>
      <c r="JXI53" s="3"/>
      <c r="JXJ53" s="5"/>
      <c r="JXK53" s="7"/>
      <c r="JYE53" s="3"/>
      <c r="JYF53" s="5"/>
      <c r="JYG53" s="7"/>
      <c r="JZA53" s="3"/>
      <c r="JZB53" s="5"/>
      <c r="JZC53" s="7"/>
      <c r="JZW53" s="3"/>
      <c r="JZX53" s="5"/>
      <c r="JZY53" s="7"/>
      <c r="KAS53" s="3"/>
      <c r="KAT53" s="5"/>
      <c r="KAU53" s="7"/>
      <c r="KBO53" s="3"/>
      <c r="KBP53" s="5"/>
      <c r="KBQ53" s="7"/>
      <c r="KCK53" s="3"/>
      <c r="KCL53" s="5"/>
      <c r="KCM53" s="7"/>
      <c r="KDG53" s="3"/>
      <c r="KDH53" s="5"/>
      <c r="KDI53" s="7"/>
      <c r="KEC53" s="3"/>
      <c r="KED53" s="5"/>
      <c r="KEE53" s="7"/>
      <c r="KEY53" s="3"/>
      <c r="KEZ53" s="5"/>
      <c r="KFA53" s="7"/>
      <c r="KFU53" s="3"/>
      <c r="KFV53" s="5"/>
      <c r="KFW53" s="7"/>
      <c r="KGQ53" s="3"/>
      <c r="KGR53" s="5"/>
      <c r="KGS53" s="7"/>
      <c r="KHM53" s="3"/>
      <c r="KHN53" s="5"/>
      <c r="KHO53" s="7"/>
      <c r="KII53" s="3"/>
      <c r="KIJ53" s="5"/>
      <c r="KIK53" s="7"/>
      <c r="KJE53" s="3"/>
      <c r="KJF53" s="5"/>
      <c r="KJG53" s="7"/>
      <c r="KKA53" s="3"/>
      <c r="KKB53" s="5"/>
      <c r="KKC53" s="7"/>
      <c r="KKW53" s="3"/>
      <c r="KKX53" s="5"/>
      <c r="KKY53" s="7"/>
      <c r="KLS53" s="3"/>
      <c r="KLT53" s="5"/>
      <c r="KLU53" s="7"/>
      <c r="KMO53" s="3"/>
      <c r="KMP53" s="5"/>
      <c r="KMQ53" s="7"/>
      <c r="KNK53" s="3"/>
      <c r="KNL53" s="5"/>
      <c r="KNM53" s="7"/>
      <c r="KOG53" s="3"/>
      <c r="KOH53" s="5"/>
      <c r="KOI53" s="7"/>
      <c r="KPC53" s="3"/>
      <c r="KPD53" s="5"/>
      <c r="KPE53" s="7"/>
      <c r="KPY53" s="3"/>
      <c r="KPZ53" s="5"/>
      <c r="KQA53" s="7"/>
      <c r="KQU53" s="3"/>
      <c r="KQV53" s="5"/>
      <c r="KQW53" s="7"/>
      <c r="KRQ53" s="3"/>
      <c r="KRR53" s="5"/>
      <c r="KRS53" s="7"/>
      <c r="KSM53" s="3"/>
      <c r="KSN53" s="5"/>
      <c r="KSO53" s="7"/>
      <c r="KTI53" s="3"/>
      <c r="KTJ53" s="5"/>
      <c r="KTK53" s="7"/>
      <c r="KUE53" s="3"/>
      <c r="KUF53" s="5"/>
      <c r="KUG53" s="7"/>
      <c r="KVA53" s="3"/>
      <c r="KVB53" s="5"/>
      <c r="KVC53" s="7"/>
      <c r="KVW53" s="3"/>
      <c r="KVX53" s="5"/>
      <c r="KVY53" s="7"/>
      <c r="KWS53" s="3"/>
      <c r="KWT53" s="5"/>
      <c r="KWU53" s="7"/>
      <c r="KXO53" s="3"/>
      <c r="KXP53" s="5"/>
      <c r="KXQ53" s="7"/>
      <c r="KYK53" s="3"/>
      <c r="KYL53" s="5"/>
      <c r="KYM53" s="7"/>
      <c r="KZG53" s="3"/>
      <c r="KZH53" s="5"/>
      <c r="KZI53" s="7"/>
      <c r="LAC53" s="3"/>
      <c r="LAD53" s="5"/>
      <c r="LAE53" s="7"/>
      <c r="LAY53" s="3"/>
      <c r="LAZ53" s="5"/>
      <c r="LBA53" s="7"/>
      <c r="LBU53" s="3"/>
      <c r="LBV53" s="5"/>
      <c r="LBW53" s="7"/>
      <c r="LCQ53" s="3"/>
      <c r="LCR53" s="5"/>
      <c r="LCS53" s="7"/>
      <c r="LDM53" s="3"/>
      <c r="LDN53" s="5"/>
      <c r="LDO53" s="7"/>
      <c r="LEI53" s="3"/>
      <c r="LEJ53" s="5"/>
      <c r="LEK53" s="7"/>
      <c r="LFE53" s="3"/>
      <c r="LFF53" s="5"/>
      <c r="LFG53" s="7"/>
      <c r="LGA53" s="3"/>
      <c r="LGB53" s="5"/>
      <c r="LGC53" s="7"/>
      <c r="LGW53" s="3"/>
      <c r="LGX53" s="5"/>
      <c r="LGY53" s="7"/>
      <c r="LHS53" s="3"/>
      <c r="LHT53" s="5"/>
      <c r="LHU53" s="7"/>
      <c r="LIO53" s="3"/>
      <c r="LIP53" s="5"/>
      <c r="LIQ53" s="7"/>
      <c r="LJK53" s="3"/>
      <c r="LJL53" s="5"/>
      <c r="LJM53" s="7"/>
      <c r="LKG53" s="3"/>
      <c r="LKH53" s="5"/>
      <c r="LKI53" s="7"/>
      <c r="LLC53" s="3"/>
      <c r="LLD53" s="5"/>
      <c r="LLE53" s="7"/>
      <c r="LLY53" s="3"/>
      <c r="LLZ53" s="5"/>
      <c r="LMA53" s="7"/>
      <c r="LMU53" s="3"/>
      <c r="LMV53" s="5"/>
      <c r="LMW53" s="7"/>
      <c r="LNQ53" s="3"/>
      <c r="LNR53" s="5"/>
      <c r="LNS53" s="7"/>
      <c r="LOM53" s="3"/>
      <c r="LON53" s="5"/>
      <c r="LOO53" s="7"/>
      <c r="LPI53" s="3"/>
      <c r="LPJ53" s="5"/>
      <c r="LPK53" s="7"/>
      <c r="LQE53" s="3"/>
      <c r="LQF53" s="5"/>
      <c r="LQG53" s="7"/>
      <c r="LRA53" s="3"/>
      <c r="LRB53" s="5"/>
      <c r="LRC53" s="7"/>
      <c r="LRW53" s="3"/>
      <c r="LRX53" s="5"/>
      <c r="LRY53" s="7"/>
      <c r="LSS53" s="3"/>
      <c r="LST53" s="5"/>
      <c r="LSU53" s="7"/>
      <c r="LTO53" s="3"/>
      <c r="LTP53" s="5"/>
      <c r="LTQ53" s="7"/>
      <c r="LUK53" s="3"/>
      <c r="LUL53" s="5"/>
      <c r="LUM53" s="7"/>
      <c r="LVG53" s="3"/>
      <c r="LVH53" s="5"/>
      <c r="LVI53" s="7"/>
      <c r="LWC53" s="3"/>
      <c r="LWD53" s="5"/>
      <c r="LWE53" s="7"/>
      <c r="LWY53" s="3"/>
      <c r="LWZ53" s="5"/>
      <c r="LXA53" s="7"/>
      <c r="LXU53" s="3"/>
      <c r="LXV53" s="5"/>
      <c r="LXW53" s="7"/>
      <c r="LYQ53" s="3"/>
      <c r="LYR53" s="5"/>
      <c r="LYS53" s="7"/>
      <c r="LZM53" s="3"/>
      <c r="LZN53" s="5"/>
      <c r="LZO53" s="7"/>
      <c r="MAI53" s="3"/>
      <c r="MAJ53" s="5"/>
      <c r="MAK53" s="7"/>
      <c r="MBE53" s="3"/>
      <c r="MBF53" s="5"/>
      <c r="MBG53" s="7"/>
      <c r="MCA53" s="3"/>
      <c r="MCB53" s="5"/>
      <c r="MCC53" s="7"/>
      <c r="MCW53" s="3"/>
      <c r="MCX53" s="5"/>
      <c r="MCY53" s="7"/>
      <c r="MDS53" s="3"/>
      <c r="MDT53" s="5"/>
      <c r="MDU53" s="7"/>
      <c r="MEO53" s="3"/>
      <c r="MEP53" s="5"/>
      <c r="MEQ53" s="7"/>
      <c r="MFK53" s="3"/>
      <c r="MFL53" s="5"/>
      <c r="MFM53" s="7"/>
      <c r="MGG53" s="3"/>
      <c r="MGH53" s="5"/>
      <c r="MGI53" s="7"/>
      <c r="MHC53" s="3"/>
      <c r="MHD53" s="5"/>
      <c r="MHE53" s="7"/>
      <c r="MHY53" s="3"/>
      <c r="MHZ53" s="5"/>
      <c r="MIA53" s="7"/>
      <c r="MIU53" s="3"/>
      <c r="MIV53" s="5"/>
      <c r="MIW53" s="7"/>
      <c r="MJQ53" s="3"/>
      <c r="MJR53" s="5"/>
      <c r="MJS53" s="7"/>
      <c r="MKM53" s="3"/>
      <c r="MKN53" s="5"/>
      <c r="MKO53" s="7"/>
      <c r="MLI53" s="3"/>
      <c r="MLJ53" s="5"/>
      <c r="MLK53" s="7"/>
      <c r="MME53" s="3"/>
      <c r="MMF53" s="5"/>
      <c r="MMG53" s="7"/>
      <c r="MNA53" s="3"/>
      <c r="MNB53" s="5"/>
      <c r="MNC53" s="7"/>
      <c r="MNW53" s="3"/>
      <c r="MNX53" s="5"/>
      <c r="MNY53" s="7"/>
      <c r="MOS53" s="3"/>
      <c r="MOT53" s="5"/>
      <c r="MOU53" s="7"/>
      <c r="MPO53" s="3"/>
      <c r="MPP53" s="5"/>
      <c r="MPQ53" s="7"/>
      <c r="MQK53" s="3"/>
      <c r="MQL53" s="5"/>
      <c r="MQM53" s="7"/>
      <c r="MRG53" s="3"/>
      <c r="MRH53" s="5"/>
      <c r="MRI53" s="7"/>
      <c r="MSC53" s="3"/>
      <c r="MSD53" s="5"/>
      <c r="MSE53" s="7"/>
      <c r="MSY53" s="3"/>
      <c r="MSZ53" s="5"/>
      <c r="MTA53" s="7"/>
      <c r="MTU53" s="3"/>
      <c r="MTV53" s="5"/>
      <c r="MTW53" s="7"/>
      <c r="MUQ53" s="3"/>
      <c r="MUR53" s="5"/>
      <c r="MUS53" s="7"/>
      <c r="MVM53" s="3"/>
      <c r="MVN53" s="5"/>
      <c r="MVO53" s="7"/>
      <c r="MWI53" s="3"/>
      <c r="MWJ53" s="5"/>
      <c r="MWK53" s="7"/>
      <c r="MXE53" s="3"/>
      <c r="MXF53" s="5"/>
      <c r="MXG53" s="7"/>
      <c r="MYA53" s="3"/>
      <c r="MYB53" s="5"/>
      <c r="MYC53" s="7"/>
      <c r="MYW53" s="3"/>
      <c r="MYX53" s="5"/>
      <c r="MYY53" s="7"/>
      <c r="MZS53" s="3"/>
      <c r="MZT53" s="5"/>
      <c r="MZU53" s="7"/>
      <c r="NAO53" s="3"/>
      <c r="NAP53" s="5"/>
      <c r="NAQ53" s="7"/>
      <c r="NBK53" s="3"/>
      <c r="NBL53" s="5"/>
      <c r="NBM53" s="7"/>
      <c r="NCG53" s="3"/>
      <c r="NCH53" s="5"/>
      <c r="NCI53" s="7"/>
      <c r="NDC53" s="3"/>
      <c r="NDD53" s="5"/>
      <c r="NDE53" s="7"/>
      <c r="NDY53" s="3"/>
      <c r="NDZ53" s="5"/>
      <c r="NEA53" s="7"/>
      <c r="NEU53" s="3"/>
      <c r="NEV53" s="5"/>
      <c r="NEW53" s="7"/>
      <c r="NFQ53" s="3"/>
      <c r="NFR53" s="5"/>
      <c r="NFS53" s="7"/>
      <c r="NGM53" s="3"/>
      <c r="NGN53" s="5"/>
      <c r="NGO53" s="7"/>
      <c r="NHI53" s="3"/>
      <c r="NHJ53" s="5"/>
      <c r="NHK53" s="7"/>
      <c r="NIE53" s="3"/>
      <c r="NIF53" s="5"/>
      <c r="NIG53" s="7"/>
      <c r="NJA53" s="3"/>
      <c r="NJB53" s="5"/>
      <c r="NJC53" s="7"/>
      <c r="NJW53" s="3"/>
      <c r="NJX53" s="5"/>
      <c r="NJY53" s="7"/>
      <c r="NKS53" s="3"/>
      <c r="NKT53" s="5"/>
      <c r="NKU53" s="7"/>
      <c r="NLO53" s="3"/>
      <c r="NLP53" s="5"/>
      <c r="NLQ53" s="7"/>
      <c r="NMK53" s="3"/>
      <c r="NML53" s="5"/>
      <c r="NMM53" s="7"/>
      <c r="NNG53" s="3"/>
      <c r="NNH53" s="5"/>
      <c r="NNI53" s="7"/>
      <c r="NOC53" s="3"/>
      <c r="NOD53" s="5"/>
      <c r="NOE53" s="7"/>
      <c r="NOY53" s="3"/>
      <c r="NOZ53" s="5"/>
      <c r="NPA53" s="7"/>
      <c r="NPU53" s="3"/>
      <c r="NPV53" s="5"/>
      <c r="NPW53" s="7"/>
      <c r="NQQ53" s="3"/>
      <c r="NQR53" s="5"/>
      <c r="NQS53" s="7"/>
      <c r="NRM53" s="3"/>
      <c r="NRN53" s="5"/>
      <c r="NRO53" s="7"/>
      <c r="NSI53" s="3"/>
      <c r="NSJ53" s="5"/>
      <c r="NSK53" s="7"/>
      <c r="NTE53" s="3"/>
      <c r="NTF53" s="5"/>
      <c r="NTG53" s="7"/>
      <c r="NUA53" s="3"/>
      <c r="NUB53" s="5"/>
      <c r="NUC53" s="7"/>
      <c r="NUW53" s="3"/>
      <c r="NUX53" s="5"/>
      <c r="NUY53" s="7"/>
      <c r="NVS53" s="3"/>
      <c r="NVT53" s="5"/>
      <c r="NVU53" s="7"/>
      <c r="NWO53" s="3"/>
      <c r="NWP53" s="5"/>
      <c r="NWQ53" s="7"/>
      <c r="NXK53" s="3"/>
      <c r="NXL53" s="5"/>
      <c r="NXM53" s="7"/>
      <c r="NYG53" s="3"/>
      <c r="NYH53" s="5"/>
      <c r="NYI53" s="7"/>
      <c r="NZC53" s="3"/>
      <c r="NZD53" s="5"/>
      <c r="NZE53" s="7"/>
      <c r="NZY53" s="3"/>
      <c r="NZZ53" s="5"/>
      <c r="OAA53" s="7"/>
      <c r="OAU53" s="3"/>
      <c r="OAV53" s="5"/>
      <c r="OAW53" s="7"/>
      <c r="OBQ53" s="3"/>
      <c r="OBR53" s="5"/>
      <c r="OBS53" s="7"/>
      <c r="OCM53" s="3"/>
      <c r="OCN53" s="5"/>
      <c r="OCO53" s="7"/>
      <c r="ODI53" s="3"/>
      <c r="ODJ53" s="5"/>
      <c r="ODK53" s="7"/>
      <c r="OEE53" s="3"/>
      <c r="OEF53" s="5"/>
      <c r="OEG53" s="7"/>
      <c r="OFA53" s="3"/>
      <c r="OFB53" s="5"/>
      <c r="OFC53" s="7"/>
      <c r="OFW53" s="3"/>
      <c r="OFX53" s="5"/>
      <c r="OFY53" s="7"/>
      <c r="OGS53" s="3"/>
      <c r="OGT53" s="5"/>
      <c r="OGU53" s="7"/>
      <c r="OHO53" s="3"/>
      <c r="OHP53" s="5"/>
      <c r="OHQ53" s="7"/>
      <c r="OIK53" s="3"/>
      <c r="OIL53" s="5"/>
      <c r="OIM53" s="7"/>
      <c r="OJG53" s="3"/>
      <c r="OJH53" s="5"/>
      <c r="OJI53" s="7"/>
      <c r="OKC53" s="3"/>
      <c r="OKD53" s="5"/>
      <c r="OKE53" s="7"/>
      <c r="OKY53" s="3"/>
      <c r="OKZ53" s="5"/>
      <c r="OLA53" s="7"/>
      <c r="OLU53" s="3"/>
      <c r="OLV53" s="5"/>
      <c r="OLW53" s="7"/>
      <c r="OMQ53" s="3"/>
      <c r="OMR53" s="5"/>
      <c r="OMS53" s="7"/>
      <c r="ONM53" s="3"/>
      <c r="ONN53" s="5"/>
      <c r="ONO53" s="7"/>
      <c r="OOI53" s="3"/>
      <c r="OOJ53" s="5"/>
      <c r="OOK53" s="7"/>
      <c r="OPE53" s="3"/>
      <c r="OPF53" s="5"/>
      <c r="OPG53" s="7"/>
      <c r="OQA53" s="3"/>
      <c r="OQB53" s="5"/>
      <c r="OQC53" s="7"/>
      <c r="OQW53" s="3"/>
      <c r="OQX53" s="5"/>
      <c r="OQY53" s="7"/>
      <c r="ORS53" s="3"/>
      <c r="ORT53" s="5"/>
      <c r="ORU53" s="7"/>
      <c r="OSO53" s="3"/>
      <c r="OSP53" s="5"/>
      <c r="OSQ53" s="7"/>
      <c r="OTK53" s="3"/>
      <c r="OTL53" s="5"/>
      <c r="OTM53" s="7"/>
      <c r="OUG53" s="3"/>
      <c r="OUH53" s="5"/>
      <c r="OUI53" s="7"/>
      <c r="OVC53" s="3"/>
      <c r="OVD53" s="5"/>
      <c r="OVE53" s="7"/>
      <c r="OVY53" s="3"/>
      <c r="OVZ53" s="5"/>
      <c r="OWA53" s="7"/>
      <c r="OWU53" s="3"/>
      <c r="OWV53" s="5"/>
      <c r="OWW53" s="7"/>
      <c r="OXQ53" s="3"/>
      <c r="OXR53" s="5"/>
      <c r="OXS53" s="7"/>
      <c r="OYM53" s="3"/>
      <c r="OYN53" s="5"/>
      <c r="OYO53" s="7"/>
      <c r="OZI53" s="3"/>
      <c r="OZJ53" s="5"/>
      <c r="OZK53" s="7"/>
      <c r="PAE53" s="3"/>
      <c r="PAF53" s="5"/>
      <c r="PAG53" s="7"/>
      <c r="PBA53" s="3"/>
      <c r="PBB53" s="5"/>
      <c r="PBC53" s="7"/>
      <c r="PBW53" s="3"/>
      <c r="PBX53" s="5"/>
      <c r="PBY53" s="7"/>
      <c r="PCS53" s="3"/>
      <c r="PCT53" s="5"/>
      <c r="PCU53" s="7"/>
      <c r="PDO53" s="3"/>
      <c r="PDP53" s="5"/>
      <c r="PDQ53" s="7"/>
      <c r="PEK53" s="3"/>
      <c r="PEL53" s="5"/>
      <c r="PEM53" s="7"/>
      <c r="PFG53" s="3"/>
      <c r="PFH53" s="5"/>
      <c r="PFI53" s="7"/>
      <c r="PGC53" s="3"/>
      <c r="PGD53" s="5"/>
      <c r="PGE53" s="7"/>
      <c r="PGY53" s="3"/>
      <c r="PGZ53" s="5"/>
      <c r="PHA53" s="7"/>
      <c r="PHU53" s="3"/>
      <c r="PHV53" s="5"/>
      <c r="PHW53" s="7"/>
      <c r="PIQ53" s="3"/>
      <c r="PIR53" s="5"/>
      <c r="PIS53" s="7"/>
      <c r="PJM53" s="3"/>
      <c r="PJN53" s="5"/>
      <c r="PJO53" s="7"/>
      <c r="PKI53" s="3"/>
      <c r="PKJ53" s="5"/>
      <c r="PKK53" s="7"/>
      <c r="PLE53" s="3"/>
      <c r="PLF53" s="5"/>
      <c r="PLG53" s="7"/>
      <c r="PMA53" s="3"/>
      <c r="PMB53" s="5"/>
      <c r="PMC53" s="7"/>
      <c r="PMW53" s="3"/>
      <c r="PMX53" s="5"/>
      <c r="PMY53" s="7"/>
      <c r="PNS53" s="3"/>
      <c r="PNT53" s="5"/>
      <c r="PNU53" s="7"/>
      <c r="POO53" s="3"/>
      <c r="POP53" s="5"/>
      <c r="POQ53" s="7"/>
      <c r="PPK53" s="3"/>
      <c r="PPL53" s="5"/>
      <c r="PPM53" s="7"/>
      <c r="PQG53" s="3"/>
      <c r="PQH53" s="5"/>
      <c r="PQI53" s="7"/>
      <c r="PRC53" s="3"/>
      <c r="PRD53" s="5"/>
      <c r="PRE53" s="7"/>
      <c r="PRY53" s="3"/>
      <c r="PRZ53" s="5"/>
      <c r="PSA53" s="7"/>
      <c r="PSU53" s="3"/>
      <c r="PSV53" s="5"/>
      <c r="PSW53" s="7"/>
      <c r="PTQ53" s="3"/>
      <c r="PTR53" s="5"/>
      <c r="PTS53" s="7"/>
      <c r="PUM53" s="3"/>
      <c r="PUN53" s="5"/>
      <c r="PUO53" s="7"/>
      <c r="PVI53" s="3"/>
      <c r="PVJ53" s="5"/>
      <c r="PVK53" s="7"/>
      <c r="PWE53" s="3"/>
      <c r="PWF53" s="5"/>
      <c r="PWG53" s="7"/>
      <c r="PXA53" s="3"/>
      <c r="PXB53" s="5"/>
      <c r="PXC53" s="7"/>
      <c r="PXW53" s="3"/>
      <c r="PXX53" s="5"/>
      <c r="PXY53" s="7"/>
      <c r="PYS53" s="3"/>
      <c r="PYT53" s="5"/>
      <c r="PYU53" s="7"/>
      <c r="PZO53" s="3"/>
      <c r="PZP53" s="5"/>
      <c r="PZQ53" s="7"/>
      <c r="QAK53" s="3"/>
      <c r="QAL53" s="5"/>
      <c r="QAM53" s="7"/>
      <c r="QBG53" s="3"/>
      <c r="QBH53" s="5"/>
      <c r="QBI53" s="7"/>
      <c r="QCC53" s="3"/>
      <c r="QCD53" s="5"/>
      <c r="QCE53" s="7"/>
      <c r="QCY53" s="3"/>
      <c r="QCZ53" s="5"/>
      <c r="QDA53" s="7"/>
      <c r="QDU53" s="3"/>
      <c r="QDV53" s="5"/>
      <c r="QDW53" s="7"/>
      <c r="QEQ53" s="3"/>
      <c r="QER53" s="5"/>
      <c r="QES53" s="7"/>
      <c r="QFM53" s="3"/>
      <c r="QFN53" s="5"/>
      <c r="QFO53" s="7"/>
      <c r="QGI53" s="3"/>
      <c r="QGJ53" s="5"/>
      <c r="QGK53" s="7"/>
      <c r="QHE53" s="3"/>
      <c r="QHF53" s="5"/>
      <c r="QHG53" s="7"/>
      <c r="QIA53" s="3"/>
      <c r="QIB53" s="5"/>
      <c r="QIC53" s="7"/>
      <c r="QIW53" s="3"/>
      <c r="QIX53" s="5"/>
      <c r="QIY53" s="7"/>
      <c r="QJS53" s="3"/>
      <c r="QJT53" s="5"/>
      <c r="QJU53" s="7"/>
      <c r="QKO53" s="3"/>
      <c r="QKP53" s="5"/>
      <c r="QKQ53" s="7"/>
      <c r="QLK53" s="3"/>
      <c r="QLL53" s="5"/>
      <c r="QLM53" s="7"/>
      <c r="QMG53" s="3"/>
      <c r="QMH53" s="5"/>
      <c r="QMI53" s="7"/>
      <c r="QNC53" s="3"/>
      <c r="QND53" s="5"/>
      <c r="QNE53" s="7"/>
      <c r="QNY53" s="3"/>
      <c r="QNZ53" s="5"/>
      <c r="QOA53" s="7"/>
      <c r="QOU53" s="3"/>
      <c r="QOV53" s="5"/>
      <c r="QOW53" s="7"/>
      <c r="QPQ53" s="3"/>
      <c r="QPR53" s="5"/>
      <c r="QPS53" s="7"/>
      <c r="QQM53" s="3"/>
      <c r="QQN53" s="5"/>
      <c r="QQO53" s="7"/>
      <c r="QRI53" s="3"/>
      <c r="QRJ53" s="5"/>
      <c r="QRK53" s="7"/>
      <c r="QSE53" s="3"/>
      <c r="QSF53" s="5"/>
      <c r="QSG53" s="7"/>
      <c r="QTA53" s="3"/>
      <c r="QTB53" s="5"/>
      <c r="QTC53" s="7"/>
      <c r="QTW53" s="3"/>
      <c r="QTX53" s="5"/>
      <c r="QTY53" s="7"/>
      <c r="QUS53" s="3"/>
      <c r="QUT53" s="5"/>
      <c r="QUU53" s="7"/>
      <c r="QVO53" s="3"/>
      <c r="QVP53" s="5"/>
      <c r="QVQ53" s="7"/>
      <c r="QWK53" s="3"/>
      <c r="QWL53" s="5"/>
      <c r="QWM53" s="7"/>
      <c r="QXG53" s="3"/>
      <c r="QXH53" s="5"/>
      <c r="QXI53" s="7"/>
      <c r="QYC53" s="3"/>
      <c r="QYD53" s="5"/>
      <c r="QYE53" s="7"/>
      <c r="QYY53" s="3"/>
      <c r="QYZ53" s="5"/>
      <c r="QZA53" s="7"/>
      <c r="QZU53" s="3"/>
      <c r="QZV53" s="5"/>
      <c r="QZW53" s="7"/>
      <c r="RAQ53" s="3"/>
      <c r="RAR53" s="5"/>
      <c r="RAS53" s="7"/>
      <c r="RBM53" s="3"/>
      <c r="RBN53" s="5"/>
      <c r="RBO53" s="7"/>
      <c r="RCI53" s="3"/>
      <c r="RCJ53" s="5"/>
      <c r="RCK53" s="7"/>
      <c r="RDE53" s="3"/>
      <c r="RDF53" s="5"/>
      <c r="RDG53" s="7"/>
      <c r="REA53" s="3"/>
      <c r="REB53" s="5"/>
      <c r="REC53" s="7"/>
      <c r="REW53" s="3"/>
      <c r="REX53" s="5"/>
      <c r="REY53" s="7"/>
      <c r="RFS53" s="3"/>
      <c r="RFT53" s="5"/>
      <c r="RFU53" s="7"/>
      <c r="RGO53" s="3"/>
      <c r="RGP53" s="5"/>
      <c r="RGQ53" s="7"/>
      <c r="RHK53" s="3"/>
      <c r="RHL53" s="5"/>
      <c r="RHM53" s="7"/>
      <c r="RIG53" s="3"/>
      <c r="RIH53" s="5"/>
      <c r="RII53" s="7"/>
      <c r="RJC53" s="3"/>
      <c r="RJD53" s="5"/>
      <c r="RJE53" s="7"/>
      <c r="RJY53" s="3"/>
      <c r="RJZ53" s="5"/>
      <c r="RKA53" s="7"/>
      <c r="RKU53" s="3"/>
      <c r="RKV53" s="5"/>
      <c r="RKW53" s="7"/>
      <c r="RLQ53" s="3"/>
      <c r="RLR53" s="5"/>
      <c r="RLS53" s="7"/>
      <c r="RMM53" s="3"/>
      <c r="RMN53" s="5"/>
      <c r="RMO53" s="7"/>
      <c r="RNI53" s="3"/>
      <c r="RNJ53" s="5"/>
      <c r="RNK53" s="7"/>
      <c r="ROE53" s="3"/>
      <c r="ROF53" s="5"/>
      <c r="ROG53" s="7"/>
      <c r="RPA53" s="3"/>
      <c r="RPB53" s="5"/>
      <c r="RPC53" s="7"/>
      <c r="RPW53" s="3"/>
      <c r="RPX53" s="5"/>
      <c r="RPY53" s="7"/>
      <c r="RQS53" s="3"/>
      <c r="RQT53" s="5"/>
      <c r="RQU53" s="7"/>
      <c r="RRO53" s="3"/>
      <c r="RRP53" s="5"/>
      <c r="RRQ53" s="7"/>
      <c r="RSK53" s="3"/>
      <c r="RSL53" s="5"/>
      <c r="RSM53" s="7"/>
      <c r="RTG53" s="3"/>
      <c r="RTH53" s="5"/>
      <c r="RTI53" s="7"/>
      <c r="RUC53" s="3"/>
      <c r="RUD53" s="5"/>
      <c r="RUE53" s="7"/>
      <c r="RUY53" s="3"/>
      <c r="RUZ53" s="5"/>
      <c r="RVA53" s="7"/>
      <c r="RVU53" s="3"/>
      <c r="RVV53" s="5"/>
      <c r="RVW53" s="7"/>
      <c r="RWQ53" s="3"/>
      <c r="RWR53" s="5"/>
      <c r="RWS53" s="7"/>
      <c r="RXM53" s="3"/>
      <c r="RXN53" s="5"/>
      <c r="RXO53" s="7"/>
      <c r="RYI53" s="3"/>
      <c r="RYJ53" s="5"/>
      <c r="RYK53" s="7"/>
      <c r="RZE53" s="3"/>
      <c r="RZF53" s="5"/>
      <c r="RZG53" s="7"/>
      <c r="SAA53" s="3"/>
      <c r="SAB53" s="5"/>
      <c r="SAC53" s="7"/>
      <c r="SAW53" s="3"/>
      <c r="SAX53" s="5"/>
      <c r="SAY53" s="7"/>
      <c r="SBS53" s="3"/>
      <c r="SBT53" s="5"/>
      <c r="SBU53" s="7"/>
      <c r="SCO53" s="3"/>
      <c r="SCP53" s="5"/>
      <c r="SCQ53" s="7"/>
      <c r="SDK53" s="3"/>
      <c r="SDL53" s="5"/>
      <c r="SDM53" s="7"/>
      <c r="SEG53" s="3"/>
      <c r="SEH53" s="5"/>
      <c r="SEI53" s="7"/>
      <c r="SFC53" s="3"/>
      <c r="SFD53" s="5"/>
      <c r="SFE53" s="7"/>
      <c r="SFY53" s="3"/>
      <c r="SFZ53" s="5"/>
      <c r="SGA53" s="7"/>
      <c r="SGU53" s="3"/>
      <c r="SGV53" s="5"/>
      <c r="SGW53" s="7"/>
      <c r="SHQ53" s="3"/>
      <c r="SHR53" s="5"/>
      <c r="SHS53" s="7"/>
      <c r="SIM53" s="3"/>
      <c r="SIN53" s="5"/>
      <c r="SIO53" s="7"/>
      <c r="SJI53" s="3"/>
      <c r="SJJ53" s="5"/>
      <c r="SJK53" s="7"/>
      <c r="SKE53" s="3"/>
      <c r="SKF53" s="5"/>
      <c r="SKG53" s="7"/>
      <c r="SLA53" s="3"/>
      <c r="SLB53" s="5"/>
      <c r="SLC53" s="7"/>
      <c r="SLW53" s="3"/>
      <c r="SLX53" s="5"/>
      <c r="SLY53" s="7"/>
      <c r="SMS53" s="3"/>
      <c r="SMT53" s="5"/>
      <c r="SMU53" s="7"/>
      <c r="SNO53" s="3"/>
      <c r="SNP53" s="5"/>
      <c r="SNQ53" s="7"/>
      <c r="SOK53" s="3"/>
      <c r="SOL53" s="5"/>
      <c r="SOM53" s="7"/>
      <c r="SPG53" s="3"/>
      <c r="SPH53" s="5"/>
      <c r="SPI53" s="7"/>
      <c r="SQC53" s="3"/>
      <c r="SQD53" s="5"/>
      <c r="SQE53" s="7"/>
      <c r="SQY53" s="3"/>
      <c r="SQZ53" s="5"/>
      <c r="SRA53" s="7"/>
      <c r="SRU53" s="3"/>
      <c r="SRV53" s="5"/>
      <c r="SRW53" s="7"/>
      <c r="SSQ53" s="3"/>
      <c r="SSR53" s="5"/>
      <c r="SSS53" s="7"/>
      <c r="STM53" s="3"/>
      <c r="STN53" s="5"/>
      <c r="STO53" s="7"/>
      <c r="SUI53" s="3"/>
      <c r="SUJ53" s="5"/>
      <c r="SUK53" s="7"/>
      <c r="SVE53" s="3"/>
      <c r="SVF53" s="5"/>
      <c r="SVG53" s="7"/>
      <c r="SWA53" s="3"/>
      <c r="SWB53" s="5"/>
      <c r="SWC53" s="7"/>
      <c r="SWW53" s="3"/>
      <c r="SWX53" s="5"/>
      <c r="SWY53" s="7"/>
      <c r="SXS53" s="3"/>
      <c r="SXT53" s="5"/>
      <c r="SXU53" s="7"/>
      <c r="SYO53" s="3"/>
      <c r="SYP53" s="5"/>
      <c r="SYQ53" s="7"/>
      <c r="SZK53" s="3"/>
      <c r="SZL53" s="5"/>
      <c r="SZM53" s="7"/>
      <c r="TAG53" s="3"/>
      <c r="TAH53" s="5"/>
      <c r="TAI53" s="7"/>
      <c r="TBC53" s="3"/>
      <c r="TBD53" s="5"/>
      <c r="TBE53" s="7"/>
      <c r="TBY53" s="3"/>
      <c r="TBZ53" s="5"/>
      <c r="TCA53" s="7"/>
      <c r="TCU53" s="3"/>
      <c r="TCV53" s="5"/>
      <c r="TCW53" s="7"/>
      <c r="TDQ53" s="3"/>
      <c r="TDR53" s="5"/>
      <c r="TDS53" s="7"/>
      <c r="TEM53" s="3"/>
      <c r="TEN53" s="5"/>
      <c r="TEO53" s="7"/>
      <c r="TFI53" s="3"/>
      <c r="TFJ53" s="5"/>
      <c r="TFK53" s="7"/>
      <c r="TGE53" s="3"/>
      <c r="TGF53" s="5"/>
      <c r="TGG53" s="7"/>
      <c r="THA53" s="3"/>
      <c r="THB53" s="5"/>
      <c r="THC53" s="7"/>
      <c r="THW53" s="3"/>
      <c r="THX53" s="5"/>
      <c r="THY53" s="7"/>
      <c r="TIS53" s="3"/>
      <c r="TIT53" s="5"/>
      <c r="TIU53" s="7"/>
      <c r="TJO53" s="3"/>
      <c r="TJP53" s="5"/>
      <c r="TJQ53" s="7"/>
      <c r="TKK53" s="3"/>
      <c r="TKL53" s="5"/>
      <c r="TKM53" s="7"/>
      <c r="TLG53" s="3"/>
      <c r="TLH53" s="5"/>
      <c r="TLI53" s="7"/>
      <c r="TMC53" s="3"/>
      <c r="TMD53" s="5"/>
      <c r="TME53" s="7"/>
      <c r="TMY53" s="3"/>
      <c r="TMZ53" s="5"/>
      <c r="TNA53" s="7"/>
      <c r="TNU53" s="3"/>
      <c r="TNV53" s="5"/>
      <c r="TNW53" s="7"/>
      <c r="TOQ53" s="3"/>
      <c r="TOR53" s="5"/>
      <c r="TOS53" s="7"/>
      <c r="TPM53" s="3"/>
      <c r="TPN53" s="5"/>
      <c r="TPO53" s="7"/>
      <c r="TQI53" s="3"/>
      <c r="TQJ53" s="5"/>
      <c r="TQK53" s="7"/>
      <c r="TRE53" s="3"/>
      <c r="TRF53" s="5"/>
      <c r="TRG53" s="7"/>
      <c r="TSA53" s="3"/>
      <c r="TSB53" s="5"/>
      <c r="TSC53" s="7"/>
      <c r="TSW53" s="3"/>
      <c r="TSX53" s="5"/>
      <c r="TSY53" s="7"/>
      <c r="TTS53" s="3"/>
      <c r="TTT53" s="5"/>
      <c r="TTU53" s="7"/>
      <c r="TUO53" s="3"/>
      <c r="TUP53" s="5"/>
      <c r="TUQ53" s="7"/>
      <c r="TVK53" s="3"/>
      <c r="TVL53" s="5"/>
      <c r="TVM53" s="7"/>
      <c r="TWG53" s="3"/>
      <c r="TWH53" s="5"/>
      <c r="TWI53" s="7"/>
      <c r="TXC53" s="3"/>
      <c r="TXD53" s="5"/>
      <c r="TXE53" s="7"/>
      <c r="TXY53" s="3"/>
      <c r="TXZ53" s="5"/>
      <c r="TYA53" s="7"/>
      <c r="TYU53" s="3"/>
      <c r="TYV53" s="5"/>
      <c r="TYW53" s="7"/>
      <c r="TZQ53" s="3"/>
      <c r="TZR53" s="5"/>
      <c r="TZS53" s="7"/>
      <c r="UAM53" s="3"/>
      <c r="UAN53" s="5"/>
      <c r="UAO53" s="7"/>
      <c r="UBI53" s="3"/>
      <c r="UBJ53" s="5"/>
      <c r="UBK53" s="7"/>
      <c r="UCE53" s="3"/>
      <c r="UCF53" s="5"/>
      <c r="UCG53" s="7"/>
      <c r="UDA53" s="3"/>
      <c r="UDB53" s="5"/>
      <c r="UDC53" s="7"/>
      <c r="UDW53" s="3"/>
      <c r="UDX53" s="5"/>
      <c r="UDY53" s="7"/>
      <c r="UES53" s="3"/>
      <c r="UET53" s="5"/>
      <c r="UEU53" s="7"/>
      <c r="UFO53" s="3"/>
      <c r="UFP53" s="5"/>
      <c r="UFQ53" s="7"/>
      <c r="UGK53" s="3"/>
      <c r="UGL53" s="5"/>
      <c r="UGM53" s="7"/>
      <c r="UHG53" s="3"/>
      <c r="UHH53" s="5"/>
      <c r="UHI53" s="7"/>
      <c r="UIC53" s="3"/>
      <c r="UID53" s="5"/>
      <c r="UIE53" s="7"/>
      <c r="UIY53" s="3"/>
      <c r="UIZ53" s="5"/>
      <c r="UJA53" s="7"/>
      <c r="UJU53" s="3"/>
      <c r="UJV53" s="5"/>
      <c r="UJW53" s="7"/>
      <c r="UKQ53" s="3"/>
      <c r="UKR53" s="5"/>
      <c r="UKS53" s="7"/>
      <c r="ULM53" s="3"/>
      <c r="ULN53" s="5"/>
      <c r="ULO53" s="7"/>
      <c r="UMI53" s="3"/>
      <c r="UMJ53" s="5"/>
      <c r="UMK53" s="7"/>
      <c r="UNE53" s="3"/>
      <c r="UNF53" s="5"/>
      <c r="UNG53" s="7"/>
      <c r="UOA53" s="3"/>
      <c r="UOB53" s="5"/>
      <c r="UOC53" s="7"/>
      <c r="UOW53" s="3"/>
      <c r="UOX53" s="5"/>
      <c r="UOY53" s="7"/>
      <c r="UPS53" s="3"/>
      <c r="UPT53" s="5"/>
      <c r="UPU53" s="7"/>
      <c r="UQO53" s="3"/>
      <c r="UQP53" s="5"/>
      <c r="UQQ53" s="7"/>
      <c r="URK53" s="3"/>
      <c r="URL53" s="5"/>
      <c r="URM53" s="7"/>
      <c r="USG53" s="3"/>
      <c r="USH53" s="5"/>
      <c r="USI53" s="7"/>
      <c r="UTC53" s="3"/>
      <c r="UTD53" s="5"/>
      <c r="UTE53" s="7"/>
      <c r="UTY53" s="3"/>
      <c r="UTZ53" s="5"/>
      <c r="UUA53" s="7"/>
      <c r="UUU53" s="3"/>
      <c r="UUV53" s="5"/>
      <c r="UUW53" s="7"/>
      <c r="UVQ53" s="3"/>
      <c r="UVR53" s="5"/>
      <c r="UVS53" s="7"/>
      <c r="UWM53" s="3"/>
      <c r="UWN53" s="5"/>
      <c r="UWO53" s="7"/>
      <c r="UXI53" s="3"/>
      <c r="UXJ53" s="5"/>
      <c r="UXK53" s="7"/>
      <c r="UYE53" s="3"/>
      <c r="UYF53" s="5"/>
      <c r="UYG53" s="7"/>
      <c r="UZA53" s="3"/>
      <c r="UZB53" s="5"/>
      <c r="UZC53" s="7"/>
      <c r="UZW53" s="3"/>
      <c r="UZX53" s="5"/>
      <c r="UZY53" s="7"/>
      <c r="VAS53" s="3"/>
      <c r="VAT53" s="5"/>
      <c r="VAU53" s="7"/>
      <c r="VBO53" s="3"/>
      <c r="VBP53" s="5"/>
      <c r="VBQ53" s="7"/>
      <c r="VCK53" s="3"/>
      <c r="VCL53" s="5"/>
      <c r="VCM53" s="7"/>
      <c r="VDG53" s="3"/>
      <c r="VDH53" s="5"/>
      <c r="VDI53" s="7"/>
      <c r="VEC53" s="3"/>
      <c r="VED53" s="5"/>
      <c r="VEE53" s="7"/>
      <c r="VEY53" s="3"/>
      <c r="VEZ53" s="5"/>
      <c r="VFA53" s="7"/>
      <c r="VFU53" s="3"/>
      <c r="VFV53" s="5"/>
      <c r="VFW53" s="7"/>
      <c r="VGQ53" s="3"/>
      <c r="VGR53" s="5"/>
      <c r="VGS53" s="7"/>
      <c r="VHM53" s="3"/>
      <c r="VHN53" s="5"/>
      <c r="VHO53" s="7"/>
      <c r="VII53" s="3"/>
      <c r="VIJ53" s="5"/>
      <c r="VIK53" s="7"/>
      <c r="VJE53" s="3"/>
      <c r="VJF53" s="5"/>
      <c r="VJG53" s="7"/>
      <c r="VKA53" s="3"/>
      <c r="VKB53" s="5"/>
      <c r="VKC53" s="7"/>
      <c r="VKW53" s="3"/>
      <c r="VKX53" s="5"/>
      <c r="VKY53" s="7"/>
      <c r="VLS53" s="3"/>
      <c r="VLT53" s="5"/>
      <c r="VLU53" s="7"/>
      <c r="VMO53" s="3"/>
      <c r="VMP53" s="5"/>
      <c r="VMQ53" s="7"/>
      <c r="VNK53" s="3"/>
      <c r="VNL53" s="5"/>
      <c r="VNM53" s="7"/>
      <c r="VOG53" s="3"/>
      <c r="VOH53" s="5"/>
      <c r="VOI53" s="7"/>
      <c r="VPC53" s="3"/>
      <c r="VPD53" s="5"/>
      <c r="VPE53" s="7"/>
      <c r="VPY53" s="3"/>
      <c r="VPZ53" s="5"/>
      <c r="VQA53" s="7"/>
      <c r="VQU53" s="3"/>
      <c r="VQV53" s="5"/>
      <c r="VQW53" s="7"/>
      <c r="VRQ53" s="3"/>
      <c r="VRR53" s="5"/>
      <c r="VRS53" s="7"/>
      <c r="VSM53" s="3"/>
      <c r="VSN53" s="5"/>
      <c r="VSO53" s="7"/>
      <c r="VTI53" s="3"/>
      <c r="VTJ53" s="5"/>
      <c r="VTK53" s="7"/>
      <c r="VUE53" s="3"/>
      <c r="VUF53" s="5"/>
      <c r="VUG53" s="7"/>
      <c r="VVA53" s="3"/>
      <c r="VVB53" s="5"/>
      <c r="VVC53" s="7"/>
      <c r="VVW53" s="3"/>
      <c r="VVX53" s="5"/>
      <c r="VVY53" s="7"/>
      <c r="VWS53" s="3"/>
      <c r="VWT53" s="5"/>
      <c r="VWU53" s="7"/>
      <c r="VXO53" s="3"/>
      <c r="VXP53" s="5"/>
      <c r="VXQ53" s="7"/>
      <c r="VYK53" s="3"/>
      <c r="VYL53" s="5"/>
      <c r="VYM53" s="7"/>
      <c r="VZG53" s="3"/>
      <c r="VZH53" s="5"/>
      <c r="VZI53" s="7"/>
      <c r="WAC53" s="3"/>
      <c r="WAD53" s="5"/>
      <c r="WAE53" s="7"/>
      <c r="WAY53" s="3"/>
      <c r="WAZ53" s="5"/>
      <c r="WBA53" s="7"/>
      <c r="WBU53" s="3"/>
      <c r="WBV53" s="5"/>
      <c r="WBW53" s="7"/>
      <c r="WCQ53" s="3"/>
      <c r="WCR53" s="5"/>
      <c r="WCS53" s="7"/>
      <c r="WDM53" s="3"/>
      <c r="WDN53" s="5"/>
      <c r="WDO53" s="7"/>
      <c r="WEI53" s="3"/>
      <c r="WEJ53" s="5"/>
      <c r="WEK53" s="7"/>
      <c r="WFE53" s="3"/>
      <c r="WFF53" s="5"/>
      <c r="WFG53" s="7"/>
      <c r="WGA53" s="3"/>
      <c r="WGB53" s="5"/>
      <c r="WGC53" s="7"/>
      <c r="WGW53" s="3"/>
      <c r="WGX53" s="5"/>
      <c r="WGY53" s="7"/>
      <c r="WHS53" s="3"/>
      <c r="WHT53" s="5"/>
      <c r="WHU53" s="7"/>
      <c r="WIO53" s="3"/>
      <c r="WIP53" s="5"/>
      <c r="WIQ53" s="7"/>
      <c r="WJK53" s="3"/>
      <c r="WJL53" s="5"/>
      <c r="WJM53" s="7"/>
      <c r="WKG53" s="3"/>
      <c r="WKH53" s="5"/>
      <c r="WKI53" s="7"/>
      <c r="WLC53" s="3"/>
      <c r="WLD53" s="5"/>
      <c r="WLE53" s="7"/>
      <c r="WLY53" s="3"/>
      <c r="WLZ53" s="5"/>
      <c r="WMA53" s="7"/>
      <c r="WMU53" s="3"/>
      <c r="WMV53" s="5"/>
      <c r="WMW53" s="7"/>
      <c r="WNQ53" s="3"/>
      <c r="WNR53" s="5"/>
      <c r="WNS53" s="7"/>
      <c r="WOM53" s="3"/>
      <c r="WON53" s="5"/>
      <c r="WOO53" s="7"/>
      <c r="WPI53" s="3"/>
      <c r="WPJ53" s="5"/>
      <c r="WPK53" s="7"/>
      <c r="WQE53" s="3"/>
      <c r="WQF53" s="5"/>
      <c r="WQG53" s="7"/>
      <c r="WRA53" s="3"/>
      <c r="WRB53" s="5"/>
      <c r="WRC53" s="7"/>
      <c r="WRW53" s="3"/>
      <c r="WRX53" s="5"/>
      <c r="WRY53" s="7"/>
      <c r="WSS53" s="3"/>
      <c r="WST53" s="5"/>
      <c r="WSU53" s="7"/>
      <c r="WTO53" s="3"/>
      <c r="WTP53" s="5"/>
      <c r="WTQ53" s="7"/>
      <c r="WUK53" s="3"/>
      <c r="WUL53" s="5"/>
      <c r="WUM53" s="7"/>
      <c r="WVG53" s="3"/>
      <c r="WVH53" s="5"/>
      <c r="WVI53" s="7"/>
      <c r="WWC53" s="3"/>
      <c r="WWD53" s="5"/>
      <c r="WWE53" s="7"/>
      <c r="WWY53" s="3"/>
      <c r="WWZ53" s="5"/>
      <c r="WXA53" s="7"/>
      <c r="WXU53" s="3"/>
      <c r="WXV53" s="5"/>
      <c r="WXW53" s="7"/>
      <c r="WYQ53" s="3"/>
      <c r="WYR53" s="5"/>
      <c r="WYS53" s="7"/>
      <c r="WZM53" s="3"/>
      <c r="WZN53" s="5"/>
      <c r="WZO53" s="7"/>
      <c r="XAI53" s="3"/>
      <c r="XAJ53" s="5"/>
      <c r="XAK53" s="7"/>
      <c r="XBE53" s="3"/>
      <c r="XBF53" s="5"/>
      <c r="XBG53" s="7"/>
      <c r="XCA53" s="3"/>
      <c r="XCB53" s="5"/>
      <c r="XCC53" s="7"/>
      <c r="XCW53" s="3"/>
      <c r="XCX53" s="5"/>
      <c r="XCY53" s="7"/>
      <c r="XDS53" s="3"/>
      <c r="XDT53" s="5"/>
      <c r="XDU53" s="7"/>
      <c r="XEO53" s="3"/>
      <c r="XEP53" s="5"/>
      <c r="XEQ53" s="7"/>
    </row>
    <row r="54" spans="1:1015 1035:3061 3081:4095 4115:5107 5127:6141 6161:7153 7173:8187 8207:9199 9219:10233 10253:11245 11265:12279 12299:14325 14345:15359 15379:16371" s="76" customFormat="1" x14ac:dyDescent="0.3">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row>
    <row r="55" spans="1:1015 1035:3061 3081:4095 4115:5107 5127:6141 6161:7153 7173:8187 8207:9199 9219:10233 10253:11245 11265:12279 12299:14325 14345:15359 15379:16371" s="76" customFormat="1" x14ac:dyDescent="0.3">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row>
    <row r="56" spans="1:1015 1035:3061 3081:4095 4115:5107 5127:6141 6161:7153 7173:8187 8207:9199 9219:10233 10253:11245 11265:12279 12299:14325 14345:15359 15379:16371" s="76" customFormat="1" x14ac:dyDescent="0.3">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row>
    <row r="57" spans="1:1015 1035:3061 3081:4095 4115:5107 5127:6141 6161:7153 7173:8187 8207:9199 9219:10233 10253:11245 11265:12279 12299:14325 14345:15359 15379:16371" x14ac:dyDescent="0.3">
      <c r="A57" s="295" t="s">
        <v>13</v>
      </c>
      <c r="B57" s="296"/>
      <c r="C57" s="10">
        <f t="shared" ref="C57:V57" si="36">C8</f>
        <v>2011</v>
      </c>
      <c r="D57" s="10">
        <f t="shared" si="36"/>
        <v>2012</v>
      </c>
      <c r="E57" s="10">
        <f t="shared" si="36"/>
        <v>2013</v>
      </c>
      <c r="F57" s="10">
        <f t="shared" si="36"/>
        <v>2014</v>
      </c>
      <c r="G57" s="10">
        <f t="shared" si="36"/>
        <v>2015</v>
      </c>
      <c r="H57" s="10">
        <f t="shared" si="36"/>
        <v>2016</v>
      </c>
      <c r="I57" s="10">
        <f t="shared" si="36"/>
        <v>2017</v>
      </c>
      <c r="J57" s="10">
        <f t="shared" si="36"/>
        <v>2018</v>
      </c>
      <c r="K57" s="10">
        <f t="shared" si="36"/>
        <v>2019</v>
      </c>
      <c r="L57" s="10">
        <f t="shared" si="36"/>
        <v>2020</v>
      </c>
      <c r="M57" s="10">
        <f t="shared" si="36"/>
        <v>2021</v>
      </c>
      <c r="N57" s="10">
        <f t="shared" si="36"/>
        <v>2022</v>
      </c>
      <c r="O57" s="10">
        <f t="shared" si="36"/>
        <v>2023</v>
      </c>
      <c r="P57" s="10">
        <f t="shared" si="36"/>
        <v>2024</v>
      </c>
      <c r="Q57" s="10">
        <f t="shared" si="36"/>
        <v>2025</v>
      </c>
      <c r="R57" s="10">
        <f t="shared" si="36"/>
        <v>2026</v>
      </c>
      <c r="S57" s="10">
        <f t="shared" si="36"/>
        <v>2027</v>
      </c>
      <c r="T57" s="10">
        <f t="shared" si="36"/>
        <v>2028</v>
      </c>
      <c r="U57" s="10">
        <f t="shared" si="36"/>
        <v>2029</v>
      </c>
      <c r="V57" s="10">
        <f t="shared" si="36"/>
        <v>2030</v>
      </c>
      <c r="AB57" s="79"/>
      <c r="AC57" s="79"/>
      <c r="AD57" s="79"/>
      <c r="AE57" s="79"/>
      <c r="AF57" s="79"/>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c r="BK57" s="76"/>
      <c r="BL57" s="76"/>
      <c r="BM57" s="76"/>
      <c r="BN57" s="76"/>
      <c r="BO57" s="76"/>
      <c r="BP57" s="76"/>
      <c r="BQ57" s="76"/>
      <c r="BR57" s="76"/>
      <c r="BS57" s="76"/>
      <c r="BT57" s="76"/>
      <c r="BU57" s="76"/>
      <c r="BV57" s="76"/>
      <c r="BW57" s="76"/>
      <c r="BX57" s="76"/>
      <c r="BY57" s="76"/>
      <c r="BZ57" s="76"/>
      <c r="CA57" s="76"/>
      <c r="CB57" s="76"/>
      <c r="CC57" s="76"/>
      <c r="CD57" s="76"/>
      <c r="CE57" s="76"/>
      <c r="CF57" s="76"/>
      <c r="CG57" s="76"/>
      <c r="CH57" s="76"/>
      <c r="CI57" s="76"/>
      <c r="CJ57" s="76"/>
      <c r="CK57" s="76"/>
      <c r="CL57" s="76"/>
      <c r="CM57" s="76"/>
      <c r="CN57" s="76"/>
      <c r="CO57" s="76"/>
      <c r="CP57" s="76"/>
      <c r="CQ57" s="76"/>
      <c r="CR57" s="76"/>
      <c r="CS57" s="76"/>
      <c r="CT57" s="76"/>
      <c r="CU57" s="76"/>
      <c r="CV57" s="76"/>
      <c r="CW57" s="76"/>
      <c r="CX57" s="76"/>
      <c r="CY57" s="76"/>
      <c r="CZ57" s="76"/>
      <c r="DA57" s="76"/>
      <c r="DB57" s="76"/>
      <c r="DC57" s="76"/>
      <c r="DD57" s="76"/>
      <c r="DE57" s="76"/>
      <c r="DF57" s="76"/>
      <c r="DG57" s="76"/>
      <c r="DH57" s="76"/>
      <c r="DI57" s="76"/>
      <c r="DJ57" s="76"/>
      <c r="DK57" s="76"/>
      <c r="DL57" s="76"/>
      <c r="DM57" s="76"/>
      <c r="DN57" s="76"/>
      <c r="DO57" s="76"/>
      <c r="DP57" s="76"/>
      <c r="DQ57" s="76"/>
    </row>
    <row r="58" spans="1:1015 1035:3061 3081:4095 4115:5107 5127:6141 6161:7153 7173:8187 8207:9199 9219:10233 10253:11245 11265:12279 12299:14325 14345:15359 15379:16371" x14ac:dyDescent="0.3">
      <c r="A58" s="3">
        <v>50</v>
      </c>
      <c r="B58" s="5" t="s">
        <v>1</v>
      </c>
      <c r="C58" s="7">
        <v>0</v>
      </c>
      <c r="D58" s="64">
        <v>0</v>
      </c>
      <c r="E58" s="9">
        <v>0</v>
      </c>
      <c r="F58" s="9">
        <v>0</v>
      </c>
      <c r="G58" s="9">
        <v>0</v>
      </c>
      <c r="H58" s="9">
        <v>0</v>
      </c>
      <c r="I58" s="275">
        <v>462955.00000000006</v>
      </c>
      <c r="J58" s="275">
        <v>882852.00000000012</v>
      </c>
      <c r="K58" s="275">
        <v>612440.99999999988</v>
      </c>
      <c r="L58" s="275">
        <v>874128</v>
      </c>
      <c r="M58" s="275"/>
      <c r="N58" s="275"/>
      <c r="O58" s="275"/>
      <c r="P58" s="275"/>
      <c r="Q58" s="275"/>
      <c r="R58" s="275"/>
      <c r="S58" s="275"/>
      <c r="T58" s="275"/>
      <c r="U58" s="275"/>
      <c r="V58" s="275"/>
      <c r="AB58" s="79"/>
      <c r="AC58" s="79"/>
      <c r="AD58" s="79"/>
      <c r="AE58" s="79"/>
      <c r="AF58" s="79"/>
    </row>
    <row r="59" spans="1:1015 1035:3061 3081:4095 4115:5107 5127:6141 6161:7153 7173:8187 8207:9199 9219:10233 10253:11245 11265:12279 12299:14325 14345:15359 15379:16371" x14ac:dyDescent="0.3">
      <c r="A59" s="3">
        <v>301</v>
      </c>
      <c r="B59" s="5" t="s">
        <v>2</v>
      </c>
      <c r="C59" s="7">
        <v>0</v>
      </c>
      <c r="D59" s="64">
        <v>0</v>
      </c>
      <c r="E59" s="9">
        <v>0</v>
      </c>
      <c r="F59" s="9">
        <v>0</v>
      </c>
      <c r="G59" s="9">
        <v>0</v>
      </c>
      <c r="H59" s="9">
        <v>0</v>
      </c>
      <c r="I59" s="9">
        <v>0</v>
      </c>
      <c r="J59" s="277">
        <v>23066</v>
      </c>
      <c r="K59" s="277">
        <v>22434</v>
      </c>
      <c r="L59" s="277">
        <v>23563</v>
      </c>
      <c r="M59" s="277"/>
      <c r="N59" s="277"/>
      <c r="O59" s="277"/>
      <c r="P59" s="277"/>
      <c r="Q59" s="277"/>
      <c r="R59" s="277"/>
      <c r="S59" s="277"/>
      <c r="T59" s="277"/>
      <c r="U59" s="277"/>
      <c r="V59" s="277"/>
      <c r="AB59" s="79"/>
      <c r="AC59" s="79"/>
      <c r="AD59" s="79"/>
      <c r="AE59" s="79"/>
      <c r="AF59" s="79"/>
    </row>
    <row r="60" spans="1:1015 1035:3061 3081:4095 4115:5107 5127:6141 6161:7153 7173:8187 8207:9199 9219:10233 10253:11245 11265:12279 12299:14325 14345:15359 15379:16371" x14ac:dyDescent="0.3">
      <c r="A60" s="3">
        <v>19</v>
      </c>
      <c r="B60" s="5" t="s">
        <v>3</v>
      </c>
      <c r="C60" s="7">
        <v>0</v>
      </c>
      <c r="D60" s="64">
        <v>0</v>
      </c>
      <c r="E60" s="9">
        <v>0</v>
      </c>
      <c r="F60" s="9">
        <v>0</v>
      </c>
      <c r="G60" s="9">
        <v>0</v>
      </c>
      <c r="H60" s="9">
        <v>0</v>
      </c>
      <c r="I60" s="9">
        <v>0</v>
      </c>
      <c r="J60" s="277">
        <v>147618</v>
      </c>
      <c r="K60" s="277">
        <v>377338</v>
      </c>
      <c r="L60" s="277">
        <v>603750</v>
      </c>
      <c r="M60" s="277"/>
      <c r="N60" s="277"/>
      <c r="O60" s="277"/>
      <c r="P60" s="277"/>
      <c r="Q60" s="277"/>
      <c r="R60" s="277"/>
      <c r="S60" s="277"/>
      <c r="T60" s="277"/>
      <c r="U60" s="277"/>
      <c r="V60" s="277"/>
      <c r="AB60" s="79"/>
      <c r="AC60" s="79"/>
      <c r="AD60" s="79"/>
      <c r="AE60" s="79"/>
      <c r="AF60" s="79"/>
    </row>
    <row r="61" spans="1:1015 1035:3061 3081:4095 4115:5107 5127:6141 6161:7153 7173:8187 8207:9199 9219:10233 10253:11245 11265:12279 12299:14325 14345:15359 15379:16371" x14ac:dyDescent="0.3">
      <c r="A61" s="3">
        <v>91</v>
      </c>
      <c r="B61" s="5" t="s">
        <v>4</v>
      </c>
      <c r="C61" s="7">
        <v>0</v>
      </c>
      <c r="D61" s="64">
        <v>0</v>
      </c>
      <c r="E61" s="9">
        <v>0</v>
      </c>
      <c r="F61" s="9">
        <v>0</v>
      </c>
      <c r="G61" s="9">
        <v>0</v>
      </c>
      <c r="H61" s="9">
        <v>0</v>
      </c>
      <c r="I61" s="9">
        <v>0</v>
      </c>
      <c r="J61" s="277">
        <v>214250</v>
      </c>
      <c r="K61" s="277">
        <v>346099</v>
      </c>
      <c r="L61" s="277">
        <v>305425</v>
      </c>
      <c r="M61" s="277"/>
      <c r="N61" s="277"/>
      <c r="O61" s="277"/>
      <c r="P61" s="277"/>
      <c r="Q61" s="277"/>
      <c r="R61" s="277"/>
      <c r="S61" s="277"/>
      <c r="T61" s="277"/>
      <c r="U61" s="277"/>
      <c r="V61" s="277"/>
      <c r="AB61" s="79"/>
      <c r="AC61" s="79"/>
      <c r="AD61" s="79"/>
      <c r="AE61" s="79"/>
      <c r="AF61" s="79"/>
    </row>
    <row r="62" spans="1:1015 1035:3061 3081:4095 4115:5107 5127:6141 6161:7153 7173:8187 8207:9199 9219:10233 10253:11245 11265:12279 12299:14325 14345:15359 15379:16371" x14ac:dyDescent="0.3">
      <c r="A62" s="3">
        <v>7</v>
      </c>
      <c r="B62" s="5" t="s">
        <v>5</v>
      </c>
      <c r="C62" s="7">
        <v>0</v>
      </c>
      <c r="D62" s="64">
        <v>0</v>
      </c>
      <c r="E62" s="9">
        <v>0</v>
      </c>
      <c r="F62" s="9">
        <v>0</v>
      </c>
      <c r="G62" s="9">
        <v>0</v>
      </c>
      <c r="H62" s="9">
        <v>0</v>
      </c>
      <c r="I62" s="9">
        <v>0</v>
      </c>
      <c r="J62" s="277">
        <f>640287+15407</f>
        <v>655694</v>
      </c>
      <c r="K62" s="277">
        <f>966402+27177</f>
        <v>993579</v>
      </c>
      <c r="L62" s="277">
        <f>911655+22075</f>
        <v>933730</v>
      </c>
      <c r="M62" s="277"/>
      <c r="N62" s="277"/>
      <c r="O62" s="277"/>
      <c r="P62" s="277"/>
      <c r="Q62" s="277"/>
      <c r="R62" s="277"/>
      <c r="S62" s="277"/>
      <c r="T62" s="277"/>
      <c r="U62" s="277"/>
      <c r="V62" s="277"/>
      <c r="AB62" s="79"/>
      <c r="AC62" s="79"/>
      <c r="AD62" s="79"/>
      <c r="AE62" s="79"/>
      <c r="AF62" s="79"/>
    </row>
    <row r="63" spans="1:1015 1035:3061 3081:4095 4115:5107 5127:6141 6161:7153 7173:8187 8207:9199 9219:10233 10253:11245 11265:12279 12299:14325 14345:15359 15379:16371" x14ac:dyDescent="0.3">
      <c r="A63" s="3">
        <v>44</v>
      </c>
      <c r="B63" s="5" t="s">
        <v>6</v>
      </c>
      <c r="C63" s="7">
        <v>0</v>
      </c>
      <c r="D63" s="64">
        <v>0</v>
      </c>
      <c r="E63" s="9">
        <v>0</v>
      </c>
      <c r="F63" s="9">
        <v>0</v>
      </c>
      <c r="G63" s="9">
        <v>0</v>
      </c>
      <c r="H63" s="9">
        <v>0</v>
      </c>
      <c r="I63" s="9">
        <v>0</v>
      </c>
      <c r="J63" s="277">
        <f>547287+133210</f>
        <v>680497</v>
      </c>
      <c r="K63" s="277">
        <f>771434+95709</f>
        <v>867143</v>
      </c>
      <c r="L63" s="277">
        <f>692812+39703</f>
        <v>732515</v>
      </c>
      <c r="M63" s="277"/>
      <c r="N63" s="277"/>
      <c r="O63" s="277"/>
      <c r="P63" s="277"/>
      <c r="Q63" s="277"/>
      <c r="R63" s="277"/>
      <c r="S63" s="277"/>
      <c r="T63" s="277"/>
      <c r="U63" s="277"/>
      <c r="V63" s="277"/>
    </row>
    <row r="64" spans="1:1015 1035:3061 3081:4095 4115:5107 5127:6141 6161:7153 7173:8187 8207:9199 9219:10233 10253:11245 11265:12279 12299:14325 14345:15359 15379:16371" x14ac:dyDescent="0.3">
      <c r="A64" s="3">
        <v>4</v>
      </c>
      <c r="B64" s="5" t="s">
        <v>7</v>
      </c>
      <c r="C64" s="7">
        <v>0</v>
      </c>
      <c r="D64" s="64">
        <v>0</v>
      </c>
      <c r="E64" s="9">
        <v>0</v>
      </c>
      <c r="F64" s="9">
        <v>0</v>
      </c>
      <c r="G64" s="9">
        <v>0</v>
      </c>
      <c r="H64" s="9">
        <v>0</v>
      </c>
      <c r="I64" s="9">
        <v>0</v>
      </c>
      <c r="J64" s="277">
        <v>54768</v>
      </c>
      <c r="K64" s="277">
        <v>71734</v>
      </c>
      <c r="L64" s="277">
        <v>68457</v>
      </c>
      <c r="M64" s="277"/>
      <c r="N64" s="277"/>
      <c r="O64" s="277"/>
      <c r="P64" s="277"/>
      <c r="Q64" s="277"/>
      <c r="R64" s="277"/>
      <c r="S64" s="277"/>
      <c r="T64" s="277"/>
      <c r="U64" s="277"/>
      <c r="V64" s="277"/>
    </row>
    <row r="65" spans="1:23" x14ac:dyDescent="0.3">
      <c r="A65" s="3">
        <v>10</v>
      </c>
      <c r="B65" s="5" t="s">
        <v>8</v>
      </c>
      <c r="C65" s="7">
        <v>0</v>
      </c>
      <c r="D65" s="64">
        <v>0</v>
      </c>
      <c r="E65" s="9">
        <v>0</v>
      </c>
      <c r="F65" s="9">
        <v>0</v>
      </c>
      <c r="G65" s="9">
        <v>0</v>
      </c>
      <c r="H65" s="9">
        <v>0</v>
      </c>
      <c r="I65" s="9">
        <v>0</v>
      </c>
      <c r="J65" s="277">
        <v>136271</v>
      </c>
      <c r="K65" s="277">
        <v>484631</v>
      </c>
      <c r="L65" s="277">
        <v>493618</v>
      </c>
      <c r="M65" s="277"/>
      <c r="N65" s="277"/>
      <c r="O65" s="277"/>
      <c r="P65" s="277"/>
      <c r="Q65" s="277"/>
      <c r="R65" s="277"/>
      <c r="S65" s="277"/>
      <c r="T65" s="277"/>
      <c r="U65" s="277"/>
      <c r="V65" s="277"/>
    </row>
    <row r="66" spans="1:23" x14ac:dyDescent="0.3">
      <c r="A66" s="3">
        <v>5</v>
      </c>
      <c r="B66" s="5" t="s">
        <v>9</v>
      </c>
      <c r="C66" s="7">
        <v>0</v>
      </c>
      <c r="D66" s="64">
        <v>0</v>
      </c>
      <c r="E66" s="9">
        <v>0</v>
      </c>
      <c r="F66" s="9">
        <v>0</v>
      </c>
      <c r="G66" s="9">
        <v>0</v>
      </c>
      <c r="H66" s="9">
        <v>0</v>
      </c>
      <c r="I66" s="9">
        <v>0</v>
      </c>
      <c r="J66" s="277">
        <v>244156</v>
      </c>
      <c r="K66" s="277">
        <v>25385</v>
      </c>
      <c r="L66" s="277">
        <v>57670</v>
      </c>
      <c r="M66" s="277"/>
      <c r="N66" s="277"/>
      <c r="O66" s="277"/>
      <c r="P66" s="277"/>
      <c r="Q66" s="277"/>
      <c r="R66" s="277"/>
      <c r="S66" s="277"/>
      <c r="T66" s="277"/>
      <c r="U66" s="277"/>
      <c r="V66" s="277"/>
    </row>
    <row r="67" spans="1:23" x14ac:dyDescent="0.3">
      <c r="A67" s="3">
        <v>-1</v>
      </c>
      <c r="B67" s="5" t="s">
        <v>2397</v>
      </c>
      <c r="C67" s="276">
        <f>C63*5/100</f>
        <v>0</v>
      </c>
      <c r="D67" s="277">
        <f>D63*5/100</f>
        <v>0</v>
      </c>
      <c r="E67" s="277">
        <f t="shared" ref="E67:V67" si="37">E63*5/100</f>
        <v>0</v>
      </c>
      <c r="F67" s="277">
        <f t="shared" si="37"/>
        <v>0</v>
      </c>
      <c r="G67" s="277">
        <f t="shared" si="37"/>
        <v>0</v>
      </c>
      <c r="H67" s="277">
        <f t="shared" si="37"/>
        <v>0</v>
      </c>
      <c r="I67" s="277">
        <f t="shared" si="37"/>
        <v>0</v>
      </c>
      <c r="J67" s="277">
        <v>250582</v>
      </c>
      <c r="K67" s="277">
        <v>350426</v>
      </c>
      <c r="L67" s="277">
        <v>349065</v>
      </c>
      <c r="M67" s="277">
        <f t="shared" si="37"/>
        <v>0</v>
      </c>
      <c r="N67" s="277">
        <f t="shared" si="37"/>
        <v>0</v>
      </c>
      <c r="O67" s="277">
        <f t="shared" si="37"/>
        <v>0</v>
      </c>
      <c r="P67" s="277">
        <f t="shared" si="37"/>
        <v>0</v>
      </c>
      <c r="Q67" s="277">
        <f t="shared" si="37"/>
        <v>0</v>
      </c>
      <c r="R67" s="277">
        <f t="shared" si="37"/>
        <v>0</v>
      </c>
      <c r="S67" s="277">
        <f t="shared" si="37"/>
        <v>0</v>
      </c>
      <c r="T67" s="277">
        <f t="shared" si="37"/>
        <v>0</v>
      </c>
      <c r="U67" s="277">
        <f t="shared" si="37"/>
        <v>0</v>
      </c>
      <c r="V67" s="277">
        <f t="shared" si="37"/>
        <v>0</v>
      </c>
    </row>
    <row r="68" spans="1:23" x14ac:dyDescent="0.3">
      <c r="A68" s="31"/>
      <c r="B68" s="31"/>
      <c r="C68" s="31"/>
      <c r="H68" s="31"/>
      <c r="I68" s="31"/>
      <c r="J68" s="31"/>
      <c r="K68" s="31"/>
      <c r="L68" s="31"/>
      <c r="M68" s="31"/>
      <c r="N68" s="31"/>
      <c r="O68" s="31"/>
      <c r="P68" s="31"/>
      <c r="Q68" s="31"/>
      <c r="R68" s="31"/>
      <c r="S68" s="31"/>
      <c r="T68" s="31"/>
      <c r="U68" s="31"/>
      <c r="V68" s="31"/>
      <c r="W68" s="31"/>
    </row>
    <row r="69" spans="1:23" s="79" customFormat="1" ht="17.399999999999999" customHeight="1" x14ac:dyDescent="0.3"/>
    <row r="70" spans="1:23" s="79" customFormat="1" ht="13.8" x14ac:dyDescent="0.3"/>
    <row r="71" spans="1:23" s="79" customFormat="1" ht="13.8" x14ac:dyDescent="0.3"/>
    <row r="72" spans="1:23" x14ac:dyDescent="0.3">
      <c r="A72" s="31"/>
      <c r="B72" s="31"/>
      <c r="C72" s="31"/>
      <c r="G72" s="79"/>
      <c r="H72" s="79"/>
      <c r="I72" s="79"/>
      <c r="J72" s="79"/>
      <c r="K72" s="79"/>
      <c r="L72" s="79"/>
      <c r="M72" s="79"/>
      <c r="N72" s="79"/>
      <c r="O72" s="31"/>
      <c r="P72" s="31"/>
      <c r="Q72" s="31"/>
      <c r="R72" s="31"/>
      <c r="S72" s="31"/>
      <c r="T72" s="31"/>
      <c r="U72" s="31"/>
      <c r="V72" s="31"/>
      <c r="W72" s="31"/>
    </row>
    <row r="73" spans="1:23" x14ac:dyDescent="0.3">
      <c r="A73" s="31"/>
      <c r="B73" s="31"/>
      <c r="C73" s="31"/>
      <c r="G73" s="79"/>
      <c r="H73" s="79"/>
      <c r="I73" s="79"/>
      <c r="J73" s="79"/>
      <c r="K73" s="79"/>
      <c r="L73" s="79"/>
      <c r="M73" s="79"/>
      <c r="N73" s="79"/>
      <c r="O73" s="31"/>
      <c r="P73" s="31"/>
      <c r="Q73" s="31"/>
      <c r="R73" s="31"/>
      <c r="S73" s="31"/>
      <c r="T73" s="31"/>
      <c r="U73" s="31"/>
      <c r="V73" s="31"/>
      <c r="W73" s="31"/>
    </row>
    <row r="74" spans="1:23" x14ac:dyDescent="0.3">
      <c r="A74" s="31"/>
      <c r="B74" s="31"/>
      <c r="C74" s="31"/>
      <c r="G74" s="79"/>
      <c r="H74" s="79"/>
      <c r="I74" s="79"/>
      <c r="J74" s="79"/>
      <c r="K74" s="79"/>
      <c r="L74" s="79"/>
      <c r="M74" s="79"/>
      <c r="N74" s="79"/>
      <c r="O74" s="31"/>
      <c r="P74" s="31"/>
      <c r="Q74" s="31"/>
      <c r="R74" s="31"/>
      <c r="S74" s="31"/>
      <c r="T74" s="31"/>
      <c r="U74" s="31"/>
      <c r="V74" s="31"/>
      <c r="W74" s="31"/>
    </row>
    <row r="75" spans="1:23" x14ac:dyDescent="0.3">
      <c r="A75" s="31"/>
      <c r="B75" s="31"/>
      <c r="C75" s="31"/>
      <c r="G75" s="79"/>
      <c r="H75" s="79"/>
      <c r="I75" s="79"/>
      <c r="J75" s="79"/>
      <c r="K75" s="79"/>
      <c r="L75" s="79"/>
      <c r="M75" s="79"/>
      <c r="N75" s="79"/>
      <c r="O75" s="31"/>
      <c r="P75" s="31"/>
      <c r="Q75" s="31"/>
      <c r="R75" s="31"/>
      <c r="S75" s="31"/>
      <c r="T75" s="31"/>
      <c r="U75" s="31"/>
      <c r="V75" s="31"/>
      <c r="W75" s="31"/>
    </row>
    <row r="76" spans="1:23" x14ac:dyDescent="0.3">
      <c r="A76" s="31"/>
      <c r="B76" s="31"/>
      <c r="C76" s="31"/>
      <c r="G76" s="79"/>
      <c r="H76" s="79"/>
      <c r="I76" s="79"/>
      <c r="J76" s="79"/>
      <c r="K76" s="79"/>
      <c r="L76" s="79"/>
      <c r="M76" s="79"/>
      <c r="N76" s="79"/>
      <c r="O76" s="31"/>
      <c r="P76" s="31"/>
      <c r="Q76" s="31"/>
      <c r="R76" s="31"/>
      <c r="S76" s="31"/>
      <c r="T76" s="31"/>
      <c r="U76" s="31"/>
      <c r="V76" s="31"/>
      <c r="W76" s="31"/>
    </row>
    <row r="77" spans="1:23" x14ac:dyDescent="0.3">
      <c r="A77" s="31"/>
      <c r="B77" s="31"/>
      <c r="C77" s="31"/>
      <c r="G77" s="79"/>
      <c r="H77" s="79"/>
      <c r="I77" s="79"/>
      <c r="J77" s="79"/>
      <c r="K77" s="79"/>
      <c r="L77" s="79"/>
      <c r="M77" s="79"/>
      <c r="N77" s="79"/>
      <c r="O77" s="31"/>
      <c r="P77" s="31"/>
      <c r="Q77" s="31"/>
      <c r="R77" s="31"/>
      <c r="S77" s="31"/>
      <c r="T77" s="31"/>
      <c r="U77" s="31"/>
      <c r="V77" s="31"/>
      <c r="W77" s="31"/>
    </row>
    <row r="78" spans="1:23" x14ac:dyDescent="0.3">
      <c r="A78" s="31"/>
      <c r="B78" s="31"/>
      <c r="C78" s="31"/>
      <c r="G78" s="79"/>
      <c r="H78" s="79"/>
      <c r="I78" s="79"/>
      <c r="J78" s="79"/>
      <c r="K78" s="79"/>
      <c r="L78" s="79"/>
      <c r="M78" s="79"/>
      <c r="N78" s="79"/>
      <c r="O78" s="31"/>
      <c r="P78" s="31"/>
      <c r="Q78" s="31"/>
      <c r="R78" s="31"/>
      <c r="S78" s="31"/>
      <c r="T78" s="31"/>
      <c r="U78" s="31"/>
      <c r="V78" s="31"/>
      <c r="W78" s="31"/>
    </row>
    <row r="79" spans="1:23" x14ac:dyDescent="0.3">
      <c r="A79" s="31"/>
      <c r="B79" s="31"/>
      <c r="C79" s="31"/>
      <c r="G79" s="79"/>
      <c r="H79" s="79"/>
      <c r="I79" s="79"/>
      <c r="J79" s="79"/>
      <c r="K79" s="79"/>
      <c r="L79" s="79"/>
      <c r="M79" s="79"/>
      <c r="N79" s="79"/>
      <c r="O79" s="31"/>
      <c r="P79" s="31"/>
      <c r="Q79" s="31"/>
      <c r="R79" s="31"/>
      <c r="S79" s="31"/>
      <c r="T79" s="31"/>
      <c r="U79" s="31"/>
      <c r="V79" s="31"/>
      <c r="W79" s="31"/>
    </row>
    <row r="80" spans="1:23" x14ac:dyDescent="0.3">
      <c r="A80" s="31"/>
      <c r="B80" s="31"/>
      <c r="C80" s="31"/>
      <c r="G80" s="79"/>
      <c r="H80" s="79"/>
      <c r="I80" s="79"/>
      <c r="J80" s="79"/>
      <c r="K80" s="79"/>
      <c r="L80" s="79"/>
      <c r="M80" s="79"/>
      <c r="N80" s="79"/>
      <c r="O80" s="31"/>
      <c r="P80" s="31"/>
      <c r="Q80" s="31"/>
      <c r="R80" s="31"/>
      <c r="S80" s="31"/>
      <c r="T80" s="31"/>
      <c r="U80" s="31"/>
      <c r="V80" s="31"/>
      <c r="W80" s="31"/>
    </row>
    <row r="81" spans="7:12" x14ac:dyDescent="0.3">
      <c r="G81" s="79"/>
      <c r="H81" s="79"/>
      <c r="I81" s="79"/>
      <c r="J81" s="79"/>
      <c r="K81" s="79"/>
      <c r="L81" s="79"/>
    </row>
    <row r="82" spans="7:12" x14ac:dyDescent="0.3">
      <c r="G82" s="79"/>
      <c r="H82" s="79"/>
      <c r="I82" s="79"/>
      <c r="J82" s="79"/>
      <c r="K82" s="79"/>
      <c r="L82" s="79"/>
    </row>
    <row r="83" spans="7:12" x14ac:dyDescent="0.3">
      <c r="G83" s="79"/>
      <c r="H83" s="79"/>
      <c r="I83" s="79"/>
      <c r="J83" s="79"/>
      <c r="K83" s="79"/>
      <c r="L83" s="79"/>
    </row>
    <row r="84" spans="7:12" x14ac:dyDescent="0.3">
      <c r="G84" s="79"/>
      <c r="H84" s="79"/>
      <c r="I84" s="79"/>
      <c r="J84" s="79"/>
      <c r="K84" s="79"/>
      <c r="L84" s="79"/>
    </row>
    <row r="85" spans="7:12" x14ac:dyDescent="0.3">
      <c r="G85" s="79"/>
      <c r="H85" s="79"/>
      <c r="I85" s="79"/>
      <c r="J85" s="79"/>
      <c r="K85" s="79"/>
      <c r="L85" s="79"/>
    </row>
    <row r="86" spans="7:12" x14ac:dyDescent="0.3">
      <c r="G86" s="79"/>
      <c r="H86" s="79"/>
      <c r="I86" s="79"/>
      <c r="J86" s="79"/>
    </row>
  </sheetData>
  <sortState xmlns:xlrd2="http://schemas.microsoft.com/office/spreadsheetml/2017/richdata2" ref="X13:AB22">
    <sortCondition ref="Y13:Y22"/>
  </sortState>
  <mergeCells count="9">
    <mergeCell ref="AD12:AE12"/>
    <mergeCell ref="A42:B42"/>
    <mergeCell ref="A57:B57"/>
    <mergeCell ref="Z26:AA26"/>
    <mergeCell ref="H3:M4"/>
    <mergeCell ref="O3:T4"/>
    <mergeCell ref="A12:B12"/>
    <mergeCell ref="A8:B8"/>
    <mergeCell ref="X12:AA12"/>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1309F-B046-4253-B84A-357F27659356}">
  <sheetPr codeName="Feuil2">
    <pageSetUpPr fitToPage="1"/>
  </sheetPr>
  <dimension ref="A1:CJ396"/>
  <sheetViews>
    <sheetView zoomScaleNormal="100" workbookViewId="0">
      <pane ySplit="1" topLeftCell="A267" activePane="bottomLeft" state="frozen"/>
      <selection activeCell="B1" sqref="B1"/>
      <selection pane="bottomLeft" activeCell="N386" sqref="N386:N396"/>
    </sheetView>
  </sheetViews>
  <sheetFormatPr baseColWidth="10" defaultColWidth="11.44140625" defaultRowHeight="14.4" x14ac:dyDescent="0.3"/>
  <cols>
    <col min="1" max="2" width="2.6640625" style="1" bestFit="1" customWidth="1"/>
    <col min="3" max="3" width="3" style="1" bestFit="1" customWidth="1"/>
    <col min="4" max="4" width="26" style="1" bestFit="1" customWidth="1"/>
    <col min="5" max="5" width="15.6640625" style="1" customWidth="1"/>
    <col min="6" max="7" width="11.44140625" style="1"/>
    <col min="8" max="8" width="6.5546875" style="1" bestFit="1" customWidth="1"/>
    <col min="9" max="9" width="10" style="1" bestFit="1" customWidth="1"/>
    <col min="10" max="10" width="39.109375" style="1" bestFit="1" customWidth="1"/>
    <col min="11" max="12" width="11.44140625" style="1"/>
    <col min="13" max="13" width="26.33203125" style="1" customWidth="1"/>
    <col min="14" max="14" width="12" style="32" bestFit="1" customWidth="1"/>
    <col min="15" max="15" width="11.44140625" style="1"/>
    <col min="16" max="16" width="6.5546875" style="1" bestFit="1" customWidth="1"/>
    <col min="17" max="17" width="34.5546875" style="30" bestFit="1" customWidth="1"/>
    <col min="18" max="18" width="12" style="1" bestFit="1" customWidth="1"/>
    <col min="19" max="19" width="2.88671875" style="1" customWidth="1"/>
    <col min="20" max="20" width="11.44140625" style="1"/>
    <col min="21" max="21" width="21.44140625" style="1" customWidth="1"/>
    <col min="22" max="22" width="12" style="1" bestFit="1" customWidth="1"/>
    <col min="23" max="23" width="2.88671875" style="1" customWidth="1"/>
    <col min="24" max="24" width="20.88671875" style="1" customWidth="1"/>
    <col min="25" max="25" width="29.88671875" customWidth="1"/>
    <col min="26" max="26" width="40.5546875" bestFit="1" customWidth="1"/>
    <col min="28" max="29" width="11.44140625" customWidth="1"/>
    <col min="30" max="30" width="38.109375" bestFit="1" customWidth="1"/>
    <col min="31" max="31" width="9.33203125" bestFit="1" customWidth="1"/>
    <col min="33" max="33" width="12.44140625" customWidth="1"/>
    <col min="34" max="34" width="38.109375" bestFit="1" customWidth="1"/>
    <col min="35" max="35" width="7" bestFit="1" customWidth="1"/>
    <col min="37" max="37" width="3.88671875" bestFit="1" customWidth="1"/>
    <col min="38" max="38" width="40.88671875" customWidth="1"/>
    <col min="39" max="39" width="8.33203125" customWidth="1"/>
    <col min="41" max="41" width="17.33203125" customWidth="1"/>
    <col min="42" max="42" width="27.5546875" customWidth="1"/>
    <col min="46" max="46" width="25.88671875" customWidth="1"/>
    <col min="49" max="88" width="11.44140625" style="79"/>
  </cols>
  <sheetData>
    <row r="1" spans="1:88" s="13" customFormat="1" x14ac:dyDescent="0.3">
      <c r="A1" s="14">
        <f>0</f>
        <v>0</v>
      </c>
      <c r="B1" s="15">
        <f>A1+1</f>
        <v>1</v>
      </c>
      <c r="C1" s="15">
        <f t="shared" ref="C1:W1" si="0">B1+1</f>
        <v>2</v>
      </c>
      <c r="D1" s="15">
        <f t="shared" si="0"/>
        <v>3</v>
      </c>
      <c r="E1" s="15">
        <f t="shared" si="0"/>
        <v>4</v>
      </c>
      <c r="F1" s="15">
        <f t="shared" si="0"/>
        <v>5</v>
      </c>
      <c r="G1" s="15">
        <f t="shared" si="0"/>
        <v>6</v>
      </c>
      <c r="H1" s="15">
        <f t="shared" si="0"/>
        <v>7</v>
      </c>
      <c r="I1" s="15">
        <f t="shared" si="0"/>
        <v>8</v>
      </c>
      <c r="J1" s="15">
        <f t="shared" si="0"/>
        <v>9</v>
      </c>
      <c r="K1" s="15">
        <f t="shared" si="0"/>
        <v>10</v>
      </c>
      <c r="L1" s="15">
        <f t="shared" si="0"/>
        <v>11</v>
      </c>
      <c r="M1" s="15">
        <f t="shared" si="0"/>
        <v>12</v>
      </c>
      <c r="N1" s="62">
        <f t="shared" si="0"/>
        <v>13</v>
      </c>
      <c r="O1" s="15">
        <f t="shared" si="0"/>
        <v>14</v>
      </c>
      <c r="P1" s="15">
        <f t="shared" si="0"/>
        <v>15</v>
      </c>
      <c r="Q1" s="15">
        <f t="shared" si="0"/>
        <v>16</v>
      </c>
      <c r="R1" s="15">
        <f t="shared" si="0"/>
        <v>17</v>
      </c>
      <c r="S1" s="15">
        <f t="shared" si="0"/>
        <v>18</v>
      </c>
      <c r="T1" s="15">
        <f t="shared" si="0"/>
        <v>19</v>
      </c>
      <c r="U1" s="15">
        <f t="shared" si="0"/>
        <v>20</v>
      </c>
      <c r="V1" s="15">
        <f t="shared" si="0"/>
        <v>21</v>
      </c>
      <c r="W1" s="15">
        <f t="shared" si="0"/>
        <v>22</v>
      </c>
      <c r="X1" s="15">
        <f t="shared" ref="X1" si="1">W1+1</f>
        <v>23</v>
      </c>
      <c r="Y1" s="15">
        <f t="shared" ref="Y1" si="2">X1+1</f>
        <v>24</v>
      </c>
      <c r="Z1" s="15">
        <f t="shared" ref="Z1" si="3">Y1+1</f>
        <v>25</v>
      </c>
      <c r="AA1" s="15">
        <f t="shared" ref="AA1" si="4">Z1+1</f>
        <v>26</v>
      </c>
      <c r="AB1" s="15">
        <f t="shared" ref="AB1" si="5">AA1+1</f>
        <v>27</v>
      </c>
      <c r="AC1" s="15">
        <f t="shared" ref="AC1" si="6">AB1+1</f>
        <v>28</v>
      </c>
      <c r="AD1" s="15">
        <f t="shared" ref="AD1" si="7">AC1+1</f>
        <v>29</v>
      </c>
      <c r="AE1" s="15">
        <f t="shared" ref="AE1" si="8">AD1+1</f>
        <v>30</v>
      </c>
      <c r="AF1" s="15">
        <f t="shared" ref="AF1" si="9">AE1+1</f>
        <v>31</v>
      </c>
      <c r="AG1" s="15">
        <f t="shared" ref="AG1" si="10">AF1+1</f>
        <v>32</v>
      </c>
      <c r="AH1" s="15">
        <f t="shared" ref="AH1" si="11">AG1+1</f>
        <v>33</v>
      </c>
      <c r="AI1" s="15">
        <f t="shared" ref="AI1" si="12">AH1+1</f>
        <v>34</v>
      </c>
      <c r="AJ1" s="15">
        <f t="shared" ref="AJ1" si="13">AI1+1</f>
        <v>35</v>
      </c>
      <c r="AK1" s="15">
        <f t="shared" ref="AK1" si="14">AJ1+1</f>
        <v>36</v>
      </c>
      <c r="AL1" s="15">
        <f t="shared" ref="AL1" si="15">AK1+1</f>
        <v>37</v>
      </c>
      <c r="AM1" s="15">
        <f t="shared" ref="AM1" si="16">AL1+1</f>
        <v>38</v>
      </c>
      <c r="AN1" s="15">
        <f t="shared" ref="AN1" si="17">AM1+1</f>
        <v>39</v>
      </c>
      <c r="AO1" s="15">
        <f t="shared" ref="AO1" si="18">AN1+1</f>
        <v>40</v>
      </c>
      <c r="AP1" s="15">
        <f t="shared" ref="AP1" si="19">AO1+1</f>
        <v>41</v>
      </c>
      <c r="AQ1" s="15">
        <f t="shared" ref="AQ1" si="20">AP1+1</f>
        <v>42</v>
      </c>
      <c r="AR1" s="15">
        <f t="shared" ref="AR1" si="21">AQ1+1</f>
        <v>43</v>
      </c>
      <c r="AS1" s="15">
        <f t="shared" ref="AS1" si="22">AR1+1</f>
        <v>44</v>
      </c>
      <c r="AT1" s="15">
        <f t="shared" ref="AT1" si="23">AS1+1</f>
        <v>45</v>
      </c>
      <c r="AU1" s="15">
        <f t="shared" ref="AU1" si="24">AT1+1</f>
        <v>46</v>
      </c>
      <c r="AV1" s="15">
        <f t="shared" ref="AV1" si="25">AU1+1</f>
        <v>47</v>
      </c>
      <c r="AW1" s="15">
        <f t="shared" ref="AW1" si="26">AV1+1</f>
        <v>48</v>
      </c>
      <c r="AX1" s="15">
        <f t="shared" ref="AX1" si="27">AW1+1</f>
        <v>49</v>
      </c>
      <c r="AY1" s="15">
        <f t="shared" ref="AY1" si="28">AX1+1</f>
        <v>50</v>
      </c>
      <c r="AZ1" s="15">
        <f t="shared" ref="AZ1" si="29">AY1+1</f>
        <v>51</v>
      </c>
      <c r="BA1" s="15">
        <f t="shared" ref="BA1" si="30">AZ1+1</f>
        <v>52</v>
      </c>
      <c r="BB1" s="15">
        <f t="shared" ref="BB1" si="31">BA1+1</f>
        <v>53</v>
      </c>
      <c r="BC1" s="15">
        <f t="shared" ref="BC1" si="32">BB1+1</f>
        <v>54</v>
      </c>
      <c r="BD1" s="15">
        <f t="shared" ref="BD1" si="33">BC1+1</f>
        <v>55</v>
      </c>
      <c r="BE1" s="15">
        <f t="shared" ref="BE1" si="34">BD1+1</f>
        <v>56</v>
      </c>
      <c r="BF1" s="15">
        <f t="shared" ref="BF1" si="35">BE1+1</f>
        <v>57</v>
      </c>
      <c r="BG1" s="15">
        <f t="shared" ref="BG1" si="36">BF1+1</f>
        <v>58</v>
      </c>
      <c r="BH1" s="15">
        <f t="shared" ref="BH1" si="37">BG1+1</f>
        <v>59</v>
      </c>
      <c r="BI1" s="15">
        <f t="shared" ref="BI1" si="38">BH1+1</f>
        <v>60</v>
      </c>
      <c r="BJ1" s="15">
        <f t="shared" ref="BJ1" si="39">BI1+1</f>
        <v>61</v>
      </c>
      <c r="BK1" s="15">
        <f t="shared" ref="BK1" si="40">BJ1+1</f>
        <v>62</v>
      </c>
      <c r="BL1" s="15">
        <f t="shared" ref="BL1" si="41">BK1+1</f>
        <v>63</v>
      </c>
      <c r="BM1" s="15">
        <f t="shared" ref="BM1" si="42">BL1+1</f>
        <v>64</v>
      </c>
      <c r="BN1" s="15">
        <f t="shared" ref="BN1" si="43">BM1+1</f>
        <v>65</v>
      </c>
      <c r="BO1" s="15">
        <f t="shared" ref="BO1" si="44">BN1+1</f>
        <v>66</v>
      </c>
      <c r="BP1" s="15">
        <f t="shared" ref="BP1" si="45">BO1+1</f>
        <v>67</v>
      </c>
      <c r="BQ1" s="15">
        <f t="shared" ref="BQ1" si="46">BP1+1</f>
        <v>68</v>
      </c>
      <c r="BR1" s="15">
        <f t="shared" ref="BR1" si="47">BQ1+1</f>
        <v>69</v>
      </c>
      <c r="BS1" s="15">
        <f t="shared" ref="BS1" si="48">BR1+1</f>
        <v>70</v>
      </c>
      <c r="BT1" s="15">
        <f t="shared" ref="BT1" si="49">BS1+1</f>
        <v>71</v>
      </c>
      <c r="BU1" s="15">
        <f t="shared" ref="BU1" si="50">BT1+1</f>
        <v>72</v>
      </c>
      <c r="BV1" s="15">
        <f t="shared" ref="BV1" si="51">BU1+1</f>
        <v>73</v>
      </c>
      <c r="BW1" s="15">
        <f t="shared" ref="BW1" si="52">BV1+1</f>
        <v>74</v>
      </c>
      <c r="BX1" s="15">
        <f t="shared" ref="BX1" si="53">BW1+1</f>
        <v>75</v>
      </c>
      <c r="BY1" s="15">
        <f t="shared" ref="BY1" si="54">BX1+1</f>
        <v>76</v>
      </c>
      <c r="BZ1" s="15">
        <f t="shared" ref="BZ1" si="55">BY1+1</f>
        <v>77</v>
      </c>
      <c r="CA1" s="15">
        <f t="shared" ref="CA1" si="56">BZ1+1</f>
        <v>78</v>
      </c>
      <c r="CB1" s="15">
        <f t="shared" ref="CB1" si="57">CA1+1</f>
        <v>79</v>
      </c>
      <c r="CC1" s="15">
        <f t="shared" ref="CC1" si="58">CB1+1</f>
        <v>80</v>
      </c>
      <c r="CD1" s="15">
        <f t="shared" ref="CD1" si="59">CC1+1</f>
        <v>81</v>
      </c>
      <c r="CE1" s="79"/>
      <c r="CF1" s="79"/>
      <c r="CG1" s="79"/>
      <c r="CH1" s="79"/>
      <c r="CI1" s="79"/>
      <c r="CJ1" s="79"/>
    </row>
    <row r="2" spans="1:88" x14ac:dyDescent="0.3">
      <c r="X2" s="31"/>
      <c r="Y2" s="31"/>
      <c r="Z2" s="31"/>
      <c r="AA2" s="31"/>
      <c r="AB2" s="31"/>
      <c r="AC2" s="31"/>
      <c r="AD2" s="31"/>
      <c r="AE2" s="31"/>
      <c r="AF2" s="31"/>
      <c r="AG2" s="31"/>
      <c r="AH2" s="31"/>
      <c r="AI2" s="31"/>
      <c r="AJ2" s="31"/>
      <c r="AK2" s="31"/>
      <c r="AL2" s="31"/>
      <c r="AM2" s="31"/>
      <c r="AN2" s="31"/>
      <c r="AO2" s="31"/>
      <c r="AP2" s="31"/>
      <c r="AQ2" s="31"/>
      <c r="AR2" s="31"/>
      <c r="AS2" s="31"/>
      <c r="AT2" s="31"/>
      <c r="AU2" s="31"/>
      <c r="AV2" s="31"/>
    </row>
    <row r="3" spans="1:88" s="1" customFormat="1" ht="15" customHeight="1" x14ac:dyDescent="0.3">
      <c r="C3" s="298" t="s">
        <v>0</v>
      </c>
      <c r="D3" s="298"/>
      <c r="E3" s="298"/>
      <c r="F3" s="298"/>
      <c r="G3" s="298"/>
      <c r="H3" s="299"/>
      <c r="J3" s="298" t="s">
        <v>614</v>
      </c>
      <c r="K3" s="298"/>
      <c r="L3" s="298"/>
      <c r="M3" s="298"/>
      <c r="N3" s="298"/>
      <c r="O3" s="298"/>
      <c r="P3" s="298"/>
      <c r="Q3" s="298"/>
      <c r="R3" s="298"/>
      <c r="X3" s="31"/>
      <c r="Y3" s="31"/>
      <c r="Z3" s="217" t="s">
        <v>2418</v>
      </c>
      <c r="AA3" s="31"/>
      <c r="AB3" s="31"/>
      <c r="AC3" s="31"/>
      <c r="AD3" s="31"/>
      <c r="AE3" s="31"/>
      <c r="AF3" s="31"/>
      <c r="AG3" s="31"/>
      <c r="AH3" s="31"/>
      <c r="AI3" s="31"/>
      <c r="AJ3" s="31"/>
      <c r="AK3" s="31"/>
      <c r="AL3" s="31"/>
      <c r="AM3" s="31"/>
      <c r="AN3" s="31"/>
      <c r="AO3" s="31"/>
      <c r="AP3" s="31"/>
      <c r="AQ3" s="31"/>
      <c r="AR3" s="31"/>
      <c r="AS3" s="31"/>
      <c r="AT3" s="31"/>
      <c r="AU3" s="31"/>
      <c r="AV3" s="31"/>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row>
    <row r="4" spans="1:88" s="1" customFormat="1" ht="15" customHeight="1" x14ac:dyDescent="0.3">
      <c r="A4" s="79"/>
      <c r="C4" s="300"/>
      <c r="D4" s="300"/>
      <c r="E4" s="300"/>
      <c r="F4" s="300"/>
      <c r="G4" s="300"/>
      <c r="H4" s="301"/>
      <c r="J4" s="300"/>
      <c r="K4" s="300"/>
      <c r="L4" s="300"/>
      <c r="M4" s="300"/>
      <c r="N4" s="300"/>
      <c r="O4" s="300"/>
      <c r="P4" s="300"/>
      <c r="Q4" s="300"/>
      <c r="R4" s="300"/>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row>
    <row r="5" spans="1:88" ht="15" customHeight="1" x14ac:dyDescent="0.3">
      <c r="A5" s="79"/>
      <c r="H5" s="30"/>
      <c r="T5" s="302" t="s">
        <v>2490</v>
      </c>
      <c r="U5" s="302"/>
      <c r="V5" s="302"/>
      <c r="X5" s="31"/>
      <c r="Y5" s="302" t="s">
        <v>2398</v>
      </c>
      <c r="Z5" s="302"/>
      <c r="AA5" s="302"/>
      <c r="AB5" s="206"/>
      <c r="AC5" s="302" t="s">
        <v>2560</v>
      </c>
      <c r="AD5" s="302"/>
      <c r="AE5" s="302"/>
      <c r="AF5" s="206"/>
      <c r="AG5" s="302" t="s">
        <v>2405</v>
      </c>
      <c r="AH5" s="302"/>
      <c r="AI5" s="302"/>
      <c r="AJ5" s="31"/>
      <c r="AK5" s="302" t="s">
        <v>2436</v>
      </c>
      <c r="AL5" s="302"/>
      <c r="AM5" s="302"/>
      <c r="AN5" s="31"/>
      <c r="AO5" s="302" t="s">
        <v>2437</v>
      </c>
      <c r="AP5" s="302"/>
      <c r="AQ5" s="302"/>
      <c r="AR5" s="31"/>
      <c r="AS5" s="302" t="s">
        <v>2440</v>
      </c>
      <c r="AT5" s="302"/>
      <c r="AU5" s="302"/>
      <c r="AV5" s="31"/>
    </row>
    <row r="6" spans="1:88" ht="15" customHeight="1" x14ac:dyDescent="0.3">
      <c r="A6" s="79"/>
      <c r="B6" s="20"/>
      <c r="C6" s="20"/>
      <c r="D6" s="20"/>
      <c r="E6" s="20"/>
      <c r="F6" s="79"/>
      <c r="G6" s="20"/>
      <c r="H6" s="30"/>
      <c r="I6" s="20"/>
      <c r="J6" s="20"/>
      <c r="K6" s="20"/>
      <c r="L6" s="20"/>
      <c r="M6" s="20"/>
      <c r="O6" s="20"/>
      <c r="P6" s="20"/>
      <c r="R6" s="20"/>
      <c r="S6" s="20"/>
      <c r="T6" s="305" t="s">
        <v>2491</v>
      </c>
      <c r="U6" s="306"/>
      <c r="V6" s="207" t="s">
        <v>2655</v>
      </c>
      <c r="W6" s="20"/>
      <c r="X6" s="31"/>
      <c r="Y6" s="303" t="s">
        <v>2399</v>
      </c>
      <c r="Z6" s="304"/>
      <c r="AA6" s="207">
        <v>786000</v>
      </c>
      <c r="AB6" s="31"/>
      <c r="AC6" s="303" t="s">
        <v>2399</v>
      </c>
      <c r="AD6" s="304"/>
      <c r="AE6" s="211">
        <v>73415</v>
      </c>
      <c r="AF6" s="31"/>
      <c r="AG6" s="303" t="s">
        <v>2399</v>
      </c>
      <c r="AH6" s="304"/>
      <c r="AI6" s="211">
        <v>36707</v>
      </c>
      <c r="AJ6" s="31"/>
      <c r="AK6" s="303" t="s">
        <v>2435</v>
      </c>
      <c r="AL6" s="304"/>
      <c r="AM6" s="207"/>
      <c r="AN6" s="31"/>
      <c r="AO6" s="303" t="s">
        <v>2438</v>
      </c>
      <c r="AP6" s="304"/>
      <c r="AQ6" s="207"/>
      <c r="AR6" s="31"/>
      <c r="AS6" s="303" t="s">
        <v>2441</v>
      </c>
      <c r="AT6" s="304"/>
      <c r="AU6" s="207"/>
      <c r="AV6" s="31"/>
    </row>
    <row r="7" spans="1:88" s="27" customFormat="1" ht="27.6" x14ac:dyDescent="0.3">
      <c r="A7" s="79"/>
      <c r="B7" s="16"/>
      <c r="C7" s="311" t="s">
        <v>45</v>
      </c>
      <c r="D7" s="311"/>
      <c r="E7" s="311"/>
      <c r="F7" s="16"/>
      <c r="G7" s="16"/>
      <c r="H7" s="311" t="s">
        <v>612</v>
      </c>
      <c r="I7" s="311"/>
      <c r="J7" s="311"/>
      <c r="K7" s="311"/>
      <c r="L7" s="311"/>
      <c r="M7" s="311"/>
      <c r="N7" s="311"/>
      <c r="O7" s="16"/>
      <c r="P7" s="311" t="s">
        <v>611</v>
      </c>
      <c r="Q7" s="311"/>
      <c r="R7" s="311"/>
      <c r="S7" s="79"/>
      <c r="T7" s="305" t="s">
        <v>2544</v>
      </c>
      <c r="U7" s="306" t="s">
        <v>2492</v>
      </c>
      <c r="V7" s="207">
        <f>AVERAGEIF(S10:S360,1,R10:R360)</f>
        <v>0.26629981683686116</v>
      </c>
      <c r="W7" s="79"/>
      <c r="X7" s="31"/>
      <c r="Y7" s="305" t="s">
        <v>2400</v>
      </c>
      <c r="Z7" s="306"/>
      <c r="AA7" s="282">
        <f>AA29</f>
        <v>3148.2079431708103</v>
      </c>
      <c r="AB7" s="31"/>
      <c r="AC7" s="210" t="s">
        <v>2402</v>
      </c>
      <c r="AD7" s="5" t="s">
        <v>2376</v>
      </c>
      <c r="AE7" s="207">
        <f>AVERAGEIF('2Autres FE'!I14:I27,'1Facteurs Emission MP'!AD7,'2Autres FE'!J14:J27)</f>
        <v>5.7099999999999998E-2</v>
      </c>
      <c r="AF7" s="31"/>
      <c r="AG7" s="210" t="s">
        <v>2402</v>
      </c>
      <c r="AH7" s="5" t="s">
        <v>2376</v>
      </c>
      <c r="AI7" s="207">
        <f>AVERAGEIF('2Autres FE'!I14:I27,'1Facteurs Emission MP'!AH7,'2Autres FE'!J14:J27)</f>
        <v>5.7099999999999998E-2</v>
      </c>
      <c r="AJ7" s="31"/>
      <c r="AK7" s="305" t="s">
        <v>2417</v>
      </c>
      <c r="AL7" s="306"/>
      <c r="AM7" s="207">
        <v>5.7</v>
      </c>
      <c r="AN7" s="31"/>
      <c r="AO7" s="305" t="s">
        <v>2417</v>
      </c>
      <c r="AP7" s="306"/>
      <c r="AQ7" s="207">
        <v>7.65</v>
      </c>
      <c r="AR7" s="31"/>
      <c r="AS7" s="305" t="s">
        <v>2439</v>
      </c>
      <c r="AT7" s="306"/>
      <c r="AU7" s="207">
        <v>11</v>
      </c>
      <c r="AV7" s="31"/>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row>
    <row r="8" spans="1:88" ht="26.25" customHeight="1" thickBot="1" x14ac:dyDescent="0.35">
      <c r="A8" s="79"/>
      <c r="T8" s="79"/>
      <c r="U8" s="79"/>
      <c r="V8" s="79"/>
      <c r="W8" s="79"/>
      <c r="X8" s="31"/>
      <c r="Y8" s="210" t="s">
        <v>2402</v>
      </c>
      <c r="Z8" s="246" t="str">
        <f>'2Autres FE'!J8</f>
        <v>Electricité - 2018 - mix moyen - consommation</v>
      </c>
      <c r="AA8" s="207">
        <f>AVERAGEIF('2Autres FE'!I14:I27,'1Facteurs Emission MP'!Z8,'2Autres FE'!J14:J27)</f>
        <v>5.7099999999999998E-2</v>
      </c>
      <c r="AB8" s="31"/>
      <c r="AC8" s="305" t="s">
        <v>2404</v>
      </c>
      <c r="AD8" s="306"/>
      <c r="AE8" s="211">
        <v>15576</v>
      </c>
      <c r="AF8" s="31"/>
      <c r="AG8" s="305" t="s">
        <v>2404</v>
      </c>
      <c r="AH8" s="306"/>
      <c r="AI8" s="211">
        <v>5961</v>
      </c>
      <c r="AJ8" s="31"/>
      <c r="AK8" s="305" t="s">
        <v>2433</v>
      </c>
      <c r="AL8" s="306"/>
      <c r="AM8" s="207">
        <v>52.94</v>
      </c>
      <c r="AN8" s="31"/>
      <c r="AO8" s="305" t="s">
        <v>2433</v>
      </c>
      <c r="AP8" s="306"/>
      <c r="AQ8" s="207">
        <f>38.5*887/1000</f>
        <v>34.149500000000003</v>
      </c>
      <c r="AR8" s="31"/>
      <c r="AS8" s="305" t="s">
        <v>2442</v>
      </c>
      <c r="AT8" s="306"/>
      <c r="AU8" s="207">
        <v>52.94</v>
      </c>
      <c r="AV8" s="31"/>
    </row>
    <row r="9" spans="1:88" s="1" customFormat="1" ht="42" thickBot="1" x14ac:dyDescent="0.35">
      <c r="A9" s="79"/>
      <c r="C9" s="25" t="s">
        <v>46</v>
      </c>
      <c r="D9" s="25" t="s">
        <v>42</v>
      </c>
      <c r="E9" s="17" t="s">
        <v>44</v>
      </c>
      <c r="F9" s="20"/>
      <c r="G9" s="20"/>
      <c r="H9" s="26" t="s">
        <v>46</v>
      </c>
      <c r="I9" s="26" t="s">
        <v>616</v>
      </c>
      <c r="J9" s="26" t="s">
        <v>615</v>
      </c>
      <c r="K9" s="26" t="s">
        <v>47</v>
      </c>
      <c r="L9" s="26" t="s">
        <v>48</v>
      </c>
      <c r="M9" s="26" t="s">
        <v>49</v>
      </c>
      <c r="N9" s="33" t="s">
        <v>51</v>
      </c>
      <c r="O9" s="20"/>
      <c r="P9" s="26" t="s">
        <v>46</v>
      </c>
      <c r="Q9" s="26" t="s">
        <v>615</v>
      </c>
      <c r="R9" s="26" t="s">
        <v>50</v>
      </c>
      <c r="S9" s="20"/>
      <c r="T9" s="79"/>
      <c r="U9" s="26" t="s">
        <v>2603</v>
      </c>
      <c r="V9" s="26" t="s">
        <v>2604</v>
      </c>
      <c r="W9" s="79"/>
      <c r="X9" s="31"/>
      <c r="Y9" s="210" t="s">
        <v>2401</v>
      </c>
      <c r="Z9" s="5" t="s">
        <v>2394</v>
      </c>
      <c r="AA9" s="207">
        <f>AVERAGEIF('2Autres FE'!I14:I27,'1Facteurs Emission MP'!Z9,'2Autres FE'!J14:J27)</f>
        <v>3.17</v>
      </c>
      <c r="AB9" s="79"/>
      <c r="AC9" s="309" t="s">
        <v>2559</v>
      </c>
      <c r="AD9" s="310"/>
      <c r="AE9" s="281">
        <f>(AE7*AE6)/AE8</f>
        <v>0.26913177324088344</v>
      </c>
      <c r="AF9" s="31"/>
      <c r="AG9" s="309" t="s">
        <v>2406</v>
      </c>
      <c r="AH9" s="310"/>
      <c r="AI9" s="216">
        <f>(AI7*AI6)/AI8</f>
        <v>0.35161377285690321</v>
      </c>
      <c r="AJ9" s="31"/>
      <c r="AK9" s="305"/>
      <c r="AL9" s="306"/>
      <c r="AM9" s="207"/>
      <c r="AN9" s="31"/>
      <c r="AO9" s="305"/>
      <c r="AP9" s="306"/>
      <c r="AQ9" s="207"/>
      <c r="AR9" s="31"/>
      <c r="AS9" s="305" t="s">
        <v>2443</v>
      </c>
      <c r="AT9" s="306"/>
      <c r="AU9" s="218">
        <v>0.22</v>
      </c>
      <c r="AV9" s="31"/>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row>
    <row r="10" spans="1:88" s="1" customFormat="1" ht="15" customHeight="1" thickBot="1" x14ac:dyDescent="0.35">
      <c r="A10" s="79"/>
      <c r="C10" s="11">
        <v>1</v>
      </c>
      <c r="D10" s="28" t="s">
        <v>17</v>
      </c>
      <c r="E10" s="251">
        <v>0</v>
      </c>
      <c r="F10" s="199">
        <f t="shared" ref="F10:F39" si="60">E10/(44/12)</f>
        <v>0</v>
      </c>
      <c r="G10" s="20"/>
      <c r="H10" s="197">
        <v>1</v>
      </c>
      <c r="I10" s="197">
        <v>3373</v>
      </c>
      <c r="J10" s="28" t="s">
        <v>261</v>
      </c>
      <c r="K10" s="28" t="s">
        <v>262</v>
      </c>
      <c r="L10" s="28" t="s">
        <v>73</v>
      </c>
      <c r="M10" s="22" t="s">
        <v>2662</v>
      </c>
      <c r="N10" s="256"/>
      <c r="O10" s="20"/>
      <c r="P10" s="3">
        <v>1</v>
      </c>
      <c r="Q10" s="188" t="s">
        <v>261</v>
      </c>
      <c r="R10" s="196">
        <v>0</v>
      </c>
      <c r="S10" s="244">
        <f>IFERROR(SEARCH($V$6,Q10,1),0)</f>
        <v>0</v>
      </c>
      <c r="T10" s="79"/>
      <c r="U10" s="259" t="s">
        <v>31</v>
      </c>
      <c r="V10" s="261">
        <f>AE33</f>
        <v>164.47500000000002</v>
      </c>
      <c r="W10" s="79"/>
      <c r="X10" s="31"/>
      <c r="Y10" s="305" t="s">
        <v>2403</v>
      </c>
      <c r="Z10" s="306"/>
      <c r="AA10" s="207">
        <f>AA11*AA12</f>
        <v>1950</v>
      </c>
      <c r="AB10" s="31"/>
      <c r="AF10" s="31"/>
      <c r="AJ10" s="31"/>
      <c r="AK10" s="305"/>
      <c r="AL10" s="306"/>
      <c r="AM10" s="207"/>
      <c r="AN10" s="31"/>
      <c r="AO10" s="305"/>
      <c r="AP10" s="306"/>
      <c r="AQ10" s="207"/>
      <c r="AR10" s="31"/>
      <c r="AS10" s="305"/>
      <c r="AT10" s="306"/>
      <c r="AU10" s="207"/>
      <c r="AV10" s="31"/>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row>
    <row r="11" spans="1:88" s="1" customFormat="1" ht="15" customHeight="1" thickBot="1" x14ac:dyDescent="0.35">
      <c r="A11" s="79"/>
      <c r="C11" s="3">
        <v>2</v>
      </c>
      <c r="D11" s="19" t="s">
        <v>18</v>
      </c>
      <c r="E11" s="252">
        <v>11.17</v>
      </c>
      <c r="F11" s="199">
        <f t="shared" si="60"/>
        <v>3.0463636363636364</v>
      </c>
      <c r="G11" s="20"/>
      <c r="H11" s="197">
        <v>2</v>
      </c>
      <c r="I11" s="197">
        <v>192671</v>
      </c>
      <c r="J11" s="23" t="s">
        <v>563</v>
      </c>
      <c r="K11" s="28" t="s">
        <v>564</v>
      </c>
      <c r="L11" s="28" t="s">
        <v>73</v>
      </c>
      <c r="M11" s="22" t="s">
        <v>2662</v>
      </c>
      <c r="N11" s="256">
        <v>0</v>
      </c>
      <c r="O11" s="20"/>
      <c r="P11" s="3">
        <v>2</v>
      </c>
      <c r="Q11" s="189" t="s">
        <v>563</v>
      </c>
      <c r="R11" s="245">
        <v>0</v>
      </c>
      <c r="S11" s="244">
        <f t="shared" ref="S11:S74" si="61">IFERROR(SEARCH($V$6,Q11,1),0)</f>
        <v>0</v>
      </c>
      <c r="T11" s="79"/>
      <c r="U11" s="259" t="s">
        <v>32</v>
      </c>
      <c r="V11" s="261">
        <f>AE32</f>
        <v>155.33750000000001</v>
      </c>
      <c r="W11" s="79"/>
      <c r="X11" s="31"/>
      <c r="Y11" s="305" t="s">
        <v>2548</v>
      </c>
      <c r="Z11" s="306"/>
      <c r="AA11" s="207">
        <v>7.4999999999999997E-2</v>
      </c>
      <c r="AB11" s="31"/>
      <c r="AF11" s="31"/>
      <c r="AJ11" s="31"/>
      <c r="AK11" s="309" t="s">
        <v>2434</v>
      </c>
      <c r="AL11" s="310"/>
      <c r="AM11" s="216">
        <f>1000*AM7/AM8</f>
        <v>107.66905931242917</v>
      </c>
      <c r="AN11" s="31"/>
      <c r="AO11" s="309" t="s">
        <v>2434</v>
      </c>
      <c r="AP11" s="310"/>
      <c r="AQ11" s="216">
        <f>1000*AQ7/AQ8</f>
        <v>224.01499289887113</v>
      </c>
      <c r="AR11" s="31"/>
      <c r="AS11" s="309" t="s">
        <v>2434</v>
      </c>
      <c r="AT11" s="310"/>
      <c r="AU11" s="216">
        <f>AU7*1000*AU9/AU8</f>
        <v>45.712126936154142</v>
      </c>
      <c r="AV11" s="31"/>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row>
    <row r="12" spans="1:88" s="1" customFormat="1" ht="15" customHeight="1" thickBot="1" x14ac:dyDescent="0.35">
      <c r="A12" s="79"/>
      <c r="C12" s="11">
        <v>3</v>
      </c>
      <c r="D12" s="19" t="s">
        <v>19</v>
      </c>
      <c r="E12" s="252">
        <v>0.35161377285690321</v>
      </c>
      <c r="F12" s="199">
        <f t="shared" si="60"/>
        <v>9.5894665324609968E-2</v>
      </c>
      <c r="G12" s="20"/>
      <c r="H12" s="197">
        <v>3</v>
      </c>
      <c r="I12" s="197">
        <v>2246</v>
      </c>
      <c r="J12" s="28" t="s">
        <v>156</v>
      </c>
      <c r="K12" s="28" t="s">
        <v>157</v>
      </c>
      <c r="L12" s="28" t="s">
        <v>73</v>
      </c>
      <c r="M12" s="28" t="s">
        <v>158</v>
      </c>
      <c r="N12" s="256">
        <v>0.33500000000000002</v>
      </c>
      <c r="O12" s="20"/>
      <c r="P12" s="3">
        <v>3</v>
      </c>
      <c r="Q12" s="188" t="s">
        <v>154</v>
      </c>
      <c r="R12" s="196">
        <v>0.52</v>
      </c>
      <c r="S12" s="244">
        <f t="shared" si="61"/>
        <v>0</v>
      </c>
      <c r="T12" s="79"/>
      <c r="U12" s="259" t="s">
        <v>34</v>
      </c>
      <c r="V12" s="261">
        <f>AE31</f>
        <v>146.20000000000002</v>
      </c>
      <c r="W12" s="79"/>
      <c r="X12" s="31"/>
      <c r="Y12" s="305" t="s">
        <v>2549</v>
      </c>
      <c r="Z12" s="306"/>
      <c r="AA12" s="207">
        <v>26000</v>
      </c>
      <c r="AB12" s="31"/>
      <c r="AC12" s="31"/>
      <c r="AD12" s="31"/>
      <c r="AE12" s="31"/>
      <c r="AF12" s="31"/>
      <c r="AG12" s="31"/>
      <c r="AH12" s="31"/>
      <c r="AI12" s="31"/>
      <c r="AJ12" s="31"/>
      <c r="AK12" s="79"/>
      <c r="AL12" s="79"/>
      <c r="AM12" s="79"/>
      <c r="AN12" s="31"/>
      <c r="AO12" s="31"/>
      <c r="AP12" s="31"/>
      <c r="AQ12" s="31"/>
      <c r="AR12" s="31"/>
      <c r="AS12" s="31"/>
      <c r="AT12" s="31"/>
      <c r="AU12" s="31"/>
      <c r="AV12" s="31"/>
      <c r="AW12" s="79"/>
      <c r="AX12" s="79"/>
      <c r="AZ12" s="79"/>
      <c r="BA12" s="79"/>
      <c r="BB12" s="79"/>
      <c r="BC12" s="79"/>
      <c r="BD12" s="79"/>
      <c r="BE12" s="79"/>
      <c r="BF12" s="79"/>
      <c r="BG12" s="79"/>
      <c r="BH12" s="79"/>
      <c r="BI12" s="79"/>
      <c r="BJ12" s="79"/>
      <c r="BK12" s="79"/>
      <c r="BL12" s="79"/>
      <c r="BM12" s="79"/>
      <c r="BN12" s="79"/>
      <c r="BO12" s="79"/>
      <c r="BP12" s="79"/>
      <c r="BQ12" s="79"/>
      <c r="BR12" s="79"/>
      <c r="BS12" s="79"/>
      <c r="BT12" s="79"/>
      <c r="BU12" s="79"/>
      <c r="BV12" s="79"/>
      <c r="BW12" s="79"/>
      <c r="BX12" s="79"/>
      <c r="BY12" s="79"/>
      <c r="BZ12" s="79"/>
      <c r="CA12" s="79"/>
      <c r="CB12" s="79"/>
      <c r="CC12" s="79"/>
      <c r="CD12" s="79"/>
      <c r="CE12" s="79"/>
      <c r="CF12" s="79"/>
      <c r="CG12" s="79"/>
      <c r="CH12" s="79"/>
      <c r="CI12" s="79"/>
      <c r="CJ12" s="79"/>
    </row>
    <row r="13" spans="1:88" s="1" customFormat="1" ht="15" customHeight="1" thickBot="1" x14ac:dyDescent="0.35">
      <c r="A13" s="79"/>
      <c r="C13" s="3">
        <v>4</v>
      </c>
      <c r="D13" s="19" t="s">
        <v>20</v>
      </c>
      <c r="E13" s="253">
        <v>157</v>
      </c>
      <c r="F13" s="199">
        <f t="shared" si="60"/>
        <v>42.81818181818182</v>
      </c>
      <c r="G13" s="20"/>
      <c r="H13" s="197">
        <v>4</v>
      </c>
      <c r="I13" s="197">
        <v>1903</v>
      </c>
      <c r="J13" s="28" t="s">
        <v>114</v>
      </c>
      <c r="K13" s="28" t="s">
        <v>115</v>
      </c>
      <c r="L13" s="28" t="s">
        <v>73</v>
      </c>
      <c r="M13" s="22" t="s">
        <v>2662</v>
      </c>
      <c r="N13" s="256">
        <v>0</v>
      </c>
      <c r="O13" s="20"/>
      <c r="P13" s="3">
        <v>4</v>
      </c>
      <c r="Q13" s="188" t="s">
        <v>506</v>
      </c>
      <c r="R13" s="196">
        <v>0.52</v>
      </c>
      <c r="S13" s="244">
        <f t="shared" si="61"/>
        <v>0</v>
      </c>
      <c r="T13" s="79"/>
      <c r="U13" s="79"/>
      <c r="V13" s="79"/>
      <c r="W13" s="79"/>
      <c r="X13" s="31"/>
      <c r="Y13" s="309" t="s">
        <v>2547</v>
      </c>
      <c r="Z13" s="310"/>
      <c r="AA13" s="216">
        <f>((AA7*AA9)+AA6*AA8)/AA10</f>
        <v>28.133548297359727</v>
      </c>
      <c r="AB13" s="31"/>
      <c r="AC13" s="302" t="s">
        <v>2426</v>
      </c>
      <c r="AD13" s="302"/>
      <c r="AE13" s="302"/>
      <c r="AF13" s="31"/>
      <c r="AG13" s="302" t="s">
        <v>2421</v>
      </c>
      <c r="AH13" s="302"/>
      <c r="AI13" s="302"/>
      <c r="AJ13" s="31"/>
      <c r="AK13" s="302" t="s">
        <v>2427</v>
      </c>
      <c r="AL13" s="302"/>
      <c r="AM13" s="302"/>
      <c r="AN13" s="31"/>
      <c r="AO13" s="302" t="s">
        <v>2431</v>
      </c>
      <c r="AP13" s="302"/>
      <c r="AQ13" s="302"/>
      <c r="AR13" s="31"/>
      <c r="AS13" s="31"/>
      <c r="AT13" s="31"/>
      <c r="AU13" s="31"/>
      <c r="AV13" s="31"/>
      <c r="AW13" s="79"/>
      <c r="AX13" s="79"/>
      <c r="AY13" s="79"/>
      <c r="AZ13" s="79"/>
      <c r="BA13" s="79"/>
      <c r="BB13" s="79"/>
      <c r="BC13" s="79"/>
      <c r="BD13" s="79"/>
      <c r="BE13" s="79"/>
      <c r="BF13" s="79"/>
      <c r="BG13" s="79"/>
      <c r="BH13" s="79"/>
      <c r="BI13" s="79"/>
      <c r="BJ13" s="79"/>
      <c r="BK13" s="79"/>
      <c r="BL13" s="79"/>
      <c r="BM13" s="79"/>
      <c r="BN13" s="79"/>
      <c r="BO13" s="79"/>
      <c r="BP13" s="79"/>
      <c r="BQ13" s="79"/>
      <c r="BR13" s="79"/>
      <c r="BS13" s="79"/>
      <c r="BT13" s="79"/>
      <c r="BU13" s="79"/>
      <c r="BV13" s="79"/>
      <c r="BW13" s="79"/>
      <c r="BX13" s="79"/>
      <c r="BY13" s="79"/>
      <c r="BZ13" s="79"/>
      <c r="CA13" s="79"/>
      <c r="CB13" s="79"/>
      <c r="CC13" s="79"/>
      <c r="CD13" s="79"/>
      <c r="CE13" s="79"/>
      <c r="CF13" s="79"/>
      <c r="CG13" s="79"/>
      <c r="CH13" s="79"/>
      <c r="CI13" s="79"/>
      <c r="CJ13" s="79"/>
    </row>
    <row r="14" spans="1:88" s="1" customFormat="1" ht="15" customHeight="1" x14ac:dyDescent="0.3">
      <c r="A14" s="79"/>
      <c r="C14" s="11">
        <v>5</v>
      </c>
      <c r="D14" s="19" t="s">
        <v>21</v>
      </c>
      <c r="E14" s="252">
        <v>8.4499999999999993</v>
      </c>
      <c r="F14" s="199">
        <f t="shared" si="60"/>
        <v>2.3045454545454542</v>
      </c>
      <c r="G14" s="20"/>
      <c r="H14" s="197">
        <v>5</v>
      </c>
      <c r="I14" s="197">
        <v>184844</v>
      </c>
      <c r="J14" s="28" t="s">
        <v>524</v>
      </c>
      <c r="K14" s="28" t="s">
        <v>525</v>
      </c>
      <c r="L14" s="28" t="s">
        <v>73</v>
      </c>
      <c r="M14" s="22" t="s">
        <v>2662</v>
      </c>
      <c r="N14" s="256">
        <v>0</v>
      </c>
      <c r="O14" s="20"/>
      <c r="P14" s="3">
        <v>5</v>
      </c>
      <c r="Q14" s="188" t="s">
        <v>156</v>
      </c>
      <c r="R14" s="196">
        <v>0</v>
      </c>
      <c r="S14" s="244">
        <f t="shared" si="61"/>
        <v>0</v>
      </c>
      <c r="T14" s="79"/>
      <c r="U14" s="79"/>
      <c r="V14" s="79"/>
      <c r="W14" s="79"/>
      <c r="X14" s="31"/>
      <c r="Y14" s="79"/>
      <c r="Z14" s="79"/>
      <c r="AA14" s="79"/>
      <c r="AB14" s="31"/>
      <c r="AC14" s="303" t="s">
        <v>2408</v>
      </c>
      <c r="AD14" s="304"/>
      <c r="AE14" s="286">
        <f>31/1.3</f>
        <v>23.846153846153847</v>
      </c>
      <c r="AF14" s="31"/>
      <c r="AG14" s="303" t="s">
        <v>2422</v>
      </c>
      <c r="AH14" s="304"/>
      <c r="AI14" s="207"/>
      <c r="AJ14" s="31"/>
      <c r="AK14" s="303" t="s">
        <v>2428</v>
      </c>
      <c r="AL14" s="304"/>
      <c r="AM14" s="207"/>
      <c r="AN14" s="31"/>
      <c r="AO14" s="303" t="s">
        <v>2432</v>
      </c>
      <c r="AP14" s="304"/>
      <c r="AQ14" s="207"/>
      <c r="AR14" s="31"/>
      <c r="AS14" s="31"/>
      <c r="AT14" s="31"/>
      <c r="AU14" s="31"/>
      <c r="AV14" s="31"/>
      <c r="AW14" s="79"/>
      <c r="AX14" s="79"/>
      <c r="AY14" s="79"/>
      <c r="AZ14" s="79"/>
      <c r="BA14" s="79"/>
      <c r="BB14" s="79"/>
      <c r="BC14" s="79"/>
      <c r="BD14" s="79"/>
      <c r="BE14" s="79"/>
      <c r="BF14" s="79"/>
      <c r="BG14" s="79"/>
      <c r="BH14" s="79"/>
      <c r="BI14" s="79"/>
      <c r="BJ14" s="79"/>
      <c r="BK14" s="79"/>
      <c r="BL14" s="79"/>
      <c r="BM14" s="79"/>
      <c r="BN14" s="79"/>
      <c r="BO14" s="79"/>
      <c r="BP14" s="79"/>
      <c r="BQ14" s="79"/>
      <c r="BR14" s="79"/>
      <c r="BS14" s="79"/>
      <c r="BT14" s="79"/>
      <c r="BU14" s="79"/>
      <c r="BV14" s="79"/>
      <c r="BW14" s="79"/>
      <c r="BX14" s="79"/>
      <c r="BY14" s="79"/>
      <c r="BZ14" s="79"/>
      <c r="CA14" s="79"/>
      <c r="CB14" s="79"/>
      <c r="CC14" s="79"/>
      <c r="CD14" s="79"/>
      <c r="CE14" s="79"/>
      <c r="CF14" s="79"/>
      <c r="CG14" s="79"/>
      <c r="CH14" s="79"/>
      <c r="CI14" s="79"/>
      <c r="CJ14" s="79"/>
    </row>
    <row r="15" spans="1:88" s="1" customFormat="1" ht="15" customHeight="1" x14ac:dyDescent="0.3">
      <c r="A15" s="79"/>
      <c r="C15" s="3">
        <v>6</v>
      </c>
      <c r="D15" s="19" t="s">
        <v>22</v>
      </c>
      <c r="E15" s="253">
        <v>765</v>
      </c>
      <c r="F15" s="199">
        <f t="shared" si="60"/>
        <v>208.63636363636365</v>
      </c>
      <c r="G15" s="20"/>
      <c r="H15" s="197">
        <v>6</v>
      </c>
      <c r="I15" s="197">
        <v>2676</v>
      </c>
      <c r="J15" s="28" t="s">
        <v>198</v>
      </c>
      <c r="K15" s="28" t="s">
        <v>199</v>
      </c>
      <c r="L15" s="28" t="s">
        <v>70</v>
      </c>
      <c r="M15" s="28" t="s">
        <v>18</v>
      </c>
      <c r="N15" s="256"/>
      <c r="O15" s="20"/>
      <c r="P15" s="3">
        <v>6</v>
      </c>
      <c r="Q15" s="188" t="s">
        <v>524</v>
      </c>
      <c r="R15" s="196">
        <v>0</v>
      </c>
      <c r="S15" s="244">
        <f t="shared" si="61"/>
        <v>0</v>
      </c>
      <c r="T15" s="79"/>
      <c r="U15" s="79"/>
      <c r="V15" s="79"/>
      <c r="W15" s="79"/>
      <c r="X15" s="79"/>
      <c r="Y15" s="302" t="s">
        <v>2496</v>
      </c>
      <c r="Z15" s="302"/>
      <c r="AA15" s="302"/>
      <c r="AB15" s="31"/>
      <c r="AC15" s="305" t="s">
        <v>2409</v>
      </c>
      <c r="AD15" s="306"/>
      <c r="AE15" s="207">
        <v>5</v>
      </c>
      <c r="AF15" s="31"/>
      <c r="AG15" s="305" t="s">
        <v>2417</v>
      </c>
      <c r="AH15" s="306"/>
      <c r="AI15" s="207">
        <f>14.6/1.3</f>
        <v>11.23076923076923</v>
      </c>
      <c r="AJ15" s="31"/>
      <c r="AK15" s="305" t="s">
        <v>2417</v>
      </c>
      <c r="AL15" s="306"/>
      <c r="AM15" s="207">
        <v>10.7</v>
      </c>
      <c r="AN15" s="31"/>
      <c r="AO15" s="305" t="s">
        <v>2417</v>
      </c>
      <c r="AP15" s="306"/>
      <c r="AQ15" s="207">
        <v>2.91</v>
      </c>
      <c r="AR15" s="31"/>
      <c r="AS15" s="31"/>
      <c r="AT15" s="31"/>
      <c r="AU15" s="31"/>
      <c r="AV15" s="31"/>
      <c r="AW15" s="79"/>
      <c r="AX15" s="79"/>
      <c r="AY15" s="79"/>
      <c r="AZ15" s="79"/>
      <c r="BA15" s="79"/>
      <c r="BB15" s="79"/>
      <c r="BC15" s="79"/>
      <c r="BD15" s="79"/>
      <c r="BE15" s="79"/>
      <c r="BF15" s="79"/>
      <c r="BG15" s="79"/>
      <c r="BH15" s="79"/>
      <c r="BI15" s="79"/>
      <c r="BJ15" s="79"/>
      <c r="BK15" s="79"/>
      <c r="BL15" s="79"/>
      <c r="BM15" s="79"/>
      <c r="BN15" s="79"/>
      <c r="BO15" s="79"/>
      <c r="BP15" s="79"/>
      <c r="BQ15" s="79"/>
      <c r="BR15" s="79"/>
      <c r="BS15" s="79"/>
      <c r="BT15" s="79"/>
      <c r="BU15" s="79"/>
      <c r="BV15" s="79"/>
      <c r="BW15" s="79"/>
      <c r="BX15" s="79"/>
      <c r="BY15" s="79"/>
      <c r="BZ15" s="79"/>
      <c r="CA15" s="79"/>
      <c r="CB15" s="79"/>
      <c r="CC15" s="79"/>
      <c r="CD15" s="79"/>
      <c r="CE15" s="79"/>
      <c r="CF15" s="79"/>
      <c r="CG15" s="79"/>
      <c r="CH15" s="79"/>
      <c r="CI15" s="79"/>
      <c r="CJ15" s="79"/>
    </row>
    <row r="16" spans="1:88" s="1" customFormat="1" ht="15" customHeight="1" x14ac:dyDescent="0.3">
      <c r="A16" s="79"/>
      <c r="C16" s="11">
        <v>7</v>
      </c>
      <c r="D16" s="19" t="s">
        <v>23</v>
      </c>
      <c r="E16" s="252">
        <v>0</v>
      </c>
      <c r="F16" s="199">
        <f t="shared" si="60"/>
        <v>0</v>
      </c>
      <c r="G16" s="20"/>
      <c r="H16" s="197">
        <v>7</v>
      </c>
      <c r="I16" s="197">
        <v>178447</v>
      </c>
      <c r="J16" s="28" t="s">
        <v>419</v>
      </c>
      <c r="K16" s="28" t="s">
        <v>419</v>
      </c>
      <c r="L16" s="28" t="s">
        <v>70</v>
      </c>
      <c r="M16" s="28" t="s">
        <v>18</v>
      </c>
      <c r="N16" s="256"/>
      <c r="O16" s="20"/>
      <c r="P16" s="3">
        <v>7</v>
      </c>
      <c r="Q16" s="188" t="s">
        <v>114</v>
      </c>
      <c r="R16" s="196">
        <v>0</v>
      </c>
      <c r="S16" s="244">
        <f t="shared" si="61"/>
        <v>0</v>
      </c>
      <c r="T16" s="79"/>
      <c r="U16" s="79"/>
      <c r="V16" s="79"/>
      <c r="W16" s="79"/>
      <c r="X16" s="79"/>
      <c r="Y16" s="303" t="s">
        <v>2399</v>
      </c>
      <c r="Z16" s="304"/>
      <c r="AA16" s="207">
        <v>97919.191919191915</v>
      </c>
      <c r="AB16" s="31"/>
      <c r="AC16" s="305" t="s">
        <v>2410</v>
      </c>
      <c r="AD16" s="306"/>
      <c r="AE16" s="207">
        <v>0.1</v>
      </c>
      <c r="AF16" s="31"/>
      <c r="AG16" s="305"/>
      <c r="AH16" s="306"/>
      <c r="AI16" s="207"/>
      <c r="AJ16" s="31"/>
      <c r="AK16" s="305" t="s">
        <v>2429</v>
      </c>
      <c r="AL16" s="306"/>
      <c r="AM16" s="207">
        <v>0.05</v>
      </c>
      <c r="AN16" s="31"/>
      <c r="AO16" s="305" t="s">
        <v>2429</v>
      </c>
      <c r="AP16" s="306"/>
      <c r="AQ16" s="207">
        <v>0.03</v>
      </c>
      <c r="AR16" s="31"/>
      <c r="AS16" s="31"/>
      <c r="AT16" s="31"/>
      <c r="AU16" s="31"/>
      <c r="AV16" s="31"/>
      <c r="AW16" s="79"/>
      <c r="AX16" s="79"/>
      <c r="AY16" s="79"/>
      <c r="AZ16" s="79"/>
      <c r="BA16" s="79"/>
      <c r="BB16" s="79"/>
      <c r="BC16" s="79"/>
      <c r="BD16" s="79"/>
      <c r="BE16" s="79"/>
      <c r="BF16" s="79"/>
      <c r="BG16" s="79"/>
      <c r="BH16" s="79"/>
      <c r="BI16" s="79"/>
      <c r="BJ16" s="79"/>
      <c r="BK16" s="79"/>
      <c r="BL16" s="79"/>
      <c r="BM16" s="79"/>
      <c r="BN16" s="79"/>
      <c r="BO16" s="79"/>
      <c r="BP16" s="79"/>
      <c r="BQ16" s="79"/>
      <c r="BR16" s="79"/>
      <c r="BS16" s="79"/>
      <c r="BT16" s="79"/>
      <c r="BU16" s="79"/>
      <c r="BV16" s="79"/>
      <c r="BW16" s="79"/>
      <c r="BX16" s="79"/>
      <c r="BY16" s="79"/>
      <c r="BZ16" s="79"/>
      <c r="CA16" s="79"/>
      <c r="CB16" s="79"/>
      <c r="CC16" s="79"/>
      <c r="CD16" s="79"/>
      <c r="CE16" s="79"/>
      <c r="CF16" s="79"/>
      <c r="CG16" s="79"/>
      <c r="CH16" s="79"/>
      <c r="CI16" s="79"/>
      <c r="CJ16" s="79"/>
    </row>
    <row r="17" spans="1:88" s="1" customFormat="1" ht="15" customHeight="1" x14ac:dyDescent="0.3">
      <c r="A17" s="79"/>
      <c r="C17" s="3">
        <v>8</v>
      </c>
      <c r="D17" s="19" t="s">
        <v>24</v>
      </c>
      <c r="E17" s="252">
        <v>29.789166058435999</v>
      </c>
      <c r="F17" s="199">
        <f t="shared" si="60"/>
        <v>8.1243180159370905</v>
      </c>
      <c r="G17" s="20"/>
      <c r="H17" s="197">
        <v>8</v>
      </c>
      <c r="I17" s="197">
        <v>3520</v>
      </c>
      <c r="J17" s="28" t="s">
        <v>273</v>
      </c>
      <c r="K17" s="28" t="s">
        <v>274</v>
      </c>
      <c r="L17" s="28" t="s">
        <v>70</v>
      </c>
      <c r="M17" s="28" t="s">
        <v>18</v>
      </c>
      <c r="N17" s="256">
        <v>0</v>
      </c>
      <c r="O17" s="20"/>
      <c r="P17" s="3">
        <v>8</v>
      </c>
      <c r="Q17" s="188" t="s">
        <v>419</v>
      </c>
      <c r="R17" s="196">
        <v>1.35</v>
      </c>
      <c r="S17" s="244">
        <f t="shared" si="61"/>
        <v>0</v>
      </c>
      <c r="T17" s="79"/>
      <c r="U17" s="79"/>
      <c r="V17" s="79"/>
      <c r="W17" s="79"/>
      <c r="X17" s="79"/>
      <c r="Y17" s="305" t="s">
        <v>2400</v>
      </c>
      <c r="Z17" s="306"/>
      <c r="AA17" s="207">
        <f>AA30</f>
        <v>1851.7920568291895</v>
      </c>
      <c r="AB17" s="31"/>
      <c r="AC17" s="305" t="s">
        <v>2411</v>
      </c>
      <c r="AD17" s="306"/>
      <c r="AE17" s="207">
        <v>0.15</v>
      </c>
      <c r="AF17" s="31"/>
      <c r="AG17" s="305" t="s">
        <v>2423</v>
      </c>
      <c r="AH17" s="306"/>
      <c r="AI17" s="207">
        <f>AVERAGE(1.4,1.8)</f>
        <v>1.6</v>
      </c>
      <c r="AJ17" s="31"/>
      <c r="AK17" s="305" t="s">
        <v>2423</v>
      </c>
      <c r="AL17" s="306"/>
      <c r="AM17" s="207">
        <f>AVERAGE(1.4,1.8)</f>
        <v>1.6</v>
      </c>
      <c r="AN17" s="31"/>
      <c r="AO17" s="305" t="s">
        <v>2424</v>
      </c>
      <c r="AP17" s="306"/>
      <c r="AQ17" s="207">
        <f>86.8/1000</f>
        <v>8.6800000000000002E-2</v>
      </c>
      <c r="AR17" s="31"/>
      <c r="AS17" s="31"/>
      <c r="AT17" s="31"/>
      <c r="AU17" s="31"/>
      <c r="AV17" s="31"/>
      <c r="AW17" s="79"/>
      <c r="AX17" s="79"/>
      <c r="AY17" s="79"/>
      <c r="AZ17" s="79"/>
      <c r="BA17" s="79"/>
      <c r="BB17" s="79"/>
      <c r="BC17" s="79"/>
      <c r="BD17" s="79"/>
      <c r="BE17" s="79"/>
      <c r="BF17" s="79"/>
      <c r="BG17" s="79"/>
      <c r="BH17" s="79"/>
      <c r="BI17" s="79"/>
      <c r="BJ17" s="79"/>
      <c r="BK17" s="79"/>
      <c r="BL17" s="79"/>
      <c r="BM17" s="79"/>
      <c r="BN17" s="79"/>
      <c r="BO17" s="79"/>
      <c r="BP17" s="79"/>
      <c r="BQ17" s="79"/>
      <c r="BR17" s="79"/>
      <c r="BS17" s="79"/>
      <c r="BT17" s="79"/>
      <c r="BU17" s="79"/>
      <c r="BV17" s="79"/>
      <c r="BW17" s="79"/>
      <c r="BX17" s="79"/>
      <c r="BY17" s="79"/>
      <c r="BZ17" s="79"/>
      <c r="CA17" s="79"/>
      <c r="CB17" s="79"/>
      <c r="CC17" s="79"/>
      <c r="CD17" s="79"/>
      <c r="CE17" s="79"/>
      <c r="CF17" s="79"/>
      <c r="CG17" s="79"/>
      <c r="CH17" s="79"/>
      <c r="CI17" s="79"/>
      <c r="CJ17" s="79"/>
    </row>
    <row r="18" spans="1:88" s="1" customFormat="1" ht="15" customHeight="1" x14ac:dyDescent="0.3">
      <c r="A18" s="79"/>
      <c r="C18" s="11">
        <v>9</v>
      </c>
      <c r="D18" s="19" t="s">
        <v>25</v>
      </c>
      <c r="E18" s="252">
        <v>247</v>
      </c>
      <c r="F18" s="199">
        <f t="shared" si="60"/>
        <v>67.36363636363636</v>
      </c>
      <c r="G18" s="20"/>
      <c r="H18" s="197">
        <v>9</v>
      </c>
      <c r="I18" s="197">
        <v>1256</v>
      </c>
      <c r="J18" s="28" t="s">
        <v>68</v>
      </c>
      <c r="K18" s="28" t="s">
        <v>69</v>
      </c>
      <c r="L18" s="28" t="s">
        <v>70</v>
      </c>
      <c r="M18" s="28" t="s">
        <v>18</v>
      </c>
      <c r="N18" s="256">
        <v>0</v>
      </c>
      <c r="O18" s="20"/>
      <c r="P18" s="3">
        <v>9</v>
      </c>
      <c r="Q18" s="188" t="s">
        <v>273</v>
      </c>
      <c r="R18" s="196">
        <v>0.33500000000000002</v>
      </c>
      <c r="S18" s="244">
        <f t="shared" si="61"/>
        <v>0</v>
      </c>
      <c r="T18" s="79"/>
      <c r="U18" s="79"/>
      <c r="V18" s="79"/>
      <c r="W18" s="79"/>
      <c r="X18" s="79"/>
      <c r="Y18" s="210" t="s">
        <v>2402</v>
      </c>
      <c r="Z18" s="246" t="str">
        <f>'2Autres FE'!J8</f>
        <v>Electricité - 2018 - mix moyen - consommation</v>
      </c>
      <c r="AA18" s="207">
        <f>AVERAGEIF('2Autres FE'!I14:I27,'1Facteurs Emission MP'!Z18,'2Autres FE'!J14:J27)</f>
        <v>5.7099999999999998E-2</v>
      </c>
      <c r="AB18" s="31"/>
      <c r="AC18" s="305" t="s">
        <v>2412</v>
      </c>
      <c r="AD18" s="306"/>
      <c r="AE18" s="207">
        <f>AE16*AE15</f>
        <v>0.5</v>
      </c>
      <c r="AF18" s="31"/>
      <c r="AG18" s="305" t="s">
        <v>2424</v>
      </c>
      <c r="AH18" s="306"/>
      <c r="AI18" s="207">
        <f>AI17</f>
        <v>1.6</v>
      </c>
      <c r="AJ18" s="31"/>
      <c r="AK18" s="305" t="s">
        <v>2424</v>
      </c>
      <c r="AL18" s="306"/>
      <c r="AM18" s="207">
        <f>AM17</f>
        <v>1.6</v>
      </c>
      <c r="AN18" s="31"/>
      <c r="AO18" s="305" t="s">
        <v>2415</v>
      </c>
      <c r="AP18" s="306"/>
      <c r="AQ18" s="207">
        <f>AQ15/AQ17</f>
        <v>33.525345622119815</v>
      </c>
      <c r="AR18" s="31"/>
      <c r="AS18" s="31"/>
      <c r="AT18" s="31"/>
      <c r="AU18" s="31"/>
      <c r="AV18" s="31"/>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row>
    <row r="19" spans="1:88" x14ac:dyDescent="0.3">
      <c r="A19" s="79"/>
      <c r="C19" s="3">
        <v>10</v>
      </c>
      <c r="D19" s="19" t="s">
        <v>26</v>
      </c>
      <c r="E19" s="254">
        <v>14.8</v>
      </c>
      <c r="F19" s="199">
        <f t="shared" si="60"/>
        <v>4.036363636363637</v>
      </c>
      <c r="G19" s="20"/>
      <c r="H19" s="197">
        <v>10</v>
      </c>
      <c r="I19" s="197">
        <v>3295</v>
      </c>
      <c r="J19" s="28" t="s">
        <v>253</v>
      </c>
      <c r="K19" s="28" t="s">
        <v>254</v>
      </c>
      <c r="L19" s="28" t="s">
        <v>70</v>
      </c>
      <c r="M19" s="28" t="s">
        <v>18</v>
      </c>
      <c r="N19" s="256">
        <v>0</v>
      </c>
      <c r="O19" s="20"/>
      <c r="P19" s="3">
        <v>10</v>
      </c>
      <c r="Q19" s="188" t="s">
        <v>198</v>
      </c>
      <c r="R19" s="196">
        <v>1.35</v>
      </c>
      <c r="S19" s="244">
        <f t="shared" si="61"/>
        <v>0</v>
      </c>
      <c r="T19" s="79"/>
      <c r="U19" s="79"/>
      <c r="V19" s="79"/>
      <c r="W19" s="79"/>
      <c r="X19" s="79"/>
      <c r="Y19" s="210" t="s">
        <v>2401</v>
      </c>
      <c r="Z19" s="5" t="s">
        <v>2394</v>
      </c>
      <c r="AA19" s="207">
        <f>AVERAGEIF('2Autres FE'!I14:I27,'1Facteurs Emission MP'!Z19,'2Autres FE'!J14:J27)</f>
        <v>3.17</v>
      </c>
      <c r="AB19" s="31"/>
      <c r="AC19" s="305" t="s">
        <v>2413</v>
      </c>
      <c r="AD19" s="306"/>
      <c r="AE19" s="207">
        <f>AE18*1</f>
        <v>0.5</v>
      </c>
      <c r="AF19" s="31"/>
      <c r="AG19" s="305" t="s">
        <v>2415</v>
      </c>
      <c r="AH19" s="306"/>
      <c r="AI19" s="207">
        <f>AI15/AI18</f>
        <v>7.0192307692307683</v>
      </c>
      <c r="AJ19" s="31"/>
      <c r="AK19" s="305" t="s">
        <v>2415</v>
      </c>
      <c r="AL19" s="306"/>
      <c r="AM19" s="207">
        <f>AM15/AM18</f>
        <v>6.6874999999999991</v>
      </c>
      <c r="AN19" s="31"/>
      <c r="AO19" s="305"/>
      <c r="AP19" s="306"/>
      <c r="AQ19" s="207"/>
      <c r="AR19" s="31"/>
      <c r="AS19" s="31"/>
      <c r="AT19" s="31"/>
      <c r="AU19" s="31"/>
      <c r="AV19" s="31"/>
    </row>
    <row r="20" spans="1:88" s="1" customFormat="1" ht="15" customHeight="1" x14ac:dyDescent="0.3">
      <c r="A20" s="79"/>
      <c r="C20" s="11">
        <v>11</v>
      </c>
      <c r="D20" s="19" t="s">
        <v>27</v>
      </c>
      <c r="E20" s="254">
        <v>0</v>
      </c>
      <c r="F20" s="199">
        <f t="shared" si="60"/>
        <v>0</v>
      </c>
      <c r="G20" s="20"/>
      <c r="H20" s="197">
        <v>11</v>
      </c>
      <c r="I20" s="197">
        <v>3133</v>
      </c>
      <c r="J20" s="28" t="s">
        <v>238</v>
      </c>
      <c r="K20" s="28" t="s">
        <v>238</v>
      </c>
      <c r="L20" s="28" t="s">
        <v>73</v>
      </c>
      <c r="M20" s="28" t="s">
        <v>2562</v>
      </c>
      <c r="N20" s="256">
        <v>0.28000000000000003</v>
      </c>
      <c r="O20" s="20"/>
      <c r="P20" s="3">
        <v>11</v>
      </c>
      <c r="Q20" s="188" t="s">
        <v>68</v>
      </c>
      <c r="R20" s="196">
        <v>1.3759999999999999</v>
      </c>
      <c r="S20" s="244">
        <f t="shared" si="61"/>
        <v>0</v>
      </c>
      <c r="T20" s="79"/>
      <c r="U20" s="79"/>
      <c r="V20" s="79"/>
      <c r="W20" s="79"/>
      <c r="X20" s="79"/>
      <c r="Y20" s="305" t="s">
        <v>2550</v>
      </c>
      <c r="Z20" s="306"/>
      <c r="AA20" s="207">
        <f>AA21*AA22</f>
        <v>1147</v>
      </c>
      <c r="AB20" s="31"/>
      <c r="AC20" s="305" t="s">
        <v>2414</v>
      </c>
      <c r="AD20" s="306"/>
      <c r="AE20" s="207">
        <f>AE19*AE17</f>
        <v>7.4999999999999997E-2</v>
      </c>
      <c r="AF20" s="31"/>
      <c r="AG20" s="208"/>
      <c r="AH20" s="209"/>
      <c r="AI20" s="207"/>
      <c r="AJ20" s="31"/>
      <c r="AK20" s="208"/>
      <c r="AL20" s="209"/>
      <c r="AM20" s="207"/>
      <c r="AN20" s="31"/>
      <c r="AO20" s="213"/>
      <c r="AP20" s="214"/>
      <c r="AQ20" s="207"/>
      <c r="AR20" s="31"/>
      <c r="AS20" s="31"/>
      <c r="AT20" s="31"/>
      <c r="AU20" s="31"/>
      <c r="AV20" s="31"/>
      <c r="AW20" s="79"/>
      <c r="AX20" s="79"/>
      <c r="AY20" s="79"/>
      <c r="AZ20" s="79"/>
      <c r="BA20" s="79"/>
      <c r="BB20" s="79"/>
      <c r="BC20" s="79"/>
      <c r="BD20" s="79"/>
      <c r="BE20" s="79"/>
      <c r="BF20" s="79"/>
      <c r="BG20" s="79"/>
      <c r="BH20" s="79"/>
      <c r="BI20" s="79"/>
      <c r="BJ20" s="79"/>
      <c r="BK20" s="79"/>
      <c r="BL20" s="79"/>
      <c r="BM20" s="79"/>
      <c r="BN20" s="79"/>
      <c r="BO20" s="79"/>
      <c r="BP20" s="79"/>
      <c r="BQ20" s="79"/>
      <c r="BR20" s="79"/>
      <c r="BS20" s="79"/>
      <c r="BT20" s="79"/>
      <c r="BU20" s="79"/>
      <c r="BV20" s="79"/>
      <c r="BW20" s="79"/>
      <c r="BX20" s="79"/>
      <c r="BY20" s="79"/>
      <c r="BZ20" s="79"/>
      <c r="CA20" s="79"/>
      <c r="CB20" s="79"/>
      <c r="CC20" s="79"/>
      <c r="CD20" s="79"/>
      <c r="CE20" s="79"/>
      <c r="CF20" s="79"/>
      <c r="CG20" s="79"/>
      <c r="CH20" s="79"/>
      <c r="CI20" s="79"/>
      <c r="CJ20" s="79"/>
    </row>
    <row r="21" spans="1:88" s="1" customFormat="1" ht="15" customHeight="1" thickBot="1" x14ac:dyDescent="0.35">
      <c r="A21" s="79"/>
      <c r="C21" s="11">
        <v>12</v>
      </c>
      <c r="D21" s="19" t="s">
        <v>28</v>
      </c>
      <c r="E21" s="254">
        <v>14.8</v>
      </c>
      <c r="F21" s="199">
        <f t="shared" si="60"/>
        <v>4.036363636363637</v>
      </c>
      <c r="G21" s="20"/>
      <c r="H21" s="197">
        <v>12</v>
      </c>
      <c r="I21" s="197">
        <v>1392</v>
      </c>
      <c r="J21" s="28" t="s">
        <v>87</v>
      </c>
      <c r="K21" s="28" t="s">
        <v>88</v>
      </c>
      <c r="L21" s="28" t="s">
        <v>73</v>
      </c>
      <c r="M21" s="28" t="s">
        <v>2561</v>
      </c>
      <c r="N21" s="256">
        <v>0.11</v>
      </c>
      <c r="O21" s="20"/>
      <c r="P21" s="3">
        <v>12</v>
      </c>
      <c r="Q21" s="188" t="s">
        <v>253</v>
      </c>
      <c r="R21" s="196">
        <v>1.3759999999999999</v>
      </c>
      <c r="S21" s="244">
        <f t="shared" si="61"/>
        <v>0</v>
      </c>
      <c r="T21" s="79"/>
      <c r="U21" s="79"/>
      <c r="V21" s="79"/>
      <c r="W21" s="79"/>
      <c r="X21" s="79"/>
      <c r="Y21" s="305" t="s">
        <v>2551</v>
      </c>
      <c r="Z21" s="306"/>
      <c r="AA21" s="207">
        <v>0.31</v>
      </c>
      <c r="AB21" s="31"/>
      <c r="AC21" s="307" t="s">
        <v>2415</v>
      </c>
      <c r="AD21" s="308"/>
      <c r="AE21" s="207">
        <f>AE14/AE20</f>
        <v>317.94871794871796</v>
      </c>
      <c r="AF21" s="31"/>
      <c r="AG21" s="208"/>
      <c r="AH21" s="209"/>
      <c r="AI21" s="207"/>
      <c r="AJ21" s="31"/>
      <c r="AK21" s="208"/>
      <c r="AL21" s="209"/>
      <c r="AM21" s="207"/>
      <c r="AN21" s="31"/>
      <c r="AO21" s="213"/>
      <c r="AP21" s="214"/>
      <c r="AQ21" s="207"/>
      <c r="AR21" s="31"/>
      <c r="AS21" s="31"/>
      <c r="AT21" s="31"/>
      <c r="AU21" s="31"/>
      <c r="AV21" s="31"/>
      <c r="AW21" s="79"/>
      <c r="AX21" s="79"/>
      <c r="AY21" s="79"/>
      <c r="AZ21" s="79"/>
      <c r="BA21" s="79"/>
      <c r="BB21" s="79"/>
      <c r="BC21" s="79"/>
      <c r="BD21" s="79"/>
      <c r="BE21" s="79"/>
      <c r="BF21" s="79"/>
      <c r="BG21" s="79"/>
      <c r="BH21" s="79"/>
      <c r="BI21" s="79"/>
      <c r="BJ21" s="79"/>
      <c r="BK21" s="79"/>
      <c r="BL21" s="79"/>
      <c r="BM21" s="79"/>
      <c r="BN21" s="79"/>
      <c r="BO21" s="79"/>
      <c r="BP21" s="79"/>
      <c r="BQ21" s="79"/>
      <c r="BR21" s="79"/>
      <c r="BS21" s="79"/>
      <c r="BT21" s="79"/>
      <c r="BU21" s="79"/>
      <c r="BV21" s="79"/>
      <c r="BW21" s="79"/>
      <c r="BX21" s="79"/>
      <c r="BY21" s="79"/>
      <c r="BZ21" s="79"/>
      <c r="CA21" s="79"/>
      <c r="CB21" s="79"/>
      <c r="CC21" s="79"/>
      <c r="CD21" s="79"/>
      <c r="CE21" s="79"/>
      <c r="CF21" s="79"/>
      <c r="CG21" s="79"/>
      <c r="CH21" s="79"/>
      <c r="CI21" s="79"/>
      <c r="CJ21" s="79"/>
    </row>
    <row r="22" spans="1:88" s="1" customFormat="1" ht="15" customHeight="1" thickBot="1" x14ac:dyDescent="0.35">
      <c r="A22" s="79"/>
      <c r="C22" s="3">
        <v>13</v>
      </c>
      <c r="D22" s="19" t="s">
        <v>2671</v>
      </c>
      <c r="E22" s="254">
        <v>14.8</v>
      </c>
      <c r="F22" s="199">
        <f t="shared" si="60"/>
        <v>4.036363636363637</v>
      </c>
      <c r="G22" s="20"/>
      <c r="H22" s="197">
        <v>13</v>
      </c>
      <c r="I22" s="197">
        <v>182880</v>
      </c>
      <c r="J22" s="28" t="s">
        <v>341</v>
      </c>
      <c r="K22" s="28" t="s">
        <v>495</v>
      </c>
      <c r="L22" s="28" t="s">
        <v>70</v>
      </c>
      <c r="M22" s="22" t="s">
        <v>2420</v>
      </c>
      <c r="N22" s="256">
        <v>0</v>
      </c>
      <c r="O22" s="20"/>
      <c r="P22" s="3">
        <v>13</v>
      </c>
      <c r="Q22" s="188" t="s">
        <v>238</v>
      </c>
      <c r="R22" s="196">
        <v>0</v>
      </c>
      <c r="S22" s="244">
        <f t="shared" si="61"/>
        <v>0</v>
      </c>
      <c r="T22" s="79"/>
      <c r="U22" s="79"/>
      <c r="V22" s="79"/>
      <c r="W22" s="79"/>
      <c r="X22" s="79"/>
      <c r="Y22" s="305" t="s">
        <v>2549</v>
      </c>
      <c r="Z22" s="306"/>
      <c r="AA22" s="207">
        <v>3700</v>
      </c>
      <c r="AB22" s="31"/>
      <c r="AC22" s="309" t="s">
        <v>2676</v>
      </c>
      <c r="AD22" s="310"/>
      <c r="AE22" s="216">
        <f>AE21</f>
        <v>317.94871794871796</v>
      </c>
      <c r="AF22" s="31"/>
      <c r="AG22" s="309" t="s">
        <v>2425</v>
      </c>
      <c r="AH22" s="310"/>
      <c r="AI22" s="216">
        <f>AI19</f>
        <v>7.0192307692307683</v>
      </c>
      <c r="AJ22" s="31"/>
      <c r="AK22" s="309" t="s">
        <v>2430</v>
      </c>
      <c r="AL22" s="310"/>
      <c r="AM22" s="216">
        <f>AM19</f>
        <v>6.6874999999999991</v>
      </c>
      <c r="AN22" s="31"/>
      <c r="AO22" s="309" t="s">
        <v>2430</v>
      </c>
      <c r="AP22" s="310"/>
      <c r="AQ22" s="216">
        <f>AQ18</f>
        <v>33.525345622119815</v>
      </c>
      <c r="AR22" s="31"/>
      <c r="AS22" s="31"/>
      <c r="AT22" s="31"/>
      <c r="AU22" s="31"/>
      <c r="AV22" s="31"/>
      <c r="AW22" s="79"/>
      <c r="AX22" s="79"/>
      <c r="AY22" s="79"/>
      <c r="AZ22" s="79"/>
      <c r="BA22" s="79"/>
      <c r="BB22" s="79"/>
      <c r="BC22" s="79"/>
      <c r="BD22" s="79"/>
      <c r="BE22" s="79"/>
      <c r="BF22" s="79"/>
      <c r="BG22" s="79"/>
      <c r="BH22" s="79"/>
      <c r="BI22" s="79"/>
      <c r="BJ22" s="79"/>
      <c r="BK22" s="79"/>
      <c r="BL22" s="79"/>
      <c r="BM22" s="79"/>
      <c r="BN22" s="79"/>
      <c r="BO22" s="79"/>
      <c r="BP22" s="79"/>
      <c r="BQ22" s="79"/>
      <c r="BR22" s="79"/>
      <c r="BS22" s="79"/>
      <c r="BT22" s="79"/>
      <c r="BU22" s="79"/>
      <c r="BV22" s="79"/>
      <c r="BW22" s="79"/>
      <c r="BX22" s="79"/>
      <c r="BY22" s="79"/>
      <c r="BZ22" s="79"/>
      <c r="CA22" s="79"/>
      <c r="CB22" s="79"/>
      <c r="CC22" s="79"/>
      <c r="CD22" s="79"/>
      <c r="CE22" s="79"/>
      <c r="CF22" s="79"/>
      <c r="CG22" s="79"/>
      <c r="CH22" s="79"/>
      <c r="CI22" s="79"/>
      <c r="CJ22" s="79"/>
    </row>
    <row r="23" spans="1:88" s="1" customFormat="1" ht="15" customHeight="1" thickBot="1" x14ac:dyDescent="0.35">
      <c r="A23" s="79"/>
      <c r="C23" s="11">
        <v>14</v>
      </c>
      <c r="D23" s="19" t="s">
        <v>30</v>
      </c>
      <c r="E23" s="254">
        <v>14.8</v>
      </c>
      <c r="F23" s="199">
        <f t="shared" si="60"/>
        <v>4.036363636363637</v>
      </c>
      <c r="H23" s="197">
        <v>14</v>
      </c>
      <c r="I23" s="197">
        <v>1354</v>
      </c>
      <c r="J23" s="28" t="s">
        <v>80</v>
      </c>
      <c r="K23" s="28" t="s">
        <v>81</v>
      </c>
      <c r="L23" s="28" t="s">
        <v>82</v>
      </c>
      <c r="M23" s="19" t="s">
        <v>38</v>
      </c>
      <c r="N23" s="256">
        <v>0</v>
      </c>
      <c r="O23" s="20"/>
      <c r="P23" s="3">
        <v>14</v>
      </c>
      <c r="Q23" s="188" t="s">
        <v>87</v>
      </c>
      <c r="R23" s="196">
        <v>0</v>
      </c>
      <c r="S23" s="244">
        <f t="shared" si="61"/>
        <v>0</v>
      </c>
      <c r="T23" s="79"/>
      <c r="U23" s="79"/>
      <c r="V23" s="79"/>
      <c r="W23" s="79"/>
      <c r="X23" s="79"/>
      <c r="Y23" s="309" t="s">
        <v>2552</v>
      </c>
      <c r="Z23" s="310"/>
      <c r="AA23" s="216">
        <f>((AA17*AA19)+AA16*AA18)/AA20</f>
        <v>9.9924731288006896</v>
      </c>
      <c r="AB23" s="31"/>
      <c r="AC23" s="31"/>
      <c r="AD23" s="31"/>
      <c r="AE23" s="31"/>
      <c r="AF23" s="31"/>
      <c r="AG23" s="31"/>
      <c r="AH23" s="31"/>
      <c r="AI23" s="31"/>
      <c r="AJ23" s="31"/>
      <c r="AK23" s="31"/>
      <c r="AL23" s="31"/>
      <c r="AM23" s="31"/>
      <c r="AN23" s="31"/>
      <c r="AO23" s="31"/>
      <c r="AP23" s="31"/>
      <c r="AQ23" s="31"/>
      <c r="AR23" s="31"/>
      <c r="AS23" s="31"/>
      <c r="AT23" s="31"/>
      <c r="AU23" s="31"/>
      <c r="AV23" s="31"/>
      <c r="AW23" s="79"/>
      <c r="AX23" s="79"/>
      <c r="AY23" s="79"/>
      <c r="AZ23" s="79"/>
      <c r="BA23" s="79"/>
      <c r="BB23" s="79"/>
      <c r="BC23" s="79"/>
      <c r="BD23" s="79"/>
      <c r="BE23" s="79"/>
      <c r="BF23" s="79"/>
      <c r="BG23" s="79"/>
      <c r="BH23" s="79"/>
      <c r="BI23" s="79"/>
      <c r="BJ23" s="79"/>
      <c r="BK23" s="79"/>
      <c r="BL23" s="79"/>
      <c r="BM23" s="79"/>
      <c r="BN23" s="79"/>
      <c r="BO23" s="79"/>
      <c r="BP23" s="79"/>
      <c r="BQ23" s="79"/>
      <c r="BR23" s="79"/>
      <c r="BS23" s="79"/>
      <c r="BT23" s="79"/>
      <c r="BU23" s="79"/>
      <c r="BV23" s="79"/>
      <c r="BW23" s="79"/>
      <c r="BX23" s="79"/>
      <c r="BY23" s="79"/>
      <c r="BZ23" s="79"/>
      <c r="CA23" s="79"/>
      <c r="CB23" s="79"/>
      <c r="CC23" s="79"/>
      <c r="CD23" s="79"/>
      <c r="CE23" s="79"/>
      <c r="CF23" s="79"/>
      <c r="CG23" s="79"/>
      <c r="CH23" s="79"/>
      <c r="CI23" s="79"/>
      <c r="CJ23" s="79"/>
    </row>
    <row r="24" spans="1:88" s="1" customFormat="1" ht="15" customHeight="1" x14ac:dyDescent="0.3">
      <c r="A24" s="79"/>
      <c r="C24" s="3">
        <v>15</v>
      </c>
      <c r="D24" s="19" t="s">
        <v>31</v>
      </c>
      <c r="E24" s="252">
        <v>115</v>
      </c>
      <c r="F24" s="199">
        <f t="shared" si="60"/>
        <v>31.363636363636363</v>
      </c>
      <c r="G24" s="20"/>
      <c r="H24" s="197">
        <v>15</v>
      </c>
      <c r="I24" s="197">
        <v>3074</v>
      </c>
      <c r="J24" s="28" t="s">
        <v>231</v>
      </c>
      <c r="K24" s="28" t="s">
        <v>232</v>
      </c>
      <c r="L24" s="28" t="s">
        <v>233</v>
      </c>
      <c r="M24" s="19" t="s">
        <v>38</v>
      </c>
      <c r="N24" s="256">
        <v>0</v>
      </c>
      <c r="O24" s="20"/>
      <c r="P24" s="3">
        <v>15</v>
      </c>
      <c r="Q24" s="188" t="s">
        <v>409</v>
      </c>
      <c r="R24" s="245">
        <v>0</v>
      </c>
      <c r="S24" s="244">
        <f t="shared" si="61"/>
        <v>0</v>
      </c>
      <c r="T24" s="79"/>
      <c r="U24" s="79"/>
      <c r="V24" s="79"/>
      <c r="W24" s="79"/>
      <c r="X24" s="79"/>
      <c r="Y24" s="79"/>
      <c r="Z24" s="79"/>
      <c r="AA24" s="79"/>
      <c r="AB24" s="31"/>
      <c r="AC24" s="302" t="s">
        <v>2607</v>
      </c>
      <c r="AD24" s="302"/>
      <c r="AE24" s="302"/>
      <c r="AF24" s="31"/>
      <c r="AG24" s="31"/>
      <c r="AH24" s="31"/>
      <c r="AI24" s="31"/>
      <c r="AJ24" s="31"/>
      <c r="AK24" s="31"/>
      <c r="AL24" s="31"/>
      <c r="AM24" s="31"/>
      <c r="AN24" s="31"/>
      <c r="AO24" s="31"/>
      <c r="AP24" s="31"/>
      <c r="AQ24" s="31"/>
      <c r="AR24" s="31"/>
      <c r="AS24" s="31"/>
      <c r="AT24" s="31"/>
      <c r="AU24" s="31"/>
      <c r="AV24" s="31"/>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79"/>
      <c r="CH24" s="79"/>
      <c r="CI24" s="79"/>
      <c r="CJ24" s="79"/>
    </row>
    <row r="25" spans="1:88" s="1" customFormat="1" ht="15" customHeight="1" x14ac:dyDescent="0.3">
      <c r="A25" s="79"/>
      <c r="C25" s="11">
        <v>16</v>
      </c>
      <c r="D25" s="19" t="s">
        <v>32</v>
      </c>
      <c r="E25" s="252">
        <v>373</v>
      </c>
      <c r="F25" s="199">
        <f t="shared" si="60"/>
        <v>101.72727272727273</v>
      </c>
      <c r="G25" s="20"/>
      <c r="H25" s="197">
        <v>16</v>
      </c>
      <c r="I25" s="197">
        <v>178460</v>
      </c>
      <c r="J25" s="28" t="s">
        <v>420</v>
      </c>
      <c r="K25" s="28" t="s">
        <v>421</v>
      </c>
      <c r="L25" s="28" t="s">
        <v>73</v>
      </c>
      <c r="M25" s="28" t="s">
        <v>20</v>
      </c>
      <c r="N25" s="256">
        <v>0</v>
      </c>
      <c r="O25" s="20"/>
      <c r="P25" s="3">
        <v>16</v>
      </c>
      <c r="Q25" s="188" t="s">
        <v>334</v>
      </c>
      <c r="R25" s="196">
        <v>0.68</v>
      </c>
      <c r="S25" s="244">
        <f t="shared" si="61"/>
        <v>0</v>
      </c>
      <c r="T25" s="79"/>
      <c r="U25" s="79"/>
      <c r="V25" s="79"/>
      <c r="W25" s="79"/>
      <c r="X25" s="79"/>
      <c r="Y25" s="302" t="s">
        <v>2553</v>
      </c>
      <c r="Z25" s="302"/>
      <c r="AA25" s="302"/>
      <c r="AB25" s="31"/>
      <c r="AC25" s="303" t="s">
        <v>2608</v>
      </c>
      <c r="AD25" s="304"/>
      <c r="AE25" s="260">
        <v>0.55000000000000004</v>
      </c>
      <c r="AF25" s="31"/>
      <c r="AG25" s="31"/>
      <c r="AH25" s="31"/>
      <c r="AI25" s="31"/>
      <c r="AJ25" s="31"/>
      <c r="AK25" s="31"/>
      <c r="AL25" s="31"/>
      <c r="AM25" s="31"/>
      <c r="AN25" s="31"/>
      <c r="AO25" s="302" t="s">
        <v>2648</v>
      </c>
      <c r="AP25" s="302"/>
      <c r="AQ25" s="302"/>
      <c r="AR25" s="31"/>
      <c r="AS25" s="31"/>
      <c r="AT25" s="31"/>
      <c r="AU25" s="31"/>
      <c r="AV25" s="31"/>
      <c r="AW25" s="79"/>
      <c r="AX25" s="79"/>
      <c r="AY25" s="79"/>
      <c r="AZ25" s="79"/>
      <c r="BA25" s="79"/>
      <c r="BB25" s="79"/>
      <c r="BC25" s="79"/>
      <c r="BD25" s="79"/>
      <c r="BE25" s="79"/>
      <c r="BF25" s="79"/>
      <c r="BG25" s="79"/>
      <c r="BH25" s="79"/>
      <c r="BI25" s="79"/>
      <c r="BJ25" s="79"/>
      <c r="BK25" s="79"/>
      <c r="BL25" s="79"/>
      <c r="BM25" s="79"/>
      <c r="BN25" s="79"/>
      <c r="BO25" s="79"/>
      <c r="BP25" s="79"/>
      <c r="BQ25" s="79"/>
      <c r="BR25" s="79"/>
      <c r="BS25" s="79"/>
      <c r="BT25" s="79"/>
      <c r="BU25" s="79"/>
      <c r="BV25" s="79"/>
      <c r="BW25" s="79"/>
      <c r="BX25" s="79"/>
      <c r="BY25" s="79"/>
      <c r="BZ25" s="79"/>
      <c r="CA25" s="79"/>
      <c r="CB25" s="79"/>
      <c r="CC25" s="79"/>
      <c r="CD25" s="79"/>
      <c r="CE25" s="79"/>
      <c r="CF25" s="79"/>
      <c r="CG25" s="79"/>
      <c r="CH25" s="79"/>
      <c r="CI25" s="79"/>
      <c r="CJ25" s="79"/>
    </row>
    <row r="26" spans="1:88" s="1" customFormat="1" ht="15" customHeight="1" x14ac:dyDescent="0.3">
      <c r="A26" s="79"/>
      <c r="C26" s="3">
        <v>17</v>
      </c>
      <c r="D26" s="19" t="s">
        <v>33</v>
      </c>
      <c r="E26" s="252">
        <v>373</v>
      </c>
      <c r="F26" s="199">
        <f t="shared" si="60"/>
        <v>101.72727272727273</v>
      </c>
      <c r="G26" s="20"/>
      <c r="H26" s="197">
        <v>17</v>
      </c>
      <c r="I26" s="197">
        <v>1297</v>
      </c>
      <c r="J26" s="28" t="s">
        <v>76</v>
      </c>
      <c r="K26" s="28" t="s">
        <v>77</v>
      </c>
      <c r="L26" s="28" t="s">
        <v>70</v>
      </c>
      <c r="M26" s="22" t="s">
        <v>2370</v>
      </c>
      <c r="N26" s="256">
        <v>0</v>
      </c>
      <c r="O26" s="20"/>
      <c r="P26" s="3">
        <v>17</v>
      </c>
      <c r="Q26" s="188" t="s">
        <v>335</v>
      </c>
      <c r="R26" s="196">
        <v>0.40500000000000003</v>
      </c>
      <c r="S26" s="244">
        <f t="shared" si="61"/>
        <v>0</v>
      </c>
      <c r="T26" s="79"/>
      <c r="U26" s="79"/>
      <c r="V26" s="79"/>
      <c r="W26" s="79"/>
      <c r="X26" s="79"/>
      <c r="Y26" s="303" t="s">
        <v>2554</v>
      </c>
      <c r="Z26" s="304"/>
      <c r="AA26" s="207">
        <v>5000</v>
      </c>
      <c r="AB26" s="31"/>
      <c r="AC26" s="305" t="s">
        <v>2609</v>
      </c>
      <c r="AD26" s="306"/>
      <c r="AE26" s="207">
        <v>400</v>
      </c>
      <c r="AF26" s="31"/>
      <c r="AG26" s="302" t="s">
        <v>2566</v>
      </c>
      <c r="AH26" s="302"/>
      <c r="AI26" s="302"/>
      <c r="AJ26" s="31"/>
      <c r="AK26" s="302" t="s">
        <v>2652</v>
      </c>
      <c r="AL26" s="302"/>
      <c r="AM26" s="302"/>
      <c r="AN26" s="31"/>
      <c r="AO26" s="303" t="s">
        <v>2408</v>
      </c>
      <c r="AP26" s="304"/>
      <c r="AQ26" s="207">
        <v>5.5300000000000002E-2</v>
      </c>
      <c r="AR26" s="31"/>
      <c r="AS26" s="31"/>
      <c r="AT26" s="31"/>
      <c r="AU26" s="31"/>
      <c r="AV26" s="31"/>
      <c r="AW26" s="79"/>
      <c r="AX26" s="79"/>
      <c r="AY26" s="79"/>
      <c r="AZ26" s="79"/>
      <c r="BA26" s="79"/>
      <c r="BB26" s="79"/>
      <c r="BC26" s="79"/>
      <c r="BD26" s="79"/>
      <c r="BE26" s="79"/>
      <c r="BF26" s="79"/>
      <c r="BG26" s="79"/>
      <c r="BH26" s="79"/>
      <c r="BI26" s="79"/>
      <c r="BJ26" s="79"/>
      <c r="BK26" s="79"/>
      <c r="BL26" s="79"/>
      <c r="BM26" s="79"/>
      <c r="BN26" s="79"/>
      <c r="BO26" s="79"/>
      <c r="BP26" s="79"/>
      <c r="BQ26" s="79"/>
      <c r="BR26" s="79"/>
      <c r="BS26" s="79"/>
      <c r="BT26" s="79"/>
      <c r="BU26" s="79"/>
      <c r="BV26" s="79"/>
      <c r="BW26" s="79"/>
      <c r="BX26" s="79"/>
      <c r="BY26" s="79"/>
      <c r="BZ26" s="79"/>
      <c r="CA26" s="79"/>
      <c r="CB26" s="79"/>
      <c r="CC26" s="79"/>
      <c r="CD26" s="79"/>
      <c r="CE26" s="79"/>
      <c r="CF26" s="79"/>
      <c r="CG26" s="79"/>
      <c r="CH26" s="79"/>
      <c r="CI26" s="79"/>
      <c r="CJ26" s="79"/>
    </row>
    <row r="27" spans="1:88" s="1" customFormat="1" ht="15" customHeight="1" x14ac:dyDescent="0.3">
      <c r="A27" s="79"/>
      <c r="C27" s="11">
        <v>18</v>
      </c>
      <c r="D27" s="19" t="s">
        <v>34</v>
      </c>
      <c r="E27" s="252">
        <v>630</v>
      </c>
      <c r="F27" s="199">
        <f t="shared" si="60"/>
        <v>171.81818181818181</v>
      </c>
      <c r="G27" s="20"/>
      <c r="H27" s="197">
        <v>18</v>
      </c>
      <c r="I27" s="197">
        <v>2286</v>
      </c>
      <c r="J27" s="28" t="s">
        <v>163</v>
      </c>
      <c r="K27" s="28" t="s">
        <v>164</v>
      </c>
      <c r="L27" s="28" t="s">
        <v>73</v>
      </c>
      <c r="M27" s="28" t="s">
        <v>20</v>
      </c>
      <c r="N27" s="256">
        <v>0</v>
      </c>
      <c r="O27" s="20"/>
      <c r="P27" s="3">
        <v>18</v>
      </c>
      <c r="Q27" s="188" t="s">
        <v>361</v>
      </c>
      <c r="R27" s="196">
        <v>0.5</v>
      </c>
      <c r="S27" s="244">
        <f t="shared" si="61"/>
        <v>0</v>
      </c>
      <c r="T27" s="79"/>
      <c r="U27" s="79"/>
      <c r="V27" s="79"/>
      <c r="W27" s="79"/>
      <c r="X27" s="31"/>
      <c r="Y27" s="305" t="s">
        <v>2555</v>
      </c>
      <c r="Z27" s="306"/>
      <c r="AA27" s="218">
        <f>AA10/(AA10+AA20)</f>
        <v>0.62964158863416209</v>
      </c>
      <c r="AB27" s="31"/>
      <c r="AC27" s="305" t="s">
        <v>2611</v>
      </c>
      <c r="AD27" s="306"/>
      <c r="AE27" s="207">
        <v>425</v>
      </c>
      <c r="AF27" s="31"/>
      <c r="AG27" s="303" t="s">
        <v>2408</v>
      </c>
      <c r="AH27" s="304"/>
      <c r="AI27" s="207">
        <v>8.83</v>
      </c>
      <c r="AJ27" s="31"/>
      <c r="AK27" s="303" t="s">
        <v>2569</v>
      </c>
      <c r="AL27" s="304"/>
      <c r="AM27" s="207">
        <v>102</v>
      </c>
      <c r="AN27" s="31"/>
      <c r="AO27" s="305" t="s">
        <v>2411</v>
      </c>
      <c r="AP27" s="306"/>
      <c r="AQ27" s="207">
        <v>1.7</v>
      </c>
      <c r="AR27" s="31"/>
      <c r="AS27" s="31"/>
      <c r="AT27" s="31"/>
      <c r="AU27" s="31"/>
      <c r="AV27" s="31"/>
      <c r="AW27" s="79"/>
      <c r="AX27" s="79"/>
      <c r="AY27" s="79"/>
      <c r="AZ27" s="79"/>
      <c r="BA27" s="79"/>
      <c r="BB27" s="79"/>
      <c r="BC27" s="79"/>
      <c r="BD27" s="79"/>
      <c r="BE27" s="79"/>
      <c r="BF27" s="79"/>
      <c r="BG27" s="79"/>
      <c r="BH27" s="79"/>
      <c r="BI27" s="79"/>
      <c r="BJ27" s="79"/>
      <c r="BK27" s="79"/>
      <c r="BL27" s="79"/>
      <c r="BM27" s="79"/>
      <c r="BN27" s="79"/>
      <c r="BO27" s="79"/>
      <c r="BP27" s="79"/>
      <c r="BQ27" s="79"/>
      <c r="BR27" s="79"/>
      <c r="BS27" s="79"/>
      <c r="BT27" s="79"/>
      <c r="BU27" s="79"/>
      <c r="BV27" s="79"/>
      <c r="BW27" s="79"/>
      <c r="BX27" s="79"/>
      <c r="BY27" s="79"/>
      <c r="BZ27" s="79"/>
      <c r="CA27" s="79"/>
      <c r="CB27" s="79"/>
      <c r="CC27" s="79"/>
      <c r="CD27" s="79"/>
      <c r="CE27" s="79"/>
      <c r="CF27" s="79"/>
      <c r="CG27" s="79"/>
      <c r="CH27" s="79"/>
      <c r="CI27" s="79"/>
      <c r="CJ27" s="79"/>
    </row>
    <row r="28" spans="1:88" s="1" customFormat="1" ht="15" customHeight="1" x14ac:dyDescent="0.3">
      <c r="A28" s="79"/>
      <c r="C28" s="3">
        <v>19</v>
      </c>
      <c r="D28" s="19" t="s">
        <v>35</v>
      </c>
      <c r="E28" s="252">
        <v>86.7</v>
      </c>
      <c r="F28" s="199">
        <f t="shared" si="60"/>
        <v>23.645454545454548</v>
      </c>
      <c r="G28" s="20"/>
      <c r="H28" s="197">
        <v>19</v>
      </c>
      <c r="I28" s="197">
        <v>1178</v>
      </c>
      <c r="J28" s="28" t="s">
        <v>66</v>
      </c>
      <c r="K28" s="28" t="s">
        <v>19</v>
      </c>
      <c r="L28" s="28" t="s">
        <v>67</v>
      </c>
      <c r="M28" s="28" t="s">
        <v>19</v>
      </c>
      <c r="N28" s="256">
        <v>0</v>
      </c>
      <c r="O28" s="20"/>
      <c r="P28" s="3">
        <v>19</v>
      </c>
      <c r="Q28" s="188" t="s">
        <v>333</v>
      </c>
      <c r="R28" s="196">
        <v>0.45500000000000002</v>
      </c>
      <c r="S28" s="244">
        <f t="shared" si="61"/>
        <v>0</v>
      </c>
      <c r="T28" s="79"/>
      <c r="U28" s="79"/>
      <c r="Y28" s="305" t="s">
        <v>2556</v>
      </c>
      <c r="Z28" s="306"/>
      <c r="AA28" s="218">
        <f>AA20/(AA10+AA20)</f>
        <v>0.37035841136583791</v>
      </c>
      <c r="AC28" s="305" t="s">
        <v>2610</v>
      </c>
      <c r="AD28" s="306"/>
      <c r="AE28" s="207">
        <v>450</v>
      </c>
      <c r="AG28" s="305" t="s">
        <v>2409</v>
      </c>
      <c r="AH28" s="306"/>
      <c r="AI28" s="207">
        <v>5</v>
      </c>
      <c r="AK28" s="305" t="s">
        <v>2567</v>
      </c>
      <c r="AL28" s="306"/>
      <c r="AM28" s="207">
        <v>50</v>
      </c>
      <c r="AO28" s="305" t="s">
        <v>2412</v>
      </c>
      <c r="AP28" s="306"/>
      <c r="AQ28" s="207">
        <f>3.5/1000</f>
        <v>3.5000000000000001E-3</v>
      </c>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row>
    <row r="29" spans="1:88" s="1" customFormat="1" ht="15" customHeight="1" x14ac:dyDescent="0.3">
      <c r="A29" s="79"/>
      <c r="C29" s="11">
        <v>20</v>
      </c>
      <c r="D29" s="19" t="s">
        <v>36</v>
      </c>
      <c r="E29" s="252">
        <v>200</v>
      </c>
      <c r="F29" s="199">
        <f t="shared" si="60"/>
        <v>54.545454545454547</v>
      </c>
      <c r="G29" s="199"/>
      <c r="H29" s="197">
        <v>20</v>
      </c>
      <c r="I29" s="197">
        <v>180155</v>
      </c>
      <c r="J29" s="28" t="s">
        <v>448</v>
      </c>
      <c r="K29" s="28" t="s">
        <v>449</v>
      </c>
      <c r="L29" s="28" t="s">
        <v>65</v>
      </c>
      <c r="M29" s="28" t="s">
        <v>21</v>
      </c>
      <c r="N29" s="256">
        <v>0</v>
      </c>
      <c r="O29" s="20"/>
      <c r="P29" s="3">
        <v>20</v>
      </c>
      <c r="Q29" s="188" t="s">
        <v>196</v>
      </c>
      <c r="R29" s="196">
        <v>0.48</v>
      </c>
      <c r="S29" s="244">
        <f t="shared" si="61"/>
        <v>0</v>
      </c>
      <c r="T29" s="79"/>
      <c r="U29" s="79"/>
      <c r="Y29" s="210" t="s">
        <v>2557</v>
      </c>
      <c r="Z29" s="5"/>
      <c r="AA29" s="207">
        <f>AA27*AA26</f>
        <v>3148.2079431708103</v>
      </c>
      <c r="AC29" s="305" t="s">
        <v>2612</v>
      </c>
      <c r="AD29" s="306"/>
      <c r="AE29" s="260">
        <v>0.1</v>
      </c>
      <c r="AG29" s="305" t="s">
        <v>2410</v>
      </c>
      <c r="AH29" s="306"/>
      <c r="AI29" s="207">
        <v>0.08</v>
      </c>
      <c r="AK29" s="305" t="s">
        <v>2568</v>
      </c>
      <c r="AL29" s="306"/>
      <c r="AM29" s="218">
        <v>0.3</v>
      </c>
      <c r="AO29" s="279" t="s">
        <v>2413</v>
      </c>
      <c r="AP29" s="280"/>
      <c r="AQ29" s="207">
        <f>AQ28</f>
        <v>3.5000000000000001E-3</v>
      </c>
      <c r="AW29" s="79"/>
      <c r="AX29" s="79"/>
      <c r="AY29" s="79"/>
      <c r="AZ29" s="79"/>
      <c r="BA29" s="79"/>
      <c r="BB29" s="79"/>
      <c r="BC29" s="79"/>
      <c r="BD29" s="79"/>
      <c r="BE29" s="79"/>
      <c r="BF29" s="79"/>
      <c r="BG29" s="79"/>
      <c r="BH29" s="79"/>
      <c r="BI29" s="79"/>
      <c r="BJ29" s="79"/>
      <c r="BK29" s="79"/>
      <c r="BL29" s="79"/>
      <c r="BM29" s="79"/>
      <c r="BN29" s="79"/>
      <c r="BO29" s="79"/>
      <c r="BP29" s="79"/>
      <c r="BQ29" s="79"/>
      <c r="BR29" s="79"/>
      <c r="BS29" s="79"/>
      <c r="BT29" s="79"/>
      <c r="BU29" s="79"/>
      <c r="BV29" s="79"/>
      <c r="BW29" s="79"/>
      <c r="BX29" s="79"/>
      <c r="BY29" s="79"/>
      <c r="BZ29" s="79"/>
      <c r="CA29" s="79"/>
      <c r="CB29" s="79"/>
      <c r="CC29" s="79"/>
      <c r="CD29" s="79"/>
      <c r="CE29" s="79"/>
      <c r="CF29" s="79"/>
      <c r="CG29" s="79"/>
      <c r="CH29" s="79"/>
      <c r="CI29" s="79"/>
      <c r="CJ29" s="79"/>
    </row>
    <row r="30" spans="1:88" s="1" customFormat="1" ht="15" customHeight="1" thickBot="1" x14ac:dyDescent="0.35">
      <c r="A30" s="79"/>
      <c r="C30" s="11">
        <v>21</v>
      </c>
      <c r="D30" s="19" t="s">
        <v>37</v>
      </c>
      <c r="E30" s="251">
        <v>44.400000000000006</v>
      </c>
      <c r="F30" s="199">
        <f t="shared" si="60"/>
        <v>12.109090909090911</v>
      </c>
      <c r="G30" s="20"/>
      <c r="H30" s="197">
        <v>21</v>
      </c>
      <c r="I30" s="197">
        <v>180136</v>
      </c>
      <c r="J30" s="28" t="s">
        <v>446</v>
      </c>
      <c r="K30" s="28" t="s">
        <v>447</v>
      </c>
      <c r="L30" s="28" t="s">
        <v>65</v>
      </c>
      <c r="M30" s="28" t="s">
        <v>21</v>
      </c>
      <c r="N30" s="256">
        <v>0</v>
      </c>
      <c r="O30" s="20"/>
      <c r="P30" s="3">
        <v>21</v>
      </c>
      <c r="Q30" s="189" t="s">
        <v>341</v>
      </c>
      <c r="R30" s="196">
        <v>0.48</v>
      </c>
      <c r="S30" s="244">
        <f t="shared" si="61"/>
        <v>0</v>
      </c>
      <c r="T30" s="79"/>
      <c r="U30" s="79"/>
      <c r="Y30" s="307" t="s">
        <v>2558</v>
      </c>
      <c r="Z30" s="308"/>
      <c r="AA30" s="247">
        <f>AA28*AA26</f>
        <v>1851.7920568291895</v>
      </c>
      <c r="AC30" s="305" t="s">
        <v>2618</v>
      </c>
      <c r="AD30" s="306"/>
      <c r="AE30" s="260">
        <v>0.18</v>
      </c>
      <c r="AG30" s="305" t="s">
        <v>2411</v>
      </c>
      <c r="AH30" s="306"/>
      <c r="AI30" s="207">
        <v>0.15</v>
      </c>
      <c r="AK30" s="305" t="s">
        <v>2570</v>
      </c>
      <c r="AL30" s="306"/>
      <c r="AM30" s="218">
        <v>0.05</v>
      </c>
      <c r="AO30" s="279" t="s">
        <v>2414</v>
      </c>
      <c r="AP30" s="280"/>
      <c r="AQ30" s="207">
        <f>AQ29*AQ27-(1/1000)</f>
        <v>4.9499999999999995E-3</v>
      </c>
      <c r="AW30" s="79"/>
      <c r="AX30" s="79"/>
      <c r="AY30" s="79"/>
      <c r="AZ30" s="79"/>
      <c r="BA30" s="79"/>
      <c r="BB30" s="79"/>
      <c r="BC30" s="79"/>
      <c r="BD30" s="79"/>
      <c r="BE30" s="79"/>
      <c r="BF30" s="79"/>
      <c r="BG30" s="79"/>
      <c r="BH30" s="79"/>
      <c r="BI30" s="79"/>
      <c r="BJ30" s="79"/>
      <c r="BK30" s="79"/>
      <c r="BL30" s="79"/>
      <c r="BM30" s="79"/>
      <c r="BN30" s="79"/>
      <c r="BO30" s="79"/>
      <c r="BP30" s="79"/>
      <c r="BQ30" s="79"/>
      <c r="BR30" s="79"/>
      <c r="BS30" s="79"/>
      <c r="BT30" s="79"/>
      <c r="BU30" s="79"/>
      <c r="BV30" s="79"/>
      <c r="BW30" s="79"/>
      <c r="BX30" s="79"/>
      <c r="BY30" s="79"/>
      <c r="BZ30" s="79"/>
      <c r="CA30" s="79"/>
      <c r="CB30" s="79"/>
      <c r="CC30" s="79"/>
      <c r="CD30" s="79"/>
      <c r="CE30" s="79"/>
      <c r="CF30" s="79"/>
      <c r="CG30" s="79"/>
      <c r="CH30" s="79"/>
      <c r="CI30" s="79"/>
      <c r="CJ30" s="79"/>
    </row>
    <row r="31" spans="1:88" s="1" customFormat="1" thickBot="1" x14ac:dyDescent="0.35">
      <c r="A31" s="79"/>
      <c r="C31" s="3">
        <v>22</v>
      </c>
      <c r="D31" s="19" t="s">
        <v>38</v>
      </c>
      <c r="E31" s="251">
        <v>0.27</v>
      </c>
      <c r="F31" s="199">
        <f t="shared" si="60"/>
        <v>7.3636363636363639E-2</v>
      </c>
      <c r="G31" s="20"/>
      <c r="H31" s="197">
        <v>22</v>
      </c>
      <c r="I31" s="197">
        <v>3117</v>
      </c>
      <c r="J31" s="28" t="s">
        <v>236</v>
      </c>
      <c r="K31" s="28" t="s">
        <v>237</v>
      </c>
      <c r="L31" s="28" t="s">
        <v>73</v>
      </c>
      <c r="M31" s="28" t="s">
        <v>40</v>
      </c>
      <c r="N31" s="256">
        <v>0</v>
      </c>
      <c r="O31" s="20"/>
      <c r="P31" s="3">
        <v>22</v>
      </c>
      <c r="Q31" s="188" t="s">
        <v>341</v>
      </c>
      <c r="R31" s="196">
        <v>0.48</v>
      </c>
      <c r="S31" s="244">
        <f t="shared" si="61"/>
        <v>0</v>
      </c>
      <c r="T31" s="79"/>
      <c r="U31" s="79"/>
      <c r="V31" s="79"/>
      <c r="W31" s="79"/>
      <c r="Y31" s="79"/>
      <c r="Z31" s="79"/>
      <c r="AA31" s="79"/>
      <c r="AC31" s="309" t="s">
        <v>2613</v>
      </c>
      <c r="AD31" s="310"/>
      <c r="AE31" s="216">
        <f>3.7*AE26*AE$25*AE$29+AE26*(1-AE$29)*AE$30</f>
        <v>146.20000000000002</v>
      </c>
      <c r="AG31" s="305" t="s">
        <v>2412</v>
      </c>
      <c r="AH31" s="306"/>
      <c r="AI31" s="207">
        <f>AI29*AI28</f>
        <v>0.4</v>
      </c>
      <c r="AK31" s="305" t="s">
        <v>2571</v>
      </c>
      <c r="AL31" s="306"/>
      <c r="AM31" s="218">
        <v>0.5</v>
      </c>
      <c r="AN31" s="79"/>
      <c r="AO31" s="307" t="s">
        <v>2415</v>
      </c>
      <c r="AP31" s="308"/>
      <c r="AQ31" s="207">
        <f>AQ26/AQ30</f>
        <v>11.171717171717173</v>
      </c>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79"/>
      <c r="BZ31" s="79"/>
      <c r="CA31" s="79"/>
      <c r="CB31" s="79"/>
      <c r="CC31" s="79"/>
      <c r="CD31" s="79"/>
      <c r="CE31" s="79"/>
      <c r="CF31" s="79"/>
      <c r="CG31" s="79"/>
      <c r="CH31" s="79"/>
      <c r="CI31" s="79"/>
      <c r="CJ31" s="79"/>
    </row>
    <row r="32" spans="1:88" s="1" customFormat="1" thickBot="1" x14ac:dyDescent="0.35">
      <c r="A32" s="79"/>
      <c r="C32" s="11">
        <v>23</v>
      </c>
      <c r="D32" s="19" t="s">
        <v>39</v>
      </c>
      <c r="E32" s="251">
        <v>14.8</v>
      </c>
      <c r="F32" s="199">
        <f t="shared" si="60"/>
        <v>4.036363636363637</v>
      </c>
      <c r="G32" s="20"/>
      <c r="H32" s="197">
        <v>23</v>
      </c>
      <c r="I32" s="197">
        <v>1927</v>
      </c>
      <c r="J32" s="28" t="s">
        <v>118</v>
      </c>
      <c r="K32" s="28" t="s">
        <v>119</v>
      </c>
      <c r="L32" s="28" t="s">
        <v>73</v>
      </c>
      <c r="M32" s="28" t="s">
        <v>40</v>
      </c>
      <c r="N32" s="256">
        <v>0</v>
      </c>
      <c r="O32" s="20"/>
      <c r="P32" s="3">
        <v>23</v>
      </c>
      <c r="Q32" s="188" t="s">
        <v>239</v>
      </c>
      <c r="R32" s="196">
        <v>0.48</v>
      </c>
      <c r="S32" s="244">
        <f t="shared" si="61"/>
        <v>0</v>
      </c>
      <c r="T32" s="79"/>
      <c r="U32" s="79"/>
      <c r="V32" s="79"/>
      <c r="W32" s="79"/>
      <c r="Y32" s="79"/>
      <c r="Z32" s="79"/>
      <c r="AA32" s="79"/>
      <c r="AC32" s="309" t="s">
        <v>2614</v>
      </c>
      <c r="AD32" s="310"/>
      <c r="AE32" s="216">
        <f t="shared" ref="AE32:AE33" si="62">3.7*AE27*AE$25*AE$29+AE27*(1-AE$29)*AE$30</f>
        <v>155.33750000000001</v>
      </c>
      <c r="AG32" s="305" t="s">
        <v>2413</v>
      </c>
      <c r="AH32" s="306"/>
      <c r="AI32" s="207">
        <f>AI31*1</f>
        <v>0.4</v>
      </c>
      <c r="AK32" s="305" t="s">
        <v>1879</v>
      </c>
      <c r="AL32" s="306"/>
      <c r="AM32" s="218">
        <v>0.25</v>
      </c>
      <c r="AN32" s="79"/>
      <c r="AO32" s="309" t="s">
        <v>2649</v>
      </c>
      <c r="AP32" s="310"/>
      <c r="AQ32" s="216">
        <f>AQ31</f>
        <v>11.171717171717173</v>
      </c>
      <c r="AW32" s="79"/>
      <c r="AX32" s="79"/>
      <c r="AY32" s="79"/>
      <c r="AZ32" s="79"/>
      <c r="BA32" s="79"/>
      <c r="BB32" s="79"/>
      <c r="BC32" s="79"/>
      <c r="BD32" s="79"/>
      <c r="BE32" s="79"/>
      <c r="BF32" s="79"/>
      <c r="BG32" s="79"/>
      <c r="BH32" s="79"/>
      <c r="BI32" s="79"/>
      <c r="BJ32" s="79"/>
      <c r="BK32" s="79"/>
      <c r="BL32" s="79"/>
      <c r="BM32" s="79"/>
      <c r="BN32" s="79"/>
      <c r="BO32" s="79"/>
      <c r="BP32" s="79"/>
      <c r="BQ32" s="79"/>
      <c r="BR32" s="79"/>
      <c r="BS32" s="79"/>
      <c r="BT32" s="79"/>
      <c r="BU32" s="79"/>
      <c r="BV32" s="79"/>
      <c r="BW32" s="79"/>
      <c r="BX32" s="79"/>
      <c r="BY32" s="79"/>
      <c r="BZ32" s="79"/>
      <c r="CA32" s="79"/>
      <c r="CB32" s="79"/>
      <c r="CC32" s="79"/>
      <c r="CD32" s="79"/>
      <c r="CE32" s="79"/>
      <c r="CF32" s="79"/>
      <c r="CG32" s="79"/>
      <c r="CH32" s="79"/>
      <c r="CI32" s="79"/>
      <c r="CJ32" s="79"/>
    </row>
    <row r="33" spans="1:88" s="1" customFormat="1" ht="15" customHeight="1" thickBot="1" x14ac:dyDescent="0.35">
      <c r="A33" s="79"/>
      <c r="C33" s="3">
        <v>24</v>
      </c>
      <c r="D33" s="19" t="s">
        <v>40</v>
      </c>
      <c r="E33" s="254">
        <v>0</v>
      </c>
      <c r="F33" s="199">
        <f t="shared" si="60"/>
        <v>0</v>
      </c>
      <c r="G33" s="20"/>
      <c r="H33" s="197">
        <v>24</v>
      </c>
      <c r="I33" s="197">
        <v>2703</v>
      </c>
      <c r="J33" s="28" t="s">
        <v>200</v>
      </c>
      <c r="K33" s="28" t="s">
        <v>201</v>
      </c>
      <c r="L33" s="28" t="s">
        <v>65</v>
      </c>
      <c r="M33" s="19" t="s">
        <v>35</v>
      </c>
      <c r="N33" s="256">
        <v>0</v>
      </c>
      <c r="O33" s="20"/>
      <c r="P33" s="3">
        <v>24</v>
      </c>
      <c r="Q33" s="188" t="s">
        <v>127</v>
      </c>
      <c r="R33" s="196">
        <v>0.52</v>
      </c>
      <c r="S33" s="244">
        <f t="shared" si="61"/>
        <v>0</v>
      </c>
      <c r="T33" s="79"/>
      <c r="U33" s="79"/>
      <c r="V33" s="79"/>
      <c r="W33" s="79"/>
      <c r="Y33" s="79"/>
      <c r="Z33" s="79"/>
      <c r="AA33" s="79"/>
      <c r="AC33" s="309" t="s">
        <v>2615</v>
      </c>
      <c r="AD33" s="310"/>
      <c r="AE33" s="216">
        <f t="shared" si="62"/>
        <v>164.47500000000002</v>
      </c>
      <c r="AG33" s="305" t="s">
        <v>2414</v>
      </c>
      <c r="AH33" s="306"/>
      <c r="AI33" s="285">
        <f>AI32*AI30</f>
        <v>0.06</v>
      </c>
      <c r="AK33" s="305" t="s">
        <v>2572</v>
      </c>
      <c r="AL33" s="306"/>
      <c r="AM33" s="218">
        <v>0.25</v>
      </c>
      <c r="AN33" s="79"/>
      <c r="AO33" s="79"/>
      <c r="AP33" s="79"/>
      <c r="AQ33" s="79"/>
      <c r="AW33" s="79"/>
      <c r="AX33" s="79"/>
      <c r="AY33" s="79"/>
      <c r="AZ33" s="79"/>
      <c r="BA33" s="79"/>
      <c r="BB33" s="79"/>
      <c r="BC33" s="79"/>
      <c r="BD33" s="79"/>
      <c r="BE33" s="79"/>
      <c r="BF33" s="79"/>
      <c r="BG33" s="79"/>
      <c r="BH33" s="79"/>
      <c r="BI33" s="79"/>
      <c r="BJ33" s="79"/>
      <c r="BK33" s="79"/>
      <c r="BL33" s="79"/>
      <c r="BM33" s="79"/>
      <c r="BN33" s="79"/>
      <c r="BO33" s="79"/>
      <c r="BP33" s="79"/>
      <c r="BQ33" s="79"/>
      <c r="BR33" s="79"/>
      <c r="BS33" s="79"/>
      <c r="BT33" s="79"/>
      <c r="BU33" s="79"/>
      <c r="BV33" s="79"/>
      <c r="BW33" s="79"/>
      <c r="BX33" s="79"/>
      <c r="BY33" s="79"/>
      <c r="BZ33" s="79"/>
      <c r="CA33" s="79"/>
      <c r="CB33" s="79"/>
      <c r="CC33" s="79"/>
      <c r="CD33" s="79"/>
      <c r="CE33" s="79"/>
      <c r="CF33" s="79"/>
      <c r="CG33" s="79"/>
      <c r="CH33" s="79"/>
      <c r="CI33" s="79"/>
      <c r="CJ33" s="79"/>
    </row>
    <row r="34" spans="1:88" s="1" customFormat="1" ht="15" customHeight="1" thickBot="1" x14ac:dyDescent="0.35">
      <c r="A34" s="79"/>
      <c r="C34" s="11">
        <v>25</v>
      </c>
      <c r="D34" s="19" t="s">
        <v>41</v>
      </c>
      <c r="E34" s="254">
        <v>0</v>
      </c>
      <c r="F34" s="199">
        <f t="shared" si="60"/>
        <v>0</v>
      </c>
      <c r="G34" s="20"/>
      <c r="H34" s="197">
        <v>25</v>
      </c>
      <c r="I34" s="197">
        <v>182913</v>
      </c>
      <c r="J34" s="28" t="s">
        <v>497</v>
      </c>
      <c r="K34" s="28" t="s">
        <v>498</v>
      </c>
      <c r="L34" s="28" t="s">
        <v>499</v>
      </c>
      <c r="M34" s="19" t="s">
        <v>35</v>
      </c>
      <c r="N34" s="256">
        <v>0</v>
      </c>
      <c r="O34" s="20"/>
      <c r="P34" s="3">
        <v>25</v>
      </c>
      <c r="Q34" s="188" t="s">
        <v>127</v>
      </c>
      <c r="R34" s="196">
        <v>0.52</v>
      </c>
      <c r="S34" s="244">
        <f t="shared" si="61"/>
        <v>0</v>
      </c>
      <c r="T34" s="79"/>
      <c r="U34" s="79"/>
      <c r="V34" s="79"/>
      <c r="W34" s="79"/>
      <c r="AG34" s="307" t="s">
        <v>2415</v>
      </c>
      <c r="AH34" s="308"/>
      <c r="AI34" s="207">
        <f>AI27/AI33</f>
        <v>147.16666666666669</v>
      </c>
      <c r="AK34" s="305" t="s">
        <v>2573</v>
      </c>
      <c r="AL34" s="306"/>
      <c r="AM34" s="250">
        <f>('1Facteurs Emission MP'!AM31*AM30*'2Autres FE'!O22+'1Facteurs Emission MP'!AM32*'1Facteurs Emission MP'!AM30*'2Autres FE'!O14+'1Facteurs Emission MP'!AM33*'1Facteurs Emission MP'!AM30*'2Autres FE'!O18)*'1Facteurs Emission MP'!AM28/1000</f>
        <v>1.5958749999999999</v>
      </c>
      <c r="AN34" s="79"/>
      <c r="AO34" s="79"/>
      <c r="AP34" s="79"/>
      <c r="AQ34" s="79"/>
      <c r="AW34" s="79"/>
      <c r="AX34" s="79"/>
      <c r="AY34" s="79"/>
      <c r="AZ34" s="79"/>
      <c r="BA34" s="79"/>
      <c r="BB34" s="79"/>
      <c r="BC34" s="79"/>
      <c r="BD34" s="79"/>
      <c r="BE34" s="79"/>
      <c r="BF34" s="79"/>
      <c r="BG34" s="79"/>
      <c r="BH34" s="79"/>
      <c r="BI34" s="79"/>
      <c r="BJ34" s="79"/>
      <c r="BK34" s="79"/>
      <c r="BL34" s="79"/>
      <c r="BM34" s="79"/>
      <c r="BN34" s="79"/>
      <c r="BO34" s="79"/>
      <c r="BP34" s="79"/>
      <c r="BQ34" s="79"/>
      <c r="BR34" s="79"/>
      <c r="BS34" s="79"/>
      <c r="BT34" s="79"/>
      <c r="BU34" s="79"/>
      <c r="BV34" s="79"/>
      <c r="BW34" s="79"/>
      <c r="BX34" s="79"/>
      <c r="BY34" s="79"/>
      <c r="BZ34" s="79"/>
      <c r="CA34" s="79"/>
      <c r="CB34" s="79"/>
      <c r="CC34" s="79"/>
      <c r="CD34" s="79"/>
      <c r="CE34" s="79"/>
      <c r="CF34" s="79"/>
      <c r="CG34" s="79"/>
      <c r="CH34" s="79"/>
      <c r="CI34" s="79"/>
      <c r="CJ34" s="79"/>
    </row>
    <row r="35" spans="1:88" s="1" customFormat="1" ht="15" customHeight="1" thickBot="1" x14ac:dyDescent="0.35">
      <c r="A35" s="79"/>
      <c r="C35" s="3">
        <v>26</v>
      </c>
      <c r="D35" s="22" t="s">
        <v>2419</v>
      </c>
      <c r="E35" s="254">
        <v>200</v>
      </c>
      <c r="F35" s="199">
        <f t="shared" si="60"/>
        <v>54.545454545454547</v>
      </c>
      <c r="G35" s="20"/>
      <c r="H35" s="197">
        <v>26</v>
      </c>
      <c r="I35" s="197">
        <v>188744</v>
      </c>
      <c r="J35" s="28" t="s">
        <v>533</v>
      </c>
      <c r="K35" s="28" t="s">
        <v>534</v>
      </c>
      <c r="L35" s="28" t="s">
        <v>499</v>
      </c>
      <c r="M35" s="19" t="s">
        <v>35</v>
      </c>
      <c r="N35" s="256">
        <v>0</v>
      </c>
      <c r="O35" s="20"/>
      <c r="P35" s="3">
        <v>26</v>
      </c>
      <c r="Q35" s="188" t="s">
        <v>403</v>
      </c>
      <c r="R35" s="245">
        <v>0</v>
      </c>
      <c r="S35" s="244">
        <f t="shared" si="61"/>
        <v>0</v>
      </c>
      <c r="T35" s="79"/>
      <c r="U35" s="79"/>
      <c r="V35" s="79"/>
      <c r="W35" s="79"/>
      <c r="AG35" s="309" t="s">
        <v>2416</v>
      </c>
      <c r="AH35" s="310"/>
      <c r="AI35" s="216">
        <f>AI34</f>
        <v>147.16666666666669</v>
      </c>
      <c r="AK35" s="309" t="s">
        <v>2416</v>
      </c>
      <c r="AL35" s="310"/>
      <c r="AM35" s="216">
        <f>(AM27-(AM27*AM29)-AM34)*1000/AM28</f>
        <v>1396.0825</v>
      </c>
      <c r="AN35" s="79"/>
      <c r="AO35" s="79"/>
      <c r="AP35" s="79"/>
      <c r="AQ35" s="79"/>
      <c r="AW35" s="79"/>
      <c r="AX35" s="79"/>
      <c r="AY35" s="79"/>
      <c r="AZ35" s="79"/>
      <c r="BA35" s="79"/>
      <c r="BB35" s="79"/>
      <c r="BC35" s="79"/>
      <c r="BD35" s="79"/>
      <c r="BE35" s="79"/>
      <c r="BF35" s="79"/>
      <c r="BG35" s="79"/>
      <c r="BH35" s="79"/>
      <c r="BI35" s="79"/>
      <c r="BJ35" s="79"/>
      <c r="BK35" s="79"/>
      <c r="BL35" s="79"/>
      <c r="BM35" s="79"/>
      <c r="BN35" s="79"/>
      <c r="BO35" s="79"/>
      <c r="BP35" s="79"/>
      <c r="BQ35" s="79"/>
      <c r="BR35" s="79"/>
      <c r="BS35" s="79"/>
      <c r="BT35" s="79"/>
      <c r="BU35" s="79"/>
      <c r="BV35" s="79"/>
      <c r="BW35" s="79"/>
      <c r="BX35" s="79"/>
      <c r="BY35" s="79"/>
      <c r="BZ35" s="79"/>
      <c r="CA35" s="79"/>
      <c r="CB35" s="79"/>
      <c r="CC35" s="79"/>
      <c r="CD35" s="79"/>
      <c r="CE35" s="79"/>
      <c r="CF35" s="79"/>
      <c r="CG35" s="79"/>
      <c r="CH35" s="79"/>
      <c r="CI35" s="79"/>
      <c r="CJ35" s="79"/>
    </row>
    <row r="36" spans="1:88" s="1" customFormat="1" ht="15" customHeight="1" x14ac:dyDescent="0.3">
      <c r="A36" s="79"/>
      <c r="C36" s="3">
        <v>27</v>
      </c>
      <c r="D36" s="22" t="s">
        <v>2420</v>
      </c>
      <c r="E36" s="254">
        <f>AE22</f>
        <v>317.94871794871796</v>
      </c>
      <c r="F36" s="199">
        <f t="shared" si="60"/>
        <v>86.71328671328672</v>
      </c>
      <c r="G36" s="20"/>
      <c r="H36" s="197">
        <v>27</v>
      </c>
      <c r="I36" s="197">
        <v>193128</v>
      </c>
      <c r="J36" s="28" t="s">
        <v>567</v>
      </c>
      <c r="K36" s="28" t="s">
        <v>567</v>
      </c>
      <c r="L36" s="28" t="s">
        <v>73</v>
      </c>
      <c r="M36" s="28" t="s">
        <v>22</v>
      </c>
      <c r="N36" s="256">
        <v>0</v>
      </c>
      <c r="O36" s="20"/>
      <c r="P36" s="3">
        <v>27</v>
      </c>
      <c r="Q36" s="188" t="s">
        <v>129</v>
      </c>
      <c r="R36" s="196">
        <v>0.52</v>
      </c>
      <c r="S36" s="244">
        <f t="shared" si="61"/>
        <v>0</v>
      </c>
      <c r="T36" s="79"/>
      <c r="U36" s="79"/>
      <c r="V36" s="79"/>
      <c r="W36" s="79"/>
      <c r="Y36" s="79"/>
      <c r="Z36" s="79"/>
      <c r="AA36" s="79"/>
      <c r="AB36" s="79"/>
      <c r="AC36" s="79"/>
      <c r="AD36" s="79"/>
      <c r="AE36" s="79"/>
      <c r="AF36" s="79"/>
      <c r="AG36" s="79"/>
      <c r="AH36" s="79"/>
      <c r="AI36" s="79"/>
      <c r="AJ36" s="79"/>
      <c r="AK36" s="79"/>
      <c r="AL36" s="79"/>
      <c r="AO36" s="79"/>
      <c r="AP36" s="79"/>
      <c r="AQ36" s="79"/>
      <c r="AW36" s="79"/>
      <c r="AX36" s="79"/>
      <c r="AY36" s="79"/>
      <c r="AZ36" s="79"/>
      <c r="BA36" s="79"/>
      <c r="BB36" s="79"/>
      <c r="BC36" s="79"/>
      <c r="BD36" s="79"/>
      <c r="BE36" s="79"/>
      <c r="BF36" s="79"/>
      <c r="BG36" s="79"/>
      <c r="BH36" s="79"/>
      <c r="BI36" s="79"/>
      <c r="BJ36" s="79"/>
      <c r="BK36" s="79"/>
      <c r="BL36" s="79"/>
      <c r="BM36" s="79"/>
      <c r="BN36" s="79"/>
      <c r="BO36" s="79"/>
      <c r="BP36" s="79"/>
      <c r="BQ36" s="79"/>
      <c r="BR36" s="79"/>
      <c r="BS36" s="79"/>
      <c r="BT36" s="79"/>
      <c r="BU36" s="79"/>
      <c r="BV36" s="79"/>
      <c r="BW36" s="79"/>
      <c r="BX36" s="79"/>
      <c r="BY36" s="79"/>
      <c r="BZ36" s="79"/>
      <c r="CA36" s="79"/>
      <c r="CB36" s="79"/>
      <c r="CC36" s="79"/>
      <c r="CD36" s="79"/>
      <c r="CE36" s="79"/>
      <c r="CF36" s="79"/>
      <c r="CG36" s="79"/>
      <c r="CH36" s="79"/>
      <c r="CI36" s="79"/>
      <c r="CJ36" s="79"/>
    </row>
    <row r="37" spans="1:88" s="1" customFormat="1" ht="15" customHeight="1" x14ac:dyDescent="0.3">
      <c r="A37" s="79"/>
      <c r="C37" s="3">
        <v>28</v>
      </c>
      <c r="D37" s="22" t="s">
        <v>2370</v>
      </c>
      <c r="E37" s="254">
        <v>7.0192307692307683</v>
      </c>
      <c r="F37" s="199">
        <f t="shared" si="60"/>
        <v>1.9143356643356642</v>
      </c>
      <c r="G37" s="20"/>
      <c r="H37" s="197">
        <v>28</v>
      </c>
      <c r="I37" s="197">
        <v>179997</v>
      </c>
      <c r="J37" s="28" t="s">
        <v>432</v>
      </c>
      <c r="K37" s="28" t="s">
        <v>433</v>
      </c>
      <c r="L37" s="28" t="s">
        <v>148</v>
      </c>
      <c r="M37" s="28" t="s">
        <v>23</v>
      </c>
      <c r="N37" s="256">
        <v>0</v>
      </c>
      <c r="O37" s="20"/>
      <c r="P37" s="3">
        <v>28</v>
      </c>
      <c r="Q37" s="188" t="s">
        <v>129</v>
      </c>
      <c r="R37" s="196">
        <v>0.52</v>
      </c>
      <c r="S37" s="244">
        <f t="shared" si="61"/>
        <v>0</v>
      </c>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c r="BO37" s="79"/>
      <c r="BP37" s="79"/>
      <c r="BQ37" s="79"/>
      <c r="BR37" s="79"/>
      <c r="BS37" s="79"/>
      <c r="BT37" s="79"/>
      <c r="BU37" s="79"/>
      <c r="BV37" s="79"/>
      <c r="BW37" s="79"/>
      <c r="BX37" s="79"/>
      <c r="BY37" s="79"/>
      <c r="BZ37" s="79"/>
      <c r="CA37" s="79"/>
      <c r="CB37" s="79"/>
      <c r="CC37" s="79"/>
      <c r="CD37" s="79"/>
      <c r="CE37" s="79"/>
      <c r="CF37" s="79"/>
      <c r="CG37" s="79"/>
      <c r="CH37" s="79"/>
      <c r="CI37" s="79"/>
      <c r="CJ37" s="79"/>
    </row>
    <row r="38" spans="1:88" s="1" customFormat="1" ht="15" customHeight="1" x14ac:dyDescent="0.3">
      <c r="A38" s="79"/>
      <c r="C38" s="3">
        <v>29</v>
      </c>
      <c r="D38" s="22" t="s">
        <v>2371</v>
      </c>
      <c r="E38" s="254">
        <v>33.525345622119815</v>
      </c>
      <c r="F38" s="199">
        <f t="shared" si="60"/>
        <v>9.1432760787599499</v>
      </c>
      <c r="G38" s="20"/>
      <c r="H38" s="197">
        <v>29</v>
      </c>
      <c r="I38" s="197">
        <v>179925</v>
      </c>
      <c r="J38" s="28" t="s">
        <v>424</v>
      </c>
      <c r="K38" s="28" t="s">
        <v>425</v>
      </c>
      <c r="L38" s="28" t="s">
        <v>148</v>
      </c>
      <c r="M38" s="28" t="s">
        <v>23</v>
      </c>
      <c r="N38" s="256">
        <v>0</v>
      </c>
      <c r="O38" s="20"/>
      <c r="P38" s="3">
        <v>29</v>
      </c>
      <c r="Q38" s="188" t="s">
        <v>211</v>
      </c>
      <c r="R38" s="196">
        <v>0.52</v>
      </c>
      <c r="S38" s="244">
        <f t="shared" si="61"/>
        <v>0</v>
      </c>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c r="BO38" s="79"/>
      <c r="BP38" s="79"/>
      <c r="BQ38" s="79"/>
      <c r="BR38" s="79"/>
      <c r="BS38" s="79"/>
      <c r="BT38" s="79"/>
      <c r="BU38" s="79"/>
      <c r="BV38" s="79"/>
      <c r="BW38" s="79"/>
      <c r="BX38" s="79"/>
      <c r="BY38" s="79"/>
      <c r="BZ38" s="79"/>
      <c r="CA38" s="79"/>
      <c r="CB38" s="79"/>
      <c r="CC38" s="79"/>
      <c r="CD38" s="79"/>
      <c r="CE38" s="79"/>
      <c r="CF38" s="79"/>
      <c r="CG38" s="79"/>
      <c r="CH38" s="79"/>
      <c r="CI38" s="79"/>
      <c r="CJ38" s="79"/>
    </row>
    <row r="39" spans="1:88" s="1" customFormat="1" ht="15" customHeight="1" x14ac:dyDescent="0.3">
      <c r="A39" s="79"/>
      <c r="C39" s="3">
        <v>30</v>
      </c>
      <c r="D39" s="22" t="s">
        <v>1587</v>
      </c>
      <c r="E39" s="254">
        <v>45.712126936154142</v>
      </c>
      <c r="F39" s="199">
        <f t="shared" si="60"/>
        <v>12.466943709860221</v>
      </c>
      <c r="G39" s="20"/>
      <c r="H39" s="197">
        <v>30</v>
      </c>
      <c r="I39" s="197">
        <v>179944</v>
      </c>
      <c r="J39" s="28" t="s">
        <v>426</v>
      </c>
      <c r="K39" s="28" t="s">
        <v>427</v>
      </c>
      <c r="L39" s="28" t="s">
        <v>148</v>
      </c>
      <c r="M39" s="28" t="s">
        <v>23</v>
      </c>
      <c r="N39" s="256">
        <v>0</v>
      </c>
      <c r="O39" s="20"/>
      <c r="P39" s="3">
        <v>30</v>
      </c>
      <c r="Q39" s="188" t="s">
        <v>231</v>
      </c>
      <c r="R39" s="196">
        <v>0.18</v>
      </c>
      <c r="S39" s="244">
        <f t="shared" si="61"/>
        <v>0</v>
      </c>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row>
    <row r="40" spans="1:88" s="1" customFormat="1" ht="15" customHeight="1" x14ac:dyDescent="0.3">
      <c r="A40" s="79"/>
      <c r="C40" s="3">
        <v>31</v>
      </c>
      <c r="D40" s="22" t="s">
        <v>2660</v>
      </c>
      <c r="E40" s="201">
        <v>0</v>
      </c>
      <c r="F40" s="199">
        <f t="shared" ref="F40:F48" si="63">E40/(44/12)</f>
        <v>0</v>
      </c>
      <c r="G40" s="20"/>
      <c r="H40" s="197">
        <v>31</v>
      </c>
      <c r="I40" s="197">
        <v>179963</v>
      </c>
      <c r="J40" s="28" t="s">
        <v>428</v>
      </c>
      <c r="K40" s="28" t="s">
        <v>429</v>
      </c>
      <c r="L40" s="28" t="s">
        <v>148</v>
      </c>
      <c r="M40" s="28" t="s">
        <v>23</v>
      </c>
      <c r="N40" s="256">
        <v>0</v>
      </c>
      <c r="O40" s="20"/>
      <c r="P40" s="3">
        <v>31</v>
      </c>
      <c r="Q40" s="192" t="s">
        <v>163</v>
      </c>
      <c r="R40" s="245">
        <v>0</v>
      </c>
      <c r="S40" s="244">
        <f t="shared" si="61"/>
        <v>0</v>
      </c>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9"/>
      <c r="BT40" s="79"/>
      <c r="BU40" s="79"/>
      <c r="BV40" s="79"/>
      <c r="BW40" s="79"/>
      <c r="BX40" s="79"/>
      <c r="BY40" s="79"/>
      <c r="BZ40" s="79"/>
      <c r="CA40" s="79"/>
      <c r="CB40" s="79"/>
      <c r="CC40" s="79"/>
      <c r="CD40" s="79"/>
      <c r="CE40" s="79"/>
      <c r="CF40" s="79"/>
      <c r="CG40" s="79"/>
      <c r="CH40" s="79"/>
      <c r="CI40" s="79"/>
      <c r="CJ40" s="79"/>
    </row>
    <row r="41" spans="1:88" s="1" customFormat="1" ht="15" customHeight="1" x14ac:dyDescent="0.3">
      <c r="A41" s="79"/>
      <c r="C41" s="3">
        <v>32</v>
      </c>
      <c r="D41" s="22" t="s">
        <v>2662</v>
      </c>
      <c r="E41" s="201">
        <v>4</v>
      </c>
      <c r="F41" s="199">
        <f t="shared" si="63"/>
        <v>1.0909090909090911</v>
      </c>
      <c r="G41" s="20"/>
      <c r="H41" s="197">
        <v>32</v>
      </c>
      <c r="I41" s="197">
        <v>184495</v>
      </c>
      <c r="J41" s="28" t="s">
        <v>518</v>
      </c>
      <c r="K41" s="28" t="s">
        <v>519</v>
      </c>
      <c r="L41" s="28" t="s">
        <v>148</v>
      </c>
      <c r="M41" s="28" t="s">
        <v>23</v>
      </c>
      <c r="N41" s="256">
        <v>0</v>
      </c>
      <c r="O41" s="20"/>
      <c r="P41" s="3">
        <v>32</v>
      </c>
      <c r="Q41" s="188" t="s">
        <v>299</v>
      </c>
      <c r="R41" s="245">
        <v>0</v>
      </c>
      <c r="S41" s="244">
        <f t="shared" si="61"/>
        <v>0</v>
      </c>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c r="BT41" s="79"/>
      <c r="BU41" s="79"/>
      <c r="BV41" s="79"/>
      <c r="BW41" s="79"/>
      <c r="BX41" s="79"/>
      <c r="BY41" s="79"/>
      <c r="BZ41" s="79"/>
      <c r="CA41" s="79"/>
      <c r="CB41" s="79"/>
      <c r="CC41" s="79"/>
      <c r="CD41" s="79"/>
      <c r="CE41" s="79"/>
      <c r="CF41" s="79"/>
      <c r="CG41" s="79"/>
      <c r="CH41" s="79"/>
      <c r="CI41" s="79"/>
      <c r="CJ41" s="79"/>
    </row>
    <row r="42" spans="1:88" s="1" customFormat="1" ht="15" customHeight="1" x14ac:dyDescent="0.3">
      <c r="A42" s="79"/>
      <c r="C42" s="3">
        <v>33</v>
      </c>
      <c r="D42" s="22" t="s">
        <v>4257</v>
      </c>
      <c r="E42" s="201">
        <v>0</v>
      </c>
      <c r="F42" s="199">
        <f t="shared" si="63"/>
        <v>0</v>
      </c>
      <c r="G42" s="20"/>
      <c r="H42" s="197">
        <v>33</v>
      </c>
      <c r="I42" s="197">
        <v>184112</v>
      </c>
      <c r="J42" s="28" t="s">
        <v>512</v>
      </c>
      <c r="K42" s="28" t="s">
        <v>513</v>
      </c>
      <c r="L42" s="28" t="s">
        <v>148</v>
      </c>
      <c r="M42" s="28" t="s">
        <v>23</v>
      </c>
      <c r="N42" s="256">
        <v>0</v>
      </c>
      <c r="O42" s="20"/>
      <c r="P42" s="3">
        <v>33</v>
      </c>
      <c r="Q42" s="188" t="s">
        <v>292</v>
      </c>
      <c r="R42" s="196">
        <v>0.17</v>
      </c>
      <c r="S42" s="244">
        <f t="shared" si="61"/>
        <v>0</v>
      </c>
      <c r="T42" s="79"/>
      <c r="U42" s="79"/>
      <c r="V42" s="79"/>
      <c r="W42" s="79"/>
      <c r="X42" s="79"/>
      <c r="Y42" s="79"/>
      <c r="Z42" s="262" t="s">
        <v>2617</v>
      </c>
      <c r="AA42" s="3">
        <v>100</v>
      </c>
      <c r="AB42" s="262" t="s">
        <v>2616</v>
      </c>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c r="BO42" s="79"/>
      <c r="BP42" s="79"/>
      <c r="BQ42" s="79"/>
      <c r="BR42" s="79"/>
      <c r="BS42" s="79"/>
      <c r="BT42" s="79"/>
      <c r="BU42" s="79"/>
      <c r="BV42" s="79"/>
      <c r="BW42" s="79"/>
      <c r="BX42" s="79"/>
      <c r="BY42" s="79"/>
      <c r="BZ42" s="79"/>
      <c r="CA42" s="79"/>
      <c r="CB42" s="79"/>
      <c r="CC42" s="79"/>
      <c r="CD42" s="79"/>
      <c r="CE42" s="79"/>
      <c r="CF42" s="79"/>
      <c r="CG42" s="79"/>
      <c r="CH42" s="79"/>
      <c r="CI42" s="79"/>
      <c r="CJ42" s="79"/>
    </row>
    <row r="43" spans="1:88" s="1" customFormat="1" ht="15" customHeight="1" x14ac:dyDescent="0.3">
      <c r="A43" s="79"/>
      <c r="C43" s="3">
        <v>34</v>
      </c>
      <c r="D43" s="22"/>
      <c r="E43" s="201"/>
      <c r="F43" s="199">
        <f t="shared" si="63"/>
        <v>0</v>
      </c>
      <c r="G43" s="20"/>
      <c r="H43" s="197">
        <v>34</v>
      </c>
      <c r="I43" s="197">
        <v>180705</v>
      </c>
      <c r="J43" s="28" t="s">
        <v>484</v>
      </c>
      <c r="K43" s="28" t="s">
        <v>485</v>
      </c>
      <c r="L43" s="28" t="s">
        <v>148</v>
      </c>
      <c r="M43" s="28" t="s">
        <v>23</v>
      </c>
      <c r="N43" s="256">
        <v>0</v>
      </c>
      <c r="O43" s="20"/>
      <c r="P43" s="3">
        <v>34</v>
      </c>
      <c r="Q43" s="188" t="s">
        <v>420</v>
      </c>
      <c r="R43" s="245">
        <v>0</v>
      </c>
      <c r="S43" s="244">
        <f t="shared" si="61"/>
        <v>0</v>
      </c>
      <c r="T43" s="79"/>
      <c r="U43" s="79"/>
      <c r="V43" s="79"/>
      <c r="W43" s="79"/>
      <c r="X43" s="79"/>
      <c r="Y43" s="79"/>
      <c r="Z43" s="263">
        <f t="shared" ref="Z43:Z78" si="64">(AA$42-AA43)/AA$42</f>
        <v>9.6079203200000199E-2</v>
      </c>
      <c r="AA43" s="3">
        <f>AA42*(1-0.02)^5</f>
        <v>90.392079679999981</v>
      </c>
      <c r="AB43" s="3">
        <v>5</v>
      </c>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row>
    <row r="44" spans="1:88" s="1" customFormat="1" ht="15" customHeight="1" x14ac:dyDescent="0.3">
      <c r="A44" s="79"/>
      <c r="C44" s="3">
        <v>35</v>
      </c>
      <c r="D44" s="22"/>
      <c r="E44" s="201"/>
      <c r="F44" s="199">
        <f t="shared" si="63"/>
        <v>0</v>
      </c>
      <c r="G44" s="20"/>
      <c r="H44" s="197">
        <v>35</v>
      </c>
      <c r="I44" s="197">
        <v>2308</v>
      </c>
      <c r="J44" s="28" t="s">
        <v>165</v>
      </c>
      <c r="K44" s="28" t="s">
        <v>166</v>
      </c>
      <c r="L44" s="28" t="s">
        <v>148</v>
      </c>
      <c r="M44" s="28" t="s">
        <v>23</v>
      </c>
      <c r="N44" s="256">
        <v>0</v>
      </c>
      <c r="O44" s="20"/>
      <c r="P44" s="3">
        <v>35</v>
      </c>
      <c r="Q44" s="188" t="s">
        <v>446</v>
      </c>
      <c r="R44" s="196">
        <v>8.6928571428571424E-2</v>
      </c>
      <c r="S44" s="244">
        <f t="shared" si="61"/>
        <v>0</v>
      </c>
      <c r="T44" s="79"/>
      <c r="U44" s="79"/>
      <c r="V44" s="79"/>
      <c r="W44" s="79"/>
      <c r="X44" s="79"/>
      <c r="Y44" s="79"/>
      <c r="Z44" s="32">
        <f t="shared" si="64"/>
        <v>0.18292719311245351</v>
      </c>
      <c r="AA44" s="3">
        <f t="shared" ref="AA44:AA67" si="65">AA43*(1-0.02)^5</f>
        <v>81.707280688754651</v>
      </c>
      <c r="AB44" s="3">
        <v>10</v>
      </c>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row>
    <row r="45" spans="1:88" s="1" customFormat="1" ht="15" customHeight="1" x14ac:dyDescent="0.3">
      <c r="A45" s="79"/>
      <c r="C45" s="3">
        <v>36</v>
      </c>
      <c r="D45" s="22"/>
      <c r="E45" s="201"/>
      <c r="F45" s="199">
        <f t="shared" si="63"/>
        <v>0</v>
      </c>
      <c r="G45" s="31"/>
      <c r="H45" s="197">
        <v>36</v>
      </c>
      <c r="I45" s="197">
        <v>193962</v>
      </c>
      <c r="J45" s="28" t="s">
        <v>609</v>
      </c>
      <c r="K45" s="28" t="s">
        <v>610</v>
      </c>
      <c r="L45" s="28" t="s">
        <v>148</v>
      </c>
      <c r="M45" s="28" t="s">
        <v>23</v>
      </c>
      <c r="N45" s="256">
        <v>0</v>
      </c>
      <c r="O45" s="20"/>
      <c r="P45" s="3">
        <v>36</v>
      </c>
      <c r="Q45" s="188" t="s">
        <v>448</v>
      </c>
      <c r="R45" s="196">
        <v>0.05</v>
      </c>
      <c r="S45" s="244">
        <f t="shared" si="61"/>
        <v>0</v>
      </c>
      <c r="T45" s="79"/>
      <c r="U45" s="79"/>
      <c r="V45" s="79"/>
      <c r="W45" s="79"/>
      <c r="X45" s="79"/>
      <c r="Y45" s="79"/>
      <c r="Z45" s="32">
        <f t="shared" si="64"/>
        <v>0.26143089735459651</v>
      </c>
      <c r="AA45" s="3">
        <f t="shared" si="65"/>
        <v>73.856910264540346</v>
      </c>
      <c r="AB45" s="3">
        <v>15</v>
      </c>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row>
    <row r="46" spans="1:88" s="1" customFormat="1" ht="15" customHeight="1" x14ac:dyDescent="0.3">
      <c r="A46" s="79"/>
      <c r="C46" s="3">
        <v>37</v>
      </c>
      <c r="D46" s="22"/>
      <c r="E46" s="201"/>
      <c r="F46" s="199">
        <f t="shared" si="63"/>
        <v>0</v>
      </c>
      <c r="G46" s="31"/>
      <c r="H46" s="197">
        <v>37</v>
      </c>
      <c r="I46" s="197">
        <v>2310</v>
      </c>
      <c r="J46" s="28" t="s">
        <v>169</v>
      </c>
      <c r="K46" s="28" t="s">
        <v>170</v>
      </c>
      <c r="L46" s="28" t="s">
        <v>148</v>
      </c>
      <c r="M46" s="28" t="s">
        <v>23</v>
      </c>
      <c r="N46" s="256">
        <v>0</v>
      </c>
      <c r="O46" s="20"/>
      <c r="P46" s="3">
        <v>37</v>
      </c>
      <c r="Q46" s="188" t="s">
        <v>363</v>
      </c>
      <c r="R46" s="196">
        <v>0.05</v>
      </c>
      <c r="S46" s="244">
        <f t="shared" si="61"/>
        <v>0</v>
      </c>
      <c r="T46" s="79"/>
      <c r="U46" s="79"/>
      <c r="V46" s="79"/>
      <c r="W46" s="79"/>
      <c r="X46" s="79"/>
      <c r="Y46" s="79"/>
      <c r="Z46" s="32">
        <f t="shared" si="64"/>
        <v>0.33239202824490605</v>
      </c>
      <c r="AA46" s="3">
        <f t="shared" si="65"/>
        <v>66.760797175509396</v>
      </c>
      <c r="AB46" s="3">
        <v>20</v>
      </c>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79"/>
      <c r="BW46" s="79"/>
      <c r="BX46" s="79"/>
      <c r="BY46" s="79"/>
      <c r="BZ46" s="79"/>
      <c r="CA46" s="79"/>
      <c r="CB46" s="79"/>
      <c r="CC46" s="79"/>
      <c r="CD46" s="79"/>
      <c r="CE46" s="79"/>
      <c r="CF46" s="79"/>
      <c r="CG46" s="79"/>
      <c r="CH46" s="79"/>
      <c r="CI46" s="79"/>
      <c r="CJ46" s="79"/>
    </row>
    <row r="47" spans="1:88" s="1" customFormat="1" ht="15" customHeight="1" x14ac:dyDescent="0.3">
      <c r="A47" s="79"/>
      <c r="C47" s="3">
        <v>38</v>
      </c>
      <c r="D47" s="22"/>
      <c r="E47" s="201"/>
      <c r="F47" s="199">
        <f t="shared" si="63"/>
        <v>0</v>
      </c>
      <c r="H47" s="197">
        <v>38</v>
      </c>
      <c r="I47" s="197">
        <v>2338</v>
      </c>
      <c r="J47" s="28" t="s">
        <v>175</v>
      </c>
      <c r="K47" s="28" t="s">
        <v>176</v>
      </c>
      <c r="L47" s="28" t="s">
        <v>148</v>
      </c>
      <c r="M47" s="28" t="s">
        <v>23</v>
      </c>
      <c r="N47" s="256">
        <v>0</v>
      </c>
      <c r="P47" s="3">
        <v>38</v>
      </c>
      <c r="Q47" s="188" t="s">
        <v>390</v>
      </c>
      <c r="R47" s="245">
        <v>0</v>
      </c>
      <c r="S47" s="244">
        <f t="shared" si="61"/>
        <v>0</v>
      </c>
      <c r="T47" s="79"/>
      <c r="U47" s="79"/>
      <c r="V47" s="79"/>
      <c r="W47" s="79"/>
      <c r="X47" s="79"/>
      <c r="Y47" s="79"/>
      <c r="Z47" s="32">
        <f t="shared" si="64"/>
        <v>0.39653527022110369</v>
      </c>
      <c r="AA47" s="3">
        <f t="shared" si="65"/>
        <v>60.346472977889633</v>
      </c>
      <c r="AB47" s="3">
        <v>25</v>
      </c>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c r="BV47" s="79"/>
      <c r="BW47" s="79"/>
      <c r="BX47" s="79"/>
      <c r="BY47" s="79"/>
      <c r="BZ47" s="79"/>
      <c r="CA47" s="79"/>
      <c r="CB47" s="79"/>
      <c r="CC47" s="79"/>
      <c r="CD47" s="79"/>
      <c r="CE47" s="79"/>
      <c r="CF47" s="79"/>
      <c r="CG47" s="79"/>
      <c r="CH47" s="79"/>
      <c r="CI47" s="79"/>
      <c r="CJ47" s="79"/>
    </row>
    <row r="48" spans="1:88" s="1" customFormat="1" ht="15" customHeight="1" x14ac:dyDescent="0.3">
      <c r="C48" s="3">
        <v>39</v>
      </c>
      <c r="D48" s="22"/>
      <c r="E48" s="201"/>
      <c r="F48" s="199">
        <f t="shared" si="63"/>
        <v>0</v>
      </c>
      <c r="H48" s="197">
        <v>39</v>
      </c>
      <c r="I48" s="197">
        <v>180686</v>
      </c>
      <c r="J48" s="28" t="s">
        <v>480</v>
      </c>
      <c r="K48" s="28" t="s">
        <v>481</v>
      </c>
      <c r="L48" s="28" t="s">
        <v>148</v>
      </c>
      <c r="M48" s="28" t="s">
        <v>23</v>
      </c>
      <c r="N48" s="256">
        <v>0</v>
      </c>
      <c r="P48" s="3">
        <v>39</v>
      </c>
      <c r="Q48" s="188" t="s">
        <v>236</v>
      </c>
      <c r="R48" s="245">
        <v>0</v>
      </c>
      <c r="S48" s="244">
        <f t="shared" si="61"/>
        <v>0</v>
      </c>
      <c r="T48" s="79"/>
      <c r="U48" s="79"/>
      <c r="V48" s="79"/>
      <c r="W48" s="79"/>
      <c r="X48" s="79"/>
      <c r="Y48" s="79"/>
      <c r="Z48" s="32">
        <f t="shared" si="64"/>
        <v>0.45451568061756348</v>
      </c>
      <c r="AA48" s="3">
        <f t="shared" si="65"/>
        <v>54.548431938243652</v>
      </c>
      <c r="AB48" s="3">
        <v>30</v>
      </c>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c r="BO48" s="79"/>
      <c r="BP48" s="79"/>
      <c r="BQ48" s="79"/>
      <c r="BR48" s="79"/>
      <c r="BS48" s="79"/>
      <c r="BT48" s="79"/>
      <c r="BU48" s="79"/>
      <c r="BV48" s="79"/>
      <c r="BW48" s="79"/>
      <c r="BX48" s="79"/>
      <c r="BY48" s="79"/>
      <c r="BZ48" s="79"/>
      <c r="CA48" s="79"/>
      <c r="CB48" s="79"/>
      <c r="CC48" s="79"/>
      <c r="CD48" s="79"/>
      <c r="CE48" s="79"/>
      <c r="CF48" s="79"/>
      <c r="CG48" s="79"/>
      <c r="CH48" s="79"/>
      <c r="CI48" s="79"/>
      <c r="CJ48" s="79"/>
    </row>
    <row r="49" spans="3:88" s="1" customFormat="1" ht="15" customHeight="1" x14ac:dyDescent="0.3">
      <c r="H49" s="197">
        <v>40</v>
      </c>
      <c r="I49" s="197">
        <v>2309</v>
      </c>
      <c r="J49" s="28" t="s">
        <v>167</v>
      </c>
      <c r="K49" s="28" t="s">
        <v>168</v>
      </c>
      <c r="L49" s="28" t="s">
        <v>148</v>
      </c>
      <c r="M49" s="28" t="s">
        <v>23</v>
      </c>
      <c r="N49" s="256">
        <v>0</v>
      </c>
      <c r="P49" s="3">
        <v>40</v>
      </c>
      <c r="Q49" s="188" t="s">
        <v>279</v>
      </c>
      <c r="R49" s="245">
        <v>0</v>
      </c>
      <c r="S49" s="244">
        <f t="shared" si="61"/>
        <v>0</v>
      </c>
      <c r="T49" s="79"/>
      <c r="U49" s="79"/>
      <c r="V49" s="79"/>
      <c r="W49" s="79"/>
      <c r="X49" s="79"/>
      <c r="Y49" s="79"/>
      <c r="Z49" s="32">
        <f t="shared" si="64"/>
        <v>0.50692537938192239</v>
      </c>
      <c r="AA49" s="3">
        <f t="shared" si="65"/>
        <v>49.307462061807762</v>
      </c>
      <c r="AB49" s="3">
        <v>35</v>
      </c>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c r="CA49" s="79"/>
      <c r="CB49" s="79"/>
      <c r="CC49" s="79"/>
      <c r="CD49" s="79"/>
      <c r="CE49" s="79"/>
      <c r="CF49" s="79"/>
      <c r="CG49" s="79"/>
      <c r="CH49" s="79"/>
      <c r="CI49" s="79"/>
      <c r="CJ49" s="79"/>
    </row>
    <row r="50" spans="3:88" s="1" customFormat="1" ht="15" customHeight="1" x14ac:dyDescent="0.3">
      <c r="C50" s="311" t="s">
        <v>624</v>
      </c>
      <c r="D50" s="311"/>
      <c r="E50" s="311"/>
      <c r="H50" s="197">
        <v>41</v>
      </c>
      <c r="I50" s="197">
        <v>2548</v>
      </c>
      <c r="J50" s="28" t="s">
        <v>186</v>
      </c>
      <c r="K50" s="28" t="s">
        <v>187</v>
      </c>
      <c r="L50" s="28" t="s">
        <v>148</v>
      </c>
      <c r="M50" s="28" t="s">
        <v>23</v>
      </c>
      <c r="N50" s="256">
        <v>0</v>
      </c>
      <c r="P50" s="3">
        <v>41</v>
      </c>
      <c r="Q50" s="188" t="s">
        <v>118</v>
      </c>
      <c r="R50" s="245">
        <v>0</v>
      </c>
      <c r="S50" s="244">
        <f t="shared" si="61"/>
        <v>0</v>
      </c>
      <c r="T50" s="79"/>
      <c r="U50" s="79"/>
      <c r="V50" s="79"/>
      <c r="W50" s="79"/>
      <c r="X50" s="79"/>
      <c r="Y50" s="79"/>
      <c r="Z50" s="32">
        <f t="shared" si="64"/>
        <v>0.55429959604904966</v>
      </c>
      <c r="AA50" s="3">
        <f t="shared" si="65"/>
        <v>44.570040395095035</v>
      </c>
      <c r="AB50" s="3">
        <v>40</v>
      </c>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c r="CA50" s="79"/>
      <c r="CB50" s="79"/>
      <c r="CC50" s="79"/>
      <c r="CD50" s="79"/>
      <c r="CE50" s="79"/>
      <c r="CF50" s="79"/>
      <c r="CG50" s="79"/>
      <c r="CH50" s="79"/>
      <c r="CI50" s="79"/>
      <c r="CJ50" s="79"/>
    </row>
    <row r="51" spans="3:88" s="1" customFormat="1" ht="15" customHeight="1" x14ac:dyDescent="0.3">
      <c r="H51" s="197">
        <v>42</v>
      </c>
      <c r="I51" s="197">
        <v>180699</v>
      </c>
      <c r="J51" s="28" t="s">
        <v>482</v>
      </c>
      <c r="K51" s="28" t="s">
        <v>483</v>
      </c>
      <c r="L51" s="28" t="s">
        <v>148</v>
      </c>
      <c r="M51" s="28" t="s">
        <v>23</v>
      </c>
      <c r="N51" s="256">
        <v>0</v>
      </c>
      <c r="P51" s="3">
        <v>42</v>
      </c>
      <c r="Q51" s="188" t="s">
        <v>2369</v>
      </c>
      <c r="R51" s="245">
        <v>1.5</v>
      </c>
      <c r="S51" s="244">
        <f t="shared" si="61"/>
        <v>0</v>
      </c>
      <c r="T51" s="79"/>
      <c r="U51" s="79"/>
      <c r="V51" s="79"/>
      <c r="W51" s="79"/>
      <c r="X51" s="79"/>
      <c r="Y51" s="79"/>
      <c r="Z51" s="32">
        <f t="shared" si="64"/>
        <v>0.59712213572657513</v>
      </c>
      <c r="AA51" s="3">
        <f t="shared" si="65"/>
        <v>40.287786427342482</v>
      </c>
      <c r="AB51" s="3">
        <v>45</v>
      </c>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c r="BO51" s="79"/>
      <c r="BP51" s="79"/>
      <c r="BQ51" s="79"/>
      <c r="BR51" s="79"/>
      <c r="BS51" s="79"/>
      <c r="BT51" s="79"/>
      <c r="BU51" s="79"/>
      <c r="BV51" s="79"/>
      <c r="BW51" s="79"/>
      <c r="BX51" s="79"/>
      <c r="BY51" s="79"/>
      <c r="BZ51" s="79"/>
      <c r="CA51" s="79"/>
      <c r="CB51" s="79"/>
      <c r="CC51" s="79"/>
      <c r="CD51" s="79"/>
      <c r="CE51" s="79"/>
      <c r="CF51" s="79"/>
      <c r="CG51" s="79"/>
      <c r="CH51" s="79"/>
      <c r="CI51" s="79"/>
      <c r="CJ51" s="79"/>
    </row>
    <row r="52" spans="3:88" s="1" customFormat="1" ht="15" customHeight="1" x14ac:dyDescent="0.3">
      <c r="C52" s="25" t="s">
        <v>46</v>
      </c>
      <c r="D52" s="25" t="s">
        <v>42</v>
      </c>
      <c r="E52" s="17" t="s">
        <v>625</v>
      </c>
      <c r="H52" s="197">
        <v>43</v>
      </c>
      <c r="I52" s="197">
        <v>2550</v>
      </c>
      <c r="J52" s="28" t="s">
        <v>188</v>
      </c>
      <c r="K52" s="28" t="s">
        <v>189</v>
      </c>
      <c r="L52" s="28" t="s">
        <v>148</v>
      </c>
      <c r="M52" s="28" t="s">
        <v>23</v>
      </c>
      <c r="N52" s="256">
        <v>0</v>
      </c>
      <c r="P52" s="3">
        <v>43</v>
      </c>
      <c r="Q52" s="188" t="s">
        <v>568</v>
      </c>
      <c r="R52" s="196">
        <v>0.52</v>
      </c>
      <c r="S52" s="244">
        <f t="shared" si="61"/>
        <v>0</v>
      </c>
      <c r="T52" s="79"/>
      <c r="U52" s="79"/>
      <c r="V52" s="79"/>
      <c r="W52" s="79"/>
      <c r="X52" s="79"/>
      <c r="Y52" s="79"/>
      <c r="Z52" s="32">
        <f t="shared" si="64"/>
        <v>0.63583031991288363</v>
      </c>
      <c r="AA52" s="3">
        <f t="shared" si="65"/>
        <v>36.416968008711635</v>
      </c>
      <c r="AB52" s="3">
        <v>50</v>
      </c>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row>
    <row r="53" spans="3:88" ht="15" customHeight="1" x14ac:dyDescent="0.3">
      <c r="C53" s="11">
        <v>1</v>
      </c>
      <c r="D53" s="28" t="s">
        <v>2561</v>
      </c>
      <c r="E53" s="18">
        <v>4795</v>
      </c>
      <c r="H53" s="197">
        <v>44</v>
      </c>
      <c r="I53" s="197">
        <v>183355</v>
      </c>
      <c r="J53" s="28" t="s">
        <v>502</v>
      </c>
      <c r="K53" s="28" t="s">
        <v>503</v>
      </c>
      <c r="L53" s="28" t="s">
        <v>148</v>
      </c>
      <c r="M53" s="28" t="s">
        <v>23</v>
      </c>
      <c r="N53" s="256">
        <v>0</v>
      </c>
      <c r="P53" s="3">
        <v>44</v>
      </c>
      <c r="Q53" s="188" t="s">
        <v>200</v>
      </c>
      <c r="R53" s="196">
        <v>0.39800000000000008</v>
      </c>
      <c r="S53" s="244">
        <f t="shared" si="61"/>
        <v>0</v>
      </c>
      <c r="T53" s="79"/>
      <c r="U53" s="79"/>
      <c r="V53" s="79"/>
      <c r="W53" s="79"/>
      <c r="X53" s="79"/>
      <c r="Y53" s="79"/>
      <c r="Z53" s="32">
        <f t="shared" si="64"/>
        <v>0.67081945260525278</v>
      </c>
      <c r="AA53" s="3">
        <f t="shared" si="65"/>
        <v>32.918054739474726</v>
      </c>
      <c r="AB53" s="3">
        <v>55</v>
      </c>
      <c r="AC53" s="79"/>
      <c r="AD53" s="79"/>
      <c r="AE53" s="79"/>
      <c r="AF53" s="79"/>
      <c r="AG53" s="79"/>
      <c r="AH53" s="79"/>
      <c r="AI53" s="79"/>
      <c r="AJ53" s="79"/>
      <c r="AK53" s="79"/>
      <c r="AL53" s="79"/>
      <c r="AM53" s="79"/>
      <c r="AN53" s="79"/>
      <c r="AO53" s="79"/>
      <c r="AP53" s="79"/>
      <c r="AQ53" s="79"/>
      <c r="AR53" s="79"/>
      <c r="AS53" s="79"/>
      <c r="AT53" s="79"/>
      <c r="AU53" s="79"/>
      <c r="AV53" s="79"/>
    </row>
    <row r="54" spans="3:88" ht="15" customHeight="1" x14ac:dyDescent="0.3">
      <c r="C54" s="3">
        <v>2</v>
      </c>
      <c r="D54" s="28" t="s">
        <v>2562</v>
      </c>
      <c r="E54" s="18">
        <v>3697</v>
      </c>
      <c r="H54" s="197">
        <v>45</v>
      </c>
      <c r="I54" s="197">
        <v>192853</v>
      </c>
      <c r="J54" s="28" t="s">
        <v>565</v>
      </c>
      <c r="K54" s="28" t="s">
        <v>566</v>
      </c>
      <c r="L54" s="28" t="s">
        <v>73</v>
      </c>
      <c r="M54" s="28" t="s">
        <v>2561</v>
      </c>
      <c r="N54" s="256">
        <v>0.15</v>
      </c>
      <c r="P54" s="3">
        <v>45</v>
      </c>
      <c r="Q54" s="188" t="s">
        <v>66</v>
      </c>
      <c r="R54" s="196">
        <v>0.4</v>
      </c>
      <c r="S54" s="244">
        <f t="shared" si="61"/>
        <v>0</v>
      </c>
      <c r="T54" s="79"/>
      <c r="U54" s="79"/>
      <c r="V54" s="79"/>
      <c r="W54" s="79"/>
      <c r="X54" s="79"/>
      <c r="Y54" s="79"/>
      <c r="Z54" s="32">
        <f t="shared" si="64"/>
        <v>0.70244685730787992</v>
      </c>
      <c r="AA54" s="3">
        <f t="shared" si="65"/>
        <v>29.755314269212004</v>
      </c>
      <c r="AB54" s="3">
        <v>60</v>
      </c>
      <c r="AC54" s="79"/>
      <c r="AD54" s="79"/>
      <c r="AE54" s="79"/>
      <c r="AF54" s="79"/>
      <c r="AG54" s="79"/>
      <c r="AH54" s="79"/>
      <c r="AI54" s="79"/>
      <c r="AJ54" s="79"/>
      <c r="AK54" s="79"/>
      <c r="AL54" s="79"/>
      <c r="AM54" s="79"/>
      <c r="AN54" s="79"/>
      <c r="AO54" s="79"/>
      <c r="AP54" s="79"/>
      <c r="AQ54" s="79"/>
      <c r="AR54" s="79"/>
      <c r="AS54" s="79"/>
      <c r="AT54" s="79"/>
      <c r="AU54" s="79"/>
      <c r="AV54" s="79"/>
    </row>
    <row r="55" spans="3:88" ht="15" customHeight="1" x14ac:dyDescent="0.3">
      <c r="C55" s="11">
        <v>3</v>
      </c>
      <c r="D55" s="28" t="s">
        <v>158</v>
      </c>
      <c r="E55" s="18">
        <v>5866</v>
      </c>
      <c r="H55" s="197">
        <v>46</v>
      </c>
      <c r="I55" s="197">
        <v>182856</v>
      </c>
      <c r="J55" s="28" t="s">
        <v>493</v>
      </c>
      <c r="K55" s="28" t="s">
        <v>494</v>
      </c>
      <c r="L55" s="28" t="s">
        <v>73</v>
      </c>
      <c r="M55" s="28" t="s">
        <v>2561</v>
      </c>
      <c r="N55" s="256">
        <v>0.15</v>
      </c>
      <c r="P55" s="3">
        <v>46</v>
      </c>
      <c r="Q55" s="188" t="s">
        <v>303</v>
      </c>
      <c r="R55" s="196">
        <v>0.4</v>
      </c>
      <c r="S55" s="244">
        <f t="shared" si="61"/>
        <v>0</v>
      </c>
      <c r="T55" s="79"/>
      <c r="U55" s="79"/>
      <c r="V55" s="79"/>
      <c r="W55" s="79"/>
      <c r="X55" s="79"/>
      <c r="Y55" s="79"/>
      <c r="Z55" s="32">
        <f t="shared" si="64"/>
        <v>0.73103552616739476</v>
      </c>
      <c r="AA55" s="3">
        <f t="shared" si="65"/>
        <v>26.896447383260519</v>
      </c>
      <c r="AB55" s="3">
        <v>65</v>
      </c>
      <c r="AC55" s="79"/>
      <c r="AD55" s="79"/>
      <c r="AE55" s="79"/>
      <c r="AF55" s="79"/>
      <c r="AG55" s="79"/>
      <c r="AH55" s="79"/>
      <c r="AI55" s="79"/>
      <c r="AJ55" s="79"/>
      <c r="AK55" s="79"/>
      <c r="AL55" s="79"/>
      <c r="AM55" s="79"/>
      <c r="AN55" s="79"/>
      <c r="AO55" s="79"/>
      <c r="AP55" s="79"/>
      <c r="AQ55" s="79"/>
      <c r="AR55" s="79"/>
      <c r="AS55" s="79"/>
      <c r="AT55" s="79"/>
      <c r="AU55" s="79"/>
      <c r="AV55" s="79"/>
    </row>
    <row r="56" spans="3:88" ht="15" customHeight="1" x14ac:dyDescent="0.3">
      <c r="C56" s="3">
        <v>4</v>
      </c>
      <c r="D56" s="19"/>
      <c r="E56" s="18"/>
      <c r="H56" s="197">
        <v>47</v>
      </c>
      <c r="I56" s="197">
        <v>178474</v>
      </c>
      <c r="J56" s="28" t="s">
        <v>422</v>
      </c>
      <c r="K56" s="28" t="s">
        <v>423</v>
      </c>
      <c r="L56" s="28" t="s">
        <v>73</v>
      </c>
      <c r="M56" s="28" t="s">
        <v>2561</v>
      </c>
      <c r="N56" s="256">
        <v>0.12</v>
      </c>
      <c r="P56" s="3">
        <v>47</v>
      </c>
      <c r="Q56" s="188" t="s">
        <v>54</v>
      </c>
      <c r="R56" s="196">
        <v>0.4</v>
      </c>
      <c r="S56" s="244">
        <f t="shared" si="61"/>
        <v>0</v>
      </c>
      <c r="T56" s="79"/>
      <c r="U56" s="79"/>
      <c r="V56" s="79"/>
      <c r="W56" s="79"/>
      <c r="X56" s="79"/>
      <c r="Y56" s="79"/>
      <c r="Z56" s="32">
        <f t="shared" si="64"/>
        <v>0.75687741850233881</v>
      </c>
      <c r="AA56" s="3">
        <f t="shared" si="65"/>
        <v>24.312258149766119</v>
      </c>
      <c r="AB56" s="3">
        <v>70</v>
      </c>
      <c r="AC56" s="32"/>
      <c r="AD56" s="79"/>
      <c r="AE56" s="79"/>
      <c r="AF56" s="79"/>
      <c r="AG56" s="79"/>
      <c r="AH56" s="79"/>
      <c r="AI56" s="79"/>
      <c r="AJ56" s="79"/>
      <c r="AK56" s="79"/>
      <c r="AL56" s="79"/>
      <c r="AM56" s="79"/>
      <c r="AN56" s="79"/>
      <c r="AO56" s="79"/>
      <c r="AP56" s="79"/>
      <c r="AQ56" s="79"/>
      <c r="AR56" s="79"/>
      <c r="AS56" s="79"/>
      <c r="AT56" s="79"/>
      <c r="AU56" s="79"/>
      <c r="AV56" s="79"/>
    </row>
    <row r="57" spans="3:88" ht="15" customHeight="1" x14ac:dyDescent="0.3">
      <c r="C57" s="11">
        <v>5</v>
      </c>
      <c r="D57" s="19"/>
      <c r="E57" s="18"/>
      <c r="H57" s="197">
        <v>48</v>
      </c>
      <c r="I57" s="197">
        <v>182067</v>
      </c>
      <c r="J57" s="28" t="s">
        <v>489</v>
      </c>
      <c r="K57" s="28" t="s">
        <v>490</v>
      </c>
      <c r="L57" s="28" t="s">
        <v>65</v>
      </c>
      <c r="M57" s="28" t="s">
        <v>27</v>
      </c>
      <c r="N57" s="256">
        <v>0</v>
      </c>
      <c r="P57" s="3">
        <v>48</v>
      </c>
      <c r="Q57" s="190" t="s">
        <v>145</v>
      </c>
      <c r="R57" s="196">
        <v>0.18</v>
      </c>
      <c r="S57" s="244">
        <f t="shared" si="61"/>
        <v>0</v>
      </c>
      <c r="T57" s="79"/>
      <c r="U57" s="79"/>
      <c r="V57" s="79"/>
      <c r="W57" s="79"/>
      <c r="X57" s="79"/>
      <c r="Y57" s="79"/>
      <c r="Z57" s="32">
        <f t="shared" si="64"/>
        <v>0.78023644241256118</v>
      </c>
      <c r="AA57" s="3">
        <f t="shared" si="65"/>
        <v>21.976355758743878</v>
      </c>
      <c r="AB57" s="3">
        <v>75</v>
      </c>
      <c r="AC57" s="79"/>
      <c r="AD57" s="79"/>
      <c r="AE57" s="79"/>
      <c r="AF57" s="79"/>
      <c r="AG57" s="79"/>
      <c r="AH57" s="79"/>
      <c r="AI57" s="79"/>
      <c r="AJ57" s="79"/>
      <c r="AK57" s="79"/>
      <c r="AL57" s="79"/>
      <c r="AM57" s="79"/>
      <c r="AN57" s="79"/>
      <c r="AO57" s="79"/>
      <c r="AP57" s="79"/>
      <c r="AQ57" s="79"/>
      <c r="AR57" s="79"/>
      <c r="AS57" s="79"/>
      <c r="AT57" s="79"/>
      <c r="AU57" s="79"/>
      <c r="AV57" s="79"/>
    </row>
    <row r="58" spans="3:88" ht="15" customHeight="1" x14ac:dyDescent="0.3">
      <c r="H58" s="197">
        <v>49</v>
      </c>
      <c r="I58" s="197">
        <v>1802</v>
      </c>
      <c r="J58" s="28" t="s">
        <v>100</v>
      </c>
      <c r="K58" s="28" t="s">
        <v>101</v>
      </c>
      <c r="L58" s="28" t="s">
        <v>65</v>
      </c>
      <c r="M58" s="28" t="s">
        <v>24</v>
      </c>
      <c r="N58" s="256">
        <v>0</v>
      </c>
      <c r="P58" s="3">
        <v>49</v>
      </c>
      <c r="Q58" s="190" t="s">
        <v>217</v>
      </c>
      <c r="R58" s="196">
        <v>0.18</v>
      </c>
      <c r="S58" s="244">
        <f t="shared" si="61"/>
        <v>0</v>
      </c>
      <c r="T58" s="79"/>
      <c r="U58" s="79"/>
      <c r="V58" s="79"/>
      <c r="W58" s="79"/>
      <c r="X58" s="79"/>
      <c r="Y58" s="79"/>
      <c r="Z58" s="32">
        <f t="shared" si="64"/>
        <v>0.80135114991795975</v>
      </c>
      <c r="AA58" s="3">
        <f>AA57*(1-0.02)^5</f>
        <v>19.86488500820403</v>
      </c>
      <c r="AB58" s="3">
        <v>80</v>
      </c>
      <c r="AC58" s="79"/>
      <c r="AD58" s="79"/>
      <c r="AE58" s="79"/>
      <c r="AF58" s="79"/>
      <c r="AG58" s="79"/>
      <c r="AH58" s="79"/>
      <c r="AI58" s="79"/>
      <c r="AJ58" s="79"/>
      <c r="AK58" s="79"/>
      <c r="AL58" s="79"/>
      <c r="AM58" s="79"/>
      <c r="AN58" s="79"/>
      <c r="AO58" s="79"/>
      <c r="AP58" s="79"/>
      <c r="AQ58" s="79"/>
      <c r="AR58" s="79"/>
      <c r="AS58" s="79"/>
      <c r="AT58" s="79"/>
      <c r="AU58" s="79"/>
      <c r="AV58" s="79"/>
    </row>
    <row r="59" spans="3:88" ht="15" customHeight="1" x14ac:dyDescent="0.3">
      <c r="D59" s="249"/>
      <c r="H59" s="197">
        <v>50</v>
      </c>
      <c r="I59" s="197">
        <v>2269</v>
      </c>
      <c r="J59" s="28" t="s">
        <v>161</v>
      </c>
      <c r="K59" s="28" t="s">
        <v>162</v>
      </c>
      <c r="L59" s="28" t="s">
        <v>65</v>
      </c>
      <c r="M59" s="28" t="s">
        <v>24</v>
      </c>
      <c r="N59" s="256">
        <v>0</v>
      </c>
      <c r="P59" s="3">
        <v>50</v>
      </c>
      <c r="Q59" s="190" t="s">
        <v>246</v>
      </c>
      <c r="R59" s="196">
        <v>0.18</v>
      </c>
      <c r="S59" s="244">
        <f t="shared" si="61"/>
        <v>0</v>
      </c>
      <c r="T59" s="79"/>
      <c r="U59" s="79"/>
      <c r="V59" s="79"/>
      <c r="W59" s="79"/>
      <c r="X59" s="79"/>
      <c r="Y59" s="79"/>
      <c r="Z59" s="32">
        <f t="shared" si="64"/>
        <v>0.8204371731504384</v>
      </c>
      <c r="AA59" s="3">
        <f t="shared" si="65"/>
        <v>17.956282684956157</v>
      </c>
      <c r="AB59" s="3">
        <v>85</v>
      </c>
      <c r="AC59" s="79"/>
      <c r="AD59" s="79"/>
      <c r="AE59" s="79"/>
      <c r="AF59" s="79"/>
      <c r="AG59" s="79"/>
      <c r="AH59" s="79"/>
      <c r="AI59" s="79"/>
      <c r="AJ59" s="79"/>
      <c r="AK59" s="79"/>
      <c r="AL59" s="79"/>
      <c r="AM59" s="79"/>
      <c r="AN59" s="79"/>
      <c r="AO59" s="79"/>
      <c r="AP59" s="79"/>
      <c r="AQ59" s="79"/>
      <c r="AR59" s="79"/>
      <c r="AS59" s="79"/>
      <c r="AT59" s="79"/>
      <c r="AU59" s="79"/>
      <c r="AV59" s="79"/>
    </row>
    <row r="60" spans="3:88" ht="15" customHeight="1" x14ac:dyDescent="0.3">
      <c r="H60" s="197">
        <v>51</v>
      </c>
      <c r="I60" s="197">
        <v>186168</v>
      </c>
      <c r="J60" s="28" t="s">
        <v>528</v>
      </c>
      <c r="K60" s="28" t="s">
        <v>529</v>
      </c>
      <c r="L60" s="28" t="s">
        <v>65</v>
      </c>
      <c r="M60" s="19" t="s">
        <v>37</v>
      </c>
      <c r="N60" s="256">
        <v>0</v>
      </c>
      <c r="P60" s="3">
        <v>51</v>
      </c>
      <c r="Q60" s="190" t="s">
        <v>246</v>
      </c>
      <c r="R60" s="196">
        <v>0.18</v>
      </c>
      <c r="S60" s="244">
        <f t="shared" si="61"/>
        <v>0</v>
      </c>
      <c r="T60" s="79"/>
      <c r="U60" s="79"/>
      <c r="V60" s="79"/>
      <c r="W60" s="79"/>
      <c r="X60" s="79"/>
      <c r="Y60" s="79"/>
      <c r="Z60" s="32">
        <f t="shared" si="64"/>
        <v>0.83768942647848388</v>
      </c>
      <c r="AA60" s="3">
        <f t="shared" si="65"/>
        <v>16.231057352151609</v>
      </c>
      <c r="AB60" s="3">
        <v>90</v>
      </c>
      <c r="AC60" s="79"/>
      <c r="AD60" s="79"/>
      <c r="AE60" s="79"/>
      <c r="AF60" s="79"/>
      <c r="AG60" s="79"/>
      <c r="AH60" s="79"/>
      <c r="AI60" s="79"/>
      <c r="AJ60" s="79"/>
      <c r="AK60" s="79"/>
      <c r="AL60" s="79"/>
      <c r="AM60" s="79"/>
      <c r="AN60" s="79"/>
      <c r="AO60" s="79"/>
      <c r="AP60" s="79"/>
      <c r="AQ60" s="79"/>
      <c r="AR60" s="79"/>
      <c r="AS60" s="79"/>
      <c r="AT60" s="79"/>
      <c r="AU60" s="79"/>
      <c r="AV60" s="79"/>
    </row>
    <row r="61" spans="3:88" ht="15" customHeight="1" x14ac:dyDescent="0.3">
      <c r="H61" s="197">
        <v>52</v>
      </c>
      <c r="I61" s="197">
        <v>1567</v>
      </c>
      <c r="J61" s="28" t="s">
        <v>96</v>
      </c>
      <c r="K61" s="28" t="s">
        <v>97</v>
      </c>
      <c r="L61" s="28" t="s">
        <v>65</v>
      </c>
      <c r="M61" s="28" t="s">
        <v>37</v>
      </c>
      <c r="N61" s="256">
        <v>0</v>
      </c>
      <c r="P61" s="3">
        <v>52</v>
      </c>
      <c r="Q61" s="188" t="s">
        <v>149</v>
      </c>
      <c r="R61" s="196">
        <v>0.32</v>
      </c>
      <c r="S61" s="244">
        <f t="shared" si="61"/>
        <v>0</v>
      </c>
      <c r="T61" s="79"/>
      <c r="U61" s="79"/>
      <c r="V61" s="79"/>
      <c r="W61" s="79"/>
      <c r="X61" s="79"/>
      <c r="Y61" s="79"/>
      <c r="Z61" s="32">
        <f t="shared" si="64"/>
        <v>0.85328409705336627</v>
      </c>
      <c r="AA61" s="3">
        <f t="shared" si="65"/>
        <v>14.671590294663378</v>
      </c>
      <c r="AB61" s="3">
        <v>95</v>
      </c>
      <c r="AC61" s="79"/>
      <c r="AD61" s="79"/>
      <c r="AE61" s="79"/>
      <c r="AF61" s="79"/>
      <c r="AG61" s="79"/>
      <c r="AH61" s="79"/>
      <c r="AI61" s="79"/>
      <c r="AJ61" s="79"/>
      <c r="AK61" s="79"/>
      <c r="AL61" s="79"/>
      <c r="AM61" s="79"/>
      <c r="AN61" s="79"/>
      <c r="AO61" s="79"/>
      <c r="AP61" s="79"/>
      <c r="AQ61" s="79"/>
      <c r="AR61" s="79"/>
      <c r="AS61" s="79"/>
      <c r="AT61" s="79"/>
      <c r="AU61" s="79"/>
      <c r="AV61" s="79"/>
    </row>
    <row r="62" spans="3:88" ht="15" customHeight="1" x14ac:dyDescent="0.3">
      <c r="H62" s="197">
        <v>53</v>
      </c>
      <c r="I62" s="197">
        <v>1152</v>
      </c>
      <c r="J62" s="28" t="s">
        <v>63</v>
      </c>
      <c r="K62" s="28" t="s">
        <v>64</v>
      </c>
      <c r="L62" s="28" t="s">
        <v>65</v>
      </c>
      <c r="M62" s="28" t="s">
        <v>24</v>
      </c>
      <c r="N62" s="256">
        <v>0</v>
      </c>
      <c r="P62" s="3">
        <v>53</v>
      </c>
      <c r="Q62" s="188" t="s">
        <v>143</v>
      </c>
      <c r="R62" s="196">
        <v>0.25</v>
      </c>
      <c r="S62" s="244">
        <f t="shared" si="61"/>
        <v>0</v>
      </c>
      <c r="T62" s="79"/>
      <c r="U62" s="79"/>
      <c r="V62" s="79"/>
      <c r="W62" s="79"/>
      <c r="X62" s="79"/>
      <c r="Y62" s="79"/>
      <c r="Z62" s="32">
        <f>(AA$42-AA62)/AA$42</f>
        <v>0.86738044410524739</v>
      </c>
      <c r="AA62" s="3">
        <f t="shared" si="65"/>
        <v>13.261955589475265</v>
      </c>
      <c r="AB62" s="3">
        <v>100</v>
      </c>
      <c r="AC62" s="79"/>
      <c r="AD62" s="79"/>
      <c r="AE62" s="79"/>
      <c r="AF62" s="79"/>
      <c r="AG62" s="79"/>
      <c r="AH62" s="79"/>
      <c r="AI62" s="79"/>
      <c r="AJ62" s="79"/>
      <c r="AK62" s="79"/>
      <c r="AL62" s="79"/>
      <c r="AM62" s="79"/>
      <c r="AN62" s="79"/>
      <c r="AO62" s="79"/>
      <c r="AP62" s="79"/>
      <c r="AQ62" s="79"/>
      <c r="AR62" s="79"/>
      <c r="AS62" s="79"/>
      <c r="AT62" s="79"/>
      <c r="AU62" s="79"/>
      <c r="AV62" s="79"/>
    </row>
    <row r="63" spans="3:88" ht="15" customHeight="1" x14ac:dyDescent="0.3">
      <c r="H63" s="197">
        <v>54</v>
      </c>
      <c r="I63" s="197">
        <v>191618</v>
      </c>
      <c r="J63" s="28" t="s">
        <v>557</v>
      </c>
      <c r="K63" s="28" t="s">
        <v>558</v>
      </c>
      <c r="L63" s="28" t="s">
        <v>65</v>
      </c>
      <c r="M63" s="28" t="s">
        <v>24</v>
      </c>
      <c r="N63" s="256">
        <v>0</v>
      </c>
      <c r="P63" s="3">
        <v>54</v>
      </c>
      <c r="Q63" s="190" t="s">
        <v>179</v>
      </c>
      <c r="R63" s="196">
        <v>0.21</v>
      </c>
      <c r="S63" s="244">
        <f t="shared" si="61"/>
        <v>0</v>
      </c>
      <c r="T63" s="79"/>
      <c r="U63" s="79"/>
      <c r="V63" s="79"/>
      <c r="W63" s="79"/>
      <c r="X63" s="79"/>
      <c r="Y63" s="79"/>
      <c r="Z63" s="32">
        <f t="shared" si="64"/>
        <v>0.88012242536435314</v>
      </c>
      <c r="AA63" s="3">
        <f t="shared" si="65"/>
        <v>11.987757463564693</v>
      </c>
      <c r="AB63" s="3">
        <v>105</v>
      </c>
      <c r="AC63" s="79"/>
      <c r="AD63" s="79"/>
      <c r="AE63" s="79"/>
      <c r="AF63" s="79"/>
      <c r="AG63" s="79"/>
      <c r="AH63" s="79"/>
      <c r="AI63" s="79"/>
      <c r="AJ63" s="79"/>
      <c r="AK63" s="79"/>
      <c r="AL63" s="79"/>
      <c r="AM63" s="79"/>
      <c r="AN63" s="79"/>
      <c r="AO63" s="79"/>
      <c r="AP63" s="79"/>
      <c r="AQ63" s="79"/>
      <c r="AR63" s="79"/>
      <c r="AS63" s="79"/>
      <c r="AT63" s="79"/>
      <c r="AU63" s="79"/>
      <c r="AV63" s="79"/>
    </row>
    <row r="64" spans="3:88" ht="15" customHeight="1" x14ac:dyDescent="0.3">
      <c r="H64" s="197">
        <v>55</v>
      </c>
      <c r="I64" s="197">
        <v>2879</v>
      </c>
      <c r="J64" s="28" t="s">
        <v>213</v>
      </c>
      <c r="K64" s="28" t="s">
        <v>214</v>
      </c>
      <c r="L64" s="28" t="s">
        <v>73</v>
      </c>
      <c r="M64" s="28" t="s">
        <v>2561</v>
      </c>
      <c r="N64" s="256">
        <v>0.17</v>
      </c>
      <c r="P64" s="3">
        <v>55</v>
      </c>
      <c r="Q64" s="191" t="s">
        <v>141</v>
      </c>
      <c r="R64" s="245">
        <v>0</v>
      </c>
      <c r="S64" s="244">
        <f t="shared" si="61"/>
        <v>0</v>
      </c>
      <c r="T64" s="79"/>
      <c r="U64" s="79"/>
      <c r="V64" s="79"/>
      <c r="W64" s="79"/>
      <c r="X64" s="79"/>
      <c r="Y64" s="79"/>
      <c r="Z64" s="32">
        <f t="shared" si="64"/>
        <v>0.89164016721689465</v>
      </c>
      <c r="AA64" s="79">
        <f t="shared" si="65"/>
        <v>10.835983278310541</v>
      </c>
      <c r="AB64" s="79">
        <v>110</v>
      </c>
      <c r="AC64" s="79"/>
      <c r="AD64" s="79"/>
      <c r="AE64" s="79"/>
      <c r="AF64" s="79"/>
      <c r="AG64" s="79"/>
      <c r="AH64" s="79"/>
      <c r="AI64" s="79"/>
      <c r="AJ64" s="79"/>
      <c r="AK64" s="79"/>
      <c r="AL64" s="79"/>
      <c r="AM64" s="79"/>
      <c r="AN64" s="79"/>
      <c r="AO64" s="79"/>
      <c r="AP64" s="79"/>
      <c r="AQ64" s="79"/>
      <c r="AR64" s="79"/>
      <c r="AS64" s="79"/>
      <c r="AT64" s="79"/>
      <c r="AU64" s="79"/>
      <c r="AV64" s="79"/>
    </row>
    <row r="65" spans="8:48" ht="15" customHeight="1" x14ac:dyDescent="0.3">
      <c r="H65" s="197">
        <v>56</v>
      </c>
      <c r="I65" s="197">
        <v>180208</v>
      </c>
      <c r="J65" s="28" t="s">
        <v>452</v>
      </c>
      <c r="K65" s="28" t="s">
        <v>453</v>
      </c>
      <c r="L65" s="28" t="s">
        <v>70</v>
      </c>
      <c r="M65" s="22" t="s">
        <v>2370</v>
      </c>
      <c r="N65" s="256">
        <v>0</v>
      </c>
      <c r="P65" s="3">
        <v>56</v>
      </c>
      <c r="Q65" s="191" t="s">
        <v>319</v>
      </c>
      <c r="R65" s="196">
        <v>0.35</v>
      </c>
      <c r="S65" s="244">
        <f t="shared" si="61"/>
        <v>0</v>
      </c>
      <c r="T65" s="79"/>
      <c r="U65" s="79"/>
      <c r="V65" s="79"/>
      <c r="W65" s="79"/>
      <c r="X65" s="79"/>
      <c r="Y65" s="79"/>
      <c r="Z65" s="32">
        <f t="shared" si="64"/>
        <v>0.9020512936095807</v>
      </c>
      <c r="AA65" s="79">
        <f t="shared" si="65"/>
        <v>9.7948706390419389</v>
      </c>
      <c r="AB65" s="79">
        <v>115</v>
      </c>
      <c r="AC65" s="79"/>
      <c r="AD65" s="79"/>
      <c r="AE65" s="79"/>
      <c r="AF65" s="79"/>
      <c r="AG65" s="79"/>
      <c r="AH65" s="79"/>
      <c r="AI65" s="79"/>
      <c r="AJ65" s="79"/>
      <c r="AK65" s="79"/>
      <c r="AL65" s="79"/>
      <c r="AM65" s="79"/>
      <c r="AN65" s="79"/>
      <c r="AO65" s="79"/>
      <c r="AP65" s="79"/>
      <c r="AQ65" s="79"/>
      <c r="AR65" s="79"/>
      <c r="AS65" s="79"/>
      <c r="AT65" s="79"/>
      <c r="AU65" s="79"/>
      <c r="AV65" s="79"/>
    </row>
    <row r="66" spans="8:48" x14ac:dyDescent="0.3">
      <c r="H66" s="197">
        <v>57</v>
      </c>
      <c r="I66" s="197">
        <v>3294</v>
      </c>
      <c r="J66" s="28" t="s">
        <v>251</v>
      </c>
      <c r="K66" s="28" t="s">
        <v>252</v>
      </c>
      <c r="L66" s="28" t="s">
        <v>70</v>
      </c>
      <c r="M66" s="22" t="s">
        <v>2370</v>
      </c>
      <c r="N66" s="256">
        <v>0</v>
      </c>
      <c r="P66" s="3">
        <v>57</v>
      </c>
      <c r="Q66" s="191" t="s">
        <v>224</v>
      </c>
      <c r="R66" s="245">
        <v>0</v>
      </c>
      <c r="S66" s="244">
        <f t="shared" si="61"/>
        <v>0</v>
      </c>
      <c r="T66" s="79"/>
      <c r="U66" s="79"/>
      <c r="V66" s="79"/>
      <c r="W66" s="79"/>
      <c r="X66" s="79"/>
      <c r="Y66" s="79"/>
      <c r="Z66" s="32">
        <f t="shared" si="64"/>
        <v>0.91146212727404285</v>
      </c>
      <c r="AA66" s="79">
        <f t="shared" si="65"/>
        <v>8.8537872725957136</v>
      </c>
      <c r="AB66" s="79">
        <v>120</v>
      </c>
      <c r="AC66" s="79"/>
      <c r="AD66" s="79"/>
      <c r="AE66" s="79"/>
      <c r="AF66" s="79"/>
      <c r="AG66" s="79"/>
      <c r="AH66" s="79"/>
      <c r="AI66" s="79"/>
      <c r="AJ66" s="79"/>
      <c r="AK66" s="79"/>
      <c r="AL66" s="79"/>
      <c r="AM66" s="79"/>
      <c r="AN66" s="79"/>
      <c r="AO66" s="79"/>
      <c r="AP66" s="79"/>
      <c r="AQ66" s="79"/>
      <c r="AR66" s="79"/>
      <c r="AS66" s="79"/>
      <c r="AT66" s="79"/>
      <c r="AU66" s="79"/>
      <c r="AV66" s="79"/>
    </row>
    <row r="67" spans="8:48" x14ac:dyDescent="0.3">
      <c r="H67" s="197">
        <v>58</v>
      </c>
      <c r="I67" s="197">
        <v>3421</v>
      </c>
      <c r="J67" s="28" t="s">
        <v>269</v>
      </c>
      <c r="K67" s="28" t="s">
        <v>270</v>
      </c>
      <c r="L67" s="28" t="s">
        <v>73</v>
      </c>
      <c r="M67" s="28" t="s">
        <v>27</v>
      </c>
      <c r="N67" s="256">
        <v>0</v>
      </c>
      <c r="P67" s="3">
        <v>58</v>
      </c>
      <c r="Q67" s="191" t="s">
        <v>224</v>
      </c>
      <c r="R67" s="196">
        <v>0.35</v>
      </c>
      <c r="S67" s="244">
        <f t="shared" si="61"/>
        <v>0</v>
      </c>
      <c r="T67" s="79"/>
      <c r="U67" s="79"/>
      <c r="V67" s="79"/>
      <c r="W67" s="79"/>
      <c r="X67" s="79"/>
      <c r="Y67" s="79"/>
      <c r="Z67" s="32">
        <f t="shared" si="64"/>
        <v>0.91996877553857592</v>
      </c>
      <c r="AA67" s="79">
        <f t="shared" si="65"/>
        <v>8.0031224461424149</v>
      </c>
      <c r="AB67" s="79">
        <v>125</v>
      </c>
      <c r="AC67" s="79"/>
      <c r="AD67" s="79"/>
      <c r="AE67" s="79"/>
      <c r="AF67" s="79"/>
      <c r="AG67" s="79"/>
      <c r="AH67" s="79"/>
      <c r="AI67" s="79"/>
      <c r="AJ67" s="79"/>
      <c r="AK67" s="79"/>
      <c r="AL67" s="79"/>
      <c r="AM67" s="79"/>
      <c r="AN67" s="79"/>
      <c r="AO67" s="79"/>
      <c r="AP67" s="79"/>
      <c r="AQ67" s="79"/>
      <c r="AR67" s="79"/>
      <c r="AS67" s="79"/>
      <c r="AT67" s="79"/>
      <c r="AU67" s="79"/>
      <c r="AV67" s="79"/>
    </row>
    <row r="68" spans="8:48" x14ac:dyDescent="0.3">
      <c r="H68" s="197">
        <v>59</v>
      </c>
      <c r="I68" s="197">
        <v>190679</v>
      </c>
      <c r="J68" s="28" t="s">
        <v>550</v>
      </c>
      <c r="K68" s="28" t="s">
        <v>551</v>
      </c>
      <c r="L68" s="28" t="s">
        <v>73</v>
      </c>
      <c r="M68" s="22" t="s">
        <v>2662</v>
      </c>
      <c r="N68" s="256">
        <v>0</v>
      </c>
      <c r="P68" s="3">
        <v>59</v>
      </c>
      <c r="Q68" s="191" t="s">
        <v>215</v>
      </c>
      <c r="R68" s="245">
        <v>0</v>
      </c>
      <c r="S68" s="244">
        <f t="shared" si="61"/>
        <v>0</v>
      </c>
      <c r="T68" s="79"/>
      <c r="U68" s="79"/>
      <c r="V68" s="79"/>
      <c r="W68" s="79"/>
      <c r="X68" s="79"/>
      <c r="Y68" s="79"/>
      <c r="Z68" s="32">
        <f t="shared" si="64"/>
        <v>0.92765811181594982</v>
      </c>
      <c r="AA68" s="79">
        <f t="shared" ref="AA68:AA78" si="66">AA67*(1-0.02)^5</f>
        <v>7.2341888184050154</v>
      </c>
      <c r="AB68" s="79">
        <v>126</v>
      </c>
      <c r="AC68" s="79"/>
      <c r="AD68" s="79"/>
      <c r="AE68" s="79"/>
      <c r="AF68" s="79"/>
      <c r="AG68" s="79"/>
      <c r="AH68" s="79"/>
      <c r="AI68" s="79"/>
      <c r="AJ68" s="79"/>
      <c r="AK68" s="79"/>
      <c r="AL68" s="79"/>
      <c r="AM68" s="79"/>
      <c r="AN68" s="79"/>
      <c r="AO68" s="79"/>
      <c r="AP68" s="79"/>
      <c r="AQ68" s="79"/>
      <c r="AR68" s="79"/>
      <c r="AS68" s="79"/>
      <c r="AT68" s="79"/>
      <c r="AU68" s="79"/>
      <c r="AV68" s="79"/>
    </row>
    <row r="69" spans="8:48" x14ac:dyDescent="0.3">
      <c r="H69" s="197">
        <v>60</v>
      </c>
      <c r="I69" s="197">
        <v>2565</v>
      </c>
      <c r="J69" s="28" t="s">
        <v>190</v>
      </c>
      <c r="K69" s="28" t="s">
        <v>191</v>
      </c>
      <c r="L69" s="28" t="s">
        <v>73</v>
      </c>
      <c r="M69" s="28" t="s">
        <v>2561</v>
      </c>
      <c r="N69" s="256">
        <v>0.1</v>
      </c>
      <c r="P69" s="3">
        <v>60</v>
      </c>
      <c r="Q69" s="191" t="s">
        <v>218</v>
      </c>
      <c r="R69" s="245">
        <v>0</v>
      </c>
      <c r="S69" s="244">
        <f t="shared" si="61"/>
        <v>0</v>
      </c>
      <c r="T69" s="79"/>
      <c r="U69" s="79"/>
      <c r="V69" s="79"/>
      <c r="W69" s="79"/>
      <c r="X69" s="79"/>
      <c r="Y69" s="79"/>
      <c r="Z69" s="32">
        <f t="shared" si="64"/>
        <v>0.9346086627906568</v>
      </c>
      <c r="AA69" s="79">
        <f t="shared" si="66"/>
        <v>6.539133720934311</v>
      </c>
      <c r="AB69" s="79">
        <v>127</v>
      </c>
      <c r="AC69" s="79"/>
      <c r="AD69" s="79"/>
      <c r="AE69" s="79"/>
      <c r="AF69" s="79"/>
      <c r="AG69" s="79"/>
      <c r="AH69" s="79"/>
      <c r="AI69" s="79"/>
      <c r="AJ69" s="79"/>
      <c r="AK69" s="79"/>
      <c r="AL69" s="79"/>
      <c r="AM69" s="79"/>
      <c r="AN69" s="79"/>
      <c r="AO69" s="79"/>
      <c r="AP69" s="79"/>
      <c r="AQ69" s="79"/>
      <c r="AR69" s="79"/>
      <c r="AS69" s="79"/>
      <c r="AT69" s="79"/>
      <c r="AU69" s="79"/>
      <c r="AV69" s="79"/>
    </row>
    <row r="70" spans="8:48" x14ac:dyDescent="0.3">
      <c r="H70" s="197">
        <v>61</v>
      </c>
      <c r="I70" s="197">
        <v>3170</v>
      </c>
      <c r="J70" s="28" t="s">
        <v>244</v>
      </c>
      <c r="K70" s="28" t="s">
        <v>245</v>
      </c>
      <c r="L70" s="28" t="s">
        <v>73</v>
      </c>
      <c r="M70" s="28" t="s">
        <v>2561</v>
      </c>
      <c r="N70" s="256">
        <v>0.18</v>
      </c>
      <c r="P70" s="3">
        <v>61</v>
      </c>
      <c r="Q70" s="191" t="s">
        <v>138</v>
      </c>
      <c r="R70" s="196">
        <v>0.6</v>
      </c>
      <c r="S70" s="244">
        <f t="shared" si="61"/>
        <v>0</v>
      </c>
      <c r="T70" s="79"/>
      <c r="U70" s="79"/>
      <c r="V70" s="79"/>
      <c r="W70" s="79"/>
      <c r="X70" s="79"/>
      <c r="Y70" s="79"/>
      <c r="Z70" s="32">
        <f t="shared" si="64"/>
        <v>0.94089141036591317</v>
      </c>
      <c r="AA70" s="79">
        <f t="shared" si="66"/>
        <v>5.9108589634086899</v>
      </c>
      <c r="AB70" s="79">
        <v>128</v>
      </c>
      <c r="AC70" s="79"/>
      <c r="AD70" s="79"/>
      <c r="AE70" s="79"/>
      <c r="AF70" s="79"/>
      <c r="AG70" s="79"/>
      <c r="AH70" s="79"/>
      <c r="AI70" s="79"/>
      <c r="AJ70" s="79"/>
      <c r="AK70" s="79"/>
      <c r="AL70" s="79"/>
      <c r="AM70" s="79"/>
      <c r="AN70" s="79"/>
      <c r="AO70" s="79"/>
      <c r="AP70" s="79"/>
      <c r="AQ70" s="79"/>
      <c r="AR70" s="79"/>
      <c r="AS70" s="79"/>
      <c r="AT70" s="79"/>
      <c r="AU70" s="79"/>
      <c r="AV70" s="79"/>
    </row>
    <row r="71" spans="8:48" x14ac:dyDescent="0.3">
      <c r="H71" s="197">
        <v>62</v>
      </c>
      <c r="I71" s="197">
        <v>2484</v>
      </c>
      <c r="J71" s="28" t="s">
        <v>182</v>
      </c>
      <c r="K71" s="28" t="s">
        <v>183</v>
      </c>
      <c r="L71" s="28" t="s">
        <v>73</v>
      </c>
      <c r="M71" s="28" t="s">
        <v>2561</v>
      </c>
      <c r="N71" s="256">
        <v>0.1</v>
      </c>
      <c r="P71" s="3">
        <v>62</v>
      </c>
      <c r="Q71" s="188" t="s">
        <v>80</v>
      </c>
      <c r="R71" s="196">
        <v>0.31</v>
      </c>
      <c r="S71" s="244">
        <f t="shared" si="61"/>
        <v>0</v>
      </c>
      <c r="T71" s="79"/>
      <c r="U71" s="79"/>
      <c r="V71" s="79"/>
      <c r="W71" s="79"/>
      <c r="X71" s="79"/>
      <c r="Y71" s="79"/>
      <c r="Z71" s="32">
        <f t="shared" si="64"/>
        <v>0.94657051656023194</v>
      </c>
      <c r="AA71" s="79">
        <f t="shared" si="66"/>
        <v>5.3429483439768042</v>
      </c>
      <c r="AB71" s="79">
        <v>129</v>
      </c>
      <c r="AC71" s="79"/>
      <c r="AD71" s="79"/>
      <c r="AE71" s="79"/>
      <c r="AF71" s="79"/>
      <c r="AG71" s="79"/>
      <c r="AH71" s="79"/>
      <c r="AI71" s="79"/>
      <c r="AJ71" s="79"/>
      <c r="AK71" s="79"/>
      <c r="AL71" s="79"/>
      <c r="AM71" s="79"/>
      <c r="AN71" s="79"/>
      <c r="AO71" s="79"/>
      <c r="AP71" s="79"/>
      <c r="AQ71" s="79"/>
      <c r="AR71" s="79"/>
      <c r="AS71" s="79"/>
      <c r="AT71" s="79"/>
      <c r="AU71" s="79"/>
      <c r="AV71" s="79"/>
    </row>
    <row r="72" spans="8:48" x14ac:dyDescent="0.3">
      <c r="H72" s="197">
        <v>63</v>
      </c>
      <c r="I72" s="197">
        <v>2830</v>
      </c>
      <c r="J72" s="28" t="s">
        <v>208</v>
      </c>
      <c r="K72" s="28" t="s">
        <v>209</v>
      </c>
      <c r="L72" s="28" t="s">
        <v>73</v>
      </c>
      <c r="M72" s="28" t="s">
        <v>2561</v>
      </c>
      <c r="N72" s="256">
        <v>0.18</v>
      </c>
      <c r="P72" s="3">
        <v>63</v>
      </c>
      <c r="Q72" s="188" t="s">
        <v>405</v>
      </c>
      <c r="R72" s="245">
        <v>0</v>
      </c>
      <c r="S72" s="244">
        <f t="shared" si="61"/>
        <v>0</v>
      </c>
      <c r="T72" s="79"/>
      <c r="U72" s="79"/>
      <c r="V72" s="79"/>
      <c r="W72" s="79"/>
      <c r="X72" s="79"/>
      <c r="Y72" s="79"/>
      <c r="Z72" s="32">
        <f t="shared" si="64"/>
        <v>0.95170397875651247</v>
      </c>
      <c r="AA72" s="79">
        <f t="shared" si="66"/>
        <v>4.8296021243487521</v>
      </c>
      <c r="AB72" s="79">
        <v>130</v>
      </c>
      <c r="AC72" s="79"/>
      <c r="AD72" s="79"/>
      <c r="AE72" s="79"/>
      <c r="AF72" s="79"/>
      <c r="AG72" s="79"/>
      <c r="AH72" s="79"/>
      <c r="AI72" s="79"/>
      <c r="AJ72" s="79"/>
      <c r="AK72" s="79"/>
      <c r="AL72" s="79"/>
      <c r="AM72" s="79"/>
      <c r="AN72" s="79"/>
      <c r="AO72" s="79"/>
      <c r="AP72" s="79"/>
      <c r="AQ72" s="79"/>
      <c r="AR72" s="79"/>
      <c r="AS72" s="79"/>
      <c r="AT72" s="79"/>
      <c r="AU72" s="79"/>
      <c r="AV72" s="79"/>
    </row>
    <row r="73" spans="8:48" x14ac:dyDescent="0.3">
      <c r="H73" s="197">
        <v>64</v>
      </c>
      <c r="I73" s="197">
        <v>3112</v>
      </c>
      <c r="J73" s="28" t="s">
        <v>234</v>
      </c>
      <c r="K73" s="28" t="s">
        <v>235</v>
      </c>
      <c r="L73" s="28" t="s">
        <v>73</v>
      </c>
      <c r="M73" s="28" t="s">
        <v>2561</v>
      </c>
      <c r="N73" s="256">
        <v>0.18</v>
      </c>
      <c r="P73" s="3">
        <v>64</v>
      </c>
      <c r="Q73" s="188" t="s">
        <v>497</v>
      </c>
      <c r="R73" s="196">
        <v>0.45</v>
      </c>
      <c r="S73" s="244">
        <f t="shared" si="61"/>
        <v>0</v>
      </c>
      <c r="T73" s="79"/>
      <c r="U73" s="79"/>
      <c r="V73" s="79"/>
      <c r="W73" s="79"/>
      <c r="X73" s="79"/>
      <c r="Y73" s="79"/>
      <c r="Z73" s="32">
        <f t="shared" si="64"/>
        <v>0.95634422199531699</v>
      </c>
      <c r="AA73" s="79">
        <f t="shared" si="66"/>
        <v>4.3655778004682961</v>
      </c>
      <c r="AB73" s="79">
        <v>131</v>
      </c>
      <c r="AC73" s="79"/>
      <c r="AD73" s="79"/>
      <c r="AE73" s="79"/>
      <c r="AF73" s="79"/>
      <c r="AG73" s="79"/>
      <c r="AH73" s="79"/>
      <c r="AI73" s="79"/>
      <c r="AJ73" s="79"/>
      <c r="AK73" s="79"/>
      <c r="AL73" s="79"/>
      <c r="AM73" s="79"/>
      <c r="AN73" s="79"/>
      <c r="AO73" s="79"/>
      <c r="AP73" s="79"/>
      <c r="AQ73" s="79"/>
      <c r="AR73" s="79"/>
      <c r="AS73" s="79"/>
      <c r="AT73" s="79"/>
      <c r="AU73" s="79"/>
      <c r="AV73" s="79"/>
    </row>
    <row r="74" spans="8:48" x14ac:dyDescent="0.3">
      <c r="H74" s="197">
        <v>65</v>
      </c>
      <c r="I74" s="197">
        <v>2782</v>
      </c>
      <c r="J74" s="28" t="s">
        <v>204</v>
      </c>
      <c r="K74" s="28" t="s">
        <v>205</v>
      </c>
      <c r="L74" s="28" t="s">
        <v>73</v>
      </c>
      <c r="M74" s="28" t="s">
        <v>27</v>
      </c>
      <c r="N74" s="256">
        <v>0</v>
      </c>
      <c r="P74" s="3">
        <v>65</v>
      </c>
      <c r="Q74" s="188" t="s">
        <v>533</v>
      </c>
      <c r="R74" s="196">
        <v>0.46774528301886803</v>
      </c>
      <c r="S74" s="244">
        <f t="shared" si="61"/>
        <v>0</v>
      </c>
      <c r="T74" s="79"/>
      <c r="U74" s="79"/>
      <c r="V74" s="79"/>
      <c r="W74" s="79"/>
      <c r="X74" s="79"/>
      <c r="Y74" s="79"/>
      <c r="Z74" s="32">
        <f t="shared" si="64"/>
        <v>0.960538634361083</v>
      </c>
      <c r="AA74" s="79">
        <f t="shared" si="66"/>
        <v>3.946136563891693</v>
      </c>
      <c r="AB74" s="79">
        <v>132</v>
      </c>
      <c r="AC74" s="79"/>
      <c r="AD74" s="79"/>
      <c r="AE74" s="79"/>
      <c r="AF74" s="79"/>
      <c r="AG74" s="79"/>
      <c r="AH74" s="79"/>
      <c r="AI74" s="79"/>
      <c r="AJ74" s="79"/>
      <c r="AK74" s="79"/>
      <c r="AL74" s="79"/>
      <c r="AM74" s="79"/>
      <c r="AN74" s="79"/>
      <c r="AO74" s="79"/>
      <c r="AP74" s="79"/>
      <c r="AQ74" s="79"/>
      <c r="AR74" s="79"/>
      <c r="AS74" s="79"/>
      <c r="AT74" s="79"/>
      <c r="AU74" s="79"/>
      <c r="AV74" s="79"/>
    </row>
    <row r="75" spans="8:48" x14ac:dyDescent="0.3">
      <c r="H75" s="197">
        <v>66</v>
      </c>
      <c r="I75" s="197">
        <v>3364</v>
      </c>
      <c r="J75" s="28" t="s">
        <v>259</v>
      </c>
      <c r="K75" s="28" t="s">
        <v>260</v>
      </c>
      <c r="L75" s="28" t="s">
        <v>73</v>
      </c>
      <c r="M75" s="28" t="s">
        <v>2561</v>
      </c>
      <c r="N75" s="256">
        <v>0.12</v>
      </c>
      <c r="P75" s="3">
        <v>66</v>
      </c>
      <c r="Q75" s="188" t="s">
        <v>295</v>
      </c>
      <c r="R75" s="196">
        <v>0.09</v>
      </c>
      <c r="S75" s="244">
        <f t="shared" ref="S75:S138" si="67">IFERROR(SEARCH($V$6,Q75,1),0)</f>
        <v>0</v>
      </c>
      <c r="T75" s="79"/>
      <c r="U75" s="79"/>
      <c r="V75" s="79"/>
      <c r="W75" s="79"/>
      <c r="X75" s="79"/>
      <c r="Y75" s="79"/>
      <c r="Z75" s="32">
        <f t="shared" si="64"/>
        <v>0.96433005092885404</v>
      </c>
      <c r="AA75" s="79">
        <f t="shared" si="66"/>
        <v>3.5669949071145926</v>
      </c>
      <c r="AB75" s="79">
        <v>133</v>
      </c>
      <c r="AC75" s="79"/>
      <c r="AD75" s="79"/>
      <c r="AE75" s="79"/>
      <c r="AF75" s="79"/>
      <c r="AG75" s="79"/>
      <c r="AH75" s="79"/>
      <c r="AI75" s="79"/>
      <c r="AJ75" s="79"/>
      <c r="AK75" s="79"/>
      <c r="AL75" s="79"/>
      <c r="AM75" s="79"/>
      <c r="AN75" s="79"/>
      <c r="AO75" s="79"/>
      <c r="AP75" s="79"/>
      <c r="AQ75" s="79"/>
      <c r="AR75" s="79"/>
      <c r="AS75" s="79"/>
      <c r="AT75" s="79"/>
      <c r="AU75" s="79"/>
      <c r="AV75" s="79"/>
    </row>
    <row r="76" spans="8:48" x14ac:dyDescent="0.3">
      <c r="H76" s="197">
        <v>67</v>
      </c>
      <c r="I76" s="197">
        <v>3163</v>
      </c>
      <c r="J76" s="28" t="s">
        <v>242</v>
      </c>
      <c r="K76" s="28" t="s">
        <v>243</v>
      </c>
      <c r="L76" s="28" t="s">
        <v>73</v>
      </c>
      <c r="M76" s="28" t="s">
        <v>2561</v>
      </c>
      <c r="N76" s="256">
        <v>0.15</v>
      </c>
      <c r="P76" s="3">
        <v>67</v>
      </c>
      <c r="Q76" s="188" t="s">
        <v>567</v>
      </c>
      <c r="R76" s="245">
        <v>2.87</v>
      </c>
      <c r="S76" s="244">
        <f t="shared" si="67"/>
        <v>0</v>
      </c>
      <c r="T76" s="79"/>
      <c r="U76" s="79"/>
      <c r="V76" s="79"/>
      <c r="W76" s="79"/>
      <c r="X76" s="79"/>
      <c r="Y76" s="79"/>
      <c r="Z76" s="32">
        <f t="shared" si="64"/>
        <v>0.96775719121379433</v>
      </c>
      <c r="AA76" s="79">
        <f t="shared" si="66"/>
        <v>3.2242808786205637</v>
      </c>
      <c r="AB76" s="79">
        <v>134</v>
      </c>
      <c r="AC76" s="79"/>
      <c r="AD76" s="79"/>
      <c r="AE76" s="79"/>
      <c r="AF76" s="79"/>
      <c r="AG76" s="79"/>
      <c r="AH76" s="79"/>
      <c r="AI76" s="79"/>
      <c r="AJ76" s="79"/>
      <c r="AK76" s="79"/>
      <c r="AL76" s="79"/>
      <c r="AM76" s="79"/>
      <c r="AN76" s="79"/>
      <c r="AO76" s="79"/>
      <c r="AP76" s="79"/>
      <c r="AQ76" s="79"/>
      <c r="AR76" s="79"/>
      <c r="AS76" s="79"/>
      <c r="AT76" s="79"/>
      <c r="AU76" s="79"/>
      <c r="AV76" s="79"/>
    </row>
    <row r="77" spans="8:48" x14ac:dyDescent="0.3">
      <c r="H77" s="197">
        <v>68</v>
      </c>
      <c r="I77" s="197">
        <v>193526</v>
      </c>
      <c r="J77" s="28" t="s">
        <v>586</v>
      </c>
      <c r="K77" s="28" t="s">
        <v>587</v>
      </c>
      <c r="L77" s="28" t="s">
        <v>73</v>
      </c>
      <c r="M77" s="28" t="s">
        <v>2561</v>
      </c>
      <c r="N77" s="256">
        <v>0.15</v>
      </c>
      <c r="P77" s="3">
        <v>68</v>
      </c>
      <c r="Q77" s="188" t="s">
        <v>202</v>
      </c>
      <c r="R77" s="245">
        <v>0</v>
      </c>
      <c r="S77" s="244">
        <f t="shared" si="67"/>
        <v>0</v>
      </c>
      <c r="T77" s="79"/>
      <c r="U77" s="79"/>
      <c r="V77" s="79"/>
      <c r="W77" s="79"/>
      <c r="X77" s="79"/>
      <c r="Y77" s="79"/>
      <c r="Z77" s="32">
        <f t="shared" si="64"/>
        <v>0.97085505459090304</v>
      </c>
      <c r="AA77" s="79">
        <f t="shared" si="66"/>
        <v>2.9144945409097036</v>
      </c>
      <c r="AB77" s="79">
        <v>135</v>
      </c>
      <c r="AC77" s="79"/>
      <c r="AD77" s="79"/>
      <c r="AE77" s="79"/>
      <c r="AF77" s="79"/>
      <c r="AG77" s="79"/>
      <c r="AH77" s="79"/>
      <c r="AI77" s="79"/>
      <c r="AJ77" s="79"/>
      <c r="AK77" s="79"/>
      <c r="AL77" s="79"/>
      <c r="AM77" s="79"/>
      <c r="AN77" s="79"/>
      <c r="AO77" s="79"/>
      <c r="AP77" s="79"/>
      <c r="AQ77" s="79"/>
      <c r="AR77" s="79"/>
      <c r="AS77" s="79"/>
      <c r="AT77" s="79"/>
      <c r="AU77" s="79"/>
      <c r="AV77" s="79"/>
    </row>
    <row r="78" spans="8:48" x14ac:dyDescent="0.3">
      <c r="H78" s="197">
        <v>69</v>
      </c>
      <c r="I78" s="197">
        <v>180248</v>
      </c>
      <c r="J78" s="28" t="s">
        <v>458</v>
      </c>
      <c r="K78" s="28" t="s">
        <v>459</v>
      </c>
      <c r="L78" s="28" t="s">
        <v>73</v>
      </c>
      <c r="M78" s="28" t="s">
        <v>2561</v>
      </c>
      <c r="N78" s="256">
        <v>0.16</v>
      </c>
      <c r="P78" s="3">
        <v>69</v>
      </c>
      <c r="Q78" s="188" t="s">
        <v>514</v>
      </c>
      <c r="R78" s="196">
        <v>0.3</v>
      </c>
      <c r="S78" s="244">
        <f t="shared" si="67"/>
        <v>0</v>
      </c>
      <c r="T78" s="79"/>
      <c r="U78" s="79"/>
      <c r="V78" s="79"/>
      <c r="W78" s="79"/>
      <c r="X78" s="79"/>
      <c r="Y78" s="79"/>
      <c r="Z78" s="32">
        <f t="shared" si="64"/>
        <v>0.97365527772311655</v>
      </c>
      <c r="AA78" s="79">
        <f t="shared" si="66"/>
        <v>2.6344722276883488</v>
      </c>
      <c r="AB78" s="79">
        <v>136</v>
      </c>
      <c r="AC78" s="79"/>
      <c r="AD78" s="79"/>
      <c r="AE78" s="79"/>
      <c r="AF78" s="79"/>
      <c r="AG78" s="79"/>
      <c r="AH78" s="79"/>
      <c r="AI78" s="79"/>
      <c r="AJ78" s="79"/>
      <c r="AK78" s="79"/>
      <c r="AL78" s="79"/>
      <c r="AM78" s="79"/>
      <c r="AN78" s="79"/>
      <c r="AO78" s="79"/>
      <c r="AP78" s="79"/>
      <c r="AQ78" s="79"/>
      <c r="AR78" s="79"/>
      <c r="AS78" s="79"/>
      <c r="AT78" s="79"/>
      <c r="AU78" s="79"/>
      <c r="AV78" s="79"/>
    </row>
    <row r="79" spans="8:48" x14ac:dyDescent="0.3">
      <c r="H79" s="197">
        <v>70</v>
      </c>
      <c r="I79" s="197">
        <v>2811</v>
      </c>
      <c r="J79" s="28" t="s">
        <v>206</v>
      </c>
      <c r="K79" s="28" t="s">
        <v>207</v>
      </c>
      <c r="L79" s="28" t="s">
        <v>73</v>
      </c>
      <c r="M79" s="28" t="s">
        <v>2561</v>
      </c>
      <c r="N79" s="256">
        <v>0.11</v>
      </c>
      <c r="P79" s="3">
        <v>70</v>
      </c>
      <c r="Q79" s="188" t="s">
        <v>146</v>
      </c>
      <c r="R79" s="196">
        <v>0.24369999999999997</v>
      </c>
      <c r="S79" s="244">
        <f t="shared" si="67"/>
        <v>0</v>
      </c>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row>
    <row r="80" spans="8:48" x14ac:dyDescent="0.3">
      <c r="H80" s="197">
        <v>71</v>
      </c>
      <c r="I80" s="197">
        <v>180247</v>
      </c>
      <c r="J80" s="28" t="s">
        <v>456</v>
      </c>
      <c r="K80" s="28" t="s">
        <v>457</v>
      </c>
      <c r="L80" s="28" t="s">
        <v>73</v>
      </c>
      <c r="M80" s="28" t="s">
        <v>2561</v>
      </c>
      <c r="N80" s="256">
        <v>0.16</v>
      </c>
      <c r="P80" s="3">
        <v>71</v>
      </c>
      <c r="Q80" s="188" t="s">
        <v>177</v>
      </c>
      <c r="R80" s="196">
        <v>0.2</v>
      </c>
      <c r="S80" s="244">
        <f t="shared" si="67"/>
        <v>0</v>
      </c>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row>
    <row r="81" spans="8:48" x14ac:dyDescent="0.3">
      <c r="H81" s="197">
        <v>72</v>
      </c>
      <c r="I81" s="197">
        <v>193520</v>
      </c>
      <c r="J81" s="28" t="s">
        <v>576</v>
      </c>
      <c r="K81" s="28" t="s">
        <v>577</v>
      </c>
      <c r="L81" s="28" t="s">
        <v>73</v>
      </c>
      <c r="M81" s="28" t="s">
        <v>2561</v>
      </c>
      <c r="N81" s="256">
        <v>0.15</v>
      </c>
      <c r="P81" s="3">
        <v>72</v>
      </c>
      <c r="Q81" s="188" t="s">
        <v>428</v>
      </c>
      <c r="R81" s="196">
        <v>0.31937500000000002</v>
      </c>
      <c r="S81" s="244">
        <f t="shared" si="67"/>
        <v>0</v>
      </c>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row>
    <row r="82" spans="8:48" x14ac:dyDescent="0.3">
      <c r="H82" s="197">
        <v>73</v>
      </c>
      <c r="I82" s="197">
        <v>193525</v>
      </c>
      <c r="J82" s="28" t="s">
        <v>584</v>
      </c>
      <c r="K82" s="28" t="s">
        <v>585</v>
      </c>
      <c r="L82" s="28" t="s">
        <v>73</v>
      </c>
      <c r="M82" s="28" t="s">
        <v>2561</v>
      </c>
      <c r="N82" s="256">
        <v>0.1</v>
      </c>
      <c r="P82" s="3">
        <v>73</v>
      </c>
      <c r="Q82" s="188" t="s">
        <v>518</v>
      </c>
      <c r="R82" s="196">
        <v>0.29380000000000001</v>
      </c>
      <c r="S82" s="244">
        <f t="shared" si="67"/>
        <v>0</v>
      </c>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row>
    <row r="83" spans="8:48" x14ac:dyDescent="0.3">
      <c r="H83" s="197">
        <v>74</v>
      </c>
      <c r="I83" s="197">
        <v>193524</v>
      </c>
      <c r="J83" s="28" t="s">
        <v>582</v>
      </c>
      <c r="K83" s="28" t="s">
        <v>583</v>
      </c>
      <c r="L83" s="28" t="s">
        <v>73</v>
      </c>
      <c r="M83" s="28" t="s">
        <v>2561</v>
      </c>
      <c r="N83" s="256">
        <v>0.11</v>
      </c>
      <c r="P83" s="3">
        <v>74</v>
      </c>
      <c r="Q83" s="188" t="s">
        <v>432</v>
      </c>
      <c r="R83" s="196">
        <v>0.4</v>
      </c>
      <c r="S83" s="244">
        <f t="shared" si="67"/>
        <v>0</v>
      </c>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row>
    <row r="84" spans="8:48" x14ac:dyDescent="0.3">
      <c r="H84" s="197">
        <v>75</v>
      </c>
      <c r="I84" s="197">
        <v>1368</v>
      </c>
      <c r="J84" s="28" t="s">
        <v>83</v>
      </c>
      <c r="K84" s="28" t="s">
        <v>84</v>
      </c>
      <c r="L84" s="28" t="s">
        <v>73</v>
      </c>
      <c r="M84" s="28" t="s">
        <v>2561</v>
      </c>
      <c r="N84" s="256">
        <v>0.11</v>
      </c>
      <c r="P84" s="3">
        <v>75</v>
      </c>
      <c r="Q84" s="188" t="s">
        <v>512</v>
      </c>
      <c r="R84" s="196">
        <v>0.38</v>
      </c>
      <c r="S84" s="244">
        <f t="shared" si="67"/>
        <v>0</v>
      </c>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row>
    <row r="85" spans="8:48" x14ac:dyDescent="0.3">
      <c r="H85" s="197">
        <v>76</v>
      </c>
      <c r="I85" s="197">
        <v>193522</v>
      </c>
      <c r="J85" s="28" t="s">
        <v>580</v>
      </c>
      <c r="K85" s="28" t="s">
        <v>581</v>
      </c>
      <c r="L85" s="28" t="s">
        <v>73</v>
      </c>
      <c r="M85" s="28" t="s">
        <v>2561</v>
      </c>
      <c r="N85" s="256">
        <v>0.15</v>
      </c>
      <c r="P85" s="3">
        <v>76</v>
      </c>
      <c r="Q85" s="188" t="s">
        <v>424</v>
      </c>
      <c r="R85" s="196">
        <v>0.35875000000000001</v>
      </c>
      <c r="S85" s="244">
        <f t="shared" si="67"/>
        <v>0</v>
      </c>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row>
    <row r="86" spans="8:48" x14ac:dyDescent="0.3">
      <c r="H86" s="197">
        <v>77</v>
      </c>
      <c r="I86" s="197">
        <v>1369</v>
      </c>
      <c r="J86" s="28" t="s">
        <v>85</v>
      </c>
      <c r="K86" s="28" t="s">
        <v>86</v>
      </c>
      <c r="L86" s="28" t="s">
        <v>73</v>
      </c>
      <c r="M86" s="28" t="s">
        <v>2561</v>
      </c>
      <c r="N86" s="256">
        <v>0.11</v>
      </c>
      <c r="P86" s="3">
        <v>77</v>
      </c>
      <c r="Q86" s="188" t="s">
        <v>426</v>
      </c>
      <c r="R86" s="196">
        <v>0.185</v>
      </c>
      <c r="S86" s="244">
        <f t="shared" si="67"/>
        <v>0</v>
      </c>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row>
    <row r="87" spans="8:48" x14ac:dyDescent="0.3">
      <c r="H87" s="197">
        <v>78</v>
      </c>
      <c r="I87" s="197">
        <v>193521</v>
      </c>
      <c r="J87" s="28" t="s">
        <v>578</v>
      </c>
      <c r="K87" s="28" t="s">
        <v>579</v>
      </c>
      <c r="L87" s="28" t="s">
        <v>73</v>
      </c>
      <c r="M87" s="28" t="s">
        <v>2561</v>
      </c>
      <c r="N87" s="256">
        <v>0.15</v>
      </c>
      <c r="P87" s="3">
        <v>78</v>
      </c>
      <c r="Q87" s="188" t="s">
        <v>188</v>
      </c>
      <c r="R87" s="196">
        <v>0.378</v>
      </c>
      <c r="S87" s="244">
        <f t="shared" si="67"/>
        <v>0</v>
      </c>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row>
    <row r="88" spans="8:48" x14ac:dyDescent="0.3">
      <c r="H88" s="197">
        <v>79</v>
      </c>
      <c r="I88" s="197">
        <v>1396</v>
      </c>
      <c r="J88" s="28" t="s">
        <v>89</v>
      </c>
      <c r="K88" s="28" t="s">
        <v>90</v>
      </c>
      <c r="L88" s="28" t="s">
        <v>73</v>
      </c>
      <c r="M88" s="28" t="s">
        <v>2561</v>
      </c>
      <c r="N88" s="256">
        <v>0.12</v>
      </c>
      <c r="P88" s="3">
        <v>79</v>
      </c>
      <c r="Q88" s="188" t="s">
        <v>609</v>
      </c>
      <c r="R88" s="196">
        <v>0.31055681818181807</v>
      </c>
      <c r="S88" s="244">
        <f t="shared" si="67"/>
        <v>0</v>
      </c>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row>
    <row r="89" spans="8:48" x14ac:dyDescent="0.3">
      <c r="H89" s="197">
        <v>80</v>
      </c>
      <c r="I89" s="197">
        <v>183567</v>
      </c>
      <c r="J89" s="28" t="s">
        <v>504</v>
      </c>
      <c r="K89" s="28" t="s">
        <v>505</v>
      </c>
      <c r="L89" s="28" t="s">
        <v>65</v>
      </c>
      <c r="M89" s="22" t="s">
        <v>2419</v>
      </c>
      <c r="N89" s="256">
        <v>0</v>
      </c>
      <c r="P89" s="3">
        <v>80</v>
      </c>
      <c r="Q89" s="188" t="s">
        <v>169</v>
      </c>
      <c r="R89" s="196">
        <v>0.3</v>
      </c>
      <c r="S89" s="244">
        <f t="shared" si="67"/>
        <v>0</v>
      </c>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row>
    <row r="90" spans="8:48" x14ac:dyDescent="0.3">
      <c r="H90" s="197">
        <v>81</v>
      </c>
      <c r="I90" s="197">
        <v>3394</v>
      </c>
      <c r="J90" s="28" t="s">
        <v>263</v>
      </c>
      <c r="K90" s="28" t="s">
        <v>264</v>
      </c>
      <c r="L90" s="28" t="s">
        <v>65</v>
      </c>
      <c r="M90" s="22" t="s">
        <v>2419</v>
      </c>
      <c r="N90" s="256">
        <v>0</v>
      </c>
      <c r="P90" s="3">
        <v>81</v>
      </c>
      <c r="Q90" s="188" t="s">
        <v>175</v>
      </c>
      <c r="R90" s="196">
        <v>0.39895999999999998</v>
      </c>
      <c r="S90" s="244">
        <f t="shared" si="67"/>
        <v>0</v>
      </c>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row>
    <row r="91" spans="8:48" x14ac:dyDescent="0.3">
      <c r="H91" s="197">
        <v>82</v>
      </c>
      <c r="I91" s="197">
        <v>2140</v>
      </c>
      <c r="J91" s="28" t="s">
        <v>146</v>
      </c>
      <c r="K91" s="28" t="s">
        <v>147</v>
      </c>
      <c r="L91" s="28" t="s">
        <v>148</v>
      </c>
      <c r="M91" s="28" t="s">
        <v>23</v>
      </c>
      <c r="N91" s="256">
        <v>0</v>
      </c>
      <c r="P91" s="3">
        <v>82</v>
      </c>
      <c r="Q91" s="188" t="s">
        <v>165</v>
      </c>
      <c r="R91" s="196">
        <v>0.3</v>
      </c>
      <c r="S91" s="244">
        <f t="shared" si="67"/>
        <v>0</v>
      </c>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row>
    <row r="92" spans="8:48" x14ac:dyDescent="0.3">
      <c r="H92" s="197">
        <v>83</v>
      </c>
      <c r="I92" s="197">
        <v>2426</v>
      </c>
      <c r="J92" s="28" t="s">
        <v>177</v>
      </c>
      <c r="K92" s="28" t="s">
        <v>178</v>
      </c>
      <c r="L92" s="28" t="s">
        <v>148</v>
      </c>
      <c r="M92" s="28" t="s">
        <v>23</v>
      </c>
      <c r="N92" s="256">
        <v>0</v>
      </c>
      <c r="P92" s="3">
        <v>83</v>
      </c>
      <c r="Q92" s="188" t="s">
        <v>167</v>
      </c>
      <c r="R92" s="196">
        <v>0.28000000000000003</v>
      </c>
      <c r="S92" s="244">
        <f t="shared" si="67"/>
        <v>0</v>
      </c>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row>
    <row r="93" spans="8:48" x14ac:dyDescent="0.3">
      <c r="H93" s="197">
        <v>84</v>
      </c>
      <c r="I93" s="197">
        <v>3420</v>
      </c>
      <c r="J93" s="28" t="s">
        <v>267</v>
      </c>
      <c r="K93" s="28" t="s">
        <v>268</v>
      </c>
      <c r="L93" s="28" t="s">
        <v>73</v>
      </c>
      <c r="M93" s="28" t="s">
        <v>27</v>
      </c>
      <c r="N93" s="256">
        <v>0</v>
      </c>
      <c r="P93" s="3">
        <v>84</v>
      </c>
      <c r="Q93" s="188" t="s">
        <v>186</v>
      </c>
      <c r="R93" s="196">
        <v>0.36583333333333329</v>
      </c>
      <c r="S93" s="244">
        <f t="shared" si="67"/>
        <v>0</v>
      </c>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row>
    <row r="94" spans="8:48" x14ac:dyDescent="0.3">
      <c r="H94" s="197">
        <v>85</v>
      </c>
      <c r="I94" s="197">
        <v>2258</v>
      </c>
      <c r="J94" s="28" t="s">
        <v>159</v>
      </c>
      <c r="K94" s="28" t="s">
        <v>160</v>
      </c>
      <c r="L94" s="28" t="s">
        <v>65</v>
      </c>
      <c r="M94" s="28" t="s">
        <v>27</v>
      </c>
      <c r="N94" s="256">
        <v>0</v>
      </c>
      <c r="P94" s="3">
        <v>85</v>
      </c>
      <c r="Q94" s="188" t="s">
        <v>484</v>
      </c>
      <c r="R94" s="196">
        <v>0.43113265306122456</v>
      </c>
      <c r="S94" s="244">
        <f t="shared" si="67"/>
        <v>0</v>
      </c>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row>
    <row r="95" spans="8:48" x14ac:dyDescent="0.3">
      <c r="H95" s="197">
        <v>86</v>
      </c>
      <c r="I95" s="197">
        <v>3023</v>
      </c>
      <c r="J95" s="28" t="s">
        <v>222</v>
      </c>
      <c r="K95" s="28" t="s">
        <v>223</v>
      </c>
      <c r="L95" s="28" t="s">
        <v>65</v>
      </c>
      <c r="M95" s="28" t="s">
        <v>27</v>
      </c>
      <c r="N95" s="256">
        <v>0</v>
      </c>
      <c r="P95" s="3">
        <v>86</v>
      </c>
      <c r="Q95" s="188" t="s">
        <v>486</v>
      </c>
      <c r="R95" s="196">
        <v>0.43</v>
      </c>
      <c r="S95" s="244">
        <f t="shared" si="67"/>
        <v>0</v>
      </c>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row>
    <row r="96" spans="8:48" x14ac:dyDescent="0.3">
      <c r="H96" s="197">
        <v>87</v>
      </c>
      <c r="I96" s="197">
        <v>3032</v>
      </c>
      <c r="J96" s="28" t="s">
        <v>226</v>
      </c>
      <c r="K96" s="28" t="s">
        <v>227</v>
      </c>
      <c r="L96" s="28" t="s">
        <v>65</v>
      </c>
      <c r="M96" s="28" t="s">
        <v>27</v>
      </c>
      <c r="N96" s="256">
        <v>0</v>
      </c>
      <c r="P96" s="3">
        <v>87</v>
      </c>
      <c r="Q96" s="188" t="s">
        <v>305</v>
      </c>
      <c r="R96" s="196">
        <v>0.56000000000000005</v>
      </c>
      <c r="S96" s="244">
        <f t="shared" si="67"/>
        <v>0</v>
      </c>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row>
    <row r="97" spans="8:48" x14ac:dyDescent="0.3">
      <c r="H97" s="197">
        <v>88</v>
      </c>
      <c r="I97" s="197">
        <v>3521</v>
      </c>
      <c r="J97" s="28" t="s">
        <v>275</v>
      </c>
      <c r="K97" s="28" t="s">
        <v>276</v>
      </c>
      <c r="L97" s="28" t="s">
        <v>70</v>
      </c>
      <c r="M97" s="28" t="s">
        <v>26</v>
      </c>
      <c r="N97" s="256">
        <v>0</v>
      </c>
      <c r="P97" s="3">
        <v>88</v>
      </c>
      <c r="Q97" s="188" t="s">
        <v>194</v>
      </c>
      <c r="R97" s="196">
        <v>0.19</v>
      </c>
      <c r="S97" s="244">
        <f t="shared" si="67"/>
        <v>0</v>
      </c>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row>
    <row r="98" spans="8:48" x14ac:dyDescent="0.3">
      <c r="H98" s="197">
        <v>89</v>
      </c>
      <c r="I98" s="197">
        <v>3269</v>
      </c>
      <c r="J98" s="28" t="s">
        <v>249</v>
      </c>
      <c r="K98" s="28" t="s">
        <v>250</v>
      </c>
      <c r="L98" s="28" t="s">
        <v>70</v>
      </c>
      <c r="M98" s="28" t="s">
        <v>26</v>
      </c>
      <c r="N98" s="256">
        <v>0</v>
      </c>
      <c r="P98" s="3">
        <v>89</v>
      </c>
      <c r="Q98" s="188" t="s">
        <v>480</v>
      </c>
      <c r="R98" s="196">
        <v>0.22925925925925925</v>
      </c>
      <c r="S98" s="244">
        <f t="shared" si="67"/>
        <v>0</v>
      </c>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row>
    <row r="99" spans="8:48" x14ac:dyDescent="0.3">
      <c r="H99" s="197">
        <v>90</v>
      </c>
      <c r="I99" s="197">
        <v>180050</v>
      </c>
      <c r="J99" s="28" t="s">
        <v>434</v>
      </c>
      <c r="K99" s="28" t="s">
        <v>435</v>
      </c>
      <c r="L99" s="28" t="s">
        <v>70</v>
      </c>
      <c r="M99" s="19" t="s">
        <v>25</v>
      </c>
      <c r="N99" s="256">
        <v>0</v>
      </c>
      <c r="P99" s="3">
        <v>90</v>
      </c>
      <c r="Q99" s="188" t="s">
        <v>482</v>
      </c>
      <c r="R99" s="196">
        <v>0.2123448275862069</v>
      </c>
      <c r="S99" s="244">
        <f t="shared" si="67"/>
        <v>0</v>
      </c>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row>
    <row r="100" spans="8:48" x14ac:dyDescent="0.3">
      <c r="H100" s="197">
        <v>91</v>
      </c>
      <c r="I100" s="197">
        <v>180083</v>
      </c>
      <c r="J100" s="28" t="s">
        <v>444</v>
      </c>
      <c r="K100" s="28" t="s">
        <v>445</v>
      </c>
      <c r="L100" s="28" t="s">
        <v>70</v>
      </c>
      <c r="M100" s="19" t="s">
        <v>25</v>
      </c>
      <c r="N100" s="256">
        <v>0</v>
      </c>
      <c r="P100" s="3">
        <v>91</v>
      </c>
      <c r="Q100" s="188" t="s">
        <v>502</v>
      </c>
      <c r="R100" s="196">
        <v>0.38300000000000001</v>
      </c>
      <c r="S100" s="244">
        <f t="shared" si="67"/>
        <v>0</v>
      </c>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row>
    <row r="101" spans="8:48" x14ac:dyDescent="0.3">
      <c r="H101" s="197">
        <v>92</v>
      </c>
      <c r="I101" s="197">
        <v>180081</v>
      </c>
      <c r="J101" s="28" t="s">
        <v>440</v>
      </c>
      <c r="K101" s="28" t="s">
        <v>441</v>
      </c>
      <c r="L101" s="28" t="s">
        <v>70</v>
      </c>
      <c r="M101" s="19" t="s">
        <v>25</v>
      </c>
      <c r="N101" s="256">
        <v>0</v>
      </c>
      <c r="P101" s="3">
        <v>92</v>
      </c>
      <c r="Q101" s="188" t="s">
        <v>192</v>
      </c>
      <c r="R101" s="196">
        <v>0.23</v>
      </c>
      <c r="S101" s="244">
        <f t="shared" si="67"/>
        <v>0</v>
      </c>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row>
    <row r="102" spans="8:48" x14ac:dyDescent="0.3">
      <c r="H102" s="197">
        <v>93</v>
      </c>
      <c r="I102" s="197">
        <v>180082</v>
      </c>
      <c r="J102" s="28" t="s">
        <v>442</v>
      </c>
      <c r="K102" s="28" t="s">
        <v>443</v>
      </c>
      <c r="L102" s="28" t="s">
        <v>70</v>
      </c>
      <c r="M102" s="19" t="s">
        <v>25</v>
      </c>
      <c r="N102" s="256">
        <v>0</v>
      </c>
      <c r="P102" s="3">
        <v>93</v>
      </c>
      <c r="Q102" s="188" t="s">
        <v>520</v>
      </c>
      <c r="R102" s="245">
        <v>0</v>
      </c>
      <c r="S102" s="244">
        <f t="shared" si="67"/>
        <v>0</v>
      </c>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row>
    <row r="103" spans="8:48" x14ac:dyDescent="0.3">
      <c r="H103" s="197">
        <v>94</v>
      </c>
      <c r="I103" s="197">
        <v>180064</v>
      </c>
      <c r="J103" s="28" t="s">
        <v>436</v>
      </c>
      <c r="K103" s="28" t="s">
        <v>437</v>
      </c>
      <c r="L103" s="28" t="s">
        <v>70</v>
      </c>
      <c r="M103" s="19" t="s">
        <v>25</v>
      </c>
      <c r="N103" s="256">
        <v>0</v>
      </c>
      <c r="P103" s="3">
        <v>94</v>
      </c>
      <c r="Q103" s="188" t="s">
        <v>430</v>
      </c>
      <c r="R103" s="196">
        <v>0.3</v>
      </c>
      <c r="S103" s="244">
        <f t="shared" si="67"/>
        <v>0</v>
      </c>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row>
    <row r="104" spans="8:48" x14ac:dyDescent="0.3">
      <c r="H104" s="197">
        <v>95</v>
      </c>
      <c r="I104" s="197">
        <v>1839</v>
      </c>
      <c r="J104" s="28" t="s">
        <v>107</v>
      </c>
      <c r="K104" s="28" t="s">
        <v>108</v>
      </c>
      <c r="L104" s="28" t="s">
        <v>73</v>
      </c>
      <c r="M104" s="22" t="s">
        <v>2662</v>
      </c>
      <c r="N104" s="256">
        <v>0</v>
      </c>
      <c r="P104" s="3">
        <v>95</v>
      </c>
      <c r="Q104" s="188" t="s">
        <v>493</v>
      </c>
      <c r="R104" s="196">
        <v>0</v>
      </c>
      <c r="S104" s="244">
        <f t="shared" si="67"/>
        <v>0</v>
      </c>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row>
    <row r="105" spans="8:48" x14ac:dyDescent="0.3">
      <c r="H105" s="197">
        <v>96</v>
      </c>
      <c r="I105" s="197">
        <v>180212</v>
      </c>
      <c r="J105" s="28" t="s">
        <v>454</v>
      </c>
      <c r="K105" s="28" t="s">
        <v>455</v>
      </c>
      <c r="L105" s="28" t="s">
        <v>70</v>
      </c>
      <c r="M105" s="28" t="s">
        <v>26</v>
      </c>
      <c r="N105" s="256">
        <v>0</v>
      </c>
      <c r="P105" s="3">
        <v>96</v>
      </c>
      <c r="Q105" s="188" t="s">
        <v>269</v>
      </c>
      <c r="R105" s="196">
        <v>0</v>
      </c>
      <c r="S105" s="244">
        <f t="shared" si="67"/>
        <v>0</v>
      </c>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row>
    <row r="106" spans="8:48" x14ac:dyDescent="0.3">
      <c r="H106" s="197">
        <v>97</v>
      </c>
      <c r="I106" s="197">
        <v>3266</v>
      </c>
      <c r="J106" s="28" t="s">
        <v>247</v>
      </c>
      <c r="K106" s="28" t="s">
        <v>248</v>
      </c>
      <c r="L106" s="28" t="s">
        <v>70</v>
      </c>
      <c r="M106" s="28" t="s">
        <v>26</v>
      </c>
      <c r="N106" s="256">
        <v>0</v>
      </c>
      <c r="P106" s="3">
        <v>97</v>
      </c>
      <c r="Q106" s="193" t="s">
        <v>271</v>
      </c>
      <c r="R106" s="196">
        <v>0</v>
      </c>
      <c r="S106" s="244">
        <f t="shared" si="67"/>
        <v>0</v>
      </c>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row>
    <row r="107" spans="8:48" x14ac:dyDescent="0.3">
      <c r="H107" s="197">
        <v>98</v>
      </c>
      <c r="I107" s="197">
        <v>184237</v>
      </c>
      <c r="J107" s="28" t="s">
        <v>516</v>
      </c>
      <c r="K107" s="28" t="s">
        <v>517</v>
      </c>
      <c r="L107" s="28" t="s">
        <v>65</v>
      </c>
      <c r="M107" s="28" t="s">
        <v>27</v>
      </c>
      <c r="N107" s="256">
        <v>0</v>
      </c>
      <c r="P107" s="3">
        <v>98</v>
      </c>
      <c r="Q107" s="193" t="s">
        <v>271</v>
      </c>
      <c r="R107" s="196">
        <v>0</v>
      </c>
      <c r="S107" s="244">
        <f t="shared" si="67"/>
        <v>0</v>
      </c>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row>
    <row r="108" spans="8:48" x14ac:dyDescent="0.3">
      <c r="H108" s="197">
        <v>99</v>
      </c>
      <c r="I108" s="197">
        <v>1337</v>
      </c>
      <c r="J108" s="28" t="s">
        <v>78</v>
      </c>
      <c r="K108" s="28" t="s">
        <v>79</v>
      </c>
      <c r="L108" s="28" t="s">
        <v>70</v>
      </c>
      <c r="M108" s="22" t="s">
        <v>2662</v>
      </c>
      <c r="N108" s="256">
        <v>0</v>
      </c>
      <c r="P108" s="3">
        <v>99</v>
      </c>
      <c r="Q108" s="192" t="s">
        <v>267</v>
      </c>
      <c r="R108" s="196">
        <v>0</v>
      </c>
      <c r="S108" s="244">
        <f t="shared" si="67"/>
        <v>0</v>
      </c>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row>
    <row r="109" spans="8:48" x14ac:dyDescent="0.3">
      <c r="H109" s="197">
        <v>100</v>
      </c>
      <c r="I109" s="197">
        <v>180193</v>
      </c>
      <c r="J109" s="28" t="s">
        <v>450</v>
      </c>
      <c r="K109" s="28" t="s">
        <v>451</v>
      </c>
      <c r="L109" s="28" t="s">
        <v>73</v>
      </c>
      <c r="M109" s="22" t="s">
        <v>2662</v>
      </c>
      <c r="N109" s="256">
        <v>0</v>
      </c>
      <c r="P109" s="3">
        <v>100</v>
      </c>
      <c r="Q109" s="188" t="s">
        <v>373</v>
      </c>
      <c r="R109" s="196">
        <v>0</v>
      </c>
      <c r="S109" s="244">
        <f t="shared" si="67"/>
        <v>0</v>
      </c>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row>
    <row r="110" spans="8:48" x14ac:dyDescent="0.3">
      <c r="H110" s="197">
        <v>101</v>
      </c>
      <c r="I110" s="197">
        <v>180367</v>
      </c>
      <c r="J110" s="28" t="s">
        <v>465</v>
      </c>
      <c r="K110" s="28" t="s">
        <v>466</v>
      </c>
      <c r="L110" s="28" t="s">
        <v>62</v>
      </c>
      <c r="M110" s="28" t="s">
        <v>31</v>
      </c>
      <c r="N110" s="256">
        <v>0</v>
      </c>
      <c r="P110" s="3">
        <v>101</v>
      </c>
      <c r="Q110" s="187" t="s">
        <v>56</v>
      </c>
      <c r="R110" s="196">
        <v>0</v>
      </c>
      <c r="S110" s="244">
        <f t="shared" si="67"/>
        <v>0</v>
      </c>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row>
    <row r="111" spans="8:48" x14ac:dyDescent="0.3">
      <c r="H111" s="197">
        <v>102</v>
      </c>
      <c r="I111" s="197">
        <v>180375</v>
      </c>
      <c r="J111" s="28" t="s">
        <v>467</v>
      </c>
      <c r="K111" s="28" t="s">
        <v>468</v>
      </c>
      <c r="L111" s="28" t="s">
        <v>62</v>
      </c>
      <c r="M111" s="28" t="s">
        <v>31</v>
      </c>
      <c r="N111" s="256">
        <v>0</v>
      </c>
      <c r="P111" s="3">
        <v>102</v>
      </c>
      <c r="Q111" s="192" t="s">
        <v>370</v>
      </c>
      <c r="R111" s="196">
        <v>0</v>
      </c>
      <c r="S111" s="244">
        <f t="shared" si="67"/>
        <v>0</v>
      </c>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row>
    <row r="112" spans="8:48" x14ac:dyDescent="0.3">
      <c r="H112" s="197">
        <v>103</v>
      </c>
      <c r="I112" s="197">
        <v>1549</v>
      </c>
      <c r="J112" s="28" t="s">
        <v>94</v>
      </c>
      <c r="K112" s="28" t="s">
        <v>95</v>
      </c>
      <c r="L112" s="28" t="s">
        <v>62</v>
      </c>
      <c r="M112" s="28" t="s">
        <v>31</v>
      </c>
      <c r="N112" s="256">
        <v>0</v>
      </c>
      <c r="P112" s="3">
        <v>103</v>
      </c>
      <c r="Q112" s="192" t="s">
        <v>565</v>
      </c>
      <c r="R112" s="196">
        <v>0</v>
      </c>
      <c r="S112" s="244">
        <f t="shared" si="67"/>
        <v>0</v>
      </c>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row>
    <row r="113" spans="8:48" x14ac:dyDescent="0.3">
      <c r="H113" s="197">
        <v>104</v>
      </c>
      <c r="I113" s="197">
        <v>1916</v>
      </c>
      <c r="J113" s="28" t="s">
        <v>116</v>
      </c>
      <c r="K113" s="28" t="s">
        <v>117</v>
      </c>
      <c r="L113" s="28" t="s">
        <v>62</v>
      </c>
      <c r="M113" s="28" t="s">
        <v>31</v>
      </c>
      <c r="N113" s="256">
        <v>0</v>
      </c>
      <c r="P113" s="3">
        <v>104</v>
      </c>
      <c r="Q113" s="192" t="s">
        <v>412</v>
      </c>
      <c r="R113" s="196">
        <v>0</v>
      </c>
      <c r="S113" s="244">
        <f t="shared" si="67"/>
        <v>0</v>
      </c>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row>
    <row r="114" spans="8:48" x14ac:dyDescent="0.3">
      <c r="H114" s="197">
        <v>105</v>
      </c>
      <c r="I114" s="197">
        <v>180380</v>
      </c>
      <c r="J114" s="28" t="s">
        <v>469</v>
      </c>
      <c r="K114" s="28" t="s">
        <v>470</v>
      </c>
      <c r="L114" s="28" t="s">
        <v>62</v>
      </c>
      <c r="M114" s="28" t="s">
        <v>31</v>
      </c>
      <c r="N114" s="256">
        <v>0</v>
      </c>
      <c r="P114" s="3">
        <v>105</v>
      </c>
      <c r="Q114" s="191" t="s">
        <v>173</v>
      </c>
      <c r="R114" s="196">
        <v>7.0000000000000007E-2</v>
      </c>
      <c r="S114" s="244">
        <f t="shared" si="67"/>
        <v>0</v>
      </c>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row>
    <row r="115" spans="8:48" x14ac:dyDescent="0.3">
      <c r="H115" s="197">
        <v>106</v>
      </c>
      <c r="I115" s="197">
        <v>2437</v>
      </c>
      <c r="J115" s="28" t="s">
        <v>180</v>
      </c>
      <c r="K115" s="28" t="s">
        <v>181</v>
      </c>
      <c r="L115" s="28" t="s">
        <v>62</v>
      </c>
      <c r="M115" s="28" t="s">
        <v>31</v>
      </c>
      <c r="N115" s="256">
        <v>0</v>
      </c>
      <c r="P115" s="3">
        <v>106</v>
      </c>
      <c r="Q115" s="188" t="s">
        <v>388</v>
      </c>
      <c r="R115" s="196">
        <v>7.0000000000000007E-2</v>
      </c>
      <c r="S115" s="244">
        <f t="shared" si="67"/>
        <v>0</v>
      </c>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row>
    <row r="116" spans="8:48" x14ac:dyDescent="0.3">
      <c r="H116" s="197">
        <v>107</v>
      </c>
      <c r="I116" s="197">
        <v>178421</v>
      </c>
      <c r="J116" s="28" t="s">
        <v>417</v>
      </c>
      <c r="K116" s="28" t="s">
        <v>418</v>
      </c>
      <c r="L116" s="28" t="s">
        <v>62</v>
      </c>
      <c r="M116" s="28" t="s">
        <v>31</v>
      </c>
      <c r="N116" s="256">
        <v>0</v>
      </c>
      <c r="P116" s="3">
        <v>107</v>
      </c>
      <c r="Q116" s="188" t="s">
        <v>74</v>
      </c>
      <c r="R116" s="196">
        <v>0.05</v>
      </c>
      <c r="S116" s="244">
        <f t="shared" si="67"/>
        <v>0</v>
      </c>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row>
    <row r="117" spans="8:48" x14ac:dyDescent="0.3">
      <c r="H117" s="197">
        <v>108</v>
      </c>
      <c r="I117" s="197">
        <v>180409</v>
      </c>
      <c r="J117" s="28" t="s">
        <v>471</v>
      </c>
      <c r="K117" s="28" t="s">
        <v>472</v>
      </c>
      <c r="L117" s="28" t="s">
        <v>93</v>
      </c>
      <c r="M117" s="28" t="s">
        <v>27</v>
      </c>
      <c r="N117" s="256">
        <v>0</v>
      </c>
      <c r="P117" s="3">
        <v>108</v>
      </c>
      <c r="Q117" s="188" t="s">
        <v>96</v>
      </c>
      <c r="R117" s="196">
        <v>0.09</v>
      </c>
      <c r="S117" s="244">
        <f t="shared" si="67"/>
        <v>0</v>
      </c>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row>
    <row r="118" spans="8:48" x14ac:dyDescent="0.3">
      <c r="H118" s="197">
        <v>109</v>
      </c>
      <c r="I118" s="197">
        <v>180341</v>
      </c>
      <c r="J118" s="28" t="s">
        <v>462</v>
      </c>
      <c r="K118" s="28" t="s">
        <v>463</v>
      </c>
      <c r="L118" s="28" t="s">
        <v>464</v>
      </c>
      <c r="M118" s="19" t="s">
        <v>28</v>
      </c>
      <c r="N118" s="256">
        <v>0</v>
      </c>
      <c r="P118" s="3">
        <v>109</v>
      </c>
      <c r="Q118" s="188" t="s">
        <v>528</v>
      </c>
      <c r="R118" s="196">
        <v>9.9514285714285666E-2</v>
      </c>
      <c r="S118" s="244">
        <f t="shared" si="67"/>
        <v>0</v>
      </c>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row>
    <row r="119" spans="8:48" x14ac:dyDescent="0.3">
      <c r="H119" s="197">
        <v>110</v>
      </c>
      <c r="I119" s="197">
        <v>186149</v>
      </c>
      <c r="J119" s="28" t="s">
        <v>526</v>
      </c>
      <c r="K119" s="28" t="s">
        <v>527</v>
      </c>
      <c r="L119" s="28" t="s">
        <v>464</v>
      </c>
      <c r="M119" s="19" t="s">
        <v>28</v>
      </c>
      <c r="N119" s="256">
        <v>0</v>
      </c>
      <c r="P119" s="3">
        <v>110</v>
      </c>
      <c r="Q119" s="188" t="s">
        <v>213</v>
      </c>
      <c r="R119" s="196">
        <v>0</v>
      </c>
      <c r="S119" s="244">
        <f t="shared" si="67"/>
        <v>0</v>
      </c>
    </row>
    <row r="120" spans="8:48" x14ac:dyDescent="0.3">
      <c r="H120" s="197">
        <v>111</v>
      </c>
      <c r="I120" s="197">
        <v>180413</v>
      </c>
      <c r="J120" s="28" t="s">
        <v>474</v>
      </c>
      <c r="K120" s="28" t="s">
        <v>475</v>
      </c>
      <c r="L120" s="28" t="s">
        <v>476</v>
      </c>
      <c r="M120" s="28" t="s">
        <v>30</v>
      </c>
      <c r="N120" s="256">
        <v>0</v>
      </c>
      <c r="P120" s="3">
        <v>111</v>
      </c>
      <c r="Q120" s="192" t="s">
        <v>58</v>
      </c>
      <c r="R120" s="196">
        <v>0</v>
      </c>
      <c r="S120" s="244">
        <f t="shared" si="67"/>
        <v>0</v>
      </c>
    </row>
    <row r="121" spans="8:48" x14ac:dyDescent="0.3">
      <c r="H121" s="197">
        <v>112</v>
      </c>
      <c r="I121" s="197">
        <v>180432</v>
      </c>
      <c r="J121" s="28" t="s">
        <v>477</v>
      </c>
      <c r="K121" s="28" t="s">
        <v>478</v>
      </c>
      <c r="L121" s="28" t="s">
        <v>476</v>
      </c>
      <c r="M121" s="28" t="s">
        <v>30</v>
      </c>
      <c r="N121" s="256">
        <v>0</v>
      </c>
      <c r="P121" s="3">
        <v>112</v>
      </c>
      <c r="Q121" s="188" t="s">
        <v>460</v>
      </c>
      <c r="R121" s="196">
        <v>0</v>
      </c>
      <c r="S121" s="244">
        <f t="shared" si="67"/>
        <v>0</v>
      </c>
    </row>
    <row r="122" spans="8:48" x14ac:dyDescent="0.3">
      <c r="H122" s="197">
        <v>113</v>
      </c>
      <c r="I122" s="197">
        <v>1408</v>
      </c>
      <c r="J122" s="28" t="s">
        <v>91</v>
      </c>
      <c r="K122" s="28" t="s">
        <v>92</v>
      </c>
      <c r="L122" s="28" t="s">
        <v>93</v>
      </c>
      <c r="M122" s="28" t="s">
        <v>32</v>
      </c>
      <c r="N122" s="256">
        <v>0</v>
      </c>
      <c r="P122" s="3">
        <v>113</v>
      </c>
      <c r="Q122" s="188" t="s">
        <v>204</v>
      </c>
      <c r="R122" s="245">
        <v>0</v>
      </c>
      <c r="S122" s="244">
        <f t="shared" si="67"/>
        <v>0</v>
      </c>
    </row>
    <row r="123" spans="8:48" x14ac:dyDescent="0.3">
      <c r="H123" s="197">
        <v>114</v>
      </c>
      <c r="I123" s="197">
        <v>184533</v>
      </c>
      <c r="J123" s="28" t="s">
        <v>522</v>
      </c>
      <c r="K123" s="28" t="s">
        <v>523</v>
      </c>
      <c r="L123" s="28" t="s">
        <v>93</v>
      </c>
      <c r="M123" s="28" t="s">
        <v>32</v>
      </c>
      <c r="N123" s="256">
        <v>0</v>
      </c>
      <c r="P123" s="3">
        <v>114</v>
      </c>
      <c r="Q123" s="193" t="s">
        <v>277</v>
      </c>
      <c r="R123" s="196">
        <v>0</v>
      </c>
      <c r="S123" s="244">
        <f t="shared" si="67"/>
        <v>0</v>
      </c>
    </row>
    <row r="124" spans="8:48" x14ac:dyDescent="0.3">
      <c r="H124" s="197">
        <v>115</v>
      </c>
      <c r="I124" s="197">
        <v>190019</v>
      </c>
      <c r="J124" s="28" t="s">
        <v>544</v>
      </c>
      <c r="K124" s="28" t="s">
        <v>545</v>
      </c>
      <c r="L124" s="28" t="s">
        <v>70</v>
      </c>
      <c r="M124" s="28" t="s">
        <v>26</v>
      </c>
      <c r="N124" s="256">
        <v>0</v>
      </c>
      <c r="P124" s="3">
        <v>115</v>
      </c>
      <c r="Q124" s="192" t="s">
        <v>307</v>
      </c>
      <c r="R124" s="196">
        <v>0.52</v>
      </c>
      <c r="S124" s="244">
        <f t="shared" si="67"/>
        <v>0</v>
      </c>
    </row>
    <row r="125" spans="8:48" x14ac:dyDescent="0.3">
      <c r="H125" s="197">
        <v>116</v>
      </c>
      <c r="I125" s="197">
        <v>1266</v>
      </c>
      <c r="J125" s="28" t="s">
        <v>71</v>
      </c>
      <c r="K125" s="28" t="s">
        <v>72</v>
      </c>
      <c r="L125" s="28" t="s">
        <v>73</v>
      </c>
      <c r="M125" s="28" t="s">
        <v>2562</v>
      </c>
      <c r="N125" s="256">
        <v>0.46</v>
      </c>
      <c r="P125" s="3">
        <v>116</v>
      </c>
      <c r="Q125" s="188" t="s">
        <v>125</v>
      </c>
      <c r="R125" s="196">
        <v>0.52</v>
      </c>
      <c r="S125" s="244">
        <f t="shared" si="67"/>
        <v>0</v>
      </c>
    </row>
    <row r="126" spans="8:48" x14ac:dyDescent="0.3">
      <c r="H126" s="197">
        <v>117</v>
      </c>
      <c r="I126" s="197">
        <v>188937</v>
      </c>
      <c r="J126" s="28" t="s">
        <v>538</v>
      </c>
      <c r="K126" s="28"/>
      <c r="L126" s="28"/>
      <c r="M126" s="28" t="s">
        <v>31</v>
      </c>
      <c r="N126" s="256"/>
      <c r="P126" s="3">
        <v>117</v>
      </c>
      <c r="Q126" s="188" t="s">
        <v>122</v>
      </c>
      <c r="R126" s="245">
        <v>0</v>
      </c>
      <c r="S126" s="244">
        <f t="shared" si="67"/>
        <v>0</v>
      </c>
    </row>
    <row r="127" spans="8:48" x14ac:dyDescent="0.3">
      <c r="H127" s="197">
        <v>118</v>
      </c>
      <c r="I127" s="197">
        <v>188893</v>
      </c>
      <c r="J127" s="28" t="s">
        <v>536</v>
      </c>
      <c r="K127" s="28"/>
      <c r="L127" s="28"/>
      <c r="M127" s="28" t="s">
        <v>23</v>
      </c>
      <c r="N127" s="256"/>
      <c r="P127" s="3">
        <v>118</v>
      </c>
      <c r="Q127" s="188" t="s">
        <v>109</v>
      </c>
      <c r="R127" s="245">
        <v>0</v>
      </c>
      <c r="S127" s="244">
        <f t="shared" si="67"/>
        <v>0</v>
      </c>
    </row>
    <row r="128" spans="8:48" x14ac:dyDescent="0.3">
      <c r="H128" s="197">
        <v>119</v>
      </c>
      <c r="I128" s="197">
        <v>188985</v>
      </c>
      <c r="J128" s="28" t="s">
        <v>539</v>
      </c>
      <c r="K128" s="28"/>
      <c r="L128" s="28"/>
      <c r="M128" s="28" t="s">
        <v>27</v>
      </c>
      <c r="N128" s="256"/>
      <c r="P128" s="3">
        <v>119</v>
      </c>
      <c r="Q128" s="188" t="s">
        <v>570</v>
      </c>
      <c r="R128" s="245">
        <v>0</v>
      </c>
      <c r="S128" s="244">
        <f t="shared" si="67"/>
        <v>0</v>
      </c>
    </row>
    <row r="129" spans="8:19" x14ac:dyDescent="0.3">
      <c r="H129" s="197">
        <v>120</v>
      </c>
      <c r="I129" s="197">
        <v>190430</v>
      </c>
      <c r="J129" s="28" t="s">
        <v>549</v>
      </c>
      <c r="K129" s="28"/>
      <c r="L129" s="28"/>
      <c r="M129" s="28" t="s">
        <v>23</v>
      </c>
      <c r="N129" s="256"/>
      <c r="P129" s="3">
        <v>120</v>
      </c>
      <c r="Q129" s="188" t="s">
        <v>572</v>
      </c>
      <c r="R129" s="245">
        <v>0</v>
      </c>
      <c r="S129" s="244">
        <f t="shared" si="67"/>
        <v>0</v>
      </c>
    </row>
    <row r="130" spans="8:19" x14ac:dyDescent="0.3">
      <c r="H130" s="197">
        <v>121</v>
      </c>
      <c r="I130" s="197">
        <v>2427</v>
      </c>
      <c r="J130" s="28" t="s">
        <v>179</v>
      </c>
      <c r="K130" s="28"/>
      <c r="L130" s="28"/>
      <c r="M130" s="28" t="s">
        <v>23</v>
      </c>
      <c r="N130" s="256"/>
      <c r="P130" s="3">
        <v>121</v>
      </c>
      <c r="Q130" s="188" t="s">
        <v>111</v>
      </c>
      <c r="R130" s="245">
        <v>0</v>
      </c>
      <c r="S130" s="244">
        <f t="shared" si="67"/>
        <v>0</v>
      </c>
    </row>
    <row r="131" spans="8:19" x14ac:dyDescent="0.3">
      <c r="H131" s="197">
        <v>122</v>
      </c>
      <c r="I131" s="197">
        <v>2999</v>
      </c>
      <c r="J131" s="28" t="s">
        <v>220</v>
      </c>
      <c r="K131" s="28"/>
      <c r="L131" s="28"/>
      <c r="M131" s="28" t="s">
        <v>27</v>
      </c>
      <c r="N131" s="256"/>
      <c r="P131" s="3">
        <v>122</v>
      </c>
      <c r="Q131" s="188" t="s">
        <v>561</v>
      </c>
      <c r="R131" s="245">
        <v>0</v>
      </c>
      <c r="S131" s="244">
        <f t="shared" si="67"/>
        <v>0</v>
      </c>
    </row>
    <row r="132" spans="8:19" x14ac:dyDescent="0.3">
      <c r="H132" s="197">
        <v>123</v>
      </c>
      <c r="I132" s="197">
        <v>3070</v>
      </c>
      <c r="J132" s="28" t="s">
        <v>230</v>
      </c>
      <c r="K132" s="28"/>
      <c r="L132" s="28"/>
      <c r="M132" s="28" t="s">
        <v>38</v>
      </c>
      <c r="N132" s="256"/>
      <c r="P132" s="3">
        <v>123</v>
      </c>
      <c r="Q132" s="188" t="s">
        <v>542</v>
      </c>
      <c r="R132" s="245">
        <v>0</v>
      </c>
      <c r="S132" s="244">
        <f t="shared" si="67"/>
        <v>0</v>
      </c>
    </row>
    <row r="133" spans="8:19" x14ac:dyDescent="0.3">
      <c r="H133" s="197">
        <v>124</v>
      </c>
      <c r="I133" s="197">
        <v>188911</v>
      </c>
      <c r="J133" s="28" t="s">
        <v>537</v>
      </c>
      <c r="K133" s="28"/>
      <c r="L133" s="28"/>
      <c r="M133" s="28" t="s">
        <v>23</v>
      </c>
      <c r="N133" s="256"/>
      <c r="P133" s="3">
        <v>124</v>
      </c>
      <c r="Q133" s="188" t="s">
        <v>574</v>
      </c>
      <c r="R133" s="245">
        <v>0</v>
      </c>
      <c r="S133" s="244">
        <f t="shared" si="67"/>
        <v>0</v>
      </c>
    </row>
    <row r="134" spans="8:19" x14ac:dyDescent="0.3">
      <c r="H134" s="197">
        <v>125</v>
      </c>
      <c r="I134" s="197">
        <v>188892</v>
      </c>
      <c r="J134" s="23" t="s">
        <v>535</v>
      </c>
      <c r="K134" s="28"/>
      <c r="L134" s="28"/>
      <c r="M134" s="28" t="s">
        <v>23</v>
      </c>
      <c r="N134" s="256"/>
      <c r="P134" s="3">
        <v>125</v>
      </c>
      <c r="Q134" s="190" t="s">
        <v>538</v>
      </c>
      <c r="R134" s="196">
        <v>0.18</v>
      </c>
      <c r="S134" s="244">
        <f t="shared" si="67"/>
        <v>13</v>
      </c>
    </row>
    <row r="135" spans="8:19" x14ac:dyDescent="0.3">
      <c r="H135" s="197">
        <v>126</v>
      </c>
      <c r="I135" s="197">
        <v>3189</v>
      </c>
      <c r="J135" s="28" t="s">
        <v>246</v>
      </c>
      <c r="K135" s="28"/>
      <c r="L135" s="28"/>
      <c r="M135" s="28" t="s">
        <v>38</v>
      </c>
      <c r="N135" s="256"/>
      <c r="P135" s="3">
        <v>126</v>
      </c>
      <c r="Q135" s="188" t="s">
        <v>552</v>
      </c>
      <c r="R135" s="196">
        <v>0.18</v>
      </c>
      <c r="S135" s="244">
        <f t="shared" si="67"/>
        <v>13</v>
      </c>
    </row>
    <row r="136" spans="8:19" x14ac:dyDescent="0.3">
      <c r="H136" s="197">
        <v>127</v>
      </c>
      <c r="I136" s="197">
        <v>191841</v>
      </c>
      <c r="J136" s="28" t="s">
        <v>246</v>
      </c>
      <c r="K136" s="28"/>
      <c r="L136" s="28"/>
      <c r="M136" s="28" t="s">
        <v>38</v>
      </c>
      <c r="N136" s="256"/>
      <c r="P136" s="3">
        <v>127</v>
      </c>
      <c r="Q136" s="188" t="s">
        <v>104</v>
      </c>
      <c r="R136" s="196">
        <v>0.2</v>
      </c>
      <c r="S136" s="244">
        <f t="shared" si="67"/>
        <v>13</v>
      </c>
    </row>
    <row r="137" spans="8:19" x14ac:dyDescent="0.3">
      <c r="H137" s="197">
        <v>128</v>
      </c>
      <c r="I137" s="197">
        <v>2129</v>
      </c>
      <c r="J137" s="28" t="s">
        <v>145</v>
      </c>
      <c r="K137" s="28"/>
      <c r="L137" s="28"/>
      <c r="M137" s="28" t="s">
        <v>38</v>
      </c>
      <c r="N137" s="256"/>
      <c r="P137" s="3">
        <v>128</v>
      </c>
      <c r="Q137" s="195" t="s">
        <v>347</v>
      </c>
      <c r="R137" s="196">
        <v>0</v>
      </c>
      <c r="S137" s="244">
        <f t="shared" si="67"/>
        <v>0</v>
      </c>
    </row>
    <row r="138" spans="8:19" x14ac:dyDescent="0.3">
      <c r="H138" s="197">
        <v>129</v>
      </c>
      <c r="I138" s="197">
        <v>3022</v>
      </c>
      <c r="J138" s="28" t="s">
        <v>221</v>
      </c>
      <c r="K138" s="28"/>
      <c r="L138" s="28"/>
      <c r="M138" s="28" t="s">
        <v>27</v>
      </c>
      <c r="N138" s="256"/>
      <c r="P138" s="3">
        <v>129</v>
      </c>
      <c r="Q138" s="188" t="s">
        <v>489</v>
      </c>
      <c r="R138" s="196">
        <v>0.6</v>
      </c>
      <c r="S138" s="244">
        <f t="shared" si="67"/>
        <v>0</v>
      </c>
    </row>
    <row r="139" spans="8:19" x14ac:dyDescent="0.3">
      <c r="H139" s="197">
        <v>130</v>
      </c>
      <c r="I139" s="197">
        <v>2939</v>
      </c>
      <c r="J139" s="28" t="s">
        <v>217</v>
      </c>
      <c r="K139" s="28"/>
      <c r="L139" s="28"/>
      <c r="M139" s="28" t="s">
        <v>38</v>
      </c>
      <c r="N139" s="256"/>
      <c r="P139" s="3">
        <v>130</v>
      </c>
      <c r="Q139" s="191" t="s">
        <v>133</v>
      </c>
      <c r="R139" s="196">
        <v>0.5</v>
      </c>
      <c r="S139" s="244">
        <f t="shared" ref="S139:S202" si="68">IFERROR(SEARCH($V$6,Q139,1),0)</f>
        <v>0</v>
      </c>
    </row>
    <row r="140" spans="8:19" x14ac:dyDescent="0.3">
      <c r="H140" s="197">
        <v>131</v>
      </c>
      <c r="I140" s="197">
        <v>3360</v>
      </c>
      <c r="J140" s="28" t="s">
        <v>257</v>
      </c>
      <c r="K140" s="28" t="s">
        <v>258</v>
      </c>
      <c r="L140" s="28" t="s">
        <v>70</v>
      </c>
      <c r="M140" s="28" t="s">
        <v>26</v>
      </c>
      <c r="N140" s="256">
        <v>0</v>
      </c>
      <c r="P140" s="3">
        <v>131</v>
      </c>
      <c r="Q140" s="188" t="s">
        <v>398</v>
      </c>
      <c r="R140" s="245">
        <v>0.6</v>
      </c>
      <c r="S140" s="244">
        <f t="shared" si="68"/>
        <v>0</v>
      </c>
    </row>
    <row r="141" spans="8:19" x14ac:dyDescent="0.3">
      <c r="H141" s="197">
        <v>132</v>
      </c>
      <c r="I141" s="197">
        <v>3145</v>
      </c>
      <c r="J141" s="28" t="s">
        <v>239</v>
      </c>
      <c r="K141" s="28" t="s">
        <v>240</v>
      </c>
      <c r="L141" s="28" t="s">
        <v>70</v>
      </c>
      <c r="M141" s="22" t="s">
        <v>2420</v>
      </c>
      <c r="N141" s="256"/>
      <c r="P141" s="3">
        <v>132</v>
      </c>
      <c r="Q141" s="188" t="s">
        <v>452</v>
      </c>
      <c r="R141" s="245">
        <v>0</v>
      </c>
      <c r="S141" s="244">
        <f t="shared" si="68"/>
        <v>0</v>
      </c>
    </row>
    <row r="142" spans="8:19" x14ac:dyDescent="0.3">
      <c r="H142" s="197">
        <v>133</v>
      </c>
      <c r="I142" s="197">
        <v>193166</v>
      </c>
      <c r="J142" s="28" t="s">
        <v>568</v>
      </c>
      <c r="K142" s="28" t="s">
        <v>569</v>
      </c>
      <c r="L142" s="28" t="s">
        <v>65</v>
      </c>
      <c r="M142" s="28" t="s">
        <v>27</v>
      </c>
      <c r="N142" s="256"/>
      <c r="P142" s="3">
        <v>133</v>
      </c>
      <c r="Q142" s="188" t="s">
        <v>76</v>
      </c>
      <c r="R142" s="245">
        <v>0</v>
      </c>
      <c r="S142" s="244">
        <f t="shared" si="68"/>
        <v>0</v>
      </c>
    </row>
    <row r="143" spans="8:19" x14ac:dyDescent="0.3">
      <c r="H143" s="197">
        <v>134</v>
      </c>
      <c r="I143" s="197">
        <v>2876</v>
      </c>
      <c r="J143" s="28" t="s">
        <v>211</v>
      </c>
      <c r="K143" s="28" t="s">
        <v>212</v>
      </c>
      <c r="L143" s="28" t="s">
        <v>124</v>
      </c>
      <c r="M143" s="28" t="s">
        <v>27</v>
      </c>
      <c r="N143" s="256"/>
      <c r="P143" s="3">
        <v>134</v>
      </c>
      <c r="Q143" s="188" t="s">
        <v>251</v>
      </c>
      <c r="R143" s="196">
        <v>1.3515000000000001</v>
      </c>
      <c r="S143" s="244">
        <f t="shared" si="68"/>
        <v>0</v>
      </c>
    </row>
    <row r="144" spans="8:19" x14ac:dyDescent="0.3">
      <c r="H144" s="197">
        <v>135</v>
      </c>
      <c r="I144" s="197">
        <v>3146</v>
      </c>
      <c r="J144" s="28" t="s">
        <v>129</v>
      </c>
      <c r="K144" s="28" t="s">
        <v>241</v>
      </c>
      <c r="L144" s="28" t="s">
        <v>124</v>
      </c>
      <c r="M144" s="28" t="s">
        <v>27</v>
      </c>
      <c r="N144" s="256"/>
      <c r="P144" s="3">
        <v>135</v>
      </c>
      <c r="Q144" s="188" t="s">
        <v>100</v>
      </c>
      <c r="R144" s="196">
        <v>8.5688679245283034E-2</v>
      </c>
      <c r="S144" s="244">
        <f t="shared" si="68"/>
        <v>0</v>
      </c>
    </row>
    <row r="145" spans="8:19" x14ac:dyDescent="0.3">
      <c r="H145" s="197">
        <v>136</v>
      </c>
      <c r="I145" s="197">
        <v>2222</v>
      </c>
      <c r="J145" s="28" t="s">
        <v>154</v>
      </c>
      <c r="K145" s="28" t="s">
        <v>155</v>
      </c>
      <c r="L145" s="28" t="s">
        <v>124</v>
      </c>
      <c r="M145" s="28" t="s">
        <v>27</v>
      </c>
      <c r="N145" s="256"/>
      <c r="P145" s="3">
        <v>136</v>
      </c>
      <c r="Q145" s="188" t="s">
        <v>63</v>
      </c>
      <c r="R145" s="196">
        <v>6.6756756756756741E-2</v>
      </c>
      <c r="S145" s="244">
        <f t="shared" si="68"/>
        <v>0</v>
      </c>
    </row>
    <row r="146" spans="8:19" x14ac:dyDescent="0.3">
      <c r="H146" s="197">
        <v>137</v>
      </c>
      <c r="I146" s="197">
        <v>183981</v>
      </c>
      <c r="J146" s="28" t="s">
        <v>508</v>
      </c>
      <c r="K146" s="28" t="s">
        <v>509</v>
      </c>
      <c r="L146" s="28" t="s">
        <v>343</v>
      </c>
      <c r="M146" s="22" t="s">
        <v>2420</v>
      </c>
      <c r="N146" s="256"/>
      <c r="P146" s="3">
        <v>137</v>
      </c>
      <c r="Q146" s="188" t="s">
        <v>557</v>
      </c>
      <c r="R146" s="196">
        <v>6.0333333333333329E-2</v>
      </c>
      <c r="S146" s="244">
        <f t="shared" si="68"/>
        <v>0</v>
      </c>
    </row>
    <row r="147" spans="8:19" x14ac:dyDescent="0.3">
      <c r="H147" s="197">
        <v>138</v>
      </c>
      <c r="I147" s="197">
        <v>183996</v>
      </c>
      <c r="J147" s="28" t="s">
        <v>510</v>
      </c>
      <c r="K147" s="28" t="s">
        <v>511</v>
      </c>
      <c r="L147" s="28" t="s">
        <v>343</v>
      </c>
      <c r="M147" s="22" t="s">
        <v>2420</v>
      </c>
      <c r="N147" s="256"/>
      <c r="P147" s="3">
        <v>138</v>
      </c>
      <c r="Q147" s="188" t="s">
        <v>161</v>
      </c>
      <c r="R147" s="196">
        <v>7.1086956521739117E-2</v>
      </c>
      <c r="S147" s="244">
        <f t="shared" si="68"/>
        <v>0</v>
      </c>
    </row>
    <row r="148" spans="8:19" x14ac:dyDescent="0.3">
      <c r="H148" s="197">
        <v>139</v>
      </c>
      <c r="I148" s="197">
        <v>176027</v>
      </c>
      <c r="J148" s="28" t="s">
        <v>414</v>
      </c>
      <c r="K148" s="28" t="s">
        <v>415</v>
      </c>
      <c r="L148" s="28" t="s">
        <v>343</v>
      </c>
      <c r="M148" s="22" t="s">
        <v>2420</v>
      </c>
      <c r="N148" s="256"/>
      <c r="P148" s="3">
        <v>139</v>
      </c>
      <c r="Q148" s="188" t="s">
        <v>550</v>
      </c>
      <c r="R148" s="196">
        <v>0</v>
      </c>
      <c r="S148" s="244">
        <f t="shared" si="68"/>
        <v>0</v>
      </c>
    </row>
    <row r="149" spans="8:19" x14ac:dyDescent="0.3">
      <c r="H149" s="197">
        <v>140</v>
      </c>
      <c r="I149" s="197">
        <v>190846</v>
      </c>
      <c r="J149" s="28" t="s">
        <v>554</v>
      </c>
      <c r="K149" s="28" t="s">
        <v>555</v>
      </c>
      <c r="L149" s="28" t="s">
        <v>556</v>
      </c>
      <c r="M149" s="28" t="s">
        <v>23</v>
      </c>
      <c r="N149" s="256"/>
      <c r="P149" s="3">
        <v>140</v>
      </c>
      <c r="Q149" s="188" t="s">
        <v>344</v>
      </c>
      <c r="R149" s="196">
        <v>0.5</v>
      </c>
      <c r="S149" s="244">
        <f t="shared" si="68"/>
        <v>0</v>
      </c>
    </row>
    <row r="150" spans="8:19" x14ac:dyDescent="0.3">
      <c r="H150" s="197">
        <v>141</v>
      </c>
      <c r="I150" s="197">
        <v>183667</v>
      </c>
      <c r="J150" s="28" t="s">
        <v>506</v>
      </c>
      <c r="K150" s="28" t="s">
        <v>507</v>
      </c>
      <c r="L150" s="28" t="s">
        <v>65</v>
      </c>
      <c r="M150" s="28" t="s">
        <v>27</v>
      </c>
      <c r="N150" s="256"/>
      <c r="P150" s="3">
        <v>141</v>
      </c>
      <c r="Q150" s="193" t="s">
        <v>281</v>
      </c>
      <c r="R150" s="196">
        <v>0</v>
      </c>
      <c r="S150" s="244">
        <f t="shared" si="68"/>
        <v>0</v>
      </c>
    </row>
    <row r="151" spans="8:19" x14ac:dyDescent="0.3">
      <c r="H151" s="197">
        <v>142</v>
      </c>
      <c r="I151" s="197">
        <v>189980</v>
      </c>
      <c r="J151" s="28" t="s">
        <v>540</v>
      </c>
      <c r="K151" s="28" t="s">
        <v>541</v>
      </c>
      <c r="L151" s="28" t="s">
        <v>113</v>
      </c>
      <c r="M151" s="28" t="s">
        <v>39</v>
      </c>
      <c r="N151" s="256"/>
      <c r="P151" s="3">
        <v>142</v>
      </c>
      <c r="Q151" s="191" t="s">
        <v>131</v>
      </c>
      <c r="R151" s="196">
        <v>0.5</v>
      </c>
      <c r="S151" s="244">
        <f t="shared" si="68"/>
        <v>0</v>
      </c>
    </row>
    <row r="152" spans="8:19" x14ac:dyDescent="0.3">
      <c r="H152" s="197">
        <v>143</v>
      </c>
      <c r="I152" s="197">
        <v>193924</v>
      </c>
      <c r="J152" s="28" t="s">
        <v>594</v>
      </c>
      <c r="K152" s="28" t="s">
        <v>595</v>
      </c>
      <c r="L152" s="28" t="s">
        <v>113</v>
      </c>
      <c r="M152" s="28" t="s">
        <v>39</v>
      </c>
      <c r="N152" s="256"/>
      <c r="P152" s="3">
        <v>143</v>
      </c>
      <c r="Q152" s="191" t="s">
        <v>171</v>
      </c>
      <c r="R152" s="196">
        <v>0.5</v>
      </c>
      <c r="S152" s="244">
        <f t="shared" si="68"/>
        <v>0</v>
      </c>
    </row>
    <row r="153" spans="8:19" x14ac:dyDescent="0.3">
      <c r="H153" s="197">
        <v>144</v>
      </c>
      <c r="I153" s="197">
        <v>191729</v>
      </c>
      <c r="J153" s="28" t="s">
        <v>559</v>
      </c>
      <c r="K153" s="28" t="s">
        <v>560</v>
      </c>
      <c r="L153" s="28" t="s">
        <v>113</v>
      </c>
      <c r="M153" s="28" t="s">
        <v>39</v>
      </c>
      <c r="N153" s="256"/>
      <c r="P153" s="3">
        <v>144</v>
      </c>
      <c r="Q153" s="188" t="s">
        <v>339</v>
      </c>
      <c r="R153" s="196">
        <v>0</v>
      </c>
      <c r="S153" s="244">
        <f t="shared" si="68"/>
        <v>0</v>
      </c>
    </row>
    <row r="154" spans="8:19" x14ac:dyDescent="0.3">
      <c r="H154" s="197">
        <v>145</v>
      </c>
      <c r="I154" s="197">
        <v>193931</v>
      </c>
      <c r="J154" s="28" t="s">
        <v>598</v>
      </c>
      <c r="K154" s="28" t="s">
        <v>599</v>
      </c>
      <c r="L154" s="28" t="s">
        <v>113</v>
      </c>
      <c r="M154" s="28" t="s">
        <v>39</v>
      </c>
      <c r="N154" s="256"/>
      <c r="P154" s="3">
        <v>145</v>
      </c>
      <c r="Q154" s="188" t="s">
        <v>98</v>
      </c>
      <c r="R154" s="196">
        <v>0</v>
      </c>
      <c r="S154" s="244">
        <f t="shared" si="68"/>
        <v>0</v>
      </c>
    </row>
    <row r="155" spans="8:19" x14ac:dyDescent="0.3">
      <c r="H155" s="197">
        <v>146</v>
      </c>
      <c r="I155" s="197">
        <v>193932</v>
      </c>
      <c r="J155" s="28" t="s">
        <v>600</v>
      </c>
      <c r="K155" s="28" t="s">
        <v>601</v>
      </c>
      <c r="L155" s="28" t="s">
        <v>113</v>
      </c>
      <c r="M155" s="28" t="s">
        <v>39</v>
      </c>
      <c r="N155" s="256"/>
      <c r="P155" s="3">
        <v>146</v>
      </c>
      <c r="Q155" s="188" t="s">
        <v>376</v>
      </c>
      <c r="R155" s="196">
        <v>0</v>
      </c>
      <c r="S155" s="244">
        <f t="shared" si="68"/>
        <v>0</v>
      </c>
    </row>
    <row r="156" spans="8:19" x14ac:dyDescent="0.3">
      <c r="H156" s="197">
        <v>147</v>
      </c>
      <c r="I156" s="197">
        <v>193922</v>
      </c>
      <c r="J156" s="28" t="s">
        <v>590</v>
      </c>
      <c r="K156" s="28" t="s">
        <v>591</v>
      </c>
      <c r="L156" s="28" t="s">
        <v>113</v>
      </c>
      <c r="M156" s="28" t="s">
        <v>39</v>
      </c>
      <c r="N156" s="256"/>
      <c r="P156" s="3">
        <v>147</v>
      </c>
      <c r="Q156" s="188" t="s">
        <v>471</v>
      </c>
      <c r="R156" s="196">
        <v>0.59699999999999986</v>
      </c>
      <c r="S156" s="244">
        <f t="shared" si="68"/>
        <v>0</v>
      </c>
    </row>
    <row r="157" spans="8:19" x14ac:dyDescent="0.3">
      <c r="H157" s="197">
        <v>148</v>
      </c>
      <c r="I157" s="197">
        <v>193930</v>
      </c>
      <c r="J157" s="28" t="s">
        <v>596</v>
      </c>
      <c r="K157" s="28" t="s">
        <v>597</v>
      </c>
      <c r="L157" s="28" t="s">
        <v>113</v>
      </c>
      <c r="M157" s="28" t="s">
        <v>39</v>
      </c>
      <c r="N157" s="256"/>
      <c r="P157" s="3">
        <v>148</v>
      </c>
      <c r="Q157" s="188" t="s">
        <v>182</v>
      </c>
      <c r="R157" s="196">
        <v>0</v>
      </c>
      <c r="S157" s="244">
        <f t="shared" si="68"/>
        <v>0</v>
      </c>
    </row>
    <row r="158" spans="8:19" x14ac:dyDescent="0.3">
      <c r="H158" s="197">
        <v>149</v>
      </c>
      <c r="I158" s="197">
        <v>193923</v>
      </c>
      <c r="J158" s="28" t="s">
        <v>592</v>
      </c>
      <c r="K158" s="28" t="s">
        <v>593</v>
      </c>
      <c r="L158" s="28" t="s">
        <v>113</v>
      </c>
      <c r="M158" s="28" t="s">
        <v>39</v>
      </c>
      <c r="N158" s="256"/>
      <c r="P158" s="3">
        <v>149</v>
      </c>
      <c r="Q158" s="188" t="s">
        <v>190</v>
      </c>
      <c r="R158" s="196">
        <v>0</v>
      </c>
      <c r="S158" s="244">
        <f t="shared" si="68"/>
        <v>0</v>
      </c>
    </row>
    <row r="159" spans="8:19" x14ac:dyDescent="0.3">
      <c r="H159" s="197">
        <v>150</v>
      </c>
      <c r="I159" s="197">
        <v>190335</v>
      </c>
      <c r="J159" s="28" t="s">
        <v>547</v>
      </c>
      <c r="K159" s="28" t="s">
        <v>548</v>
      </c>
      <c r="L159" s="28" t="s">
        <v>113</v>
      </c>
      <c r="M159" s="28" t="s">
        <v>39</v>
      </c>
      <c r="N159" s="256"/>
      <c r="P159" s="3">
        <v>150</v>
      </c>
      <c r="Q159" s="188" t="s">
        <v>244</v>
      </c>
      <c r="R159" s="196">
        <v>0</v>
      </c>
      <c r="S159" s="244">
        <f t="shared" si="68"/>
        <v>0</v>
      </c>
    </row>
    <row r="160" spans="8:19" x14ac:dyDescent="0.3">
      <c r="H160" s="197">
        <v>151</v>
      </c>
      <c r="I160" s="197">
        <v>193921</v>
      </c>
      <c r="J160" s="28" t="s">
        <v>588</v>
      </c>
      <c r="K160" s="28" t="s">
        <v>589</v>
      </c>
      <c r="L160" s="28" t="s">
        <v>113</v>
      </c>
      <c r="M160" s="28" t="s">
        <v>39</v>
      </c>
      <c r="N160" s="256"/>
      <c r="P160" s="3">
        <v>151</v>
      </c>
      <c r="Q160" s="188" t="s">
        <v>208</v>
      </c>
      <c r="R160" s="196">
        <v>0</v>
      </c>
      <c r="S160" s="244">
        <f t="shared" si="68"/>
        <v>0</v>
      </c>
    </row>
    <row r="161" spans="8:19" x14ac:dyDescent="0.3">
      <c r="H161" s="197">
        <v>152</v>
      </c>
      <c r="I161" s="197">
        <v>3406</v>
      </c>
      <c r="J161" s="28" t="s">
        <v>265</v>
      </c>
      <c r="K161" s="28" t="s">
        <v>266</v>
      </c>
      <c r="L161" s="28" t="s">
        <v>113</v>
      </c>
      <c r="M161" s="28" t="s">
        <v>39</v>
      </c>
      <c r="N161" s="256"/>
      <c r="P161" s="3">
        <v>152</v>
      </c>
      <c r="Q161" s="188" t="s">
        <v>234</v>
      </c>
      <c r="R161" s="196">
        <v>0</v>
      </c>
      <c r="S161" s="244">
        <f t="shared" si="68"/>
        <v>0</v>
      </c>
    </row>
    <row r="162" spans="8:19" x14ac:dyDescent="0.3">
      <c r="H162" s="197">
        <v>153</v>
      </c>
      <c r="I162" s="197">
        <v>1950</v>
      </c>
      <c r="J162" s="28" t="s">
        <v>122</v>
      </c>
      <c r="K162" s="28" t="s">
        <v>123</v>
      </c>
      <c r="L162" s="28" t="s">
        <v>124</v>
      </c>
      <c r="M162" s="28" t="s">
        <v>27</v>
      </c>
      <c r="N162" s="256"/>
      <c r="P162" s="3">
        <v>153</v>
      </c>
      <c r="Q162" s="188" t="s">
        <v>259</v>
      </c>
      <c r="R162" s="196">
        <v>0</v>
      </c>
      <c r="S162" s="244">
        <f t="shared" si="68"/>
        <v>0</v>
      </c>
    </row>
    <row r="163" spans="8:19" x14ac:dyDescent="0.3">
      <c r="H163" s="197">
        <v>154</v>
      </c>
      <c r="I163" s="197">
        <v>1951</v>
      </c>
      <c r="J163" s="28" t="s">
        <v>125</v>
      </c>
      <c r="K163" s="28" t="s">
        <v>126</v>
      </c>
      <c r="L163" s="28" t="s">
        <v>124</v>
      </c>
      <c r="M163" s="28" t="s">
        <v>27</v>
      </c>
      <c r="N163" s="256"/>
      <c r="P163" s="3">
        <v>154</v>
      </c>
      <c r="Q163" s="188" t="s">
        <v>242</v>
      </c>
      <c r="R163" s="196">
        <v>0</v>
      </c>
      <c r="S163" s="244">
        <f t="shared" si="68"/>
        <v>0</v>
      </c>
    </row>
    <row r="164" spans="8:19" x14ac:dyDescent="0.3">
      <c r="H164" s="197">
        <v>155</v>
      </c>
      <c r="I164" s="197">
        <v>193344</v>
      </c>
      <c r="J164" s="28" t="s">
        <v>574</v>
      </c>
      <c r="K164" s="28" t="s">
        <v>575</v>
      </c>
      <c r="L164" s="28" t="s">
        <v>113</v>
      </c>
      <c r="M164" s="28" t="s">
        <v>39</v>
      </c>
      <c r="N164" s="256"/>
      <c r="P164" s="3">
        <v>155</v>
      </c>
      <c r="Q164" s="188" t="s">
        <v>586</v>
      </c>
      <c r="R164" s="196">
        <v>0</v>
      </c>
      <c r="S164" s="244">
        <f t="shared" si="68"/>
        <v>0</v>
      </c>
    </row>
    <row r="165" spans="8:19" x14ac:dyDescent="0.3">
      <c r="H165" s="197">
        <v>156</v>
      </c>
      <c r="I165" s="197">
        <v>1829</v>
      </c>
      <c r="J165" s="28" t="s">
        <v>104</v>
      </c>
      <c r="K165" s="28" t="s">
        <v>105</v>
      </c>
      <c r="L165" s="28" t="s">
        <v>106</v>
      </c>
      <c r="M165" s="28" t="s">
        <v>31</v>
      </c>
      <c r="N165" s="256"/>
      <c r="P165" s="3">
        <v>156</v>
      </c>
      <c r="Q165" s="188" t="s">
        <v>576</v>
      </c>
      <c r="R165" s="196">
        <v>0</v>
      </c>
      <c r="S165" s="244">
        <f t="shared" si="68"/>
        <v>0</v>
      </c>
    </row>
    <row r="166" spans="8:19" x14ac:dyDescent="0.3">
      <c r="H166" s="197">
        <v>157</v>
      </c>
      <c r="I166" s="197">
        <v>190827</v>
      </c>
      <c r="J166" s="28" t="s">
        <v>552</v>
      </c>
      <c r="K166" s="28" t="s">
        <v>553</v>
      </c>
      <c r="L166" s="28" t="s">
        <v>106</v>
      </c>
      <c r="M166" s="28" t="s">
        <v>31</v>
      </c>
      <c r="N166" s="256"/>
      <c r="P166" s="3">
        <v>157</v>
      </c>
      <c r="Q166" s="188" t="s">
        <v>582</v>
      </c>
      <c r="R166" s="196">
        <v>0</v>
      </c>
      <c r="S166" s="244">
        <f t="shared" si="68"/>
        <v>0</v>
      </c>
    </row>
    <row r="167" spans="8:19" x14ac:dyDescent="0.3">
      <c r="H167" s="197">
        <v>158</v>
      </c>
      <c r="I167" s="197">
        <v>193340</v>
      </c>
      <c r="J167" s="28" t="s">
        <v>570</v>
      </c>
      <c r="K167" s="28" t="s">
        <v>571</v>
      </c>
      <c r="L167" s="28" t="s">
        <v>113</v>
      </c>
      <c r="M167" s="28" t="s">
        <v>31</v>
      </c>
      <c r="N167" s="256"/>
      <c r="P167" s="3">
        <v>158</v>
      </c>
      <c r="Q167" s="188" t="s">
        <v>83</v>
      </c>
      <c r="R167" s="196">
        <v>0</v>
      </c>
      <c r="S167" s="244">
        <f t="shared" si="68"/>
        <v>0</v>
      </c>
    </row>
    <row r="168" spans="8:19" x14ac:dyDescent="0.3">
      <c r="H168" s="197">
        <v>159</v>
      </c>
      <c r="I168" s="197">
        <v>193341</v>
      </c>
      <c r="J168" s="28" t="s">
        <v>572</v>
      </c>
      <c r="K168" s="28" t="s">
        <v>573</v>
      </c>
      <c r="L168" s="28" t="s">
        <v>113</v>
      </c>
      <c r="M168" s="28" t="s">
        <v>39</v>
      </c>
      <c r="N168" s="256"/>
      <c r="P168" s="3">
        <v>159</v>
      </c>
      <c r="Q168" s="188" t="s">
        <v>580</v>
      </c>
      <c r="R168" s="196">
        <v>0</v>
      </c>
      <c r="S168" s="244">
        <f t="shared" si="68"/>
        <v>0</v>
      </c>
    </row>
    <row r="169" spans="8:19" x14ac:dyDescent="0.3">
      <c r="H169" s="197">
        <v>160</v>
      </c>
      <c r="I169" s="197">
        <v>1899</v>
      </c>
      <c r="J169" s="28" t="s">
        <v>111</v>
      </c>
      <c r="K169" s="28" t="s">
        <v>112</v>
      </c>
      <c r="L169" s="28" t="s">
        <v>113</v>
      </c>
      <c r="M169" s="28" t="s">
        <v>39</v>
      </c>
      <c r="N169" s="256"/>
      <c r="P169" s="3">
        <v>160</v>
      </c>
      <c r="Q169" s="188" t="s">
        <v>85</v>
      </c>
      <c r="R169" s="196">
        <v>0</v>
      </c>
      <c r="S169" s="244">
        <f t="shared" si="68"/>
        <v>0</v>
      </c>
    </row>
    <row r="170" spans="8:19" x14ac:dyDescent="0.3">
      <c r="H170" s="197">
        <v>161</v>
      </c>
      <c r="I170" s="197">
        <v>191934</v>
      </c>
      <c r="J170" s="28" t="s">
        <v>561</v>
      </c>
      <c r="K170" s="28" t="s">
        <v>562</v>
      </c>
      <c r="L170" s="28" t="s">
        <v>113</v>
      </c>
      <c r="M170" s="28" t="s">
        <v>39</v>
      </c>
      <c r="N170" s="256"/>
      <c r="P170" s="3">
        <v>161</v>
      </c>
      <c r="Q170" s="188" t="s">
        <v>578</v>
      </c>
      <c r="R170" s="196">
        <v>0</v>
      </c>
      <c r="S170" s="244">
        <f t="shared" si="68"/>
        <v>0</v>
      </c>
    </row>
    <row r="171" spans="8:19" x14ac:dyDescent="0.3">
      <c r="H171" s="197">
        <v>162</v>
      </c>
      <c r="I171" s="197">
        <v>190004</v>
      </c>
      <c r="J171" s="28" t="s">
        <v>542</v>
      </c>
      <c r="K171" s="28" t="s">
        <v>543</v>
      </c>
      <c r="L171" s="28" t="s">
        <v>113</v>
      </c>
      <c r="M171" s="28" t="s">
        <v>39</v>
      </c>
      <c r="N171" s="256"/>
      <c r="P171" s="3">
        <v>162</v>
      </c>
      <c r="Q171" s="188" t="s">
        <v>584</v>
      </c>
      <c r="R171" s="196">
        <v>0</v>
      </c>
      <c r="S171" s="244">
        <f t="shared" si="68"/>
        <v>0</v>
      </c>
    </row>
    <row r="172" spans="8:19" x14ac:dyDescent="0.3">
      <c r="H172" s="197">
        <v>163</v>
      </c>
      <c r="I172" s="197">
        <v>179978</v>
      </c>
      <c r="J172" s="28" t="s">
        <v>430</v>
      </c>
      <c r="K172" s="28" t="s">
        <v>431</v>
      </c>
      <c r="L172" s="28" t="s">
        <v>148</v>
      </c>
      <c r="M172" s="28" t="s">
        <v>23</v>
      </c>
      <c r="N172" s="256"/>
      <c r="P172" s="3">
        <v>163</v>
      </c>
      <c r="Q172" s="188" t="s">
        <v>458</v>
      </c>
      <c r="R172" s="196">
        <v>0</v>
      </c>
      <c r="S172" s="244">
        <f t="shared" si="68"/>
        <v>0</v>
      </c>
    </row>
    <row r="173" spans="8:19" x14ac:dyDescent="0.3">
      <c r="H173" s="197">
        <v>164</v>
      </c>
      <c r="I173" s="197">
        <v>180724</v>
      </c>
      <c r="J173" s="28" t="s">
        <v>486</v>
      </c>
      <c r="K173" s="28" t="s">
        <v>487</v>
      </c>
      <c r="L173" s="28" t="s">
        <v>148</v>
      </c>
      <c r="M173" s="28" t="s">
        <v>23</v>
      </c>
      <c r="N173" s="256"/>
      <c r="P173" s="3">
        <v>164</v>
      </c>
      <c r="Q173" s="188" t="s">
        <v>206</v>
      </c>
      <c r="R173" s="196">
        <v>0</v>
      </c>
      <c r="S173" s="244">
        <f t="shared" si="68"/>
        <v>0</v>
      </c>
    </row>
    <row r="174" spans="8:19" x14ac:dyDescent="0.3">
      <c r="H174" s="197">
        <v>165</v>
      </c>
      <c r="I174" s="197">
        <v>2639</v>
      </c>
      <c r="J174" s="28" t="s">
        <v>194</v>
      </c>
      <c r="K174" s="28" t="s">
        <v>195</v>
      </c>
      <c r="L174" s="28" t="s">
        <v>148</v>
      </c>
      <c r="M174" s="28" t="s">
        <v>23</v>
      </c>
      <c r="N174" s="256"/>
      <c r="P174" s="3">
        <v>165</v>
      </c>
      <c r="Q174" s="188" t="s">
        <v>456</v>
      </c>
      <c r="R174" s="196">
        <v>0</v>
      </c>
      <c r="S174" s="244">
        <f t="shared" si="68"/>
        <v>0</v>
      </c>
    </row>
    <row r="175" spans="8:19" x14ac:dyDescent="0.3">
      <c r="H175" s="197">
        <v>166</v>
      </c>
      <c r="I175" s="197">
        <v>2635</v>
      </c>
      <c r="J175" s="28" t="s">
        <v>192</v>
      </c>
      <c r="K175" s="28" t="s">
        <v>193</v>
      </c>
      <c r="L175" s="28" t="s">
        <v>148</v>
      </c>
      <c r="M175" s="28" t="s">
        <v>23</v>
      </c>
      <c r="N175" s="256"/>
      <c r="P175" s="3">
        <v>166</v>
      </c>
      <c r="Q175" s="188" t="s">
        <v>89</v>
      </c>
      <c r="R175" s="196">
        <v>0</v>
      </c>
      <c r="S175" s="244">
        <f t="shared" si="68"/>
        <v>0</v>
      </c>
    </row>
    <row r="176" spans="8:19" x14ac:dyDescent="0.3">
      <c r="H176" s="197">
        <v>167</v>
      </c>
      <c r="I176" s="197">
        <v>985</v>
      </c>
      <c r="J176" s="28" t="s">
        <v>56</v>
      </c>
      <c r="K176" s="28" t="s">
        <v>57</v>
      </c>
      <c r="L176" s="28" t="s">
        <v>53</v>
      </c>
      <c r="M176" s="28" t="s">
        <v>27</v>
      </c>
      <c r="N176" s="256"/>
      <c r="P176" s="3">
        <v>167</v>
      </c>
      <c r="Q176" s="188" t="s">
        <v>257</v>
      </c>
      <c r="R176" s="196">
        <v>0.7</v>
      </c>
      <c r="S176" s="244">
        <f t="shared" si="68"/>
        <v>0</v>
      </c>
    </row>
    <row r="177" spans="8:19" x14ac:dyDescent="0.3">
      <c r="H177" s="197">
        <v>168</v>
      </c>
      <c r="I177" s="197">
        <v>2742</v>
      </c>
      <c r="J177" s="28" t="s">
        <v>202</v>
      </c>
      <c r="K177" s="28" t="s">
        <v>203</v>
      </c>
      <c r="L177" s="28" t="s">
        <v>113</v>
      </c>
      <c r="M177" s="28" t="s">
        <v>39</v>
      </c>
      <c r="N177" s="256"/>
      <c r="P177" s="3">
        <v>168</v>
      </c>
      <c r="Q177" s="188" t="s">
        <v>407</v>
      </c>
      <c r="R177" s="196">
        <v>1.2</v>
      </c>
      <c r="S177" s="244">
        <f t="shared" si="68"/>
        <v>0</v>
      </c>
    </row>
    <row r="178" spans="8:19" x14ac:dyDescent="0.3">
      <c r="H178" s="197">
        <v>169</v>
      </c>
      <c r="I178" s="197">
        <v>1079</v>
      </c>
      <c r="J178" s="28" t="s">
        <v>58</v>
      </c>
      <c r="K178" s="28" t="s">
        <v>59</v>
      </c>
      <c r="L178" s="28" t="s">
        <v>53</v>
      </c>
      <c r="M178" s="28" t="s">
        <v>2561</v>
      </c>
      <c r="N178" s="256">
        <v>0.17</v>
      </c>
      <c r="P178" s="3">
        <v>169</v>
      </c>
      <c r="Q178" s="188" t="s">
        <v>263</v>
      </c>
      <c r="R178" s="196">
        <v>0.1</v>
      </c>
      <c r="S178" s="244">
        <f t="shared" si="68"/>
        <v>0</v>
      </c>
    </row>
    <row r="179" spans="8:19" x14ac:dyDescent="0.3">
      <c r="H179" s="197">
        <v>170</v>
      </c>
      <c r="I179" s="197">
        <v>180320</v>
      </c>
      <c r="J179" s="28" t="s">
        <v>460</v>
      </c>
      <c r="K179" s="28" t="s">
        <v>461</v>
      </c>
      <c r="L179" s="28" t="s">
        <v>53</v>
      </c>
      <c r="M179" s="28" t="s">
        <v>2561</v>
      </c>
      <c r="N179" s="256">
        <v>0.17</v>
      </c>
      <c r="P179" s="3">
        <v>170</v>
      </c>
      <c r="Q179" s="188" t="s">
        <v>504</v>
      </c>
      <c r="R179" s="196">
        <v>0.05</v>
      </c>
      <c r="S179" s="244">
        <f t="shared" si="68"/>
        <v>0</v>
      </c>
    </row>
    <row r="180" spans="8:19" x14ac:dyDescent="0.3">
      <c r="H180" s="197">
        <v>171</v>
      </c>
      <c r="I180" s="197">
        <v>3069</v>
      </c>
      <c r="J180" s="28" t="s">
        <v>228</v>
      </c>
      <c r="K180" s="28" t="s">
        <v>229</v>
      </c>
      <c r="L180" s="28" t="s">
        <v>140</v>
      </c>
      <c r="M180" s="28" t="s">
        <v>27</v>
      </c>
      <c r="N180" s="256"/>
      <c r="P180" s="3">
        <v>171</v>
      </c>
      <c r="Q180" s="188" t="s">
        <v>159</v>
      </c>
      <c r="R180" s="196">
        <v>0.35</v>
      </c>
      <c r="S180" s="244">
        <f t="shared" si="68"/>
        <v>0</v>
      </c>
    </row>
    <row r="181" spans="8:19" x14ac:dyDescent="0.3">
      <c r="H181" s="197">
        <v>172</v>
      </c>
      <c r="I181" s="197">
        <v>2998</v>
      </c>
      <c r="J181" s="29" t="s">
        <v>218</v>
      </c>
      <c r="K181" s="28" t="s">
        <v>219</v>
      </c>
      <c r="L181" s="29" t="s">
        <v>140</v>
      </c>
      <c r="M181" s="28" t="s">
        <v>39</v>
      </c>
      <c r="N181" s="256"/>
      <c r="P181" s="3">
        <v>172</v>
      </c>
      <c r="Q181" s="188" t="s">
        <v>222</v>
      </c>
      <c r="R181" s="196">
        <v>0.35</v>
      </c>
      <c r="S181" s="244">
        <f t="shared" si="68"/>
        <v>0</v>
      </c>
    </row>
    <row r="182" spans="8:19" x14ac:dyDescent="0.3">
      <c r="H182" s="197">
        <v>173</v>
      </c>
      <c r="I182" s="197">
        <v>2886</v>
      </c>
      <c r="J182" s="29" t="s">
        <v>215</v>
      </c>
      <c r="K182" s="28" t="s">
        <v>216</v>
      </c>
      <c r="L182" s="29" t="s">
        <v>140</v>
      </c>
      <c r="M182" s="28" t="s">
        <v>39</v>
      </c>
      <c r="N182" s="256"/>
      <c r="P182" s="3">
        <v>173</v>
      </c>
      <c r="Q182" s="188" t="s">
        <v>226</v>
      </c>
      <c r="R182" s="196">
        <v>0.35</v>
      </c>
      <c r="S182" s="244">
        <f t="shared" si="68"/>
        <v>0</v>
      </c>
    </row>
    <row r="183" spans="8:19" x14ac:dyDescent="0.3">
      <c r="H183" s="197">
        <v>174</v>
      </c>
      <c r="I183" s="197">
        <v>3031</v>
      </c>
      <c r="J183" s="29" t="s">
        <v>224</v>
      </c>
      <c r="K183" s="28" t="s">
        <v>225</v>
      </c>
      <c r="L183" s="29" t="s">
        <v>140</v>
      </c>
      <c r="M183" s="28" t="s">
        <v>39</v>
      </c>
      <c r="N183" s="256"/>
      <c r="P183" s="3">
        <v>174</v>
      </c>
      <c r="Q183" s="191" t="s">
        <v>135</v>
      </c>
      <c r="R183" s="196">
        <v>1.5</v>
      </c>
      <c r="S183" s="244">
        <f t="shared" si="68"/>
        <v>0</v>
      </c>
    </row>
    <row r="184" spans="8:19" x14ac:dyDescent="0.3">
      <c r="H184" s="197">
        <v>175</v>
      </c>
      <c r="I184" s="197">
        <v>2125</v>
      </c>
      <c r="J184" s="29" t="s">
        <v>141</v>
      </c>
      <c r="K184" s="28" t="s">
        <v>142</v>
      </c>
      <c r="L184" s="29" t="s">
        <v>140</v>
      </c>
      <c r="M184" s="28" t="s">
        <v>39</v>
      </c>
      <c r="N184" s="256"/>
      <c r="P184" s="3">
        <v>175</v>
      </c>
      <c r="Q184" s="188" t="s">
        <v>275</v>
      </c>
      <c r="R184" s="196">
        <v>0.77039999999999986</v>
      </c>
      <c r="S184" s="244">
        <f t="shared" si="68"/>
        <v>0</v>
      </c>
    </row>
    <row r="185" spans="8:19" x14ac:dyDescent="0.3">
      <c r="H185" s="197">
        <v>176</v>
      </c>
      <c r="I185" s="197">
        <v>2178</v>
      </c>
      <c r="J185" s="29" t="s">
        <v>152</v>
      </c>
      <c r="K185" s="28" t="s">
        <v>153</v>
      </c>
      <c r="L185" s="29" t="s">
        <v>140</v>
      </c>
      <c r="M185" s="19" t="s">
        <v>25</v>
      </c>
      <c r="N185" s="256"/>
      <c r="P185" s="3">
        <v>176</v>
      </c>
      <c r="Q185" s="188" t="s">
        <v>249</v>
      </c>
      <c r="R185" s="196">
        <v>1.1499999999999999</v>
      </c>
      <c r="S185" s="244">
        <f t="shared" si="68"/>
        <v>0</v>
      </c>
    </row>
    <row r="186" spans="8:19" x14ac:dyDescent="0.3">
      <c r="H186" s="197">
        <v>177</v>
      </c>
      <c r="I186" s="197">
        <v>2121</v>
      </c>
      <c r="J186" s="29" t="s">
        <v>138</v>
      </c>
      <c r="K186" s="28" t="s">
        <v>139</v>
      </c>
      <c r="L186" s="29" t="s">
        <v>140</v>
      </c>
      <c r="M186" s="22" t="s">
        <v>2371</v>
      </c>
      <c r="N186" s="256"/>
      <c r="P186" s="3">
        <v>177</v>
      </c>
      <c r="Q186" s="188" t="s">
        <v>434</v>
      </c>
      <c r="R186" s="196">
        <v>1.1150999999999998</v>
      </c>
      <c r="S186" s="244">
        <f t="shared" si="68"/>
        <v>0</v>
      </c>
    </row>
    <row r="187" spans="8:19" x14ac:dyDescent="0.3">
      <c r="H187" s="197">
        <v>178</v>
      </c>
      <c r="I187" s="197">
        <v>2008</v>
      </c>
      <c r="J187" s="29" t="s">
        <v>131</v>
      </c>
      <c r="K187" s="28" t="s">
        <v>132</v>
      </c>
      <c r="L187" s="29" t="s">
        <v>124</v>
      </c>
      <c r="M187" s="28" t="s">
        <v>27</v>
      </c>
      <c r="N187" s="256"/>
      <c r="P187" s="3">
        <v>178</v>
      </c>
      <c r="Q187" s="188" t="s">
        <v>440</v>
      </c>
      <c r="R187" s="196">
        <v>1</v>
      </c>
      <c r="S187" s="244">
        <f t="shared" si="68"/>
        <v>0</v>
      </c>
    </row>
    <row r="188" spans="8:19" x14ac:dyDescent="0.3">
      <c r="H188" s="197">
        <v>179</v>
      </c>
      <c r="I188" s="197">
        <v>2314</v>
      </c>
      <c r="J188" s="29" t="s">
        <v>171</v>
      </c>
      <c r="K188" s="28" t="s">
        <v>172</v>
      </c>
      <c r="L188" s="29" t="s">
        <v>124</v>
      </c>
      <c r="M188" s="28" t="s">
        <v>27</v>
      </c>
      <c r="N188" s="256"/>
      <c r="P188" s="3">
        <v>179</v>
      </c>
      <c r="Q188" s="188" t="s">
        <v>438</v>
      </c>
      <c r="R188" s="196">
        <v>0.8</v>
      </c>
      <c r="S188" s="244">
        <f t="shared" si="68"/>
        <v>0</v>
      </c>
    </row>
    <row r="189" spans="8:19" x14ac:dyDescent="0.3">
      <c r="H189" s="197">
        <v>180</v>
      </c>
      <c r="I189" s="197">
        <v>2021</v>
      </c>
      <c r="J189" s="29" t="s">
        <v>135</v>
      </c>
      <c r="K189" s="28" t="s">
        <v>136</v>
      </c>
      <c r="L189" s="29" t="s">
        <v>65</v>
      </c>
      <c r="M189" s="28" t="s">
        <v>27</v>
      </c>
      <c r="N189" s="256"/>
      <c r="P189" s="3">
        <v>180</v>
      </c>
      <c r="Q189" s="188" t="s">
        <v>442</v>
      </c>
      <c r="R189" s="196">
        <v>0.75</v>
      </c>
      <c r="S189" s="244">
        <f t="shared" si="68"/>
        <v>0</v>
      </c>
    </row>
    <row r="190" spans="8:19" x14ac:dyDescent="0.3">
      <c r="H190" s="197">
        <v>181</v>
      </c>
      <c r="I190" s="197">
        <v>2859</v>
      </c>
      <c r="J190" s="29" t="s">
        <v>151</v>
      </c>
      <c r="K190" s="28" t="s">
        <v>210</v>
      </c>
      <c r="L190" s="29" t="s">
        <v>70</v>
      </c>
      <c r="M190" s="22" t="s">
        <v>2371</v>
      </c>
      <c r="N190" s="256"/>
      <c r="P190" s="3">
        <v>181</v>
      </c>
      <c r="Q190" s="188" t="s">
        <v>436</v>
      </c>
      <c r="R190" s="196">
        <v>0.99134782608695649</v>
      </c>
      <c r="S190" s="244">
        <f t="shared" si="68"/>
        <v>0</v>
      </c>
    </row>
    <row r="191" spans="8:19" x14ac:dyDescent="0.3">
      <c r="H191" s="197">
        <v>182</v>
      </c>
      <c r="I191" s="198">
        <v>548</v>
      </c>
      <c r="J191" s="28"/>
      <c r="K191" s="29" t="s">
        <v>52</v>
      </c>
      <c r="L191" s="28" t="s">
        <v>53</v>
      </c>
      <c r="M191" s="28" t="s">
        <v>2561</v>
      </c>
      <c r="N191" s="256">
        <v>0.15</v>
      </c>
      <c r="P191" s="3">
        <v>182</v>
      </c>
      <c r="Q191" s="188" t="s">
        <v>444</v>
      </c>
      <c r="R191" s="196">
        <v>0.93587500000000001</v>
      </c>
      <c r="S191" s="244">
        <f t="shared" si="68"/>
        <v>0</v>
      </c>
    </row>
    <row r="192" spans="8:19" x14ac:dyDescent="0.3">
      <c r="H192" s="197">
        <v>183</v>
      </c>
      <c r="I192" s="198">
        <v>878</v>
      </c>
      <c r="J192" s="28" t="s">
        <v>54</v>
      </c>
      <c r="K192" s="29" t="s">
        <v>55</v>
      </c>
      <c r="L192" s="28"/>
      <c r="M192" s="28" t="s">
        <v>27</v>
      </c>
      <c r="N192" s="256"/>
      <c r="P192" s="3">
        <v>183</v>
      </c>
      <c r="Q192" s="188" t="s">
        <v>107</v>
      </c>
      <c r="R192" s="196">
        <v>0</v>
      </c>
      <c r="S192" s="244">
        <f t="shared" si="68"/>
        <v>0</v>
      </c>
    </row>
    <row r="193" spans="8:19" x14ac:dyDescent="0.3">
      <c r="H193" s="197">
        <v>184</v>
      </c>
      <c r="I193" s="197">
        <v>1141</v>
      </c>
      <c r="J193" s="28" t="s">
        <v>60</v>
      </c>
      <c r="K193" s="28" t="s">
        <v>61</v>
      </c>
      <c r="L193" s="28" t="s">
        <v>62</v>
      </c>
      <c r="M193" s="28" t="s">
        <v>31</v>
      </c>
      <c r="N193" s="256"/>
      <c r="P193" s="3">
        <v>184</v>
      </c>
      <c r="Q193" s="188" t="s">
        <v>479</v>
      </c>
      <c r="R193" s="245">
        <v>0</v>
      </c>
      <c r="S193" s="244">
        <f t="shared" si="68"/>
        <v>0</v>
      </c>
    </row>
    <row r="194" spans="8:19" x14ac:dyDescent="0.3">
      <c r="H194" s="197">
        <v>185</v>
      </c>
      <c r="I194" s="198">
        <v>1268</v>
      </c>
      <c r="J194" s="28" t="s">
        <v>74</v>
      </c>
      <c r="K194" s="29" t="s">
        <v>75</v>
      </c>
      <c r="L194" s="28"/>
      <c r="M194" s="28" t="s">
        <v>27</v>
      </c>
      <c r="N194" s="256"/>
      <c r="P194" s="3">
        <v>185</v>
      </c>
      <c r="Q194" s="188" t="s">
        <v>247</v>
      </c>
      <c r="R194" s="196">
        <v>1.5033333333333332</v>
      </c>
      <c r="S194" s="244">
        <f t="shared" si="68"/>
        <v>0</v>
      </c>
    </row>
    <row r="195" spans="8:19" x14ac:dyDescent="0.3">
      <c r="H195" s="197">
        <v>186</v>
      </c>
      <c r="I195" s="198">
        <v>1634</v>
      </c>
      <c r="J195" s="28" t="s">
        <v>98</v>
      </c>
      <c r="K195" s="29" t="s">
        <v>99</v>
      </c>
      <c r="L195" s="28"/>
      <c r="M195" s="28" t="s">
        <v>39</v>
      </c>
      <c r="N195" s="256"/>
      <c r="P195" s="3">
        <v>186</v>
      </c>
      <c r="Q195" s="188" t="s">
        <v>454</v>
      </c>
      <c r="R195" s="196">
        <v>1.2806799999999998</v>
      </c>
      <c r="S195" s="244">
        <f t="shared" si="68"/>
        <v>0</v>
      </c>
    </row>
    <row r="196" spans="8:19" x14ac:dyDescent="0.3">
      <c r="H196" s="197">
        <v>187</v>
      </c>
      <c r="I196" s="197">
        <v>1820</v>
      </c>
      <c r="J196" s="28" t="s">
        <v>102</v>
      </c>
      <c r="K196" s="28" t="s">
        <v>103</v>
      </c>
      <c r="L196" s="28" t="s">
        <v>62</v>
      </c>
      <c r="M196" s="28" t="s">
        <v>31</v>
      </c>
      <c r="N196" s="256"/>
      <c r="P196" s="3">
        <v>187</v>
      </c>
      <c r="Q196" s="188" t="s">
        <v>394</v>
      </c>
      <c r="R196" s="245">
        <v>0</v>
      </c>
      <c r="S196" s="244">
        <f t="shared" si="68"/>
        <v>0</v>
      </c>
    </row>
    <row r="197" spans="8:19" x14ac:dyDescent="0.3">
      <c r="H197" s="197">
        <v>188</v>
      </c>
      <c r="I197" s="198">
        <v>1820</v>
      </c>
      <c r="J197" s="28" t="s">
        <v>102</v>
      </c>
      <c r="K197" s="29" t="s">
        <v>103</v>
      </c>
      <c r="L197" s="28"/>
      <c r="M197" s="28" t="s">
        <v>31</v>
      </c>
      <c r="N197" s="256"/>
      <c r="P197" s="3">
        <v>188</v>
      </c>
      <c r="Q197" s="188" t="s">
        <v>151</v>
      </c>
      <c r="R197" s="196">
        <v>0.6</v>
      </c>
      <c r="S197" s="244">
        <f t="shared" si="68"/>
        <v>0</v>
      </c>
    </row>
    <row r="198" spans="8:19" x14ac:dyDescent="0.3">
      <c r="H198" s="197">
        <v>189</v>
      </c>
      <c r="I198" s="198">
        <v>1898</v>
      </c>
      <c r="J198" s="28" t="s">
        <v>109</v>
      </c>
      <c r="K198" s="29" t="s">
        <v>110</v>
      </c>
      <c r="L198" s="28"/>
      <c r="M198" s="28" t="s">
        <v>39</v>
      </c>
      <c r="N198" s="256"/>
      <c r="P198" s="3">
        <v>189</v>
      </c>
      <c r="Q198" s="191" t="s">
        <v>151</v>
      </c>
      <c r="R198" s="196">
        <v>0.6</v>
      </c>
      <c r="S198" s="244">
        <f t="shared" si="68"/>
        <v>0</v>
      </c>
    </row>
    <row r="199" spans="8:19" x14ac:dyDescent="0.3">
      <c r="H199" s="197">
        <v>190</v>
      </c>
      <c r="I199" s="198">
        <v>1935</v>
      </c>
      <c r="J199" s="24" t="s">
        <v>120</v>
      </c>
      <c r="K199" s="29" t="s">
        <v>121</v>
      </c>
      <c r="L199" s="28"/>
      <c r="M199" s="28" t="s">
        <v>31</v>
      </c>
      <c r="N199" s="256"/>
      <c r="P199" s="3">
        <v>190</v>
      </c>
      <c r="Q199" s="188" t="s">
        <v>516</v>
      </c>
      <c r="R199" s="196">
        <v>0.28214285714285714</v>
      </c>
      <c r="S199" s="244">
        <f t="shared" si="68"/>
        <v>0</v>
      </c>
    </row>
    <row r="200" spans="8:19" x14ac:dyDescent="0.3">
      <c r="H200" s="197">
        <v>191</v>
      </c>
      <c r="I200" s="198">
        <v>1952</v>
      </c>
      <c r="J200" s="28" t="s">
        <v>127</v>
      </c>
      <c r="K200" s="29" t="s">
        <v>128</v>
      </c>
      <c r="L200" s="28"/>
      <c r="M200" s="28" t="s">
        <v>27</v>
      </c>
      <c r="N200" s="256"/>
      <c r="P200" s="3">
        <v>191</v>
      </c>
      <c r="Q200" s="188" t="s">
        <v>317</v>
      </c>
      <c r="R200" s="196">
        <v>0.7</v>
      </c>
      <c r="S200" s="244">
        <f t="shared" si="68"/>
        <v>0</v>
      </c>
    </row>
    <row r="201" spans="8:19" x14ac:dyDescent="0.3">
      <c r="H201" s="197">
        <v>192</v>
      </c>
      <c r="I201" s="198">
        <v>1952</v>
      </c>
      <c r="J201" s="28" t="s">
        <v>127</v>
      </c>
      <c r="K201" s="29" t="s">
        <v>128</v>
      </c>
      <c r="L201" s="28"/>
      <c r="M201" s="28" t="s">
        <v>27</v>
      </c>
      <c r="N201" s="256"/>
      <c r="P201" s="3">
        <v>192</v>
      </c>
      <c r="Q201" s="188" t="s">
        <v>78</v>
      </c>
      <c r="R201" s="245">
        <v>0</v>
      </c>
      <c r="S201" s="244">
        <f t="shared" si="68"/>
        <v>0</v>
      </c>
    </row>
    <row r="202" spans="8:19" x14ac:dyDescent="0.3">
      <c r="H202" s="197">
        <v>193</v>
      </c>
      <c r="I202" s="197">
        <v>1953</v>
      </c>
      <c r="J202" s="28" t="s">
        <v>129</v>
      </c>
      <c r="K202" s="28" t="s">
        <v>130</v>
      </c>
      <c r="L202" s="28" t="s">
        <v>124</v>
      </c>
      <c r="M202" s="28" t="s">
        <v>27</v>
      </c>
      <c r="N202" s="256"/>
      <c r="P202" s="3">
        <v>193</v>
      </c>
      <c r="Q202" s="188" t="s">
        <v>297</v>
      </c>
      <c r="R202" s="245">
        <v>0</v>
      </c>
      <c r="S202" s="244">
        <f t="shared" si="68"/>
        <v>0</v>
      </c>
    </row>
    <row r="203" spans="8:19" x14ac:dyDescent="0.3">
      <c r="H203" s="197">
        <v>194</v>
      </c>
      <c r="I203" s="197">
        <v>2015</v>
      </c>
      <c r="J203" s="29" t="s">
        <v>133</v>
      </c>
      <c r="K203" s="28" t="s">
        <v>134</v>
      </c>
      <c r="L203" s="29" t="s">
        <v>124</v>
      </c>
      <c r="M203" s="28" t="s">
        <v>27</v>
      </c>
      <c r="N203" s="256"/>
      <c r="P203" s="3">
        <v>194</v>
      </c>
      <c r="Q203" s="188" t="s">
        <v>450</v>
      </c>
      <c r="R203" s="245">
        <v>2.71</v>
      </c>
      <c r="S203" s="244">
        <f t="shared" ref="S203:S266" si="69">IFERROR(SEARCH($V$6,Q203,1),0)</f>
        <v>0</v>
      </c>
    </row>
    <row r="204" spans="8:19" x14ac:dyDescent="0.3">
      <c r="H204" s="197">
        <v>195</v>
      </c>
      <c r="I204" s="197">
        <v>2066</v>
      </c>
      <c r="J204" s="29"/>
      <c r="K204" s="28" t="s">
        <v>137</v>
      </c>
      <c r="L204" s="29"/>
      <c r="M204" s="19" t="s">
        <v>39</v>
      </c>
      <c r="N204" s="256"/>
      <c r="P204" s="3">
        <v>195</v>
      </c>
      <c r="Q204" s="188" t="s">
        <v>355</v>
      </c>
      <c r="R204" s="245">
        <v>0</v>
      </c>
      <c r="S204" s="244">
        <f t="shared" si="69"/>
        <v>0</v>
      </c>
    </row>
    <row r="205" spans="8:19" x14ac:dyDescent="0.3">
      <c r="H205" s="197">
        <v>196</v>
      </c>
      <c r="I205" s="198">
        <v>2126</v>
      </c>
      <c r="J205" s="28" t="s">
        <v>143</v>
      </c>
      <c r="K205" s="29" t="s">
        <v>144</v>
      </c>
      <c r="L205" s="28"/>
      <c r="M205" s="19" t="s">
        <v>23</v>
      </c>
      <c r="N205" s="256"/>
      <c r="P205" s="3">
        <v>196</v>
      </c>
      <c r="Q205" s="188" t="s">
        <v>353</v>
      </c>
      <c r="R205" s="245">
        <v>0</v>
      </c>
      <c r="S205" s="244">
        <f t="shared" si="69"/>
        <v>0</v>
      </c>
    </row>
    <row r="206" spans="8:19" x14ac:dyDescent="0.3">
      <c r="H206" s="197">
        <v>197</v>
      </c>
      <c r="I206" s="198">
        <v>2143</v>
      </c>
      <c r="J206" s="28" t="s">
        <v>149</v>
      </c>
      <c r="K206" s="29" t="s">
        <v>150</v>
      </c>
      <c r="L206" s="28"/>
      <c r="M206" s="19" t="s">
        <v>23</v>
      </c>
      <c r="N206" s="256"/>
      <c r="P206" s="3">
        <v>197</v>
      </c>
      <c r="Q206" s="188" t="s">
        <v>368</v>
      </c>
      <c r="R206" s="245">
        <v>0</v>
      </c>
      <c r="S206" s="244">
        <f t="shared" si="69"/>
        <v>0</v>
      </c>
    </row>
    <row r="207" spans="8:19" x14ac:dyDescent="0.3">
      <c r="H207" s="197">
        <v>198</v>
      </c>
      <c r="I207" s="197">
        <v>2155</v>
      </c>
      <c r="J207" s="28" t="s">
        <v>151</v>
      </c>
      <c r="K207" s="28"/>
      <c r="L207" s="28"/>
      <c r="M207" s="22" t="s">
        <v>2371</v>
      </c>
      <c r="N207" s="256"/>
      <c r="P207" s="3">
        <v>198</v>
      </c>
      <c r="Q207" s="191" t="s">
        <v>152</v>
      </c>
      <c r="R207" s="196">
        <v>0.94</v>
      </c>
      <c r="S207" s="244">
        <f t="shared" si="69"/>
        <v>0</v>
      </c>
    </row>
    <row r="208" spans="8:19" x14ac:dyDescent="0.3">
      <c r="H208" s="197">
        <v>199</v>
      </c>
      <c r="I208" s="197">
        <v>2318</v>
      </c>
      <c r="J208" s="29" t="s">
        <v>173</v>
      </c>
      <c r="K208" s="28" t="s">
        <v>174</v>
      </c>
      <c r="L208" s="29"/>
      <c r="M208" s="28" t="s">
        <v>24</v>
      </c>
      <c r="N208" s="256"/>
      <c r="P208" s="3">
        <v>199</v>
      </c>
      <c r="Q208" s="188" t="s">
        <v>313</v>
      </c>
      <c r="R208" s="245">
        <v>0</v>
      </c>
      <c r="S208" s="244">
        <f t="shared" si="69"/>
        <v>0</v>
      </c>
    </row>
    <row r="209" spans="8:19" x14ac:dyDescent="0.3">
      <c r="H209" s="197">
        <v>200</v>
      </c>
      <c r="I209" s="197">
        <v>2438</v>
      </c>
      <c r="J209" s="28"/>
      <c r="K209" s="28" t="s">
        <v>103</v>
      </c>
      <c r="L209" s="28" t="s">
        <v>62</v>
      </c>
      <c r="M209" s="28" t="s">
        <v>31</v>
      </c>
      <c r="N209" s="256"/>
      <c r="P209" s="3">
        <v>200</v>
      </c>
      <c r="Q209" s="188" t="s">
        <v>315</v>
      </c>
      <c r="R209" s="245">
        <v>0</v>
      </c>
      <c r="S209" s="244">
        <f t="shared" si="69"/>
        <v>0</v>
      </c>
    </row>
    <row r="210" spans="8:19" x14ac:dyDescent="0.3">
      <c r="H210" s="197">
        <v>201</v>
      </c>
      <c r="I210" s="198">
        <v>2495</v>
      </c>
      <c r="J210" s="28" t="s">
        <v>184</v>
      </c>
      <c r="K210" s="29" t="s">
        <v>185</v>
      </c>
      <c r="L210" s="28"/>
      <c r="M210" s="28" t="s">
        <v>39</v>
      </c>
      <c r="N210" s="256"/>
      <c r="P210" s="3">
        <v>201</v>
      </c>
      <c r="Q210" s="188" t="s">
        <v>351</v>
      </c>
      <c r="R210" s="245">
        <v>0</v>
      </c>
      <c r="S210" s="244">
        <f t="shared" si="69"/>
        <v>0</v>
      </c>
    </row>
    <row r="211" spans="8:19" x14ac:dyDescent="0.3">
      <c r="H211" s="197">
        <v>202</v>
      </c>
      <c r="I211" s="198">
        <v>2654</v>
      </c>
      <c r="J211" s="28" t="s">
        <v>196</v>
      </c>
      <c r="K211" s="29" t="s">
        <v>197</v>
      </c>
      <c r="L211" s="28"/>
      <c r="M211" s="28" t="s">
        <v>2420</v>
      </c>
      <c r="N211" s="256"/>
      <c r="P211" s="3">
        <v>202</v>
      </c>
      <c r="Q211" s="188" t="s">
        <v>311</v>
      </c>
      <c r="R211" s="245">
        <v>0</v>
      </c>
      <c r="S211" s="244">
        <f t="shared" si="69"/>
        <v>0</v>
      </c>
    </row>
    <row r="212" spans="8:19" x14ac:dyDescent="0.3">
      <c r="H212" s="197">
        <v>203</v>
      </c>
      <c r="I212" s="198">
        <v>3339</v>
      </c>
      <c r="J212" s="28" t="s">
        <v>255</v>
      </c>
      <c r="K212" s="29" t="s">
        <v>256</v>
      </c>
      <c r="L212" s="28"/>
      <c r="M212" s="28" t="s">
        <v>39</v>
      </c>
      <c r="N212" s="256"/>
      <c r="P212" s="3">
        <v>203</v>
      </c>
      <c r="Q212" s="188" t="s">
        <v>365</v>
      </c>
      <c r="R212" s="245">
        <v>0</v>
      </c>
      <c r="S212" s="244">
        <f t="shared" si="69"/>
        <v>0</v>
      </c>
    </row>
    <row r="213" spans="8:19" x14ac:dyDescent="0.3">
      <c r="H213" s="197">
        <v>204</v>
      </c>
      <c r="I213" s="197">
        <v>3422</v>
      </c>
      <c r="J213" s="29" t="s">
        <v>271</v>
      </c>
      <c r="K213" s="29" t="s">
        <v>272</v>
      </c>
      <c r="L213" s="28" t="s">
        <v>73</v>
      </c>
      <c r="M213" s="28" t="s">
        <v>27</v>
      </c>
      <c r="N213" s="256"/>
      <c r="P213" s="3">
        <v>204</v>
      </c>
      <c r="Q213" s="188" t="s">
        <v>309</v>
      </c>
      <c r="R213" s="245">
        <v>0</v>
      </c>
      <c r="S213" s="244">
        <f t="shared" si="69"/>
        <v>0</v>
      </c>
    </row>
    <row r="214" spans="8:19" x14ac:dyDescent="0.3">
      <c r="H214" s="197">
        <v>205</v>
      </c>
      <c r="I214" s="197">
        <v>3618</v>
      </c>
      <c r="J214" s="29" t="s">
        <v>277</v>
      </c>
      <c r="K214" s="28" t="s">
        <v>278</v>
      </c>
      <c r="L214" s="28" t="s">
        <v>73</v>
      </c>
      <c r="M214" s="28" t="s">
        <v>2561</v>
      </c>
      <c r="N214" s="256">
        <v>0.32</v>
      </c>
      <c r="P214" s="3">
        <v>205</v>
      </c>
      <c r="Q214" s="188" t="s">
        <v>349</v>
      </c>
      <c r="R214" s="196">
        <v>0.7</v>
      </c>
      <c r="S214" s="244">
        <f t="shared" si="69"/>
        <v>0</v>
      </c>
    </row>
    <row r="215" spans="8:19" x14ac:dyDescent="0.3">
      <c r="H215" s="197">
        <v>206</v>
      </c>
      <c r="I215" s="198">
        <v>3671</v>
      </c>
      <c r="J215" s="28" t="s">
        <v>279</v>
      </c>
      <c r="K215" s="29" t="s">
        <v>280</v>
      </c>
      <c r="L215" s="28"/>
      <c r="M215" s="28" t="s">
        <v>17</v>
      </c>
      <c r="N215" s="256"/>
      <c r="P215" s="3">
        <v>206</v>
      </c>
      <c r="Q215" s="188" t="s">
        <v>255</v>
      </c>
      <c r="R215" s="245">
        <v>0</v>
      </c>
      <c r="S215" s="244">
        <f t="shared" si="69"/>
        <v>0</v>
      </c>
    </row>
    <row r="216" spans="8:19" x14ac:dyDescent="0.3">
      <c r="H216" s="197">
        <v>207</v>
      </c>
      <c r="I216" s="197">
        <v>3672</v>
      </c>
      <c r="J216" s="29" t="s">
        <v>281</v>
      </c>
      <c r="K216" s="28" t="s">
        <v>281</v>
      </c>
      <c r="L216" s="28" t="s">
        <v>73</v>
      </c>
      <c r="M216" s="28" t="s">
        <v>20</v>
      </c>
      <c r="N216" s="256"/>
      <c r="P216" s="3">
        <v>207</v>
      </c>
      <c r="Q216" s="188" t="s">
        <v>385</v>
      </c>
      <c r="R216" s="196">
        <v>0.45</v>
      </c>
      <c r="S216" s="244">
        <f t="shared" si="69"/>
        <v>0</v>
      </c>
    </row>
    <row r="217" spans="8:19" x14ac:dyDescent="0.3">
      <c r="H217" s="197">
        <v>208</v>
      </c>
      <c r="I217" s="198">
        <v>3696</v>
      </c>
      <c r="J217" s="28" t="s">
        <v>282</v>
      </c>
      <c r="K217" s="29" t="s">
        <v>283</v>
      </c>
      <c r="L217" s="28"/>
      <c r="M217" s="28" t="s">
        <v>39</v>
      </c>
      <c r="N217" s="256"/>
      <c r="P217" s="3">
        <v>208</v>
      </c>
      <c r="Q217" s="188" t="s">
        <v>380</v>
      </c>
      <c r="R217" s="196">
        <v>0.45</v>
      </c>
      <c r="S217" s="244">
        <f t="shared" si="69"/>
        <v>0</v>
      </c>
    </row>
    <row r="218" spans="8:19" x14ac:dyDescent="0.3">
      <c r="H218" s="197">
        <v>209</v>
      </c>
      <c r="I218" s="198">
        <v>3717</v>
      </c>
      <c r="J218" s="28" t="s">
        <v>284</v>
      </c>
      <c r="K218" s="29" t="s">
        <v>285</v>
      </c>
      <c r="L218" s="28"/>
      <c r="M218" s="28" t="s">
        <v>39</v>
      </c>
      <c r="N218" s="256"/>
      <c r="P218" s="3">
        <v>209</v>
      </c>
      <c r="Q218" s="188" t="s">
        <v>383</v>
      </c>
      <c r="R218" s="196">
        <v>0.45</v>
      </c>
      <c r="S218" s="244">
        <f t="shared" si="69"/>
        <v>0</v>
      </c>
    </row>
    <row r="219" spans="8:19" x14ac:dyDescent="0.3">
      <c r="H219" s="197">
        <v>210</v>
      </c>
      <c r="I219" s="198">
        <v>3718</v>
      </c>
      <c r="J219" s="28" t="s">
        <v>286</v>
      </c>
      <c r="K219" s="29" t="s">
        <v>287</v>
      </c>
      <c r="L219" s="28"/>
      <c r="M219" s="28" t="s">
        <v>39</v>
      </c>
      <c r="N219" s="256"/>
      <c r="P219" s="3">
        <v>210</v>
      </c>
      <c r="Q219" s="190" t="s">
        <v>539</v>
      </c>
      <c r="R219" s="196">
        <v>0.08</v>
      </c>
      <c r="S219" s="244">
        <f t="shared" si="69"/>
        <v>0</v>
      </c>
    </row>
    <row r="220" spans="8:19" x14ac:dyDescent="0.3">
      <c r="H220" s="197">
        <v>211</v>
      </c>
      <c r="I220" s="198">
        <v>3720</v>
      </c>
      <c r="J220" s="28" t="s">
        <v>288</v>
      </c>
      <c r="K220" s="29" t="s">
        <v>289</v>
      </c>
      <c r="L220" s="28"/>
      <c r="M220" s="28" t="s">
        <v>39</v>
      </c>
      <c r="N220" s="256"/>
      <c r="P220" s="3">
        <v>211</v>
      </c>
      <c r="Q220" s="190" t="s">
        <v>220</v>
      </c>
      <c r="R220" s="196">
        <v>0.05</v>
      </c>
      <c r="S220" s="244">
        <f t="shared" si="69"/>
        <v>0</v>
      </c>
    </row>
    <row r="221" spans="8:19" x14ac:dyDescent="0.3">
      <c r="H221" s="197">
        <v>212</v>
      </c>
      <c r="I221" s="198">
        <v>3722</v>
      </c>
      <c r="J221" s="28" t="s">
        <v>290</v>
      </c>
      <c r="K221" s="29" t="s">
        <v>291</v>
      </c>
      <c r="L221" s="28"/>
      <c r="M221" s="19" t="s">
        <v>25</v>
      </c>
      <c r="N221" s="256"/>
      <c r="P221" s="3">
        <v>212</v>
      </c>
      <c r="Q221" s="188" t="s">
        <v>526</v>
      </c>
      <c r="R221" s="196">
        <v>0.64341666666666664</v>
      </c>
      <c r="S221" s="244">
        <f t="shared" si="69"/>
        <v>0</v>
      </c>
    </row>
    <row r="222" spans="8:19" x14ac:dyDescent="0.3">
      <c r="H222" s="197">
        <v>213</v>
      </c>
      <c r="I222" s="197">
        <v>3729</v>
      </c>
      <c r="J222" s="28" t="s">
        <v>292</v>
      </c>
      <c r="K222" s="28" t="s">
        <v>293</v>
      </c>
      <c r="L222" s="28" t="s">
        <v>73</v>
      </c>
      <c r="M222" s="28" t="s">
        <v>27</v>
      </c>
      <c r="N222" s="256"/>
      <c r="P222" s="3">
        <v>213</v>
      </c>
      <c r="Q222" s="188" t="s">
        <v>228</v>
      </c>
      <c r="R222" s="196">
        <v>0.7</v>
      </c>
      <c r="S222" s="244">
        <f t="shared" si="69"/>
        <v>0</v>
      </c>
    </row>
    <row r="223" spans="8:19" x14ac:dyDescent="0.3">
      <c r="H223" s="197">
        <v>214</v>
      </c>
      <c r="I223" s="197">
        <v>3734</v>
      </c>
      <c r="J223" s="29" t="s">
        <v>271</v>
      </c>
      <c r="K223" s="28" t="s">
        <v>294</v>
      </c>
      <c r="L223" s="28" t="s">
        <v>70</v>
      </c>
      <c r="M223" s="28" t="s">
        <v>27</v>
      </c>
      <c r="N223" s="256"/>
      <c r="P223" s="3">
        <v>214</v>
      </c>
      <c r="Q223" s="188" t="s">
        <v>477</v>
      </c>
      <c r="R223" s="196">
        <v>1.006681818181818</v>
      </c>
      <c r="S223" s="244">
        <f t="shared" si="69"/>
        <v>0</v>
      </c>
    </row>
    <row r="224" spans="8:19" x14ac:dyDescent="0.3">
      <c r="H224" s="197">
        <v>215</v>
      </c>
      <c r="I224" s="197">
        <v>3747</v>
      </c>
      <c r="J224" s="28" t="s">
        <v>295</v>
      </c>
      <c r="K224" s="28" t="s">
        <v>296</v>
      </c>
      <c r="L224" s="28" t="s">
        <v>65</v>
      </c>
      <c r="M224" s="28" t="s">
        <v>27</v>
      </c>
      <c r="N224" s="256"/>
      <c r="P224" s="3">
        <v>215</v>
      </c>
      <c r="Q224" s="188" t="s">
        <v>474</v>
      </c>
      <c r="R224" s="196">
        <v>1.1605555555555558</v>
      </c>
      <c r="S224" s="244">
        <f t="shared" si="69"/>
        <v>0</v>
      </c>
    </row>
    <row r="225" spans="8:19" x14ac:dyDescent="0.3">
      <c r="H225" s="197">
        <v>216</v>
      </c>
      <c r="I225" s="197">
        <v>3777</v>
      </c>
      <c r="J225" s="28" t="s">
        <v>297</v>
      </c>
      <c r="K225" s="28" t="s">
        <v>298</v>
      </c>
      <c r="L225" s="28"/>
      <c r="M225" s="28" t="s">
        <v>40</v>
      </c>
      <c r="N225" s="256"/>
      <c r="P225" s="3">
        <v>216</v>
      </c>
      <c r="Q225" s="188" t="s">
        <v>500</v>
      </c>
      <c r="R225" s="245">
        <v>0</v>
      </c>
      <c r="S225" s="244">
        <f t="shared" si="69"/>
        <v>0</v>
      </c>
    </row>
    <row r="226" spans="8:19" x14ac:dyDescent="0.3">
      <c r="H226" s="197">
        <v>217</v>
      </c>
      <c r="I226" s="198">
        <v>3791</v>
      </c>
      <c r="J226" s="28" t="s">
        <v>299</v>
      </c>
      <c r="K226" s="29" t="s">
        <v>300</v>
      </c>
      <c r="L226" s="28"/>
      <c r="M226" s="28" t="s">
        <v>17</v>
      </c>
      <c r="N226" s="256"/>
      <c r="P226" s="3">
        <v>217</v>
      </c>
      <c r="Q226" s="188" t="s">
        <v>184</v>
      </c>
      <c r="R226" s="245">
        <v>0</v>
      </c>
      <c r="S226" s="244">
        <f t="shared" si="69"/>
        <v>0</v>
      </c>
    </row>
    <row r="227" spans="8:19" x14ac:dyDescent="0.3">
      <c r="H227" s="197">
        <v>218</v>
      </c>
      <c r="I227" s="197">
        <v>3824</v>
      </c>
      <c r="J227" s="28" t="s">
        <v>301</v>
      </c>
      <c r="K227" s="28" t="s">
        <v>302</v>
      </c>
      <c r="L227" s="28" t="s">
        <v>62</v>
      </c>
      <c r="M227" s="28" t="s">
        <v>31</v>
      </c>
      <c r="N227" s="256"/>
      <c r="P227" s="3">
        <v>218</v>
      </c>
      <c r="Q227" s="188" t="s">
        <v>422</v>
      </c>
      <c r="R227" s="245">
        <v>0</v>
      </c>
      <c r="S227" s="244">
        <f t="shared" si="69"/>
        <v>0</v>
      </c>
    </row>
    <row r="228" spans="8:19" x14ac:dyDescent="0.3">
      <c r="H228" s="197">
        <v>219</v>
      </c>
      <c r="I228" s="197">
        <v>3862</v>
      </c>
      <c r="J228" s="28" t="s">
        <v>303</v>
      </c>
      <c r="K228" s="28" t="s">
        <v>304</v>
      </c>
      <c r="L228" s="28" t="s">
        <v>65</v>
      </c>
      <c r="M228" s="28" t="s">
        <v>27</v>
      </c>
      <c r="N228" s="256"/>
      <c r="P228" s="3">
        <v>219</v>
      </c>
      <c r="Q228" s="188" t="s">
        <v>301</v>
      </c>
      <c r="R228" s="196">
        <v>0.2</v>
      </c>
      <c r="S228" s="244">
        <f t="shared" si="69"/>
        <v>1</v>
      </c>
    </row>
    <row r="229" spans="8:19" x14ac:dyDescent="0.3">
      <c r="H229" s="197">
        <v>220</v>
      </c>
      <c r="I229" s="197">
        <v>3863</v>
      </c>
      <c r="J229" s="28" t="s">
        <v>305</v>
      </c>
      <c r="K229" s="28" t="s">
        <v>306</v>
      </c>
      <c r="L229" s="28" t="s">
        <v>148</v>
      </c>
      <c r="M229" s="28" t="s">
        <v>23</v>
      </c>
      <c r="N229" s="256"/>
      <c r="P229" s="3">
        <v>220</v>
      </c>
      <c r="Q229" s="188" t="s">
        <v>417</v>
      </c>
      <c r="R229" s="196">
        <v>0.21</v>
      </c>
      <c r="S229" s="244">
        <f t="shared" si="69"/>
        <v>1</v>
      </c>
    </row>
    <row r="230" spans="8:19" x14ac:dyDescent="0.3">
      <c r="H230" s="197">
        <v>221</v>
      </c>
      <c r="I230" s="197">
        <v>3902</v>
      </c>
      <c r="J230" s="28" t="s">
        <v>307</v>
      </c>
      <c r="K230" s="28" t="s">
        <v>308</v>
      </c>
      <c r="L230" s="28" t="s">
        <v>124</v>
      </c>
      <c r="M230" s="28" t="s">
        <v>27</v>
      </c>
      <c r="N230" s="256">
        <v>0</v>
      </c>
      <c r="P230" s="3">
        <v>221</v>
      </c>
      <c r="Q230" s="188" t="s">
        <v>469</v>
      </c>
      <c r="R230" s="196">
        <v>0.21179999999999999</v>
      </c>
      <c r="S230" s="244">
        <f t="shared" si="69"/>
        <v>1</v>
      </c>
    </row>
    <row r="231" spans="8:19" x14ac:dyDescent="0.3">
      <c r="H231" s="197">
        <v>222</v>
      </c>
      <c r="I231" s="198">
        <v>3960</v>
      </c>
      <c r="J231" s="28" t="s">
        <v>309</v>
      </c>
      <c r="K231" s="29" t="s">
        <v>310</v>
      </c>
      <c r="L231" s="28"/>
      <c r="M231" s="28" t="s">
        <v>39</v>
      </c>
      <c r="N231" s="256"/>
      <c r="P231" s="3">
        <v>222</v>
      </c>
      <c r="Q231" s="188" t="s">
        <v>116</v>
      </c>
      <c r="R231" s="196">
        <v>0.13608333333333336</v>
      </c>
      <c r="S231" s="244">
        <f t="shared" si="69"/>
        <v>1</v>
      </c>
    </row>
    <row r="232" spans="8:19" x14ac:dyDescent="0.3">
      <c r="H232" s="197">
        <v>223</v>
      </c>
      <c r="I232" s="197">
        <v>3961</v>
      </c>
      <c r="J232" s="29" t="s">
        <v>224</v>
      </c>
      <c r="K232" s="28"/>
      <c r="L232" s="28" t="s">
        <v>65</v>
      </c>
      <c r="M232" s="28" t="s">
        <v>27</v>
      </c>
      <c r="N232" s="256">
        <v>0</v>
      </c>
      <c r="P232" s="3">
        <v>223</v>
      </c>
      <c r="Q232" s="188" t="s">
        <v>102</v>
      </c>
      <c r="R232" s="196">
        <v>0.15</v>
      </c>
      <c r="S232" s="244">
        <f t="shared" si="69"/>
        <v>1</v>
      </c>
    </row>
    <row r="233" spans="8:19" x14ac:dyDescent="0.3">
      <c r="H233" s="197">
        <v>224</v>
      </c>
      <c r="I233" s="198">
        <v>3962</v>
      </c>
      <c r="J233" s="28" t="s">
        <v>311</v>
      </c>
      <c r="K233" s="29" t="s">
        <v>312</v>
      </c>
      <c r="L233" s="28"/>
      <c r="M233" s="28" t="s">
        <v>39</v>
      </c>
      <c r="N233" s="256"/>
      <c r="P233" s="3">
        <v>224</v>
      </c>
      <c r="Q233" s="188" t="s">
        <v>102</v>
      </c>
      <c r="R233" s="196">
        <v>0.15</v>
      </c>
      <c r="S233" s="244">
        <f t="shared" si="69"/>
        <v>1</v>
      </c>
    </row>
    <row r="234" spans="8:19" x14ac:dyDescent="0.3">
      <c r="H234" s="197">
        <v>225</v>
      </c>
      <c r="I234" s="198">
        <v>3984</v>
      </c>
      <c r="J234" s="28" t="s">
        <v>313</v>
      </c>
      <c r="K234" s="29" t="s">
        <v>314</v>
      </c>
      <c r="L234" s="28"/>
      <c r="M234" s="28" t="s">
        <v>39</v>
      </c>
      <c r="N234" s="256"/>
      <c r="P234" s="3">
        <v>225</v>
      </c>
      <c r="Q234" s="188" t="s">
        <v>180</v>
      </c>
      <c r="R234" s="196">
        <v>0.21377272727272725</v>
      </c>
      <c r="S234" s="244">
        <f t="shared" si="69"/>
        <v>1</v>
      </c>
    </row>
    <row r="235" spans="8:19" x14ac:dyDescent="0.3">
      <c r="H235" s="197">
        <v>226</v>
      </c>
      <c r="I235" s="198">
        <v>3992</v>
      </c>
      <c r="J235" s="28" t="s">
        <v>315</v>
      </c>
      <c r="K235" s="29" t="s">
        <v>316</v>
      </c>
      <c r="L235" s="28"/>
      <c r="M235" s="28" t="s">
        <v>39</v>
      </c>
      <c r="N235" s="256"/>
      <c r="P235" s="3">
        <v>226</v>
      </c>
      <c r="Q235" s="188" t="s">
        <v>60</v>
      </c>
      <c r="R235" s="196">
        <v>0.19</v>
      </c>
      <c r="S235" s="244">
        <f t="shared" si="69"/>
        <v>1</v>
      </c>
    </row>
    <row r="236" spans="8:19" x14ac:dyDescent="0.3">
      <c r="H236" s="197">
        <v>227</v>
      </c>
      <c r="I236" s="197">
        <v>4000</v>
      </c>
      <c r="J236" s="28" t="s">
        <v>317</v>
      </c>
      <c r="K236" s="28" t="s">
        <v>318</v>
      </c>
      <c r="L236" s="28"/>
      <c r="M236" s="28" t="s">
        <v>27</v>
      </c>
      <c r="N236" s="256"/>
      <c r="P236" s="3">
        <v>227</v>
      </c>
      <c r="Q236" s="243" t="s">
        <v>120</v>
      </c>
      <c r="R236" s="196">
        <v>0.2</v>
      </c>
      <c r="S236" s="244">
        <f t="shared" si="69"/>
        <v>1</v>
      </c>
    </row>
    <row r="237" spans="8:19" x14ac:dyDescent="0.3">
      <c r="H237" s="197">
        <v>228</v>
      </c>
      <c r="I237" s="197">
        <v>4007</v>
      </c>
      <c r="J237" s="29" t="s">
        <v>319</v>
      </c>
      <c r="K237" s="28" t="s">
        <v>320</v>
      </c>
      <c r="L237" s="28" t="s">
        <v>65</v>
      </c>
      <c r="M237" s="28" t="s">
        <v>27</v>
      </c>
      <c r="N237" s="256">
        <v>0</v>
      </c>
      <c r="P237" s="3">
        <v>228</v>
      </c>
      <c r="Q237" s="188" t="s">
        <v>465</v>
      </c>
      <c r="R237" s="196">
        <v>0.2364044943820223</v>
      </c>
      <c r="S237" s="244">
        <f t="shared" si="69"/>
        <v>1</v>
      </c>
    </row>
    <row r="238" spans="8:19" x14ac:dyDescent="0.3">
      <c r="H238" s="197">
        <v>229</v>
      </c>
      <c r="I238" s="198">
        <v>4013</v>
      </c>
      <c r="J238" s="28" t="s">
        <v>321</v>
      </c>
      <c r="K238" s="29" t="s">
        <v>322</v>
      </c>
      <c r="L238" s="28"/>
      <c r="M238" s="28" t="s">
        <v>39</v>
      </c>
      <c r="N238" s="256"/>
      <c r="P238" s="3">
        <v>229</v>
      </c>
      <c r="Q238" s="188" t="s">
        <v>94</v>
      </c>
      <c r="R238" s="196">
        <v>0.22800000000000001</v>
      </c>
      <c r="S238" s="244">
        <f t="shared" si="69"/>
        <v>1</v>
      </c>
    </row>
    <row r="239" spans="8:19" x14ac:dyDescent="0.3">
      <c r="H239" s="197">
        <v>230</v>
      </c>
      <c r="I239" s="198">
        <v>4014</v>
      </c>
      <c r="J239" s="28" t="s">
        <v>323</v>
      </c>
      <c r="K239" s="29" t="s">
        <v>324</v>
      </c>
      <c r="L239" s="28"/>
      <c r="M239" s="28" t="s">
        <v>39</v>
      </c>
      <c r="N239" s="256"/>
      <c r="P239" s="3">
        <v>230</v>
      </c>
      <c r="Q239" s="188" t="s">
        <v>467</v>
      </c>
      <c r="R239" s="196">
        <v>0.21455263157894733</v>
      </c>
      <c r="S239" s="244">
        <f t="shared" si="69"/>
        <v>1</v>
      </c>
    </row>
    <row r="240" spans="8:19" x14ac:dyDescent="0.3">
      <c r="H240" s="197">
        <v>231</v>
      </c>
      <c r="I240" s="198">
        <v>4015</v>
      </c>
      <c r="J240" s="28" t="s">
        <v>325</v>
      </c>
      <c r="K240" s="29" t="s">
        <v>326</v>
      </c>
      <c r="L240" s="28"/>
      <c r="M240" s="28" t="s">
        <v>39</v>
      </c>
      <c r="N240" s="256"/>
      <c r="P240" s="3">
        <v>231</v>
      </c>
      <c r="Q240" s="188" t="s">
        <v>473</v>
      </c>
      <c r="R240" s="196">
        <v>0.3</v>
      </c>
      <c r="S240" s="244">
        <f t="shared" si="69"/>
        <v>1</v>
      </c>
    </row>
    <row r="241" spans="8:19" x14ac:dyDescent="0.3">
      <c r="H241" s="197">
        <v>232</v>
      </c>
      <c r="I241" s="198">
        <v>4016</v>
      </c>
      <c r="J241" s="28" t="s">
        <v>327</v>
      </c>
      <c r="K241" s="29" t="s">
        <v>328</v>
      </c>
      <c r="L241" s="28"/>
      <c r="M241" s="28" t="s">
        <v>39</v>
      </c>
      <c r="N241" s="256"/>
      <c r="P241" s="3">
        <v>232</v>
      </c>
      <c r="Q241" s="188" t="s">
        <v>491</v>
      </c>
      <c r="R241" s="196">
        <v>0.3</v>
      </c>
      <c r="S241" s="244">
        <f t="shared" si="69"/>
        <v>1</v>
      </c>
    </row>
    <row r="242" spans="8:19" x14ac:dyDescent="0.3">
      <c r="H242" s="197">
        <v>233</v>
      </c>
      <c r="I242" s="198">
        <v>4017</v>
      </c>
      <c r="J242" s="28" t="s">
        <v>329</v>
      </c>
      <c r="K242" s="29" t="s">
        <v>330</v>
      </c>
      <c r="L242" s="28"/>
      <c r="M242" s="28" t="s">
        <v>39</v>
      </c>
      <c r="N242" s="256"/>
      <c r="P242" s="3">
        <v>233</v>
      </c>
      <c r="Q242" s="192" t="s">
        <v>91</v>
      </c>
      <c r="R242" s="196">
        <v>0.38</v>
      </c>
      <c r="S242" s="244">
        <f t="shared" si="69"/>
        <v>1</v>
      </c>
    </row>
    <row r="243" spans="8:19" x14ac:dyDescent="0.3">
      <c r="H243" s="197">
        <v>234</v>
      </c>
      <c r="I243" s="198">
        <v>4019</v>
      </c>
      <c r="J243" s="28" t="s">
        <v>331</v>
      </c>
      <c r="K243" s="29" t="s">
        <v>332</v>
      </c>
      <c r="L243" s="28"/>
      <c r="M243" s="28" t="s">
        <v>39</v>
      </c>
      <c r="N243" s="256"/>
      <c r="P243" s="3">
        <v>234</v>
      </c>
      <c r="Q243" s="192" t="s">
        <v>522</v>
      </c>
      <c r="R243" s="196">
        <v>0.32908333333333328</v>
      </c>
      <c r="S243" s="244">
        <f t="shared" si="69"/>
        <v>1</v>
      </c>
    </row>
    <row r="244" spans="8:19" x14ac:dyDescent="0.3">
      <c r="H244" s="197">
        <v>235</v>
      </c>
      <c r="I244" s="197">
        <v>4042</v>
      </c>
      <c r="J244" s="28" t="s">
        <v>333</v>
      </c>
      <c r="K244" s="28"/>
      <c r="L244" s="28" t="s">
        <v>65</v>
      </c>
      <c r="M244" s="28" t="s">
        <v>27</v>
      </c>
      <c r="N244" s="256"/>
      <c r="P244" s="3">
        <v>235</v>
      </c>
      <c r="Q244" s="192" t="s">
        <v>321</v>
      </c>
      <c r="R244" s="245">
        <v>0</v>
      </c>
      <c r="S244" s="244">
        <f t="shared" si="69"/>
        <v>0</v>
      </c>
    </row>
    <row r="245" spans="8:19" x14ac:dyDescent="0.3">
      <c r="H245" s="197">
        <v>236</v>
      </c>
      <c r="I245" s="197">
        <v>4044</v>
      </c>
      <c r="J245" s="28" t="s">
        <v>334</v>
      </c>
      <c r="K245" s="28"/>
      <c r="L245" s="28" t="s">
        <v>65</v>
      </c>
      <c r="M245" s="28" t="s">
        <v>27</v>
      </c>
      <c r="N245" s="256"/>
      <c r="P245" s="3">
        <v>236</v>
      </c>
      <c r="Q245" s="192" t="s">
        <v>282</v>
      </c>
      <c r="R245" s="245">
        <v>0</v>
      </c>
      <c r="S245" s="244">
        <f t="shared" si="69"/>
        <v>0</v>
      </c>
    </row>
    <row r="246" spans="8:19" x14ac:dyDescent="0.3">
      <c r="H246" s="197">
        <v>237</v>
      </c>
      <c r="I246" s="198">
        <v>4046</v>
      </c>
      <c r="J246" s="28" t="s">
        <v>335</v>
      </c>
      <c r="K246" s="29" t="s">
        <v>336</v>
      </c>
      <c r="L246" s="28"/>
      <c r="M246" s="28" t="s">
        <v>27</v>
      </c>
      <c r="N246" s="256"/>
      <c r="P246" s="3">
        <v>237</v>
      </c>
      <c r="Q246" s="192" t="s">
        <v>325</v>
      </c>
      <c r="R246" s="245">
        <v>0</v>
      </c>
      <c r="S246" s="244">
        <f t="shared" si="69"/>
        <v>0</v>
      </c>
    </row>
    <row r="247" spans="8:19" x14ac:dyDescent="0.3">
      <c r="H247" s="197">
        <v>238</v>
      </c>
      <c r="I247" s="198">
        <v>4065</v>
      </c>
      <c r="J247" s="28"/>
      <c r="K247" s="29" t="s">
        <v>337</v>
      </c>
      <c r="L247" s="28"/>
      <c r="M247" s="28" t="s">
        <v>27</v>
      </c>
      <c r="N247" s="256"/>
      <c r="P247" s="3">
        <v>238</v>
      </c>
      <c r="Q247" s="192" t="s">
        <v>327</v>
      </c>
      <c r="R247" s="245">
        <v>0</v>
      </c>
      <c r="S247" s="244">
        <f t="shared" si="69"/>
        <v>0</v>
      </c>
    </row>
    <row r="248" spans="8:19" x14ac:dyDescent="0.3">
      <c r="H248" s="197">
        <v>239</v>
      </c>
      <c r="I248" s="198">
        <v>4073</v>
      </c>
      <c r="J248" s="28" t="s">
        <v>338</v>
      </c>
      <c r="K248" s="29" t="s">
        <v>338</v>
      </c>
      <c r="L248" s="28"/>
      <c r="M248" s="28" t="s">
        <v>27</v>
      </c>
      <c r="N248" s="256"/>
      <c r="P248" s="3">
        <v>239</v>
      </c>
      <c r="Q248" s="192" t="s">
        <v>508</v>
      </c>
      <c r="R248" s="196">
        <v>0.48</v>
      </c>
      <c r="S248" s="244">
        <f t="shared" si="69"/>
        <v>0</v>
      </c>
    </row>
    <row r="249" spans="8:19" x14ac:dyDescent="0.3">
      <c r="H249" s="197">
        <v>240</v>
      </c>
      <c r="I249" s="198">
        <v>4131</v>
      </c>
      <c r="J249" s="28" t="s">
        <v>339</v>
      </c>
      <c r="K249" s="29" t="s">
        <v>340</v>
      </c>
      <c r="L249" s="28"/>
      <c r="M249" s="28" t="s">
        <v>39</v>
      </c>
      <c r="N249" s="256"/>
      <c r="P249" s="3">
        <v>240</v>
      </c>
      <c r="Q249" s="192" t="s">
        <v>510</v>
      </c>
      <c r="R249" s="196">
        <v>0.48</v>
      </c>
      <c r="S249" s="244">
        <f t="shared" si="69"/>
        <v>0</v>
      </c>
    </row>
    <row r="250" spans="8:19" x14ac:dyDescent="0.3">
      <c r="H250" s="197">
        <v>241</v>
      </c>
      <c r="I250" s="197">
        <v>4157</v>
      </c>
      <c r="J250" s="23" t="s">
        <v>341</v>
      </c>
      <c r="K250" s="28" t="s">
        <v>342</v>
      </c>
      <c r="L250" s="28" t="s">
        <v>343</v>
      </c>
      <c r="M250" s="22" t="s">
        <v>2420</v>
      </c>
      <c r="N250" s="256"/>
      <c r="P250" s="3">
        <v>241</v>
      </c>
      <c r="Q250" s="192" t="s">
        <v>414</v>
      </c>
      <c r="R250" s="245">
        <v>0</v>
      </c>
      <c r="S250" s="244">
        <f t="shared" si="69"/>
        <v>0</v>
      </c>
    </row>
    <row r="251" spans="8:19" x14ac:dyDescent="0.3">
      <c r="H251" s="197">
        <v>242</v>
      </c>
      <c r="I251" s="198">
        <v>4191</v>
      </c>
      <c r="J251" s="28" t="s">
        <v>344</v>
      </c>
      <c r="K251" s="29" t="s">
        <v>345</v>
      </c>
      <c r="L251" s="28"/>
      <c r="M251" s="28" t="s">
        <v>27</v>
      </c>
      <c r="N251" s="256"/>
      <c r="P251" s="3">
        <v>242</v>
      </c>
      <c r="Q251" s="192" t="s">
        <v>323</v>
      </c>
      <c r="R251" s="245">
        <v>0</v>
      </c>
      <c r="S251" s="244">
        <f t="shared" si="69"/>
        <v>0</v>
      </c>
    </row>
    <row r="252" spans="8:19" x14ac:dyDescent="0.3">
      <c r="H252" s="197">
        <v>243</v>
      </c>
      <c r="I252" s="198">
        <v>4192</v>
      </c>
      <c r="J252" s="28"/>
      <c r="K252" s="29" t="s">
        <v>346</v>
      </c>
      <c r="L252" s="28"/>
      <c r="M252" s="28" t="s">
        <v>27</v>
      </c>
      <c r="N252" s="256"/>
      <c r="P252" s="3">
        <v>243</v>
      </c>
      <c r="Q252" s="194" t="s">
        <v>230</v>
      </c>
      <c r="R252" s="196">
        <v>0.18</v>
      </c>
      <c r="S252" s="244">
        <f t="shared" si="69"/>
        <v>0</v>
      </c>
    </row>
    <row r="253" spans="8:19" x14ac:dyDescent="0.3">
      <c r="H253" s="197">
        <v>244</v>
      </c>
      <c r="I253" s="198">
        <v>4198</v>
      </c>
      <c r="J253" s="22" t="s">
        <v>347</v>
      </c>
      <c r="K253" s="21" t="s">
        <v>348</v>
      </c>
      <c r="L253" s="22"/>
      <c r="M253" s="22" t="s">
        <v>17</v>
      </c>
      <c r="N253" s="256"/>
      <c r="P253" s="3">
        <v>244</v>
      </c>
      <c r="Q253" s="194" t="s">
        <v>537</v>
      </c>
      <c r="R253" s="196">
        <v>0.32</v>
      </c>
      <c r="S253" s="244">
        <f t="shared" si="69"/>
        <v>0</v>
      </c>
    </row>
    <row r="254" spans="8:19" x14ac:dyDescent="0.3">
      <c r="H254" s="197">
        <v>245</v>
      </c>
      <c r="I254" s="198">
        <v>4359</v>
      </c>
      <c r="J254" s="28" t="s">
        <v>349</v>
      </c>
      <c r="K254" s="29" t="s">
        <v>350</v>
      </c>
      <c r="L254" s="28"/>
      <c r="M254" s="28" t="s">
        <v>39</v>
      </c>
      <c r="N254" s="256"/>
      <c r="P254" s="3">
        <v>245</v>
      </c>
      <c r="Q254" s="242" t="s">
        <v>535</v>
      </c>
      <c r="R254" s="196">
        <v>0.21</v>
      </c>
      <c r="S254" s="244">
        <f t="shared" si="69"/>
        <v>0</v>
      </c>
    </row>
    <row r="255" spans="8:19" x14ac:dyDescent="0.3">
      <c r="H255" s="197">
        <v>246</v>
      </c>
      <c r="I255" s="198">
        <v>4407</v>
      </c>
      <c r="J255" s="28" t="s">
        <v>351</v>
      </c>
      <c r="K255" s="29" t="s">
        <v>352</v>
      </c>
      <c r="L255" s="28"/>
      <c r="M255" s="28" t="s">
        <v>39</v>
      </c>
      <c r="N255" s="256"/>
      <c r="P255" s="3">
        <v>246</v>
      </c>
      <c r="Q255" s="188" t="s">
        <v>554</v>
      </c>
      <c r="R255" s="196">
        <v>0.2</v>
      </c>
      <c r="S255" s="244">
        <f t="shared" si="69"/>
        <v>0</v>
      </c>
    </row>
    <row r="256" spans="8:19" x14ac:dyDescent="0.3">
      <c r="H256" s="197">
        <v>247</v>
      </c>
      <c r="I256" s="198">
        <v>4408</v>
      </c>
      <c r="J256" s="28" t="s">
        <v>353</v>
      </c>
      <c r="K256" s="29" t="s">
        <v>354</v>
      </c>
      <c r="L256" s="28"/>
      <c r="M256" s="28" t="s">
        <v>39</v>
      </c>
      <c r="N256" s="256"/>
      <c r="P256" s="3">
        <v>247</v>
      </c>
      <c r="Q256" s="190" t="s">
        <v>536</v>
      </c>
      <c r="R256" s="196">
        <v>0.25</v>
      </c>
      <c r="S256" s="244">
        <f t="shared" si="69"/>
        <v>0</v>
      </c>
    </row>
    <row r="257" spans="8:19" x14ac:dyDescent="0.3">
      <c r="H257" s="197">
        <v>248</v>
      </c>
      <c r="I257" s="198">
        <v>4409</v>
      </c>
      <c r="J257" s="28" t="s">
        <v>355</v>
      </c>
      <c r="K257" s="29" t="s">
        <v>356</v>
      </c>
      <c r="L257" s="28"/>
      <c r="M257" s="28" t="s">
        <v>39</v>
      </c>
      <c r="N257" s="256"/>
      <c r="P257" s="3">
        <v>248</v>
      </c>
      <c r="Q257" s="190" t="s">
        <v>549</v>
      </c>
      <c r="R257" s="196">
        <v>0.18</v>
      </c>
      <c r="S257" s="244">
        <f t="shared" si="69"/>
        <v>0</v>
      </c>
    </row>
    <row r="258" spans="8:19" x14ac:dyDescent="0.3">
      <c r="H258" s="197">
        <v>249</v>
      </c>
      <c r="I258" s="198">
        <v>4468</v>
      </c>
      <c r="J258" s="28" t="s">
        <v>357</v>
      </c>
      <c r="K258" s="29" t="s">
        <v>358</v>
      </c>
      <c r="L258" s="28"/>
      <c r="M258" s="28" t="s">
        <v>39</v>
      </c>
      <c r="N258" s="256"/>
      <c r="P258" s="3">
        <v>249</v>
      </c>
      <c r="Q258" s="190" t="s">
        <v>221</v>
      </c>
      <c r="R258" s="196">
        <v>0.05</v>
      </c>
      <c r="S258" s="244">
        <f t="shared" si="69"/>
        <v>0</v>
      </c>
    </row>
    <row r="259" spans="8:19" x14ac:dyDescent="0.3">
      <c r="H259" s="197">
        <v>250</v>
      </c>
      <c r="I259" s="198">
        <v>4471</v>
      </c>
      <c r="J259" s="28" t="s">
        <v>359</v>
      </c>
      <c r="K259" s="29" t="s">
        <v>360</v>
      </c>
      <c r="L259" s="28"/>
      <c r="M259" s="28" t="s">
        <v>39</v>
      </c>
      <c r="N259" s="256"/>
      <c r="P259" s="3">
        <v>250</v>
      </c>
      <c r="Q259" s="188" t="s">
        <v>290</v>
      </c>
      <c r="R259" s="196">
        <v>0.9</v>
      </c>
      <c r="S259" s="244">
        <f t="shared" si="69"/>
        <v>0</v>
      </c>
    </row>
    <row r="260" spans="8:19" x14ac:dyDescent="0.3">
      <c r="H260" s="197">
        <v>251</v>
      </c>
      <c r="I260" s="198">
        <v>4502</v>
      </c>
      <c r="J260" s="28" t="s">
        <v>361</v>
      </c>
      <c r="K260" s="29" t="s">
        <v>362</v>
      </c>
      <c r="L260" s="28"/>
      <c r="M260" s="28" t="s">
        <v>27</v>
      </c>
      <c r="N260" s="256"/>
      <c r="P260" s="3">
        <v>251</v>
      </c>
      <c r="Q260" s="188" t="s">
        <v>596</v>
      </c>
      <c r="R260" s="245">
        <v>0</v>
      </c>
      <c r="S260" s="244">
        <f t="shared" si="69"/>
        <v>0</v>
      </c>
    </row>
    <row r="261" spans="8:19" x14ac:dyDescent="0.3">
      <c r="H261" s="197">
        <v>252</v>
      </c>
      <c r="I261" s="198">
        <v>4516</v>
      </c>
      <c r="J261" s="28" t="s">
        <v>363</v>
      </c>
      <c r="K261" s="29" t="s">
        <v>364</v>
      </c>
      <c r="L261" s="28"/>
      <c r="M261" s="28" t="s">
        <v>21</v>
      </c>
      <c r="N261" s="256"/>
      <c r="P261" s="3">
        <v>252</v>
      </c>
      <c r="Q261" s="188" t="s">
        <v>598</v>
      </c>
      <c r="R261" s="245">
        <v>0</v>
      </c>
      <c r="S261" s="244">
        <f t="shared" si="69"/>
        <v>0</v>
      </c>
    </row>
    <row r="262" spans="8:19" x14ac:dyDescent="0.3">
      <c r="H262" s="197">
        <v>253</v>
      </c>
      <c r="I262" s="198">
        <v>4586</v>
      </c>
      <c r="J262" s="28" t="s">
        <v>365</v>
      </c>
      <c r="K262" s="29" t="s">
        <v>366</v>
      </c>
      <c r="L262" s="28"/>
      <c r="M262" s="28" t="s">
        <v>39</v>
      </c>
      <c r="N262" s="256"/>
      <c r="P262" s="3">
        <v>253</v>
      </c>
      <c r="Q262" s="188" t="s">
        <v>600</v>
      </c>
      <c r="R262" s="245">
        <v>0</v>
      </c>
      <c r="S262" s="244">
        <f t="shared" si="69"/>
        <v>0</v>
      </c>
    </row>
    <row r="263" spans="8:19" x14ac:dyDescent="0.3">
      <c r="H263" s="197">
        <v>254</v>
      </c>
      <c r="I263" s="198">
        <v>4619</v>
      </c>
      <c r="J263" s="28"/>
      <c r="K263" s="29" t="s">
        <v>367</v>
      </c>
      <c r="L263" s="28"/>
      <c r="M263" s="28" t="s">
        <v>39</v>
      </c>
      <c r="N263" s="256"/>
      <c r="P263" s="3">
        <v>254</v>
      </c>
      <c r="Q263" s="188" t="s">
        <v>547</v>
      </c>
      <c r="R263" s="245">
        <v>0</v>
      </c>
      <c r="S263" s="244">
        <f t="shared" si="69"/>
        <v>0</v>
      </c>
    </row>
    <row r="264" spans="8:19" x14ac:dyDescent="0.3">
      <c r="H264" s="197">
        <v>255</v>
      </c>
      <c r="I264" s="198">
        <v>4623</v>
      </c>
      <c r="J264" s="28" t="s">
        <v>368</v>
      </c>
      <c r="K264" s="29" t="s">
        <v>369</v>
      </c>
      <c r="L264" s="28"/>
      <c r="M264" s="28" t="s">
        <v>39</v>
      </c>
      <c r="N264" s="256"/>
      <c r="P264" s="3">
        <v>255</v>
      </c>
      <c r="Q264" s="188" t="s">
        <v>588</v>
      </c>
      <c r="R264" s="245">
        <v>0</v>
      </c>
      <c r="S264" s="244">
        <f t="shared" si="69"/>
        <v>0</v>
      </c>
    </row>
    <row r="265" spans="8:19" x14ac:dyDescent="0.3">
      <c r="H265" s="197">
        <v>256</v>
      </c>
      <c r="I265" s="198">
        <v>4638</v>
      </c>
      <c r="J265" s="28" t="s">
        <v>370</v>
      </c>
      <c r="K265" s="29" t="s">
        <v>371</v>
      </c>
      <c r="L265" s="28"/>
      <c r="M265" s="28" t="s">
        <v>27</v>
      </c>
      <c r="N265" s="256"/>
      <c r="P265" s="3">
        <v>256</v>
      </c>
      <c r="Q265" s="188" t="s">
        <v>530</v>
      </c>
      <c r="R265" s="245">
        <v>0</v>
      </c>
      <c r="S265" s="244">
        <f t="shared" si="69"/>
        <v>0</v>
      </c>
    </row>
    <row r="266" spans="8:19" x14ac:dyDescent="0.3">
      <c r="H266" s="197">
        <v>257</v>
      </c>
      <c r="I266" s="198">
        <v>4653</v>
      </c>
      <c r="J266" s="28"/>
      <c r="K266" s="29" t="s">
        <v>372</v>
      </c>
      <c r="L266" s="28"/>
      <c r="M266" s="28" t="s">
        <v>27</v>
      </c>
      <c r="N266" s="256"/>
      <c r="P266" s="3">
        <v>257</v>
      </c>
      <c r="Q266" s="188" t="s">
        <v>359</v>
      </c>
      <c r="R266" s="245">
        <v>0</v>
      </c>
      <c r="S266" s="244">
        <f t="shared" si="69"/>
        <v>0</v>
      </c>
    </row>
    <row r="267" spans="8:19" x14ac:dyDescent="0.3">
      <c r="H267" s="197">
        <v>258</v>
      </c>
      <c r="I267" s="198">
        <v>5508</v>
      </c>
      <c r="J267" s="28" t="s">
        <v>373</v>
      </c>
      <c r="K267" s="29" t="s">
        <v>374</v>
      </c>
      <c r="L267" s="28"/>
      <c r="M267" s="28" t="s">
        <v>27</v>
      </c>
      <c r="N267" s="256"/>
      <c r="P267" s="3">
        <v>258</v>
      </c>
      <c r="Q267" s="188" t="s">
        <v>559</v>
      </c>
      <c r="R267" s="245">
        <v>0</v>
      </c>
      <c r="S267" s="244">
        <f t="shared" ref="S267:S330" si="70">IFERROR(SEARCH($V$6,Q267,1),0)</f>
        <v>0</v>
      </c>
    </row>
    <row r="268" spans="8:19" x14ac:dyDescent="0.3">
      <c r="H268" s="197">
        <v>259</v>
      </c>
      <c r="I268" s="198">
        <v>5550</v>
      </c>
      <c r="J268" s="28"/>
      <c r="K268" s="29" t="s">
        <v>375</v>
      </c>
      <c r="L268" s="28"/>
      <c r="M268" s="28" t="s">
        <v>41</v>
      </c>
      <c r="N268" s="256"/>
      <c r="P268" s="3">
        <v>259</v>
      </c>
      <c r="Q268" s="188" t="s">
        <v>357</v>
      </c>
      <c r="R268" s="245">
        <v>0</v>
      </c>
      <c r="S268" s="244">
        <f t="shared" si="70"/>
        <v>0</v>
      </c>
    </row>
    <row r="269" spans="8:19" x14ac:dyDescent="0.3">
      <c r="H269" s="197">
        <v>260</v>
      </c>
      <c r="I269" s="198">
        <v>5567</v>
      </c>
      <c r="J269" s="28" t="s">
        <v>376</v>
      </c>
      <c r="K269" s="29" t="s">
        <v>377</v>
      </c>
      <c r="L269" s="28"/>
      <c r="M269" s="28" t="s">
        <v>2561</v>
      </c>
      <c r="N269" s="256">
        <v>0.15</v>
      </c>
      <c r="P269" s="3">
        <v>260</v>
      </c>
      <c r="Q269" s="188" t="s">
        <v>331</v>
      </c>
      <c r="R269" s="245">
        <v>0</v>
      </c>
      <c r="S269" s="244">
        <f t="shared" si="70"/>
        <v>0</v>
      </c>
    </row>
    <row r="270" spans="8:19" x14ac:dyDescent="0.3">
      <c r="H270" s="197">
        <v>261</v>
      </c>
      <c r="I270" s="198">
        <v>5755</v>
      </c>
      <c r="J270" s="28"/>
      <c r="K270" s="29" t="s">
        <v>378</v>
      </c>
      <c r="L270" s="28"/>
      <c r="M270" s="28" t="s">
        <v>40</v>
      </c>
      <c r="N270" s="256"/>
      <c r="P270" s="3">
        <v>261</v>
      </c>
      <c r="Q270" s="188" t="s">
        <v>286</v>
      </c>
      <c r="R270" s="245">
        <v>0</v>
      </c>
      <c r="S270" s="244">
        <f t="shared" si="70"/>
        <v>0</v>
      </c>
    </row>
    <row r="271" spans="8:19" x14ac:dyDescent="0.3">
      <c r="H271" s="197">
        <v>262</v>
      </c>
      <c r="I271" s="221">
        <v>5762</v>
      </c>
      <c r="J271" s="28"/>
      <c r="K271" s="29" t="s">
        <v>379</v>
      </c>
      <c r="L271" s="28"/>
      <c r="M271" s="28" t="s">
        <v>2561</v>
      </c>
      <c r="N271" s="256">
        <v>0.18</v>
      </c>
      <c r="P271" s="3">
        <v>262</v>
      </c>
      <c r="Q271" s="188" t="s">
        <v>284</v>
      </c>
      <c r="R271" s="245">
        <v>0</v>
      </c>
      <c r="S271" s="244">
        <f t="shared" si="70"/>
        <v>0</v>
      </c>
    </row>
    <row r="272" spans="8:19" x14ac:dyDescent="0.3">
      <c r="H272" s="197">
        <v>263</v>
      </c>
      <c r="I272" s="221">
        <v>5788</v>
      </c>
      <c r="J272" s="28" t="s">
        <v>380</v>
      </c>
      <c r="K272" s="29" t="s">
        <v>381</v>
      </c>
      <c r="L272" s="28"/>
      <c r="M272" s="28" t="s">
        <v>39</v>
      </c>
      <c r="N272" s="256"/>
      <c r="P272" s="3">
        <v>263</v>
      </c>
      <c r="Q272" s="188" t="s">
        <v>288</v>
      </c>
      <c r="R272" s="245">
        <v>0</v>
      </c>
      <c r="S272" s="244">
        <f t="shared" si="70"/>
        <v>0</v>
      </c>
    </row>
    <row r="273" spans="8:19" x14ac:dyDescent="0.3">
      <c r="H273" s="197">
        <v>264</v>
      </c>
      <c r="I273" s="221">
        <v>5798</v>
      </c>
      <c r="J273" s="28"/>
      <c r="K273" s="29" t="s">
        <v>382</v>
      </c>
      <c r="L273" s="28"/>
      <c r="M273" s="28" t="s">
        <v>39</v>
      </c>
      <c r="N273" s="256"/>
      <c r="P273" s="3">
        <v>264</v>
      </c>
      <c r="Q273" s="188" t="s">
        <v>592</v>
      </c>
      <c r="R273" s="245">
        <v>0</v>
      </c>
      <c r="S273" s="244">
        <f t="shared" si="70"/>
        <v>0</v>
      </c>
    </row>
    <row r="274" spans="8:19" x14ac:dyDescent="0.3">
      <c r="H274" s="197">
        <v>265</v>
      </c>
      <c r="I274" s="221">
        <v>5830</v>
      </c>
      <c r="J274" s="28" t="s">
        <v>383</v>
      </c>
      <c r="K274" s="29" t="s">
        <v>384</v>
      </c>
      <c r="L274" s="28"/>
      <c r="M274" s="28" t="s">
        <v>39</v>
      </c>
      <c r="N274" s="256"/>
      <c r="P274" s="3">
        <v>265</v>
      </c>
      <c r="Q274" s="188" t="s">
        <v>265</v>
      </c>
      <c r="R274" s="245">
        <v>0</v>
      </c>
      <c r="S274" s="244">
        <f t="shared" si="70"/>
        <v>0</v>
      </c>
    </row>
    <row r="275" spans="8:19" x14ac:dyDescent="0.3">
      <c r="H275" s="197">
        <v>266</v>
      </c>
      <c r="I275" s="221">
        <v>5843</v>
      </c>
      <c r="J275" s="28" t="s">
        <v>385</v>
      </c>
      <c r="K275" s="29" t="s">
        <v>386</v>
      </c>
      <c r="L275" s="28"/>
      <c r="M275" s="28" t="s">
        <v>39</v>
      </c>
      <c r="N275" s="256"/>
      <c r="P275" s="3">
        <v>266</v>
      </c>
      <c r="Q275" s="188" t="s">
        <v>329</v>
      </c>
      <c r="R275" s="245">
        <v>0</v>
      </c>
      <c r="S275" s="244">
        <f t="shared" si="70"/>
        <v>0</v>
      </c>
    </row>
    <row r="276" spans="8:19" x14ac:dyDescent="0.3">
      <c r="H276" s="197">
        <v>267</v>
      </c>
      <c r="I276" s="221">
        <v>5850</v>
      </c>
      <c r="J276" s="28"/>
      <c r="K276" s="29" t="s">
        <v>387</v>
      </c>
      <c r="L276" s="28"/>
      <c r="M276" s="28" t="s">
        <v>39</v>
      </c>
      <c r="N276" s="256"/>
      <c r="P276" s="3">
        <v>267</v>
      </c>
      <c r="Q276" s="188" t="s">
        <v>594</v>
      </c>
      <c r="R276" s="245">
        <v>0</v>
      </c>
      <c r="S276" s="244">
        <f t="shared" si="70"/>
        <v>0</v>
      </c>
    </row>
    <row r="277" spans="8:19" x14ac:dyDescent="0.3">
      <c r="H277" s="197">
        <v>268</v>
      </c>
      <c r="I277" s="221">
        <v>5864</v>
      </c>
      <c r="J277" s="28" t="s">
        <v>388</v>
      </c>
      <c r="K277" s="29" t="s">
        <v>389</v>
      </c>
      <c r="L277" s="28"/>
      <c r="M277" s="28" t="s">
        <v>24</v>
      </c>
      <c r="N277" s="256"/>
      <c r="P277" s="3">
        <v>268</v>
      </c>
      <c r="Q277" s="188" t="s">
        <v>540</v>
      </c>
      <c r="R277" s="245">
        <v>0</v>
      </c>
      <c r="S277" s="244">
        <f t="shared" si="70"/>
        <v>0</v>
      </c>
    </row>
    <row r="278" spans="8:19" x14ac:dyDescent="0.3">
      <c r="H278" s="197">
        <v>269</v>
      </c>
      <c r="I278" s="221">
        <v>6008</v>
      </c>
      <c r="J278" s="28" t="s">
        <v>390</v>
      </c>
      <c r="K278" s="29" t="s">
        <v>391</v>
      </c>
      <c r="L278" s="28"/>
      <c r="M278" s="28" t="s">
        <v>41</v>
      </c>
      <c r="N278" s="256"/>
      <c r="P278" s="3">
        <v>269</v>
      </c>
      <c r="Q278" s="188" t="s">
        <v>590</v>
      </c>
      <c r="R278" s="245">
        <v>0</v>
      </c>
      <c r="S278" s="244">
        <f t="shared" si="70"/>
        <v>0</v>
      </c>
    </row>
    <row r="279" spans="8:19" x14ac:dyDescent="0.3">
      <c r="H279" s="197">
        <v>270</v>
      </c>
      <c r="I279" s="221">
        <v>6132</v>
      </c>
      <c r="J279" s="28"/>
      <c r="K279" s="29" t="s">
        <v>392</v>
      </c>
      <c r="L279" s="28"/>
      <c r="M279" s="28" t="s">
        <v>27</v>
      </c>
      <c r="N279" s="256"/>
      <c r="P279" s="3">
        <v>270</v>
      </c>
      <c r="Q279" s="188" t="s">
        <v>602</v>
      </c>
      <c r="R279" s="245">
        <v>0</v>
      </c>
      <c r="S279" s="244">
        <f t="shared" si="70"/>
        <v>0</v>
      </c>
    </row>
    <row r="280" spans="8:19" x14ac:dyDescent="0.3">
      <c r="H280" s="197">
        <v>271</v>
      </c>
      <c r="I280" s="221">
        <v>6133</v>
      </c>
      <c r="J280" s="28"/>
      <c r="K280" s="29" t="s">
        <v>393</v>
      </c>
      <c r="L280" s="28"/>
      <c r="M280" s="28" t="s">
        <v>27</v>
      </c>
      <c r="N280" s="256"/>
      <c r="P280" s="3">
        <v>271</v>
      </c>
      <c r="Q280" s="188" t="s">
        <v>604</v>
      </c>
      <c r="R280" s="245">
        <v>0</v>
      </c>
      <c r="S280" s="244">
        <f t="shared" si="70"/>
        <v>0</v>
      </c>
    </row>
    <row r="281" spans="8:19" x14ac:dyDescent="0.3">
      <c r="H281" s="197">
        <v>272</v>
      </c>
      <c r="I281" s="222">
        <v>6153</v>
      </c>
      <c r="J281" s="28" t="s">
        <v>394</v>
      </c>
      <c r="K281" s="28" t="s">
        <v>395</v>
      </c>
      <c r="L281" s="28"/>
      <c r="M281" s="28" t="s">
        <v>27</v>
      </c>
      <c r="N281" s="256"/>
      <c r="P281" s="3">
        <v>272</v>
      </c>
      <c r="Q281" s="188" t="s">
        <v>606</v>
      </c>
      <c r="R281" s="245">
        <v>0</v>
      </c>
      <c r="S281" s="244">
        <f t="shared" si="70"/>
        <v>0</v>
      </c>
    </row>
    <row r="282" spans="8:19" x14ac:dyDescent="0.3">
      <c r="H282" s="197">
        <v>273</v>
      </c>
      <c r="I282" s="221">
        <v>6168</v>
      </c>
      <c r="J282" s="28"/>
      <c r="K282" s="29" t="s">
        <v>396</v>
      </c>
      <c r="L282" s="28"/>
      <c r="M282" s="28" t="s">
        <v>27</v>
      </c>
      <c r="N282" s="256"/>
      <c r="P282" s="3">
        <v>273</v>
      </c>
      <c r="Q282" s="188" t="s">
        <v>544</v>
      </c>
      <c r="R282" s="196">
        <v>0.71533333333333327</v>
      </c>
      <c r="S282" s="244">
        <f t="shared" si="70"/>
        <v>0</v>
      </c>
    </row>
    <row r="283" spans="8:19" x14ac:dyDescent="0.3">
      <c r="H283" s="197">
        <v>274</v>
      </c>
      <c r="I283" s="221">
        <v>6176</v>
      </c>
      <c r="J283" s="28"/>
      <c r="K283" s="29" t="s">
        <v>397</v>
      </c>
      <c r="L283" s="28"/>
      <c r="M283" s="28" t="s">
        <v>2561</v>
      </c>
      <c r="N283" s="256">
        <v>0.12</v>
      </c>
      <c r="P283" s="3">
        <v>274</v>
      </c>
      <c r="Q283" s="188" t="s">
        <v>338</v>
      </c>
      <c r="R283" s="245">
        <v>0</v>
      </c>
      <c r="S283" s="244">
        <f t="shared" si="70"/>
        <v>0</v>
      </c>
    </row>
    <row r="284" spans="8:19" x14ac:dyDescent="0.3">
      <c r="H284" s="197">
        <v>275</v>
      </c>
      <c r="I284" s="221">
        <v>6241</v>
      </c>
      <c r="J284" s="28" t="s">
        <v>398</v>
      </c>
      <c r="K284" s="29" t="s">
        <v>399</v>
      </c>
      <c r="L284" s="28"/>
      <c r="M284" s="28" t="s">
        <v>27</v>
      </c>
      <c r="N284" s="256"/>
      <c r="P284" s="3">
        <v>275</v>
      </c>
      <c r="Q284" s="188" t="s">
        <v>71</v>
      </c>
      <c r="R284" s="196">
        <v>0</v>
      </c>
      <c r="S284" s="244">
        <f t="shared" si="70"/>
        <v>0</v>
      </c>
    </row>
    <row r="285" spans="8:19" x14ac:dyDescent="0.3">
      <c r="H285" s="197">
        <v>276</v>
      </c>
      <c r="I285" s="221">
        <v>6275</v>
      </c>
      <c r="J285" s="28"/>
      <c r="K285" s="29" t="s">
        <v>400</v>
      </c>
      <c r="L285" s="28"/>
      <c r="M285" s="28" t="s">
        <v>27</v>
      </c>
      <c r="N285" s="256"/>
      <c r="P285" s="3">
        <v>276</v>
      </c>
      <c r="Q285" s="188" t="s">
        <v>462</v>
      </c>
      <c r="R285" s="196">
        <v>0.60470833333333351</v>
      </c>
      <c r="S285" s="244">
        <f t="shared" si="70"/>
        <v>0</v>
      </c>
    </row>
    <row r="286" spans="8:19" x14ac:dyDescent="0.3">
      <c r="H286" s="197">
        <v>277</v>
      </c>
      <c r="I286" s="221">
        <v>6339</v>
      </c>
      <c r="J286" s="28"/>
      <c r="K286" s="29" t="s">
        <v>245</v>
      </c>
      <c r="L286" s="28"/>
      <c r="M286" s="28" t="s">
        <v>2561</v>
      </c>
      <c r="N286" s="256">
        <v>0.18</v>
      </c>
      <c r="P286" s="3">
        <v>277</v>
      </c>
      <c r="Q286" s="223" t="s">
        <v>2495</v>
      </c>
      <c r="R286" s="196">
        <v>0.21</v>
      </c>
      <c r="S286" s="244">
        <f t="shared" si="70"/>
        <v>1</v>
      </c>
    </row>
    <row r="287" spans="8:19" x14ac:dyDescent="0.3">
      <c r="H287" s="197">
        <v>278</v>
      </c>
      <c r="I287" s="221">
        <v>6565</v>
      </c>
      <c r="J287" s="28"/>
      <c r="K287" s="29" t="s">
        <v>401</v>
      </c>
      <c r="L287" s="28"/>
      <c r="M287" s="28" t="s">
        <v>39</v>
      </c>
      <c r="N287" s="256"/>
      <c r="P287" s="3">
        <v>278</v>
      </c>
      <c r="Q287" s="223" t="s">
        <v>2493</v>
      </c>
      <c r="R287" s="245">
        <v>0</v>
      </c>
      <c r="S287" s="244">
        <f t="shared" si="70"/>
        <v>0</v>
      </c>
    </row>
    <row r="288" spans="8:19" x14ac:dyDescent="0.3">
      <c r="H288" s="197">
        <v>279</v>
      </c>
      <c r="I288" s="221">
        <v>6566</v>
      </c>
      <c r="J288" s="28"/>
      <c r="K288" s="29" t="s">
        <v>402</v>
      </c>
      <c r="L288" s="28"/>
      <c r="M288" s="28" t="s">
        <v>39</v>
      </c>
      <c r="N288" s="256"/>
      <c r="P288" s="3">
        <v>279</v>
      </c>
      <c r="Q288" s="223" t="s">
        <v>2451</v>
      </c>
      <c r="R288" s="245">
        <v>0</v>
      </c>
      <c r="S288" s="244">
        <f t="shared" si="70"/>
        <v>0</v>
      </c>
    </row>
    <row r="289" spans="8:19" x14ac:dyDescent="0.3">
      <c r="H289" s="197">
        <v>280</v>
      </c>
      <c r="I289" s="221">
        <v>6655</v>
      </c>
      <c r="J289" s="28" t="s">
        <v>403</v>
      </c>
      <c r="K289" s="29" t="s">
        <v>404</v>
      </c>
      <c r="L289" s="28"/>
      <c r="M289" s="28" t="s">
        <v>27</v>
      </c>
      <c r="N289" s="256"/>
      <c r="P289" s="3">
        <v>280</v>
      </c>
      <c r="Q289" s="223" t="s">
        <v>2497</v>
      </c>
      <c r="R289" s="196">
        <v>0.6</v>
      </c>
      <c r="S289" s="244">
        <f t="shared" si="70"/>
        <v>0</v>
      </c>
    </row>
    <row r="290" spans="8:19" x14ac:dyDescent="0.3">
      <c r="H290" s="197">
        <v>281</v>
      </c>
      <c r="I290" s="221">
        <v>6746</v>
      </c>
      <c r="J290" s="28" t="s">
        <v>405</v>
      </c>
      <c r="K290" s="29" t="s">
        <v>406</v>
      </c>
      <c r="L290" s="28"/>
      <c r="M290" s="28" t="s">
        <v>27</v>
      </c>
      <c r="N290" s="256"/>
      <c r="P290" s="3">
        <v>281</v>
      </c>
      <c r="Q290" s="223" t="s">
        <v>2499</v>
      </c>
      <c r="R290" s="196">
        <v>0.5</v>
      </c>
      <c r="S290" s="244">
        <f t="shared" si="70"/>
        <v>0</v>
      </c>
    </row>
    <row r="291" spans="8:19" x14ac:dyDescent="0.3">
      <c r="H291" s="197">
        <v>282</v>
      </c>
      <c r="I291" s="222">
        <v>6748</v>
      </c>
      <c r="J291" s="28" t="s">
        <v>407</v>
      </c>
      <c r="K291" s="28" t="s">
        <v>408</v>
      </c>
      <c r="L291" s="28"/>
      <c r="M291" s="28" t="s">
        <v>27</v>
      </c>
      <c r="N291" s="256"/>
      <c r="P291" s="3">
        <v>282</v>
      </c>
      <c r="Q291" s="223" t="s">
        <v>2500</v>
      </c>
      <c r="R291" s="196">
        <v>0.5</v>
      </c>
      <c r="S291" s="244">
        <f t="shared" si="70"/>
        <v>0</v>
      </c>
    </row>
    <row r="292" spans="8:19" x14ac:dyDescent="0.3">
      <c r="H292" s="197">
        <v>283</v>
      </c>
      <c r="I292" s="221">
        <v>6770</v>
      </c>
      <c r="J292" s="28" t="s">
        <v>409</v>
      </c>
      <c r="K292" s="29" t="s">
        <v>410</v>
      </c>
      <c r="L292" s="28"/>
      <c r="M292" s="28" t="s">
        <v>39</v>
      </c>
      <c r="N292" s="256"/>
      <c r="P292" s="3">
        <v>283</v>
      </c>
      <c r="Q292" s="223" t="s">
        <v>2501</v>
      </c>
      <c r="R292" s="245">
        <v>0</v>
      </c>
      <c r="S292" s="244">
        <f t="shared" si="70"/>
        <v>0</v>
      </c>
    </row>
    <row r="293" spans="8:19" x14ac:dyDescent="0.3">
      <c r="H293" s="197">
        <v>284</v>
      </c>
      <c r="I293" s="221">
        <v>6925</v>
      </c>
      <c r="J293" s="28"/>
      <c r="K293" s="29" t="s">
        <v>411</v>
      </c>
      <c r="L293" s="28"/>
      <c r="M293" s="28" t="s">
        <v>21</v>
      </c>
      <c r="N293" s="256"/>
      <c r="P293" s="3">
        <v>284</v>
      </c>
      <c r="Q293" s="223" t="s">
        <v>2502</v>
      </c>
      <c r="R293" s="245">
        <v>0</v>
      </c>
      <c r="S293" s="244">
        <f t="shared" si="70"/>
        <v>0</v>
      </c>
    </row>
    <row r="294" spans="8:19" x14ac:dyDescent="0.3">
      <c r="H294" s="197">
        <v>285</v>
      </c>
      <c r="I294" s="221">
        <v>6932</v>
      </c>
      <c r="J294" s="28" t="s">
        <v>412</v>
      </c>
      <c r="K294" s="29" t="s">
        <v>413</v>
      </c>
      <c r="L294" s="28"/>
      <c r="M294" s="22" t="s">
        <v>2662</v>
      </c>
      <c r="N294" s="256"/>
      <c r="P294" s="3">
        <v>285</v>
      </c>
      <c r="Q294" s="223" t="s">
        <v>2542</v>
      </c>
      <c r="R294" s="245">
        <v>0</v>
      </c>
      <c r="S294" s="244">
        <f t="shared" si="70"/>
        <v>0</v>
      </c>
    </row>
    <row r="295" spans="8:19" x14ac:dyDescent="0.3">
      <c r="H295" s="197">
        <v>286</v>
      </c>
      <c r="I295" s="222">
        <v>178350</v>
      </c>
      <c r="J295" s="28"/>
      <c r="K295" s="28" t="s">
        <v>416</v>
      </c>
      <c r="L295" s="28"/>
      <c r="M295" s="28" t="s">
        <v>39</v>
      </c>
      <c r="N295" s="256"/>
      <c r="P295" s="3">
        <v>286</v>
      </c>
      <c r="Q295" s="223" t="s">
        <v>2503</v>
      </c>
      <c r="R295" s="245">
        <v>3</v>
      </c>
      <c r="S295" s="244">
        <f t="shared" si="70"/>
        <v>0</v>
      </c>
    </row>
    <row r="296" spans="8:19" x14ac:dyDescent="0.3">
      <c r="H296" s="197">
        <v>287</v>
      </c>
      <c r="I296" s="222">
        <v>180080</v>
      </c>
      <c r="J296" s="28" t="s">
        <v>438</v>
      </c>
      <c r="K296" s="28" t="s">
        <v>439</v>
      </c>
      <c r="L296" s="28" t="s">
        <v>70</v>
      </c>
      <c r="M296" s="19" t="s">
        <v>25</v>
      </c>
      <c r="N296" s="256"/>
      <c r="P296" s="3">
        <v>287</v>
      </c>
      <c r="Q296" s="223" t="s">
        <v>2504</v>
      </c>
      <c r="R296" s="245">
        <v>2.87</v>
      </c>
      <c r="S296" s="244">
        <f t="shared" si="70"/>
        <v>0</v>
      </c>
    </row>
    <row r="297" spans="8:19" x14ac:dyDescent="0.3">
      <c r="H297" s="197">
        <v>288</v>
      </c>
      <c r="I297" s="222">
        <v>180410</v>
      </c>
      <c r="J297" s="28" t="s">
        <v>473</v>
      </c>
      <c r="K297" s="28" t="s">
        <v>472</v>
      </c>
      <c r="L297" s="28" t="s">
        <v>93</v>
      </c>
      <c r="M297" s="28" t="s">
        <v>33</v>
      </c>
      <c r="N297" s="256"/>
      <c r="P297" s="3">
        <v>288</v>
      </c>
      <c r="Q297" s="223" t="s">
        <v>2505</v>
      </c>
      <c r="R297" s="245">
        <v>3.74</v>
      </c>
      <c r="S297" s="244">
        <f t="shared" si="70"/>
        <v>0</v>
      </c>
    </row>
    <row r="298" spans="8:19" x14ac:dyDescent="0.3">
      <c r="H298" s="197">
        <v>289</v>
      </c>
      <c r="I298" s="222">
        <v>180447</v>
      </c>
      <c r="J298" s="28" t="s">
        <v>479</v>
      </c>
      <c r="K298" s="28" t="s">
        <v>479</v>
      </c>
      <c r="L298" s="28"/>
      <c r="M298" s="28" t="s">
        <v>27</v>
      </c>
      <c r="N298" s="256"/>
      <c r="P298" s="3">
        <v>289</v>
      </c>
      <c r="Q298" s="223" t="s">
        <v>2506</v>
      </c>
      <c r="R298" s="196">
        <v>0</v>
      </c>
      <c r="S298" s="244">
        <f t="shared" si="70"/>
        <v>0</v>
      </c>
    </row>
    <row r="299" spans="8:19" x14ac:dyDescent="0.3">
      <c r="H299" s="197">
        <v>290</v>
      </c>
      <c r="I299" s="222">
        <v>180759</v>
      </c>
      <c r="J299" s="28"/>
      <c r="K299" s="28" t="s">
        <v>488</v>
      </c>
      <c r="L299" s="28"/>
      <c r="M299" s="28" t="s">
        <v>23</v>
      </c>
      <c r="N299" s="256"/>
      <c r="P299" s="3">
        <v>290</v>
      </c>
      <c r="Q299" s="223" t="s">
        <v>2507</v>
      </c>
      <c r="R299" s="196">
        <v>0</v>
      </c>
      <c r="S299" s="244">
        <f t="shared" si="70"/>
        <v>0</v>
      </c>
    </row>
    <row r="300" spans="8:19" x14ac:dyDescent="0.3">
      <c r="H300" s="197">
        <v>291</v>
      </c>
      <c r="I300" s="222">
        <v>182757</v>
      </c>
      <c r="J300" s="28" t="s">
        <v>491</v>
      </c>
      <c r="K300" s="28" t="s">
        <v>492</v>
      </c>
      <c r="L300" s="28"/>
      <c r="M300" s="28" t="s">
        <v>33</v>
      </c>
      <c r="N300" s="256"/>
      <c r="P300" s="3">
        <v>291</v>
      </c>
      <c r="Q300" s="223"/>
      <c r="R300" s="245">
        <v>0</v>
      </c>
      <c r="S300" s="244">
        <f t="shared" si="70"/>
        <v>0</v>
      </c>
    </row>
    <row r="301" spans="8:19" x14ac:dyDescent="0.3">
      <c r="H301" s="197">
        <v>292</v>
      </c>
      <c r="I301" s="222">
        <v>182881</v>
      </c>
      <c r="J301" s="28"/>
      <c r="K301" s="28" t="s">
        <v>496</v>
      </c>
      <c r="L301" s="28"/>
      <c r="M301" s="22" t="s">
        <v>2420</v>
      </c>
      <c r="N301" s="256"/>
      <c r="P301" s="3">
        <v>292</v>
      </c>
      <c r="Q301" s="223" t="s">
        <v>2527</v>
      </c>
      <c r="R301" s="196">
        <v>0</v>
      </c>
      <c r="S301" s="244">
        <f t="shared" si="70"/>
        <v>0</v>
      </c>
    </row>
    <row r="302" spans="8:19" x14ac:dyDescent="0.3">
      <c r="H302" s="197">
        <v>293</v>
      </c>
      <c r="I302" s="221">
        <v>183078</v>
      </c>
      <c r="J302" s="28" t="s">
        <v>500</v>
      </c>
      <c r="K302" s="29" t="s">
        <v>501</v>
      </c>
      <c r="L302" s="28"/>
      <c r="M302" s="28" t="s">
        <v>39</v>
      </c>
      <c r="N302" s="256"/>
      <c r="P302" s="3">
        <v>293</v>
      </c>
      <c r="Q302" s="223" t="s">
        <v>2511</v>
      </c>
      <c r="R302" s="245">
        <v>0.39800000000000008</v>
      </c>
      <c r="S302" s="244">
        <f t="shared" si="70"/>
        <v>0</v>
      </c>
    </row>
    <row r="303" spans="8:19" x14ac:dyDescent="0.3">
      <c r="H303" s="197">
        <v>294</v>
      </c>
      <c r="I303" s="222">
        <v>184222</v>
      </c>
      <c r="J303" s="28" t="s">
        <v>514</v>
      </c>
      <c r="K303" s="28" t="s">
        <v>515</v>
      </c>
      <c r="L303" s="28"/>
      <c r="M303" s="28" t="s">
        <v>23</v>
      </c>
      <c r="N303" s="256"/>
      <c r="P303" s="3">
        <v>294</v>
      </c>
      <c r="Q303" s="223" t="s">
        <v>2536</v>
      </c>
      <c r="R303" s="245">
        <v>0.39800000000000008</v>
      </c>
      <c r="S303" s="244">
        <f t="shared" si="70"/>
        <v>0</v>
      </c>
    </row>
    <row r="304" spans="8:19" x14ac:dyDescent="0.3">
      <c r="H304" s="197">
        <v>295</v>
      </c>
      <c r="I304" s="222">
        <v>184500</v>
      </c>
      <c r="J304" s="28" t="s">
        <v>520</v>
      </c>
      <c r="K304" s="28" t="s">
        <v>521</v>
      </c>
      <c r="L304" s="28"/>
      <c r="M304" s="28" t="s">
        <v>23</v>
      </c>
      <c r="N304" s="256"/>
      <c r="P304" s="3">
        <v>295</v>
      </c>
      <c r="Q304" s="223" t="s">
        <v>2537</v>
      </c>
      <c r="R304" s="245">
        <v>0</v>
      </c>
      <c r="S304" s="244">
        <f t="shared" si="70"/>
        <v>0</v>
      </c>
    </row>
    <row r="305" spans="8:88" x14ac:dyDescent="0.3">
      <c r="H305" s="197">
        <v>296</v>
      </c>
      <c r="I305" s="221">
        <v>186301</v>
      </c>
      <c r="J305" s="28" t="s">
        <v>530</v>
      </c>
      <c r="K305" s="29" t="s">
        <v>531</v>
      </c>
      <c r="L305" s="28"/>
      <c r="M305" s="28" t="s">
        <v>39</v>
      </c>
      <c r="N305" s="256"/>
      <c r="P305" s="3">
        <v>296</v>
      </c>
      <c r="Q305" s="223" t="s">
        <v>2521</v>
      </c>
      <c r="R305" s="196">
        <v>0.05</v>
      </c>
      <c r="S305" s="244">
        <f t="shared" si="70"/>
        <v>0</v>
      </c>
    </row>
    <row r="306" spans="8:88" x14ac:dyDescent="0.3">
      <c r="H306" s="197">
        <v>297</v>
      </c>
      <c r="I306" s="222">
        <v>186850</v>
      </c>
      <c r="J306" s="28"/>
      <c r="K306" s="29" t="s">
        <v>532</v>
      </c>
      <c r="L306" s="28" t="s">
        <v>106</v>
      </c>
      <c r="M306" s="28" t="s">
        <v>31</v>
      </c>
      <c r="N306" s="256"/>
      <c r="P306" s="3">
        <v>297</v>
      </c>
      <c r="Q306" s="223" t="s">
        <v>2528</v>
      </c>
      <c r="R306" s="245">
        <v>0</v>
      </c>
      <c r="S306" s="244">
        <f t="shared" si="70"/>
        <v>0</v>
      </c>
    </row>
    <row r="307" spans="8:88" x14ac:dyDescent="0.3">
      <c r="H307" s="197">
        <v>298</v>
      </c>
      <c r="I307" s="222">
        <v>190076</v>
      </c>
      <c r="J307" s="28"/>
      <c r="K307" s="28" t="s">
        <v>546</v>
      </c>
      <c r="L307" s="28" t="s">
        <v>65</v>
      </c>
      <c r="M307" s="22" t="s">
        <v>2419</v>
      </c>
      <c r="N307" s="256"/>
      <c r="P307" s="3">
        <v>298</v>
      </c>
      <c r="Q307" s="223" t="s">
        <v>2540</v>
      </c>
      <c r="R307" s="196">
        <v>0.05</v>
      </c>
      <c r="S307" s="244">
        <f t="shared" si="70"/>
        <v>0</v>
      </c>
    </row>
    <row r="308" spans="8:88" x14ac:dyDescent="0.3">
      <c r="H308" s="197">
        <v>299</v>
      </c>
      <c r="I308" s="221"/>
      <c r="J308" s="28" t="s">
        <v>602</v>
      </c>
      <c r="K308" s="29" t="s">
        <v>603</v>
      </c>
      <c r="L308" s="28"/>
      <c r="M308" s="28" t="s">
        <v>39</v>
      </c>
      <c r="N308" s="256"/>
      <c r="P308" s="3">
        <v>299</v>
      </c>
      <c r="Q308" s="223" t="s">
        <v>2523</v>
      </c>
      <c r="R308" s="245">
        <v>0</v>
      </c>
      <c r="S308" s="244">
        <f t="shared" si="70"/>
        <v>0</v>
      </c>
    </row>
    <row r="309" spans="8:88" x14ac:dyDescent="0.3">
      <c r="H309" s="197">
        <v>300</v>
      </c>
      <c r="I309" s="221"/>
      <c r="J309" s="28" t="s">
        <v>604</v>
      </c>
      <c r="K309" s="29" t="s">
        <v>605</v>
      </c>
      <c r="L309" s="28"/>
      <c r="M309" s="28" t="s">
        <v>39</v>
      </c>
      <c r="N309" s="256"/>
      <c r="P309" s="3">
        <v>300</v>
      </c>
      <c r="Q309" s="223" t="s">
        <v>2534</v>
      </c>
      <c r="R309" s="196">
        <v>0</v>
      </c>
      <c r="S309" s="244">
        <f t="shared" si="70"/>
        <v>0</v>
      </c>
    </row>
    <row r="310" spans="8:88" x14ac:dyDescent="0.3">
      <c r="H310" s="197">
        <v>301</v>
      </c>
      <c r="I310" s="221"/>
      <c r="J310" s="28" t="s">
        <v>606</v>
      </c>
      <c r="K310" s="29" t="s">
        <v>607</v>
      </c>
      <c r="L310" s="28"/>
      <c r="M310" s="28" t="s">
        <v>39</v>
      </c>
      <c r="N310" s="256"/>
      <c r="P310" s="3">
        <v>301</v>
      </c>
      <c r="Q310" s="223" t="s">
        <v>2541</v>
      </c>
      <c r="R310" s="245">
        <v>0</v>
      </c>
      <c r="S310" s="244">
        <f t="shared" si="70"/>
        <v>0</v>
      </c>
    </row>
    <row r="311" spans="8:88" x14ac:dyDescent="0.3">
      <c r="H311" s="197">
        <v>302</v>
      </c>
      <c r="I311" s="221"/>
      <c r="J311" s="28"/>
      <c r="K311" s="29" t="s">
        <v>608</v>
      </c>
      <c r="L311" s="28"/>
      <c r="M311" s="28" t="s">
        <v>39</v>
      </c>
      <c r="N311" s="256"/>
      <c r="P311" s="3">
        <v>302</v>
      </c>
      <c r="Q311" s="223" t="s">
        <v>2512</v>
      </c>
      <c r="R311" s="196">
        <v>8.5688679245283034E-2</v>
      </c>
      <c r="S311" s="244">
        <f t="shared" si="70"/>
        <v>0</v>
      </c>
    </row>
    <row r="312" spans="8:88" s="31" customFormat="1" ht="13.8" x14ac:dyDescent="0.3">
      <c r="H312" s="197">
        <v>303</v>
      </c>
      <c r="I312" s="221"/>
      <c r="J312" s="28" t="s">
        <v>2495</v>
      </c>
      <c r="K312" s="29" t="s">
        <v>2494</v>
      </c>
      <c r="L312" s="28" t="s">
        <v>62</v>
      </c>
      <c r="M312" s="28" t="s">
        <v>31</v>
      </c>
      <c r="N312" s="256"/>
      <c r="P312" s="3">
        <v>303</v>
      </c>
      <c r="Q312" s="223" t="s">
        <v>2525</v>
      </c>
      <c r="R312" s="196">
        <v>0.9</v>
      </c>
      <c r="S312" s="244">
        <f t="shared" si="70"/>
        <v>0</v>
      </c>
      <c r="AW312" s="79"/>
      <c r="AX312" s="79"/>
      <c r="AY312" s="79"/>
      <c r="AZ312" s="79"/>
      <c r="BA312" s="79"/>
      <c r="BB312" s="79"/>
      <c r="BC312" s="79"/>
      <c r="BD312" s="79"/>
      <c r="BE312" s="79"/>
      <c r="BF312" s="79"/>
      <c r="BG312" s="79"/>
      <c r="BH312" s="79"/>
      <c r="BI312" s="79"/>
      <c r="BJ312" s="79"/>
      <c r="BK312" s="79"/>
      <c r="BL312" s="79"/>
      <c r="BM312" s="79"/>
      <c r="BN312" s="79"/>
      <c r="BO312" s="79"/>
      <c r="BP312" s="79"/>
      <c r="BQ312" s="79"/>
      <c r="BR312" s="79"/>
      <c r="BS312" s="79"/>
      <c r="BT312" s="79"/>
      <c r="BU312" s="79"/>
      <c r="BV312" s="79"/>
      <c r="BW312" s="79"/>
      <c r="BX312" s="79"/>
      <c r="BY312" s="79"/>
      <c r="BZ312" s="79"/>
      <c r="CA312" s="79"/>
      <c r="CB312" s="79"/>
      <c r="CC312" s="79"/>
      <c r="CD312" s="79"/>
      <c r="CE312" s="79"/>
      <c r="CF312" s="79"/>
      <c r="CG312" s="79"/>
      <c r="CH312" s="79"/>
      <c r="CI312" s="79"/>
      <c r="CJ312" s="79"/>
    </row>
    <row r="313" spans="8:88" x14ac:dyDescent="0.3">
      <c r="H313" s="197">
        <v>304</v>
      </c>
      <c r="I313" s="221"/>
      <c r="J313" s="28" t="s">
        <v>2493</v>
      </c>
      <c r="K313" s="29"/>
      <c r="L313" s="28"/>
      <c r="M313" s="28" t="s">
        <v>39</v>
      </c>
      <c r="N313" s="256"/>
      <c r="P313" s="3">
        <v>304</v>
      </c>
      <c r="Q313" s="223" t="s">
        <v>2533</v>
      </c>
      <c r="R313" s="245">
        <v>0.39800000000000008</v>
      </c>
      <c r="S313" s="244">
        <f t="shared" si="70"/>
        <v>0</v>
      </c>
    </row>
    <row r="314" spans="8:88" x14ac:dyDescent="0.3">
      <c r="H314" s="197">
        <v>305</v>
      </c>
      <c r="I314" s="221"/>
      <c r="J314" s="28" t="s">
        <v>2451</v>
      </c>
      <c r="K314" s="29"/>
      <c r="L314" s="28"/>
      <c r="M314" s="28" t="s">
        <v>2662</v>
      </c>
      <c r="N314" s="256"/>
      <c r="P314" s="3">
        <v>305</v>
      </c>
      <c r="Q314" s="223" t="s">
        <v>2539</v>
      </c>
      <c r="R314" s="196">
        <v>0.64341666666666664</v>
      </c>
      <c r="S314" s="244">
        <f t="shared" si="70"/>
        <v>0</v>
      </c>
    </row>
    <row r="315" spans="8:88" x14ac:dyDescent="0.3">
      <c r="H315" s="197">
        <v>306</v>
      </c>
      <c r="I315" s="221"/>
      <c r="J315" s="28" t="s">
        <v>2497</v>
      </c>
      <c r="K315" s="29"/>
      <c r="L315" s="28" t="s">
        <v>65</v>
      </c>
      <c r="M315" s="28" t="s">
        <v>27</v>
      </c>
      <c r="N315" s="256"/>
      <c r="P315" s="3">
        <v>306</v>
      </c>
      <c r="Q315" s="223" t="s">
        <v>2520</v>
      </c>
      <c r="R315" s="245">
        <v>0</v>
      </c>
      <c r="S315" s="244">
        <f t="shared" si="70"/>
        <v>0</v>
      </c>
    </row>
    <row r="316" spans="8:88" x14ac:dyDescent="0.3">
      <c r="H316" s="197">
        <v>307</v>
      </c>
      <c r="I316" s="221"/>
      <c r="J316" s="28" t="s">
        <v>2499</v>
      </c>
      <c r="K316" s="29"/>
      <c r="L316" s="28" t="s">
        <v>65</v>
      </c>
      <c r="M316" s="28" t="s">
        <v>27</v>
      </c>
      <c r="N316" s="256"/>
      <c r="P316" s="3">
        <v>307</v>
      </c>
      <c r="Q316" s="223" t="s">
        <v>2517</v>
      </c>
      <c r="R316" s="245">
        <v>0</v>
      </c>
      <c r="S316" s="244">
        <f t="shared" si="70"/>
        <v>0</v>
      </c>
    </row>
    <row r="317" spans="8:88" x14ac:dyDescent="0.3">
      <c r="H317" s="197">
        <v>308</v>
      </c>
      <c r="I317" s="221"/>
      <c r="J317" s="28" t="s">
        <v>2500</v>
      </c>
      <c r="K317" s="29"/>
      <c r="L317" s="28" t="s">
        <v>65</v>
      </c>
      <c r="M317" s="28" t="s">
        <v>27</v>
      </c>
      <c r="N317" s="256"/>
      <c r="P317" s="3">
        <v>308</v>
      </c>
      <c r="Q317" s="223" t="s">
        <v>2518</v>
      </c>
      <c r="R317" s="196">
        <v>0</v>
      </c>
      <c r="S317" s="244">
        <f t="shared" si="70"/>
        <v>0</v>
      </c>
    </row>
    <row r="318" spans="8:88" x14ac:dyDescent="0.3">
      <c r="H318" s="197">
        <v>309</v>
      </c>
      <c r="I318" s="221"/>
      <c r="J318" s="28" t="s">
        <v>2501</v>
      </c>
      <c r="K318" s="29"/>
      <c r="L318" s="28"/>
      <c r="M318" s="28" t="s">
        <v>2662</v>
      </c>
      <c r="N318" s="256"/>
      <c r="P318" s="3">
        <v>309</v>
      </c>
      <c r="Q318" s="223" t="s">
        <v>2522</v>
      </c>
      <c r="R318" s="245">
        <v>0</v>
      </c>
      <c r="S318" s="244">
        <f t="shared" si="70"/>
        <v>0</v>
      </c>
    </row>
    <row r="319" spans="8:88" x14ac:dyDescent="0.3">
      <c r="H319" s="197">
        <v>310</v>
      </c>
      <c r="I319" s="221"/>
      <c r="J319" s="28" t="s">
        <v>2502</v>
      </c>
      <c r="K319" s="29"/>
      <c r="L319" s="28"/>
      <c r="M319" s="28" t="s">
        <v>2662</v>
      </c>
      <c r="N319" s="256"/>
      <c r="P319" s="3">
        <v>310</v>
      </c>
      <c r="Q319" s="223" t="s">
        <v>2530</v>
      </c>
      <c r="R319" s="245">
        <v>0</v>
      </c>
      <c r="S319" s="244">
        <f t="shared" si="70"/>
        <v>0</v>
      </c>
    </row>
    <row r="320" spans="8:88" x14ac:dyDescent="0.3">
      <c r="H320" s="197">
        <v>311</v>
      </c>
      <c r="I320" s="221"/>
      <c r="J320" s="28" t="s">
        <v>2542</v>
      </c>
      <c r="K320" s="29"/>
      <c r="L320" s="28"/>
      <c r="M320" s="28" t="s">
        <v>2662</v>
      </c>
      <c r="N320" s="256"/>
      <c r="P320" s="3">
        <v>311</v>
      </c>
      <c r="Q320" s="223" t="s">
        <v>2519</v>
      </c>
      <c r="R320" s="245">
        <v>0.05</v>
      </c>
      <c r="S320" s="244">
        <f t="shared" si="70"/>
        <v>0</v>
      </c>
    </row>
    <row r="321" spans="2:19" x14ac:dyDescent="0.3">
      <c r="H321" s="197">
        <v>312</v>
      </c>
      <c r="I321" s="221"/>
      <c r="J321" s="28" t="s">
        <v>2503</v>
      </c>
      <c r="K321" s="29"/>
      <c r="L321" s="28"/>
      <c r="M321" s="28" t="s">
        <v>2662</v>
      </c>
      <c r="N321" s="256"/>
      <c r="P321" s="3">
        <v>312</v>
      </c>
      <c r="Q321" s="223" t="s">
        <v>2529</v>
      </c>
      <c r="R321" s="245">
        <v>0.35</v>
      </c>
      <c r="S321" s="244">
        <f t="shared" si="70"/>
        <v>0</v>
      </c>
    </row>
    <row r="322" spans="2:19" x14ac:dyDescent="0.3">
      <c r="H322" s="197">
        <v>313</v>
      </c>
      <c r="I322" s="221"/>
      <c r="J322" s="28" t="s">
        <v>2504</v>
      </c>
      <c r="K322" s="29"/>
      <c r="L322" s="28"/>
      <c r="M322" s="28" t="s">
        <v>2662</v>
      </c>
      <c r="N322" s="256"/>
      <c r="P322" s="3">
        <v>313</v>
      </c>
      <c r="Q322" s="223" t="s">
        <v>2526</v>
      </c>
      <c r="R322" s="245">
        <v>0</v>
      </c>
      <c r="S322" s="244">
        <f t="shared" si="70"/>
        <v>0</v>
      </c>
    </row>
    <row r="323" spans="2:19" x14ac:dyDescent="0.3">
      <c r="H323" s="197">
        <v>314</v>
      </c>
      <c r="I323" s="221"/>
      <c r="J323" s="28" t="s">
        <v>2505</v>
      </c>
      <c r="K323" s="29"/>
      <c r="L323" s="28"/>
      <c r="M323" s="28" t="s">
        <v>2662</v>
      </c>
      <c r="N323" s="256"/>
      <c r="P323" s="3">
        <v>314</v>
      </c>
      <c r="Q323" s="223" t="s">
        <v>2531</v>
      </c>
      <c r="R323" s="196">
        <v>0</v>
      </c>
      <c r="S323" s="244">
        <f t="shared" si="70"/>
        <v>0</v>
      </c>
    </row>
    <row r="324" spans="2:19" x14ac:dyDescent="0.3">
      <c r="H324" s="197">
        <v>315</v>
      </c>
      <c r="I324" s="221"/>
      <c r="J324" s="28" t="s">
        <v>2506</v>
      </c>
      <c r="K324" s="29"/>
      <c r="L324" s="28"/>
      <c r="M324" s="28" t="s">
        <v>2561</v>
      </c>
      <c r="N324" s="256"/>
      <c r="P324" s="3">
        <v>315</v>
      </c>
      <c r="Q324" s="223" t="s">
        <v>2532</v>
      </c>
      <c r="R324" s="196">
        <v>0</v>
      </c>
      <c r="S324" s="244">
        <f t="shared" si="70"/>
        <v>0</v>
      </c>
    </row>
    <row r="325" spans="2:19" x14ac:dyDescent="0.3">
      <c r="H325" s="197">
        <v>316</v>
      </c>
      <c r="I325" s="221"/>
      <c r="J325" s="28" t="s">
        <v>2507</v>
      </c>
      <c r="K325" s="29"/>
      <c r="L325" s="28"/>
      <c r="M325" s="28" t="s">
        <v>2561</v>
      </c>
      <c r="N325" s="256"/>
      <c r="P325" s="3">
        <v>316</v>
      </c>
      <c r="Q325" s="223" t="s">
        <v>2535</v>
      </c>
      <c r="R325" s="196">
        <v>0.7</v>
      </c>
      <c r="S325" s="244">
        <f t="shared" si="70"/>
        <v>0</v>
      </c>
    </row>
    <row r="326" spans="2:19" x14ac:dyDescent="0.3">
      <c r="H326" s="197">
        <v>317</v>
      </c>
      <c r="I326" s="221"/>
      <c r="J326" s="28" t="s">
        <v>2516</v>
      </c>
      <c r="K326" s="29"/>
      <c r="L326" s="28"/>
      <c r="M326" s="28" t="s">
        <v>17</v>
      </c>
      <c r="N326" s="256"/>
      <c r="P326" s="3">
        <v>317</v>
      </c>
      <c r="Q326" s="223" t="s">
        <v>2524</v>
      </c>
      <c r="R326" s="245">
        <v>0</v>
      </c>
      <c r="S326" s="244">
        <f t="shared" si="70"/>
        <v>0</v>
      </c>
    </row>
    <row r="327" spans="2:19" x14ac:dyDescent="0.3">
      <c r="H327" s="197">
        <v>318</v>
      </c>
      <c r="I327" s="221"/>
      <c r="J327" s="28" t="s">
        <v>2527</v>
      </c>
      <c r="K327" s="29"/>
      <c r="L327" s="28"/>
      <c r="M327" s="28" t="s">
        <v>2561</v>
      </c>
      <c r="N327" s="256"/>
      <c r="P327" s="3">
        <v>318</v>
      </c>
      <c r="Q327" s="223" t="s">
        <v>1307</v>
      </c>
      <c r="R327" s="196">
        <v>0</v>
      </c>
      <c r="S327" s="244">
        <f t="shared" si="70"/>
        <v>0</v>
      </c>
    </row>
    <row r="328" spans="2:19" x14ac:dyDescent="0.3">
      <c r="H328" s="197">
        <v>319</v>
      </c>
      <c r="I328" s="221"/>
      <c r="J328" s="28" t="s">
        <v>2511</v>
      </c>
      <c r="K328" s="29" t="s">
        <v>201</v>
      </c>
      <c r="L328" s="28" t="s">
        <v>65</v>
      </c>
      <c r="M328" s="28" t="s">
        <v>35</v>
      </c>
      <c r="N328" s="256"/>
      <c r="P328" s="3">
        <v>319</v>
      </c>
      <c r="Q328" s="223" t="s">
        <v>2514</v>
      </c>
      <c r="R328" s="196">
        <v>0.05</v>
      </c>
      <c r="S328" s="244">
        <f t="shared" si="70"/>
        <v>0</v>
      </c>
    </row>
    <row r="329" spans="2:19" x14ac:dyDescent="0.3">
      <c r="H329" s="197">
        <v>320</v>
      </c>
      <c r="I329" s="221"/>
      <c r="J329" s="28" t="s">
        <v>2536</v>
      </c>
      <c r="K329" s="29" t="s">
        <v>201</v>
      </c>
      <c r="L329" s="28" t="s">
        <v>65</v>
      </c>
      <c r="M329" s="28" t="s">
        <v>35</v>
      </c>
      <c r="N329" s="256"/>
      <c r="P329" s="3">
        <v>320</v>
      </c>
      <c r="Q329" s="223" t="s">
        <v>2515</v>
      </c>
      <c r="R329" s="245">
        <v>0</v>
      </c>
      <c r="S329" s="244">
        <f t="shared" si="70"/>
        <v>0</v>
      </c>
    </row>
    <row r="330" spans="2:19" x14ac:dyDescent="0.3">
      <c r="H330" s="197">
        <v>321</v>
      </c>
      <c r="I330" s="221"/>
      <c r="J330" s="28" t="s">
        <v>2537</v>
      </c>
      <c r="K330" s="29"/>
      <c r="L330" s="28"/>
      <c r="M330" s="28" t="s">
        <v>17</v>
      </c>
      <c r="N330" s="256"/>
      <c r="P330" s="3">
        <v>321</v>
      </c>
      <c r="Q330" s="223" t="s">
        <v>2513</v>
      </c>
      <c r="R330" s="245">
        <v>0</v>
      </c>
      <c r="S330" s="244">
        <f t="shared" si="70"/>
        <v>0</v>
      </c>
    </row>
    <row r="331" spans="2:19" x14ac:dyDescent="0.3">
      <c r="H331" s="197">
        <v>322</v>
      </c>
      <c r="I331" s="221"/>
      <c r="J331" s="28" t="s">
        <v>2521</v>
      </c>
      <c r="K331" s="29" t="s">
        <v>364</v>
      </c>
      <c r="L331" s="28"/>
      <c r="M331" s="28" t="s">
        <v>21</v>
      </c>
      <c r="N331" s="256"/>
      <c r="P331" s="3">
        <v>322</v>
      </c>
      <c r="Q331" s="223" t="s">
        <v>2508</v>
      </c>
      <c r="R331" s="196">
        <v>0</v>
      </c>
      <c r="S331" s="244">
        <f t="shared" ref="S331:S370" si="71">IFERROR(SEARCH($V$6,Q331,1),0)</f>
        <v>0</v>
      </c>
    </row>
    <row r="332" spans="2:19" x14ac:dyDescent="0.3">
      <c r="H332" s="197">
        <v>323</v>
      </c>
      <c r="I332" s="221"/>
      <c r="J332" s="28" t="s">
        <v>2528</v>
      </c>
      <c r="K332" s="29"/>
      <c r="L332" s="28"/>
      <c r="M332" s="28" t="s">
        <v>17</v>
      </c>
      <c r="N332" s="256"/>
      <c r="P332" s="3">
        <v>323</v>
      </c>
      <c r="Q332" s="223" t="s">
        <v>2510</v>
      </c>
      <c r="R332" s="245">
        <v>0</v>
      </c>
      <c r="S332" s="244">
        <f t="shared" si="71"/>
        <v>0</v>
      </c>
    </row>
    <row r="333" spans="2:19" x14ac:dyDescent="0.3">
      <c r="H333" s="197">
        <v>324</v>
      </c>
      <c r="I333" s="221"/>
      <c r="J333" s="28" t="s">
        <v>2540</v>
      </c>
      <c r="K333" s="29" t="s">
        <v>364</v>
      </c>
      <c r="L333" s="28"/>
      <c r="M333" s="28" t="s">
        <v>21</v>
      </c>
      <c r="N333" s="256"/>
      <c r="P333" s="3">
        <v>324</v>
      </c>
      <c r="Q333" s="223" t="s">
        <v>2538</v>
      </c>
      <c r="R333" s="245">
        <v>0</v>
      </c>
      <c r="S333" s="244">
        <f t="shared" si="71"/>
        <v>0</v>
      </c>
    </row>
    <row r="334" spans="2:19" x14ac:dyDescent="0.3">
      <c r="H334" s="197">
        <v>325</v>
      </c>
      <c r="I334" s="221"/>
      <c r="J334" s="28" t="s">
        <v>2523</v>
      </c>
      <c r="K334" s="29"/>
      <c r="L334" s="28"/>
      <c r="M334" s="28" t="s">
        <v>23</v>
      </c>
      <c r="N334" s="256"/>
      <c r="P334" s="3">
        <v>325</v>
      </c>
      <c r="Q334" s="223" t="s">
        <v>2509</v>
      </c>
      <c r="R334" s="245">
        <v>0</v>
      </c>
      <c r="S334" s="244">
        <f t="shared" si="71"/>
        <v>0</v>
      </c>
    </row>
    <row r="335" spans="2:19" x14ac:dyDescent="0.3">
      <c r="H335" s="197">
        <v>326</v>
      </c>
      <c r="I335" s="221"/>
      <c r="J335" s="28" t="s">
        <v>2534</v>
      </c>
      <c r="K335" s="29"/>
      <c r="L335" s="28"/>
      <c r="M335" s="28" t="s">
        <v>2561</v>
      </c>
      <c r="N335" s="256">
        <v>0.1</v>
      </c>
      <c r="P335" s="3">
        <v>326</v>
      </c>
      <c r="Q335" s="223" t="s">
        <v>2543</v>
      </c>
      <c r="R335" s="196">
        <v>0.93587500000000001</v>
      </c>
      <c r="S335" s="244">
        <f t="shared" si="71"/>
        <v>0</v>
      </c>
    </row>
    <row r="336" spans="2:19" x14ac:dyDescent="0.3">
      <c r="B336" s="79"/>
      <c r="C336" s="79"/>
      <c r="D336" s="79"/>
      <c r="E336" s="79"/>
      <c r="F336" s="79"/>
      <c r="G336" s="79"/>
      <c r="H336" s="197">
        <v>327</v>
      </c>
      <c r="I336" s="221"/>
      <c r="J336" s="28" t="s">
        <v>2541</v>
      </c>
      <c r="K336" s="29"/>
      <c r="L336" s="28"/>
      <c r="M336" s="28" t="s">
        <v>2662</v>
      </c>
      <c r="N336" s="256"/>
      <c r="P336" s="3">
        <v>327</v>
      </c>
      <c r="Q336" s="223" t="s">
        <v>2545</v>
      </c>
      <c r="R336" s="245">
        <v>0</v>
      </c>
      <c r="S336" s="244">
        <f t="shared" si="71"/>
        <v>0</v>
      </c>
    </row>
    <row r="337" spans="2:19" x14ac:dyDescent="0.3">
      <c r="B337" s="79"/>
      <c r="C337" s="79"/>
      <c r="D337" s="79"/>
      <c r="E337" s="79"/>
      <c r="F337" s="79"/>
      <c r="G337" s="79"/>
      <c r="H337" s="197">
        <v>328</v>
      </c>
      <c r="I337" s="221"/>
      <c r="J337" s="28" t="s">
        <v>2512</v>
      </c>
      <c r="K337" s="29" t="s">
        <v>64</v>
      </c>
      <c r="L337" s="28" t="s">
        <v>65</v>
      </c>
      <c r="M337" s="28" t="s">
        <v>24</v>
      </c>
      <c r="N337" s="256"/>
      <c r="P337" s="3">
        <v>328</v>
      </c>
      <c r="Q337" s="223" t="s">
        <v>2525</v>
      </c>
      <c r="R337" s="245">
        <v>0</v>
      </c>
      <c r="S337" s="244">
        <f t="shared" si="71"/>
        <v>0</v>
      </c>
    </row>
    <row r="338" spans="2:19" x14ac:dyDescent="0.3">
      <c r="B338" s="79"/>
      <c r="C338" s="79"/>
      <c r="D338" s="79"/>
      <c r="E338" s="79"/>
      <c r="F338" s="79"/>
      <c r="G338" s="79"/>
      <c r="H338" s="197">
        <v>329</v>
      </c>
      <c r="I338" s="221"/>
      <c r="J338" s="28" t="s">
        <v>2525</v>
      </c>
      <c r="K338" s="29"/>
      <c r="L338" s="28"/>
      <c r="M338" s="28" t="s">
        <v>17</v>
      </c>
      <c r="N338" s="256"/>
      <c r="P338" s="3">
        <v>329</v>
      </c>
      <c r="Q338" s="223" t="s">
        <v>2546</v>
      </c>
      <c r="R338" s="245">
        <v>0</v>
      </c>
      <c r="S338" s="244">
        <f t="shared" si="71"/>
        <v>0</v>
      </c>
    </row>
    <row r="339" spans="2:19" x14ac:dyDescent="0.3">
      <c r="B339" s="79"/>
      <c r="C339" s="79"/>
      <c r="D339" s="79"/>
      <c r="E339" s="79"/>
      <c r="F339" s="79"/>
      <c r="G339" s="79"/>
      <c r="H339" s="197">
        <v>330</v>
      </c>
      <c r="I339" s="221"/>
      <c r="J339" s="28" t="s">
        <v>2533</v>
      </c>
      <c r="K339" s="29" t="s">
        <v>345</v>
      </c>
      <c r="L339" s="28"/>
      <c r="M339" s="28" t="s">
        <v>27</v>
      </c>
      <c r="N339" s="256"/>
      <c r="P339" s="3">
        <v>330</v>
      </c>
      <c r="Q339" s="79" t="s">
        <v>2576</v>
      </c>
      <c r="R339" s="1">
        <v>0.105</v>
      </c>
      <c r="S339" s="244">
        <f t="shared" si="71"/>
        <v>0</v>
      </c>
    </row>
    <row r="340" spans="2:19" x14ac:dyDescent="0.3">
      <c r="B340" s="79"/>
      <c r="C340" s="79"/>
      <c r="D340" s="79"/>
      <c r="E340" s="79"/>
      <c r="F340" s="79"/>
      <c r="G340" s="79"/>
      <c r="H340" s="197">
        <v>331</v>
      </c>
      <c r="I340" s="221"/>
      <c r="J340" s="28" t="s">
        <v>2539</v>
      </c>
      <c r="K340" s="29"/>
      <c r="L340" s="28"/>
      <c r="M340" s="28" t="s">
        <v>28</v>
      </c>
      <c r="N340" s="256"/>
      <c r="P340" s="3">
        <v>331</v>
      </c>
      <c r="Q340" s="79" t="s">
        <v>2577</v>
      </c>
      <c r="R340" s="1">
        <v>0.4</v>
      </c>
      <c r="S340" s="244">
        <f t="shared" si="71"/>
        <v>0</v>
      </c>
    </row>
    <row r="341" spans="2:19" x14ac:dyDescent="0.3">
      <c r="B341" s="79"/>
      <c r="C341" s="79"/>
      <c r="D341" s="79"/>
      <c r="E341" s="79"/>
      <c r="F341" s="79"/>
      <c r="G341" s="79"/>
      <c r="H341" s="197">
        <v>332</v>
      </c>
      <c r="I341" s="221"/>
      <c r="J341" s="28" t="s">
        <v>2520</v>
      </c>
      <c r="K341" s="29"/>
      <c r="L341" s="28"/>
      <c r="M341" s="28" t="s">
        <v>2662</v>
      </c>
      <c r="N341" s="256"/>
      <c r="P341" s="3">
        <v>332</v>
      </c>
      <c r="Q341" s="79" t="s">
        <v>2578</v>
      </c>
      <c r="R341" s="1">
        <v>1.6</v>
      </c>
      <c r="S341" s="244">
        <f t="shared" si="71"/>
        <v>0</v>
      </c>
    </row>
    <row r="342" spans="2:19" x14ac:dyDescent="0.3">
      <c r="B342" s="79"/>
      <c r="C342" s="79"/>
      <c r="D342" s="79"/>
      <c r="E342" s="79"/>
      <c r="F342" s="79"/>
      <c r="G342" s="79"/>
      <c r="H342" s="197">
        <v>333</v>
      </c>
      <c r="I342" s="221"/>
      <c r="J342" s="28" t="s">
        <v>2517</v>
      </c>
      <c r="K342" s="29"/>
      <c r="L342" s="28"/>
      <c r="M342" s="28" t="s">
        <v>39</v>
      </c>
      <c r="N342" s="256"/>
      <c r="P342" s="3">
        <v>333</v>
      </c>
      <c r="Q342" s="79" t="s">
        <v>2579</v>
      </c>
      <c r="R342" s="1">
        <v>1.7</v>
      </c>
      <c r="S342" s="244">
        <f t="shared" si="71"/>
        <v>0</v>
      </c>
    </row>
    <row r="343" spans="2:19" x14ac:dyDescent="0.3">
      <c r="B343" s="79"/>
      <c r="C343" s="79"/>
      <c r="E343" s="79"/>
      <c r="F343" s="79"/>
      <c r="G343" s="79"/>
      <c r="H343" s="197">
        <v>334</v>
      </c>
      <c r="I343" s="221"/>
      <c r="J343" s="28" t="s">
        <v>2518</v>
      </c>
      <c r="K343" s="29" t="s">
        <v>459</v>
      </c>
      <c r="L343" s="28" t="s">
        <v>73</v>
      </c>
      <c r="M343" s="28" t="s">
        <v>2561</v>
      </c>
      <c r="N343" s="256">
        <v>0.1</v>
      </c>
      <c r="P343" s="3">
        <v>334</v>
      </c>
      <c r="Q343" s="79" t="s">
        <v>2580</v>
      </c>
      <c r="R343" s="1">
        <v>2.65</v>
      </c>
      <c r="S343" s="244">
        <f t="shared" si="71"/>
        <v>0</v>
      </c>
    </row>
    <row r="344" spans="2:19" x14ac:dyDescent="0.3">
      <c r="B344" s="79"/>
      <c r="C344" s="79"/>
      <c r="D344" s="79"/>
      <c r="E344" s="79"/>
      <c r="F344" s="79"/>
      <c r="G344" s="79"/>
      <c r="H344" s="197">
        <v>335</v>
      </c>
      <c r="I344" s="221"/>
      <c r="J344" s="28" t="s">
        <v>2522</v>
      </c>
      <c r="K344" s="29"/>
      <c r="L344" s="28"/>
      <c r="M344" s="28" t="s">
        <v>17</v>
      </c>
      <c r="N344" s="256"/>
      <c r="P344" s="3">
        <v>335</v>
      </c>
      <c r="Q344" s="79" t="s">
        <v>2581</v>
      </c>
      <c r="S344" s="244">
        <f t="shared" si="71"/>
        <v>0</v>
      </c>
    </row>
    <row r="345" spans="2:19" x14ac:dyDescent="0.3">
      <c r="B345" s="79"/>
      <c r="C345" s="79"/>
      <c r="D345" s="79"/>
      <c r="E345" s="79"/>
      <c r="F345" s="79"/>
      <c r="G345" s="79"/>
      <c r="H345" s="197">
        <v>336</v>
      </c>
      <c r="I345" s="221"/>
      <c r="J345" s="28" t="s">
        <v>2530</v>
      </c>
      <c r="K345" s="29"/>
      <c r="L345" s="28"/>
      <c r="M345" s="28" t="s">
        <v>2662</v>
      </c>
      <c r="N345" s="256"/>
      <c r="Q345" s="79" t="s">
        <v>2591</v>
      </c>
      <c r="R345" s="196">
        <v>0.6</v>
      </c>
      <c r="S345" s="244">
        <f t="shared" si="71"/>
        <v>1</v>
      </c>
    </row>
    <row r="346" spans="2:19" x14ac:dyDescent="0.3">
      <c r="B346" s="79"/>
      <c r="C346" s="79"/>
      <c r="D346" s="79"/>
      <c r="E346" s="79"/>
      <c r="F346" s="79" t="s">
        <v>2498</v>
      </c>
      <c r="G346" s="79"/>
      <c r="H346" s="197">
        <v>337</v>
      </c>
      <c r="I346" s="221"/>
      <c r="J346" s="28" t="s">
        <v>2519</v>
      </c>
      <c r="K346" s="29" t="s">
        <v>505</v>
      </c>
      <c r="L346" s="28" t="s">
        <v>65</v>
      </c>
      <c r="M346" s="28" t="s">
        <v>2419</v>
      </c>
      <c r="N346" s="256"/>
      <c r="Q346" s="79" t="s">
        <v>2582</v>
      </c>
      <c r="R346" s="1">
        <v>0.28000000000000003</v>
      </c>
      <c r="S346" s="244">
        <f t="shared" si="71"/>
        <v>0</v>
      </c>
    </row>
    <row r="347" spans="2:19" x14ac:dyDescent="0.3">
      <c r="B347" s="79"/>
      <c r="C347" s="79"/>
      <c r="D347" s="79"/>
      <c r="E347" s="79"/>
      <c r="F347" s="79" t="s">
        <v>2498</v>
      </c>
      <c r="G347" s="79"/>
      <c r="H347" s="197">
        <v>338</v>
      </c>
      <c r="I347" s="221"/>
      <c r="J347" s="28" t="s">
        <v>2529</v>
      </c>
      <c r="K347" s="29" t="s">
        <v>304</v>
      </c>
      <c r="L347" s="28" t="s">
        <v>65</v>
      </c>
      <c r="M347" s="28" t="s">
        <v>27</v>
      </c>
      <c r="N347" s="256"/>
      <c r="Q347" s="79" t="s">
        <v>2583</v>
      </c>
      <c r="S347" s="244">
        <f t="shared" si="71"/>
        <v>0</v>
      </c>
    </row>
    <row r="348" spans="2:19" x14ac:dyDescent="0.3">
      <c r="B348" s="79"/>
      <c r="C348" s="79"/>
      <c r="D348" s="79"/>
      <c r="E348" s="79"/>
      <c r="F348" s="79" t="s">
        <v>2498</v>
      </c>
      <c r="G348" s="79"/>
      <c r="H348" s="197">
        <v>339</v>
      </c>
      <c r="I348" s="221"/>
      <c r="J348" s="28" t="s">
        <v>2526</v>
      </c>
      <c r="K348" s="29"/>
      <c r="L348" s="28"/>
      <c r="M348" s="28" t="s">
        <v>17</v>
      </c>
      <c r="N348" s="256"/>
      <c r="Q348" s="79" t="s">
        <v>2584</v>
      </c>
      <c r="R348" s="1">
        <v>0.06</v>
      </c>
      <c r="S348" s="244">
        <f t="shared" si="71"/>
        <v>0</v>
      </c>
    </row>
    <row r="349" spans="2:19" x14ac:dyDescent="0.3">
      <c r="B349" s="79"/>
      <c r="C349" s="79"/>
      <c r="D349" s="79"/>
      <c r="E349" s="79"/>
      <c r="F349" s="79" t="s">
        <v>2498</v>
      </c>
      <c r="G349" s="79"/>
      <c r="H349" s="197">
        <v>340</v>
      </c>
      <c r="I349" s="221"/>
      <c r="J349" s="28" t="s">
        <v>2531</v>
      </c>
      <c r="K349" s="29"/>
      <c r="L349" s="28"/>
      <c r="M349" s="28" t="s">
        <v>2561</v>
      </c>
      <c r="N349" s="256">
        <v>0.1</v>
      </c>
      <c r="Q349" s="79" t="s">
        <v>2585</v>
      </c>
      <c r="R349" s="79">
        <v>0.14000000000000001</v>
      </c>
      <c r="S349" s="244">
        <f t="shared" si="71"/>
        <v>0</v>
      </c>
    </row>
    <row r="350" spans="2:19" x14ac:dyDescent="0.3">
      <c r="B350" s="79"/>
      <c r="C350" s="79"/>
      <c r="D350" s="79"/>
      <c r="E350" s="79"/>
      <c r="F350" s="79" t="s">
        <v>2498</v>
      </c>
      <c r="G350" s="79"/>
      <c r="H350" s="197">
        <v>341</v>
      </c>
      <c r="I350" s="221"/>
      <c r="J350" s="28" t="s">
        <v>2532</v>
      </c>
      <c r="K350" s="29"/>
      <c r="L350" s="28"/>
      <c r="M350" s="28" t="s">
        <v>2561</v>
      </c>
      <c r="N350" s="256">
        <v>0.1</v>
      </c>
      <c r="Q350" s="79" t="s">
        <v>2586</v>
      </c>
      <c r="R350" s="196">
        <v>0.05</v>
      </c>
      <c r="S350" s="244">
        <f t="shared" si="71"/>
        <v>0</v>
      </c>
    </row>
    <row r="351" spans="2:19" x14ac:dyDescent="0.3">
      <c r="B351" s="79"/>
      <c r="C351" s="79"/>
      <c r="D351" s="79"/>
      <c r="E351" s="79"/>
      <c r="F351" s="79" t="s">
        <v>2498</v>
      </c>
      <c r="G351" s="79"/>
      <c r="H351" s="197">
        <v>342</v>
      </c>
      <c r="I351" s="221"/>
      <c r="J351" s="28" t="s">
        <v>2535</v>
      </c>
      <c r="K351" s="29" t="s">
        <v>318</v>
      </c>
      <c r="L351" s="28"/>
      <c r="M351" s="28" t="s">
        <v>27</v>
      </c>
      <c r="N351" s="256"/>
      <c r="Q351" s="79" t="s">
        <v>2587</v>
      </c>
      <c r="R351" s="1">
        <v>1</v>
      </c>
      <c r="S351" s="244">
        <f t="shared" si="71"/>
        <v>0</v>
      </c>
    </row>
    <row r="352" spans="2:19" x14ac:dyDescent="0.3">
      <c r="B352" s="79"/>
      <c r="C352" s="79"/>
      <c r="D352" s="79"/>
      <c r="E352" s="79"/>
      <c r="F352" s="79" t="s">
        <v>2498</v>
      </c>
      <c r="G352" s="79"/>
      <c r="H352" s="197">
        <v>343</v>
      </c>
      <c r="I352" s="221"/>
      <c r="J352" s="28" t="s">
        <v>2524</v>
      </c>
      <c r="K352" s="29"/>
      <c r="L352" s="28"/>
      <c r="M352" s="28" t="s">
        <v>39</v>
      </c>
      <c r="N352" s="256"/>
      <c r="Q352" s="79" t="s">
        <v>2588</v>
      </c>
      <c r="R352" s="1">
        <v>0.16</v>
      </c>
      <c r="S352" s="244">
        <f t="shared" si="71"/>
        <v>0</v>
      </c>
    </row>
    <row r="353" spans="2:25" x14ac:dyDescent="0.3">
      <c r="B353" s="79"/>
      <c r="C353" s="79"/>
      <c r="D353" s="79"/>
      <c r="E353" s="79"/>
      <c r="F353" s="79" t="s">
        <v>2498</v>
      </c>
      <c r="G353" s="79"/>
      <c r="H353" s="197">
        <v>344</v>
      </c>
      <c r="I353" s="221"/>
      <c r="J353" s="28" t="s">
        <v>1307</v>
      </c>
      <c r="K353" s="29" t="s">
        <v>212</v>
      </c>
      <c r="L353" s="28" t="s">
        <v>124</v>
      </c>
      <c r="M353" s="28" t="s">
        <v>27</v>
      </c>
      <c r="N353" s="256"/>
      <c r="Q353" s="79" t="s">
        <v>2589</v>
      </c>
      <c r="R353" s="1">
        <v>0</v>
      </c>
      <c r="S353" s="244">
        <f t="shared" si="71"/>
        <v>0</v>
      </c>
    </row>
    <row r="354" spans="2:25" x14ac:dyDescent="0.3">
      <c r="B354" s="79"/>
      <c r="C354" s="79"/>
      <c r="D354" s="79"/>
      <c r="E354" s="79"/>
      <c r="F354" s="79" t="s">
        <v>2498</v>
      </c>
      <c r="G354" s="79"/>
      <c r="H354" s="197">
        <v>345</v>
      </c>
      <c r="I354" s="221"/>
      <c r="J354" s="28" t="s">
        <v>2514</v>
      </c>
      <c r="K354" s="29" t="s">
        <v>364</v>
      </c>
      <c r="L354" s="28"/>
      <c r="M354" s="28" t="s">
        <v>21</v>
      </c>
      <c r="N354" s="256"/>
      <c r="Q354" s="79" t="s">
        <v>2590</v>
      </c>
      <c r="R354" s="196">
        <v>0.6</v>
      </c>
      <c r="S354" s="244">
        <f t="shared" si="71"/>
        <v>1</v>
      </c>
      <c r="V354" s="28"/>
      <c r="W354" s="28"/>
      <c r="X354" s="28"/>
      <c r="Y354" s="28"/>
    </row>
    <row r="355" spans="2:25" x14ac:dyDescent="0.3">
      <c r="B355" s="79"/>
      <c r="C355" s="79"/>
      <c r="D355" s="79"/>
      <c r="E355" s="79"/>
      <c r="F355" s="79" t="s">
        <v>2498</v>
      </c>
      <c r="G355" s="79"/>
      <c r="H355" s="197">
        <v>346</v>
      </c>
      <c r="I355" s="221"/>
      <c r="J355" s="28" t="s">
        <v>2515</v>
      </c>
      <c r="K355" s="29" t="s">
        <v>406</v>
      </c>
      <c r="L355" s="28"/>
      <c r="M355" s="28" t="s">
        <v>27</v>
      </c>
      <c r="N355" s="256"/>
      <c r="Q355" t="s">
        <v>2593</v>
      </c>
      <c r="R355" s="1">
        <v>0.56999999999999995</v>
      </c>
      <c r="S355" s="244">
        <f t="shared" si="71"/>
        <v>0</v>
      </c>
    </row>
    <row r="356" spans="2:25" x14ac:dyDescent="0.3">
      <c r="B356" s="79"/>
      <c r="C356" s="79"/>
      <c r="D356" s="79"/>
      <c r="E356" s="79"/>
      <c r="F356" s="79" t="s">
        <v>2498</v>
      </c>
      <c r="G356" s="79"/>
      <c r="H356" s="197">
        <v>347</v>
      </c>
      <c r="I356" s="221"/>
      <c r="J356" s="28" t="s">
        <v>4256</v>
      </c>
      <c r="K356" s="29"/>
      <c r="L356" s="28"/>
      <c r="M356" s="28" t="s">
        <v>39</v>
      </c>
      <c r="N356" s="256"/>
      <c r="Q356" s="76" t="s">
        <v>2592</v>
      </c>
      <c r="R356" s="1">
        <v>0</v>
      </c>
      <c r="S356" s="244">
        <f t="shared" si="71"/>
        <v>0</v>
      </c>
    </row>
    <row r="357" spans="2:25" x14ac:dyDescent="0.3">
      <c r="B357" s="79"/>
      <c r="C357" s="79"/>
      <c r="D357" s="79"/>
      <c r="E357" s="79"/>
      <c r="F357" s="79" t="s">
        <v>2498</v>
      </c>
      <c r="G357" s="79"/>
      <c r="H357" s="197">
        <v>348</v>
      </c>
      <c r="I357" s="221"/>
      <c r="J357" s="28" t="s">
        <v>2508</v>
      </c>
      <c r="K357" s="29"/>
      <c r="L357" s="28"/>
      <c r="M357" s="28" t="s">
        <v>2662</v>
      </c>
      <c r="N357" s="256"/>
      <c r="Q357" s="28" t="s">
        <v>2661</v>
      </c>
      <c r="R357" s="1">
        <v>0</v>
      </c>
      <c r="S357" s="244">
        <f t="shared" si="71"/>
        <v>0</v>
      </c>
    </row>
    <row r="358" spans="2:25" x14ac:dyDescent="0.3">
      <c r="B358" s="79"/>
      <c r="C358" s="79"/>
      <c r="D358" s="79"/>
      <c r="E358" s="79"/>
      <c r="F358" s="79" t="s">
        <v>2498</v>
      </c>
      <c r="G358" s="79"/>
      <c r="H358" s="197">
        <v>349</v>
      </c>
      <c r="I358" s="221"/>
      <c r="J358" s="28" t="s">
        <v>2510</v>
      </c>
      <c r="K358" s="29" t="s">
        <v>406</v>
      </c>
      <c r="L358" s="28"/>
      <c r="M358" s="28" t="s">
        <v>27</v>
      </c>
      <c r="N358" s="256"/>
      <c r="Q358" s="28" t="s">
        <v>2663</v>
      </c>
      <c r="R358" s="1">
        <v>0</v>
      </c>
      <c r="S358" s="244">
        <f t="shared" si="71"/>
        <v>0</v>
      </c>
    </row>
    <row r="359" spans="2:25" x14ac:dyDescent="0.3">
      <c r="B359" s="79"/>
      <c r="C359" s="79"/>
      <c r="D359" s="79"/>
      <c r="E359" s="79"/>
      <c r="F359" s="79" t="s">
        <v>2498</v>
      </c>
      <c r="G359" s="79"/>
      <c r="H359" s="197">
        <v>350</v>
      </c>
      <c r="I359" s="221"/>
      <c r="J359" s="28" t="s">
        <v>2538</v>
      </c>
      <c r="K359" s="29"/>
      <c r="L359" s="28"/>
      <c r="M359" s="28" t="s">
        <v>39</v>
      </c>
      <c r="N359" s="256"/>
      <c r="Q359" s="28" t="s">
        <v>2664</v>
      </c>
      <c r="R359" s="1">
        <v>0.13500000000000001</v>
      </c>
      <c r="S359" s="244">
        <f t="shared" si="71"/>
        <v>0</v>
      </c>
    </row>
    <row r="360" spans="2:25" x14ac:dyDescent="0.3">
      <c r="B360" s="79"/>
      <c r="C360" s="79"/>
      <c r="D360" s="79"/>
      <c r="E360" s="79"/>
      <c r="F360" s="79" t="s">
        <v>2498</v>
      </c>
      <c r="G360" s="79"/>
      <c r="H360" s="197">
        <v>351</v>
      </c>
      <c r="I360" s="221"/>
      <c r="J360" s="28" t="s">
        <v>2509</v>
      </c>
      <c r="K360" s="29"/>
      <c r="L360" s="28"/>
      <c r="M360" s="28" t="s">
        <v>39</v>
      </c>
      <c r="N360" s="256"/>
      <c r="Q360" s="28" t="s">
        <v>2665</v>
      </c>
      <c r="R360" s="1">
        <v>0</v>
      </c>
      <c r="S360" s="244">
        <f t="shared" si="71"/>
        <v>0</v>
      </c>
    </row>
    <row r="361" spans="2:25" x14ac:dyDescent="0.3">
      <c r="B361" s="79"/>
      <c r="C361" s="79"/>
      <c r="D361" s="79"/>
      <c r="E361" s="79"/>
      <c r="F361" s="79" t="s">
        <v>2498</v>
      </c>
      <c r="G361" s="79"/>
      <c r="H361" s="197">
        <v>352</v>
      </c>
      <c r="I361" s="221"/>
      <c r="J361" s="28" t="s">
        <v>2576</v>
      </c>
      <c r="K361" s="29"/>
      <c r="L361" s="28"/>
      <c r="M361" s="28" t="s">
        <v>27</v>
      </c>
      <c r="N361" s="256"/>
      <c r="Q361" s="28" t="s">
        <v>2666</v>
      </c>
      <c r="R361" s="1">
        <v>2.2999999999999998</v>
      </c>
      <c r="S361" s="244">
        <f t="shared" si="71"/>
        <v>0</v>
      </c>
    </row>
    <row r="362" spans="2:25" x14ac:dyDescent="0.3">
      <c r="B362" s="79"/>
      <c r="C362" s="79"/>
      <c r="D362" s="79"/>
      <c r="E362" s="79"/>
      <c r="F362" s="79" t="s">
        <v>2498</v>
      </c>
      <c r="G362" s="79"/>
      <c r="H362" s="197">
        <v>353</v>
      </c>
      <c r="I362" s="221"/>
      <c r="J362" s="28" t="s">
        <v>2577</v>
      </c>
      <c r="K362" s="29"/>
      <c r="L362" s="28"/>
      <c r="M362" s="28" t="s">
        <v>35</v>
      </c>
      <c r="N362" s="256"/>
      <c r="Q362" s="28" t="s">
        <v>2667</v>
      </c>
      <c r="R362" s="1">
        <v>0.08</v>
      </c>
      <c r="S362" s="244">
        <f t="shared" si="71"/>
        <v>0</v>
      </c>
    </row>
    <row r="363" spans="2:25" x14ac:dyDescent="0.3">
      <c r="B363" s="79"/>
      <c r="C363" s="79"/>
      <c r="D363" s="79"/>
      <c r="E363" s="79"/>
      <c r="F363" s="79" t="s">
        <v>2498</v>
      </c>
      <c r="G363" s="79"/>
      <c r="H363" s="197">
        <v>354</v>
      </c>
      <c r="I363" s="221"/>
      <c r="J363" s="28" t="s">
        <v>2578</v>
      </c>
      <c r="K363" s="29"/>
      <c r="L363" s="28"/>
      <c r="M363" s="28" t="s">
        <v>27</v>
      </c>
      <c r="N363" s="256"/>
      <c r="Q363" s="28" t="s">
        <v>2668</v>
      </c>
      <c r="R363" s="1">
        <v>0</v>
      </c>
      <c r="S363" s="244">
        <f t="shared" si="71"/>
        <v>0</v>
      </c>
    </row>
    <row r="364" spans="2:25" x14ac:dyDescent="0.3">
      <c r="B364" s="79"/>
      <c r="C364" s="79"/>
      <c r="D364" s="79"/>
      <c r="E364" s="79"/>
      <c r="F364" s="79" t="s">
        <v>2498</v>
      </c>
      <c r="G364" s="79"/>
      <c r="H364" s="197">
        <v>355</v>
      </c>
      <c r="I364" s="221"/>
      <c r="J364" s="28" t="s">
        <v>2579</v>
      </c>
      <c r="K364" s="29"/>
      <c r="L364" s="28"/>
      <c r="M364" s="28" t="s">
        <v>2662</v>
      </c>
      <c r="N364" s="256"/>
      <c r="Q364" s="28" t="s">
        <v>2669</v>
      </c>
      <c r="S364" s="244">
        <f t="shared" si="71"/>
        <v>0</v>
      </c>
    </row>
    <row r="365" spans="2:25" x14ac:dyDescent="0.3">
      <c r="B365" s="79"/>
      <c r="C365" s="79"/>
      <c r="D365" s="79"/>
      <c r="E365" s="79"/>
      <c r="F365" s="79" t="s">
        <v>2498</v>
      </c>
      <c r="G365" s="79"/>
      <c r="H365" s="197">
        <v>356</v>
      </c>
      <c r="I365" s="221"/>
      <c r="J365" s="28" t="s">
        <v>2580</v>
      </c>
      <c r="K365" s="29"/>
      <c r="L365" s="28"/>
      <c r="M365" s="28" t="s">
        <v>2662</v>
      </c>
      <c r="N365" s="256"/>
      <c r="Q365" s="28" t="s">
        <v>2670</v>
      </c>
      <c r="S365" s="244">
        <f t="shared" si="71"/>
        <v>0</v>
      </c>
    </row>
    <row r="366" spans="2:25" x14ac:dyDescent="0.3">
      <c r="B366" s="79"/>
      <c r="C366" s="79"/>
      <c r="D366" s="79"/>
      <c r="E366" s="79"/>
      <c r="F366" s="79" t="s">
        <v>2498</v>
      </c>
      <c r="G366" s="79"/>
      <c r="H366" s="197">
        <v>357</v>
      </c>
      <c r="I366" s="221"/>
      <c r="J366" s="28" t="s">
        <v>2581</v>
      </c>
      <c r="K366" s="29"/>
      <c r="L366" s="28"/>
      <c r="M366" s="28" t="s">
        <v>2561</v>
      </c>
      <c r="N366" s="256">
        <v>0.12</v>
      </c>
      <c r="Q366" s="79" t="s">
        <v>2672</v>
      </c>
      <c r="S366" s="244">
        <f t="shared" si="71"/>
        <v>0</v>
      </c>
    </row>
    <row r="367" spans="2:25" x14ac:dyDescent="0.3">
      <c r="B367" s="79"/>
      <c r="C367" s="79"/>
      <c r="D367" s="79"/>
      <c r="E367" s="79"/>
      <c r="F367" s="79" t="s">
        <v>2498</v>
      </c>
      <c r="G367" s="79"/>
      <c r="H367" s="197">
        <v>358</v>
      </c>
      <c r="I367" s="221"/>
      <c r="J367" s="28" t="s">
        <v>2591</v>
      </c>
      <c r="K367" s="29"/>
      <c r="L367" s="28"/>
      <c r="M367" s="28" t="s">
        <v>32</v>
      </c>
      <c r="N367" s="256"/>
      <c r="Q367" s="79" t="s">
        <v>2673</v>
      </c>
      <c r="R367" s="1">
        <v>0.02</v>
      </c>
      <c r="S367" s="244">
        <f t="shared" si="71"/>
        <v>0</v>
      </c>
    </row>
    <row r="368" spans="2:25" x14ac:dyDescent="0.3">
      <c r="B368" s="79"/>
      <c r="C368" s="79"/>
      <c r="D368" s="79"/>
      <c r="E368" s="79"/>
      <c r="F368" s="79" t="s">
        <v>2498</v>
      </c>
      <c r="G368" s="79"/>
      <c r="H368" s="197">
        <v>359</v>
      </c>
      <c r="I368" s="221"/>
      <c r="J368" s="28" t="s">
        <v>2582</v>
      </c>
      <c r="K368" s="29"/>
      <c r="L368" s="28"/>
      <c r="M368" s="28" t="s">
        <v>2662</v>
      </c>
      <c r="N368" s="256"/>
      <c r="Q368" s="79" t="s">
        <v>2674</v>
      </c>
      <c r="S368" s="244">
        <f t="shared" si="71"/>
        <v>0</v>
      </c>
    </row>
    <row r="369" spans="2:19" x14ac:dyDescent="0.3">
      <c r="B369" s="79"/>
      <c r="C369" s="79"/>
      <c r="D369" s="79"/>
      <c r="E369" s="79"/>
      <c r="F369" s="79" t="s">
        <v>2498</v>
      </c>
      <c r="G369" s="79"/>
      <c r="H369" s="197">
        <v>360</v>
      </c>
      <c r="I369" s="221"/>
      <c r="J369" s="28" t="s">
        <v>2583</v>
      </c>
      <c r="K369" s="29"/>
      <c r="L369" s="28"/>
      <c r="M369" s="28" t="s">
        <v>2662</v>
      </c>
      <c r="N369" s="256"/>
      <c r="Q369" s="76" t="s">
        <v>2675</v>
      </c>
      <c r="S369" s="244">
        <f t="shared" si="71"/>
        <v>0</v>
      </c>
    </row>
    <row r="370" spans="2:19" x14ac:dyDescent="0.3">
      <c r="B370" s="79"/>
      <c r="C370" s="79"/>
      <c r="D370" s="79"/>
      <c r="E370" s="79"/>
      <c r="F370" s="79" t="s">
        <v>2498</v>
      </c>
      <c r="G370" s="79"/>
      <c r="H370" s="197">
        <v>361</v>
      </c>
      <c r="I370" s="221"/>
      <c r="J370" s="28" t="s">
        <v>2584</v>
      </c>
      <c r="K370" s="29"/>
      <c r="L370" s="28"/>
      <c r="M370" s="28" t="s">
        <v>17</v>
      </c>
      <c r="N370" s="256"/>
      <c r="S370" s="244">
        <f t="shared" si="71"/>
        <v>0</v>
      </c>
    </row>
    <row r="371" spans="2:19" x14ac:dyDescent="0.3">
      <c r="B371" s="79"/>
      <c r="C371" s="79"/>
      <c r="D371" s="79"/>
      <c r="E371" s="79"/>
      <c r="F371" s="79" t="s">
        <v>2498</v>
      </c>
      <c r="G371" s="79"/>
      <c r="H371" s="197">
        <v>362</v>
      </c>
      <c r="I371" s="221"/>
      <c r="J371" s="28" t="s">
        <v>2585</v>
      </c>
      <c r="K371" s="29"/>
      <c r="L371" s="28"/>
      <c r="M371" s="28" t="s">
        <v>35</v>
      </c>
      <c r="N371" s="256"/>
    </row>
    <row r="372" spans="2:19" x14ac:dyDescent="0.3">
      <c r="B372" s="79"/>
      <c r="C372" s="79"/>
      <c r="D372" s="79"/>
      <c r="E372" s="79"/>
      <c r="F372" s="79" t="s">
        <v>2498</v>
      </c>
      <c r="G372" s="79"/>
      <c r="H372" s="197">
        <v>363</v>
      </c>
      <c r="I372" s="221"/>
      <c r="J372" s="28" t="s">
        <v>2586</v>
      </c>
      <c r="K372" s="29"/>
      <c r="L372" s="28"/>
      <c r="M372" s="28" t="s">
        <v>21</v>
      </c>
      <c r="N372" s="256"/>
    </row>
    <row r="373" spans="2:19" x14ac:dyDescent="0.3">
      <c r="B373" s="79"/>
      <c r="C373" s="79"/>
      <c r="D373" s="79"/>
      <c r="E373" s="79"/>
      <c r="F373" s="79" t="s">
        <v>2498</v>
      </c>
      <c r="G373" s="79"/>
      <c r="H373" s="197">
        <v>364</v>
      </c>
      <c r="I373" s="221"/>
      <c r="J373" s="28" t="s">
        <v>2587</v>
      </c>
      <c r="K373" s="29"/>
      <c r="L373" s="28"/>
      <c r="M373" s="28" t="s">
        <v>2662</v>
      </c>
      <c r="N373" s="256"/>
    </row>
    <row r="374" spans="2:19" x14ac:dyDescent="0.3">
      <c r="B374" s="79"/>
      <c r="C374" s="79"/>
      <c r="D374" s="79"/>
      <c r="E374" s="79"/>
      <c r="F374" s="79" t="s">
        <v>2498</v>
      </c>
      <c r="G374" s="79"/>
      <c r="H374" s="197">
        <v>365</v>
      </c>
      <c r="I374" s="221"/>
      <c r="J374" s="28" t="s">
        <v>2588</v>
      </c>
      <c r="K374" s="29"/>
      <c r="L374" s="28"/>
      <c r="M374" s="28" t="s">
        <v>23</v>
      </c>
      <c r="N374" s="256"/>
    </row>
    <row r="375" spans="2:19" x14ac:dyDescent="0.3">
      <c r="B375" s="79"/>
      <c r="C375" s="79"/>
      <c r="D375" s="79"/>
      <c r="E375" s="79"/>
      <c r="F375" s="79" t="s">
        <v>2498</v>
      </c>
      <c r="G375" s="79"/>
      <c r="H375" s="197">
        <v>366</v>
      </c>
      <c r="I375" s="221"/>
      <c r="J375" s="28" t="s">
        <v>2589</v>
      </c>
      <c r="K375" s="29"/>
      <c r="L375" s="28"/>
      <c r="M375" s="28" t="s">
        <v>2561</v>
      </c>
      <c r="N375" s="256">
        <v>0.12</v>
      </c>
    </row>
    <row r="376" spans="2:19" x14ac:dyDescent="0.3">
      <c r="B376" s="79"/>
      <c r="C376" s="79"/>
      <c r="D376" s="79"/>
      <c r="E376" s="79"/>
      <c r="F376" s="79" t="s">
        <v>2498</v>
      </c>
      <c r="G376" s="79"/>
      <c r="H376" s="197">
        <v>367</v>
      </c>
      <c r="I376" s="221"/>
      <c r="J376" s="28" t="s">
        <v>2590</v>
      </c>
      <c r="K376" s="29"/>
      <c r="L376" s="28"/>
      <c r="M376" s="28" t="s">
        <v>32</v>
      </c>
      <c r="N376" s="256"/>
    </row>
    <row r="377" spans="2:19" x14ac:dyDescent="0.3">
      <c r="H377" s="197">
        <v>368</v>
      </c>
      <c r="I377" s="221"/>
      <c r="J377" s="28" t="s">
        <v>2592</v>
      </c>
      <c r="K377" s="29"/>
      <c r="L377" s="28"/>
      <c r="M377" s="28" t="s">
        <v>2561</v>
      </c>
      <c r="N377" s="256">
        <v>0.12</v>
      </c>
    </row>
    <row r="378" spans="2:19" x14ac:dyDescent="0.3">
      <c r="H378" s="197">
        <v>369</v>
      </c>
      <c r="I378" s="221"/>
      <c r="J378" s="28" t="s">
        <v>2661</v>
      </c>
      <c r="K378" s="29"/>
      <c r="L378" s="28"/>
      <c r="M378" s="28" t="s">
        <v>2561</v>
      </c>
      <c r="N378" s="256">
        <v>0.06</v>
      </c>
    </row>
    <row r="379" spans="2:19" x14ac:dyDescent="0.3">
      <c r="H379" s="197">
        <v>370</v>
      </c>
      <c r="I379" s="221"/>
      <c r="J379" s="28" t="s">
        <v>2663</v>
      </c>
      <c r="K379" s="29"/>
      <c r="L379" s="28"/>
      <c r="M379" s="28" t="s">
        <v>17</v>
      </c>
      <c r="N379" s="256"/>
    </row>
    <row r="380" spans="2:19" x14ac:dyDescent="0.3">
      <c r="H380" s="197">
        <v>371</v>
      </c>
      <c r="I380" s="221"/>
      <c r="J380" s="28" t="s">
        <v>2664</v>
      </c>
      <c r="K380" s="29"/>
      <c r="L380" s="28"/>
      <c r="M380" s="28" t="s">
        <v>17</v>
      </c>
      <c r="N380" s="256"/>
    </row>
    <row r="381" spans="2:19" x14ac:dyDescent="0.3">
      <c r="H381" s="197">
        <v>372</v>
      </c>
      <c r="I381" s="221"/>
      <c r="J381" s="28" t="s">
        <v>2665</v>
      </c>
      <c r="K381" s="29"/>
      <c r="L381" s="28"/>
      <c r="M381" s="28" t="s">
        <v>2561</v>
      </c>
      <c r="N381" s="256">
        <v>0.19</v>
      </c>
    </row>
    <row r="382" spans="2:19" x14ac:dyDescent="0.3">
      <c r="H382" s="197">
        <v>373</v>
      </c>
      <c r="I382" s="221"/>
      <c r="J382" s="28" t="s">
        <v>2666</v>
      </c>
      <c r="K382" s="29"/>
      <c r="L382" s="28"/>
      <c r="M382" s="28" t="s">
        <v>2662</v>
      </c>
      <c r="N382" s="256"/>
    </row>
    <row r="383" spans="2:19" x14ac:dyDescent="0.3">
      <c r="H383" s="197">
        <v>374</v>
      </c>
      <c r="I383" s="221"/>
      <c r="J383" s="28" t="s">
        <v>2667</v>
      </c>
      <c r="K383" s="29"/>
      <c r="L383" s="28"/>
      <c r="M383" s="28" t="s">
        <v>24</v>
      </c>
      <c r="N383" s="256"/>
    </row>
    <row r="384" spans="2:19" x14ac:dyDescent="0.3">
      <c r="H384" s="197">
        <v>375</v>
      </c>
      <c r="I384" s="221"/>
      <c r="J384" s="28" t="s">
        <v>2668</v>
      </c>
      <c r="K384" s="29"/>
      <c r="L384" s="28"/>
      <c r="M384" s="28" t="s">
        <v>2561</v>
      </c>
      <c r="N384" s="256"/>
    </row>
    <row r="385" spans="8:14" x14ac:dyDescent="0.3">
      <c r="H385" s="197">
        <v>376</v>
      </c>
      <c r="I385" s="221"/>
      <c r="J385" s="28" t="s">
        <v>2669</v>
      </c>
      <c r="K385" s="29"/>
      <c r="L385" s="28"/>
      <c r="M385" s="28" t="s">
        <v>27</v>
      </c>
      <c r="N385" s="256"/>
    </row>
    <row r="386" spans="8:14" x14ac:dyDescent="0.3">
      <c r="H386" s="197">
        <v>377</v>
      </c>
      <c r="I386" s="221"/>
      <c r="J386" s="28" t="s">
        <v>2670</v>
      </c>
      <c r="K386" s="29"/>
      <c r="L386" s="28"/>
      <c r="M386" s="28" t="s">
        <v>2671</v>
      </c>
      <c r="N386" s="256"/>
    </row>
    <row r="387" spans="8:14" x14ac:dyDescent="0.3">
      <c r="H387" s="197">
        <v>378</v>
      </c>
      <c r="I387" s="221"/>
      <c r="J387" s="28" t="s">
        <v>2672</v>
      </c>
      <c r="K387" s="28"/>
      <c r="L387" s="28"/>
      <c r="M387" s="28" t="s">
        <v>2662</v>
      </c>
      <c r="N387" s="256"/>
    </row>
    <row r="388" spans="8:14" x14ac:dyDescent="0.3">
      <c r="H388" s="197">
        <v>379</v>
      </c>
      <c r="I388" s="221"/>
      <c r="J388" s="28" t="s">
        <v>2673</v>
      </c>
      <c r="K388" s="28"/>
      <c r="L388" s="28"/>
      <c r="M388" s="28" t="s">
        <v>32</v>
      </c>
      <c r="N388" s="256"/>
    </row>
    <row r="389" spans="8:14" x14ac:dyDescent="0.3">
      <c r="H389" s="197">
        <v>380</v>
      </c>
      <c r="I389" s="221"/>
      <c r="J389" s="28" t="s">
        <v>2674</v>
      </c>
      <c r="K389" s="28"/>
      <c r="L389" s="28"/>
      <c r="M389" s="28" t="s">
        <v>27</v>
      </c>
      <c r="N389" s="256"/>
    </row>
    <row r="390" spans="8:14" x14ac:dyDescent="0.3">
      <c r="H390" s="197">
        <v>381</v>
      </c>
      <c r="I390" s="221"/>
      <c r="J390" s="28" t="s">
        <v>2675</v>
      </c>
      <c r="K390" s="28"/>
      <c r="L390" s="28"/>
      <c r="M390" s="28" t="s">
        <v>27</v>
      </c>
      <c r="N390" s="256"/>
    </row>
    <row r="391" spans="8:14" x14ac:dyDescent="0.3">
      <c r="H391" s="197">
        <v>382</v>
      </c>
      <c r="I391" s="221"/>
      <c r="J391" s="28" t="s">
        <v>4259</v>
      </c>
      <c r="K391" s="28"/>
      <c r="L391" s="28"/>
      <c r="M391" s="28" t="s">
        <v>4257</v>
      </c>
      <c r="N391" s="256"/>
    </row>
    <row r="392" spans="8:14" x14ac:dyDescent="0.3">
      <c r="H392" s="197">
        <v>383</v>
      </c>
      <c r="I392" s="221"/>
      <c r="J392" s="28" t="s">
        <v>4258</v>
      </c>
      <c r="K392" s="28"/>
      <c r="L392" s="28"/>
      <c r="M392" s="28" t="s">
        <v>2420</v>
      </c>
      <c r="N392" s="256"/>
    </row>
    <row r="393" spans="8:14" x14ac:dyDescent="0.3">
      <c r="H393" s="197">
        <v>384</v>
      </c>
      <c r="I393" s="221"/>
      <c r="J393" s="28"/>
      <c r="K393" s="28"/>
      <c r="L393" s="28"/>
      <c r="M393" s="28"/>
      <c r="N393" s="256"/>
    </row>
    <row r="394" spans="8:14" x14ac:dyDescent="0.3">
      <c r="H394" s="197">
        <v>385</v>
      </c>
      <c r="I394" s="221"/>
      <c r="J394" s="28"/>
      <c r="K394" s="28"/>
      <c r="L394" s="28"/>
      <c r="M394" s="28"/>
      <c r="N394" s="256"/>
    </row>
    <row r="395" spans="8:14" x14ac:dyDescent="0.3">
      <c r="H395" s="197">
        <v>386</v>
      </c>
      <c r="I395" s="221"/>
      <c r="J395" s="28"/>
      <c r="K395" s="28"/>
      <c r="L395" s="28"/>
      <c r="M395" s="28"/>
      <c r="N395" s="256"/>
    </row>
    <row r="396" spans="8:14" x14ac:dyDescent="0.3">
      <c r="H396" s="197">
        <v>387</v>
      </c>
      <c r="I396" s="221"/>
      <c r="J396" s="28"/>
      <c r="K396" s="28"/>
      <c r="L396" s="28"/>
      <c r="M396" s="28"/>
      <c r="N396" s="256"/>
    </row>
  </sheetData>
  <sortState xmlns:xlrd2="http://schemas.microsoft.com/office/spreadsheetml/2017/richdata2" ref="F347:F376">
    <sortCondition ref="F347:F376"/>
  </sortState>
  <mergeCells count="127">
    <mergeCell ref="AC33:AD33"/>
    <mergeCell ref="AC24:AE24"/>
    <mergeCell ref="AC25:AD25"/>
    <mergeCell ref="AC26:AD26"/>
    <mergeCell ref="AC29:AD29"/>
    <mergeCell ref="AC30:AD30"/>
    <mergeCell ref="AC31:AD31"/>
    <mergeCell ref="AC32:AD32"/>
    <mergeCell ref="AC27:AD27"/>
    <mergeCell ref="AC28:AD28"/>
    <mergeCell ref="AK35:AL35"/>
    <mergeCell ref="AK30:AL30"/>
    <mergeCell ref="AK31:AL31"/>
    <mergeCell ref="AK32:AL32"/>
    <mergeCell ref="AK33:AL33"/>
    <mergeCell ref="AK34:AL34"/>
    <mergeCell ref="AK26:AM26"/>
    <mergeCell ref="AK27:AL27"/>
    <mergeCell ref="AK28:AL28"/>
    <mergeCell ref="AK29:AL29"/>
    <mergeCell ref="Y5:AA5"/>
    <mergeCell ref="AC16:AD16"/>
    <mergeCell ref="AG31:AH31"/>
    <mergeCell ref="AG32:AH32"/>
    <mergeCell ref="AG29:AH29"/>
    <mergeCell ref="AG30:AH30"/>
    <mergeCell ref="AG13:AI13"/>
    <mergeCell ref="Y11:Z11"/>
    <mergeCell ref="Y12:Z12"/>
    <mergeCell ref="Y13:Z13"/>
    <mergeCell ref="Y15:AA15"/>
    <mergeCell ref="Y16:Z16"/>
    <mergeCell ref="Y17:Z17"/>
    <mergeCell ref="AC22:AD22"/>
    <mergeCell ref="AG14:AH14"/>
    <mergeCell ref="AG15:AH15"/>
    <mergeCell ref="AG18:AH18"/>
    <mergeCell ref="AG19:AH19"/>
    <mergeCell ref="AG22:AH22"/>
    <mergeCell ref="AG16:AH16"/>
    <mergeCell ref="AG17:AH17"/>
    <mergeCell ref="AC19:AD19"/>
    <mergeCell ref="AC20:AD20"/>
    <mergeCell ref="AC21:AD21"/>
    <mergeCell ref="AC6:AD6"/>
    <mergeCell ref="AC8:AD8"/>
    <mergeCell ref="AC9:AD9"/>
    <mergeCell ref="AC17:AD17"/>
    <mergeCell ref="AC18:AD18"/>
    <mergeCell ref="Y6:Z6"/>
    <mergeCell ref="Y7:Z7"/>
    <mergeCell ref="Y10:Z10"/>
    <mergeCell ref="AC13:AE13"/>
    <mergeCell ref="AC14:AD14"/>
    <mergeCell ref="AC15:AD15"/>
    <mergeCell ref="AK17:AL17"/>
    <mergeCell ref="AG34:AH34"/>
    <mergeCell ref="AG33:AH33"/>
    <mergeCell ref="AG26:AI26"/>
    <mergeCell ref="AG27:AH27"/>
    <mergeCell ref="AG28:AH28"/>
    <mergeCell ref="C3:H4"/>
    <mergeCell ref="J3:R4"/>
    <mergeCell ref="C50:E50"/>
    <mergeCell ref="C7:E7"/>
    <mergeCell ref="H7:N7"/>
    <mergeCell ref="P7:R7"/>
    <mergeCell ref="Y28:Z28"/>
    <mergeCell ref="Y26:Z26"/>
    <mergeCell ref="Y27:Z27"/>
    <mergeCell ref="Y30:Z30"/>
    <mergeCell ref="T5:V5"/>
    <mergeCell ref="T6:U6"/>
    <mergeCell ref="T7:U7"/>
    <mergeCell ref="Y20:Z20"/>
    <mergeCell ref="Y22:Z22"/>
    <mergeCell ref="Y23:Z23"/>
    <mergeCell ref="Y25:AA25"/>
    <mergeCell ref="AC5:AE5"/>
    <mergeCell ref="AO5:AQ5"/>
    <mergeCell ref="AO6:AP6"/>
    <mergeCell ref="AO7:AP7"/>
    <mergeCell ref="AO8:AP8"/>
    <mergeCell ref="AO9:AP9"/>
    <mergeCell ref="AO10:AP10"/>
    <mergeCell ref="AG35:AH35"/>
    <mergeCell ref="Y21:Z21"/>
    <mergeCell ref="AO11:AP11"/>
    <mergeCell ref="AK18:AL18"/>
    <mergeCell ref="AK19:AL19"/>
    <mergeCell ref="AK22:AL22"/>
    <mergeCell ref="AK13:AM13"/>
    <mergeCell ref="AK14:AL14"/>
    <mergeCell ref="AK15:AL15"/>
    <mergeCell ref="AO15:AP15"/>
    <mergeCell ref="AO16:AP16"/>
    <mergeCell ref="AO17:AP17"/>
    <mergeCell ref="AO18:AP18"/>
    <mergeCell ref="AO19:AP19"/>
    <mergeCell ref="AO14:AP14"/>
    <mergeCell ref="AO13:AQ13"/>
    <mergeCell ref="AO22:AP22"/>
    <mergeCell ref="AK16:AL16"/>
    <mergeCell ref="AO25:AQ25"/>
    <mergeCell ref="AO26:AP26"/>
    <mergeCell ref="AO27:AP27"/>
    <mergeCell ref="AO28:AP28"/>
    <mergeCell ref="AO31:AP31"/>
    <mergeCell ref="AO32:AP32"/>
    <mergeCell ref="AS10:AT10"/>
    <mergeCell ref="AS11:AT11"/>
    <mergeCell ref="AG5:AI5"/>
    <mergeCell ref="AG6:AH6"/>
    <mergeCell ref="AG8:AH8"/>
    <mergeCell ref="AG9:AH9"/>
    <mergeCell ref="AK7:AL7"/>
    <mergeCell ref="AK8:AL8"/>
    <mergeCell ref="AK10:AL10"/>
    <mergeCell ref="AS5:AU5"/>
    <mergeCell ref="AS6:AT6"/>
    <mergeCell ref="AS7:AT7"/>
    <mergeCell ref="AS8:AT8"/>
    <mergeCell ref="AS9:AT9"/>
    <mergeCell ref="AK11:AL11"/>
    <mergeCell ref="AK5:AM5"/>
    <mergeCell ref="AK6:AL6"/>
    <mergeCell ref="AK9:AL9"/>
  </mergeCells>
  <phoneticPr fontId="39" type="noConversion"/>
  <conditionalFormatting sqref="F10:F48">
    <cfRule type="dataBar" priority="15">
      <dataBar showValue="0">
        <cfvo type="min"/>
        <cfvo type="max"/>
        <color theme="9"/>
      </dataBar>
      <extLst>
        <ext xmlns:x14="http://schemas.microsoft.com/office/spreadsheetml/2009/9/main" uri="{B025F937-C7B1-47D3-B67F-A62EFF666E3E}">
          <x14:id>{2ADE0FB4-C4A0-4B65-A816-3EFA8ECC5A00}</x14:id>
        </ext>
      </extLst>
    </cfRule>
  </conditionalFormatting>
  <conditionalFormatting sqref="N10:N311">
    <cfRule type="dataBar" priority="16">
      <dataBar>
        <cfvo type="min"/>
        <cfvo type="max"/>
        <color rgb="FFFF555A"/>
      </dataBar>
      <extLst>
        <ext xmlns:x14="http://schemas.microsoft.com/office/spreadsheetml/2009/9/main" uri="{B025F937-C7B1-47D3-B67F-A62EFF666E3E}">
          <x14:id>{4B69AB68-97E2-4BBC-88A3-1D4A0FBA319E}</x14:id>
        </ext>
      </extLst>
    </cfRule>
  </conditionalFormatting>
  <conditionalFormatting sqref="Z43:Z78">
    <cfRule type="colorScale" priority="2">
      <colorScale>
        <cfvo type="min"/>
        <cfvo type="percentile" val="50"/>
        <cfvo type="max"/>
        <color rgb="FF63BE7B"/>
        <color rgb="FFFFEB84"/>
        <color rgb="FFF8696B"/>
      </colorScale>
    </cfRule>
  </conditionalFormatting>
  <conditionalFormatting sqref="N312:N396">
    <cfRule type="dataBar" priority="1">
      <dataBar>
        <cfvo type="min"/>
        <cfvo type="max"/>
        <color rgb="FFFF555A"/>
      </dataBar>
      <extLst>
        <ext xmlns:x14="http://schemas.microsoft.com/office/spreadsheetml/2009/9/main" uri="{B025F937-C7B1-47D3-B67F-A62EFF666E3E}">
          <x14:id>{46A5EAA8-4054-4933-891B-EA6C13375917}</x14:id>
        </ext>
      </extLst>
    </cfRule>
  </conditionalFormatting>
  <pageMargins left="0.7" right="0.7" top="0.75" bottom="0.75" header="0.3" footer="0.3"/>
  <pageSetup paperSize="9" scale="56" fitToWidth="5" fitToHeight="0"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2ADE0FB4-C4A0-4B65-A816-3EFA8ECC5A00}">
            <x14:dataBar minLength="0" maxLength="100" direction="leftToRight">
              <x14:cfvo type="autoMin"/>
              <x14:cfvo type="autoMax"/>
              <x14:negativeFillColor rgb="FFFF0000"/>
              <x14:axisColor rgb="FF000000"/>
            </x14:dataBar>
          </x14:cfRule>
          <xm:sqref>F10:F48</xm:sqref>
        </x14:conditionalFormatting>
        <x14:conditionalFormatting xmlns:xm="http://schemas.microsoft.com/office/excel/2006/main">
          <x14:cfRule type="dataBar" id="{4B69AB68-97E2-4BBC-88A3-1D4A0FBA319E}">
            <x14:dataBar minLength="0" maxLength="100" gradient="0">
              <x14:cfvo type="autoMin"/>
              <x14:cfvo type="autoMax"/>
              <x14:negativeFillColor rgb="FFFF0000"/>
              <x14:axisColor rgb="FF000000"/>
            </x14:dataBar>
          </x14:cfRule>
          <xm:sqref>N10:N311</xm:sqref>
        </x14:conditionalFormatting>
        <x14:conditionalFormatting xmlns:xm="http://schemas.microsoft.com/office/excel/2006/main">
          <x14:cfRule type="dataBar" id="{46A5EAA8-4054-4933-891B-EA6C13375917}">
            <x14:dataBar minLength="0" maxLength="100" gradient="0">
              <x14:cfvo type="autoMin"/>
              <x14:cfvo type="autoMax"/>
              <x14:negativeFillColor rgb="FFFF0000"/>
              <x14:axisColor rgb="FF000000"/>
            </x14:dataBar>
          </x14:cfRule>
          <xm:sqref>N312:N396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6894BB9-B375-4A4F-BFD1-BDBB033450E1}">
          <x14:formula1>
            <xm:f>'2Autres FE'!$I$14:$I$24</xm:f>
          </x14:formula1>
          <xm:sqref>Z8 AH7 AH40 Z18 AD7</xm:sqref>
        </x14:dataValidation>
        <x14:dataValidation type="list" allowBlank="1" showInputMessage="1" showErrorMessage="1" xr:uid="{39EDC513-53DC-4ECB-A3E8-683E67E0DEA0}">
          <x14:formula1>
            <xm:f>'2Autres FE'!$I$25:$I$26</xm:f>
          </x14:formula1>
          <xm:sqref>Z9 Z19 AH41 Z29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B7831-8956-48A2-8FD7-CEC9B7F19690}">
  <sheetPr codeName="Feuil3"/>
  <dimension ref="A1:AB314"/>
  <sheetViews>
    <sheetView zoomScale="85" zoomScaleNormal="85" workbookViewId="0">
      <pane ySplit="1" topLeftCell="A2" activePane="bottomLeft" state="frozen"/>
      <selection activeCell="B1" sqref="B1"/>
      <selection pane="bottomLeft" activeCell="E15" sqref="E15"/>
    </sheetView>
  </sheetViews>
  <sheetFormatPr baseColWidth="10" defaultColWidth="11.44140625" defaultRowHeight="14.4" x14ac:dyDescent="0.3"/>
  <cols>
    <col min="1" max="1" width="3" style="31" bestFit="1" customWidth="1"/>
    <col min="2" max="2" width="3.109375" style="31" customWidth="1"/>
    <col min="3" max="3" width="3" style="31" bestFit="1" customWidth="1"/>
    <col min="4" max="4" width="32.44140625" style="31" bestFit="1" customWidth="1"/>
    <col min="5" max="5" width="32" style="31" bestFit="1" customWidth="1"/>
    <col min="6" max="6" width="16.109375" style="31" customWidth="1"/>
    <col min="7" max="7" width="3.77734375" style="31" customWidth="1"/>
    <col min="8" max="8" width="6.5546875" style="31" bestFit="1" customWidth="1"/>
    <col min="9" max="9" width="45.5546875" style="31" customWidth="1"/>
    <col min="10" max="10" width="38" style="31" bestFit="1" customWidth="1"/>
    <col min="11" max="11" width="11.44140625" style="31"/>
    <col min="12" max="12" width="2.44140625" style="31" customWidth="1"/>
    <col min="13" max="13" width="3.5546875" style="31" bestFit="1" customWidth="1"/>
    <col min="14" max="14" width="47.33203125" style="31" bestFit="1" customWidth="1"/>
    <col min="15" max="15" width="15.5546875" style="31" bestFit="1" customWidth="1"/>
    <col min="16" max="16" width="12.77734375" style="31" customWidth="1"/>
    <col min="17" max="17" width="34.5546875" style="31" bestFit="1" customWidth="1"/>
    <col min="18" max="18" width="12" style="31" bestFit="1" customWidth="1"/>
    <col min="19" max="24" width="11.44140625" style="31"/>
  </cols>
  <sheetData>
    <row r="1" spans="1:28" s="13" customFormat="1" x14ac:dyDescent="0.3">
      <c r="A1" s="14">
        <f>0</f>
        <v>0</v>
      </c>
      <c r="B1" s="15">
        <f>A1+1</f>
        <v>1</v>
      </c>
      <c r="C1" s="15">
        <f t="shared" ref="C1:W1" si="0">B1+1</f>
        <v>2</v>
      </c>
      <c r="D1" s="15">
        <f t="shared" si="0"/>
        <v>3</v>
      </c>
      <c r="E1" s="15">
        <f t="shared" si="0"/>
        <v>4</v>
      </c>
      <c r="F1" s="15">
        <f t="shared" si="0"/>
        <v>5</v>
      </c>
      <c r="G1" s="15">
        <f t="shared" si="0"/>
        <v>6</v>
      </c>
      <c r="H1" s="15">
        <f t="shared" si="0"/>
        <v>7</v>
      </c>
      <c r="I1" s="15">
        <f t="shared" si="0"/>
        <v>8</v>
      </c>
      <c r="J1" s="15">
        <f t="shared" si="0"/>
        <v>9</v>
      </c>
      <c r="K1" s="15">
        <f t="shared" si="0"/>
        <v>10</v>
      </c>
      <c r="L1" s="15">
        <f t="shared" si="0"/>
        <v>11</v>
      </c>
      <c r="M1" s="15">
        <f t="shared" si="0"/>
        <v>12</v>
      </c>
      <c r="N1" s="15">
        <f t="shared" si="0"/>
        <v>13</v>
      </c>
      <c r="O1" s="15">
        <f t="shared" si="0"/>
        <v>14</v>
      </c>
      <c r="P1" s="15">
        <f t="shared" si="0"/>
        <v>15</v>
      </c>
      <c r="Q1" s="15">
        <f t="shared" si="0"/>
        <v>16</v>
      </c>
      <c r="R1" s="15">
        <f t="shared" si="0"/>
        <v>17</v>
      </c>
      <c r="S1" s="15">
        <f t="shared" si="0"/>
        <v>18</v>
      </c>
      <c r="T1" s="15">
        <f t="shared" si="0"/>
        <v>19</v>
      </c>
      <c r="U1" s="15">
        <f t="shared" si="0"/>
        <v>20</v>
      </c>
      <c r="V1" s="15">
        <f t="shared" si="0"/>
        <v>21</v>
      </c>
      <c r="W1" s="15">
        <f t="shared" si="0"/>
        <v>22</v>
      </c>
      <c r="X1" s="12"/>
      <c r="Y1" s="12"/>
      <c r="Z1" s="12"/>
      <c r="AA1" s="12"/>
      <c r="AB1" s="12"/>
    </row>
    <row r="3" spans="1:28" s="31" customFormat="1" ht="15" customHeight="1" x14ac:dyDescent="0.3">
      <c r="C3" s="298" t="s">
        <v>0</v>
      </c>
      <c r="D3" s="298"/>
      <c r="E3" s="298"/>
      <c r="F3" s="298"/>
      <c r="G3" s="298"/>
      <c r="H3" s="299"/>
      <c r="J3" s="298" t="s">
        <v>613</v>
      </c>
      <c r="K3" s="298"/>
      <c r="L3" s="298"/>
      <c r="M3" s="298"/>
      <c r="N3" s="298"/>
      <c r="O3" s="298"/>
      <c r="P3" s="298"/>
      <c r="Q3" s="298"/>
      <c r="R3" s="298"/>
    </row>
    <row r="4" spans="1:28" s="31" customFormat="1" ht="15" customHeight="1" x14ac:dyDescent="0.3">
      <c r="C4" s="300"/>
      <c r="D4" s="300"/>
      <c r="E4" s="300"/>
      <c r="F4" s="300"/>
      <c r="G4" s="300"/>
      <c r="H4" s="301"/>
      <c r="J4" s="300"/>
      <c r="K4" s="300"/>
      <c r="L4" s="300"/>
      <c r="M4" s="300"/>
      <c r="N4" s="300"/>
      <c r="O4" s="300"/>
      <c r="P4" s="300"/>
      <c r="Q4" s="300"/>
      <c r="R4" s="300"/>
    </row>
    <row r="5" spans="1:28" ht="15" customHeight="1" x14ac:dyDescent="0.3"/>
    <row r="6" spans="1:28" s="76" customFormat="1" ht="15" customHeight="1" x14ac:dyDescent="0.3">
      <c r="A6" s="79"/>
      <c r="B6" s="79"/>
      <c r="C6" s="311" t="s">
        <v>617</v>
      </c>
      <c r="D6" s="311"/>
      <c r="E6" s="311"/>
      <c r="F6" s="79"/>
      <c r="G6" s="79"/>
      <c r="H6" s="311" t="s">
        <v>2375</v>
      </c>
      <c r="I6" s="311"/>
      <c r="J6" s="311"/>
      <c r="K6" s="79"/>
      <c r="L6" s="79"/>
      <c r="M6" s="311" t="s">
        <v>2460</v>
      </c>
      <c r="N6" s="311"/>
      <c r="O6" s="311"/>
      <c r="P6" s="79"/>
      <c r="Q6" s="79"/>
      <c r="R6" s="79"/>
      <c r="S6" s="79"/>
      <c r="T6" s="79"/>
      <c r="U6" s="79"/>
      <c r="V6" s="79"/>
      <c r="W6" s="79"/>
      <c r="X6" s="79"/>
    </row>
    <row r="7" spans="1:28" s="76" customFormat="1" ht="15" customHeight="1" x14ac:dyDescent="0.3">
      <c r="A7" s="79"/>
      <c r="B7" s="79"/>
      <c r="C7" s="79"/>
      <c r="D7" s="79"/>
      <c r="E7" s="79"/>
      <c r="F7" s="79"/>
      <c r="G7" s="79"/>
      <c r="H7" s="79"/>
      <c r="I7" s="79"/>
      <c r="J7" s="79"/>
      <c r="K7" s="79"/>
      <c r="L7" s="79"/>
      <c r="M7" s="79"/>
      <c r="N7" s="79"/>
      <c r="O7" s="79"/>
      <c r="P7" s="79"/>
      <c r="Q7" s="79"/>
      <c r="R7" s="79"/>
      <c r="S7" s="79"/>
      <c r="T7" s="79"/>
      <c r="U7" s="79"/>
      <c r="V7" s="79"/>
      <c r="W7" s="79"/>
      <c r="X7" s="79"/>
    </row>
    <row r="8" spans="1:28" s="76" customFormat="1" ht="15" customHeight="1" x14ac:dyDescent="0.3">
      <c r="A8" s="79"/>
      <c r="B8" s="79"/>
      <c r="C8" s="79"/>
      <c r="D8" s="205" t="s">
        <v>2388</v>
      </c>
      <c r="E8" s="19" t="s">
        <v>620</v>
      </c>
      <c r="F8" s="79"/>
      <c r="G8" s="79"/>
      <c r="H8" s="79"/>
      <c r="I8" s="205" t="s">
        <v>2390</v>
      </c>
      <c r="J8" s="19" t="s">
        <v>2376</v>
      </c>
      <c r="K8" s="79"/>
      <c r="L8" s="79"/>
      <c r="M8" s="79"/>
      <c r="N8" s="79"/>
      <c r="O8" s="79"/>
      <c r="P8" s="79"/>
      <c r="Q8" s="79"/>
      <c r="R8" s="79"/>
      <c r="S8" s="79"/>
      <c r="T8" s="79"/>
      <c r="U8" s="79"/>
      <c r="V8" s="79"/>
      <c r="W8" s="79"/>
      <c r="X8" s="79"/>
    </row>
    <row r="9" spans="1:28" s="76" customFormat="1" ht="15" customHeight="1" x14ac:dyDescent="0.3">
      <c r="A9" s="79"/>
      <c r="B9" s="79"/>
      <c r="C9" s="79"/>
      <c r="D9" s="205" t="s">
        <v>2389</v>
      </c>
      <c r="E9" s="19" t="s">
        <v>2393</v>
      </c>
      <c r="F9" s="79"/>
      <c r="G9" s="79"/>
      <c r="H9" s="79"/>
      <c r="I9" s="205" t="s">
        <v>2391</v>
      </c>
      <c r="J9" s="19" t="s">
        <v>2394</v>
      </c>
      <c r="K9" s="79"/>
      <c r="L9" s="79"/>
      <c r="M9" s="79"/>
      <c r="N9" s="79"/>
      <c r="O9" s="79"/>
      <c r="P9" s="79"/>
      <c r="Q9" s="79"/>
      <c r="R9" s="79"/>
      <c r="S9" s="79"/>
      <c r="T9" s="79"/>
      <c r="U9" s="79"/>
      <c r="V9" s="79"/>
      <c r="W9" s="79"/>
      <c r="X9" s="79"/>
    </row>
    <row r="10" spans="1:28" s="76" customFormat="1" ht="15" customHeight="1" x14ac:dyDescent="0.3">
      <c r="A10" s="79"/>
      <c r="B10" s="79"/>
      <c r="C10" s="79"/>
      <c r="D10" s="206"/>
      <c r="E10" s="79"/>
      <c r="F10" s="79"/>
      <c r="G10" s="79"/>
      <c r="H10" s="79"/>
      <c r="I10" s="79"/>
      <c r="J10" s="79"/>
      <c r="K10" s="79"/>
      <c r="L10" s="79"/>
      <c r="M10" s="79"/>
      <c r="N10" s="79"/>
      <c r="O10" s="79"/>
      <c r="P10" s="79"/>
      <c r="Q10" s="79"/>
      <c r="R10" s="79"/>
      <c r="S10" s="79"/>
      <c r="T10" s="79"/>
      <c r="U10" s="79"/>
      <c r="V10" s="79"/>
      <c r="W10" s="79"/>
      <c r="X10" s="79"/>
    </row>
    <row r="11" spans="1:28" s="76" customFormat="1" ht="15" customHeight="1" x14ac:dyDescent="0.3">
      <c r="A11" s="79"/>
      <c r="B11" s="79"/>
      <c r="C11" s="79"/>
      <c r="D11" s="206"/>
      <c r="E11" s="79"/>
      <c r="F11" s="79"/>
      <c r="G11" s="79"/>
      <c r="H11" s="79"/>
      <c r="I11" s="79"/>
      <c r="J11" s="79"/>
      <c r="K11" s="79"/>
      <c r="L11" s="79"/>
      <c r="M11" s="79"/>
      <c r="N11" s="79"/>
      <c r="O11" s="79"/>
      <c r="P11" s="79"/>
      <c r="Q11" s="79"/>
      <c r="R11" s="79"/>
      <c r="S11" s="79"/>
      <c r="T11" s="79"/>
      <c r="U11" s="79"/>
      <c r="V11" s="79"/>
      <c r="W11" s="79"/>
      <c r="X11" s="79"/>
    </row>
    <row r="12" spans="1:28" ht="15" customHeight="1" x14ac:dyDescent="0.3">
      <c r="H12" s="79"/>
      <c r="I12" s="79"/>
      <c r="J12" s="79"/>
      <c r="K12" s="79"/>
    </row>
    <row r="13" spans="1:28" ht="15" customHeight="1" x14ac:dyDescent="0.3">
      <c r="C13" s="25" t="s">
        <v>46</v>
      </c>
      <c r="D13" s="25" t="s">
        <v>618</v>
      </c>
      <c r="E13" s="17" t="s">
        <v>43</v>
      </c>
      <c r="F13" s="17" t="s">
        <v>619</v>
      </c>
      <c r="H13" s="202" t="s">
        <v>46</v>
      </c>
      <c r="I13" s="202" t="s">
        <v>618</v>
      </c>
      <c r="J13" s="17" t="s">
        <v>43</v>
      </c>
      <c r="K13" s="17" t="s">
        <v>619</v>
      </c>
      <c r="M13" s="226" t="s">
        <v>46</v>
      </c>
      <c r="N13" s="226" t="s">
        <v>618</v>
      </c>
      <c r="O13" s="224" t="s">
        <v>43</v>
      </c>
      <c r="P13" s="224" t="s">
        <v>619</v>
      </c>
    </row>
    <row r="14" spans="1:28" ht="15" customHeight="1" x14ac:dyDescent="0.3">
      <c r="C14" s="11">
        <v>1</v>
      </c>
      <c r="D14" s="19"/>
      <c r="E14" s="18"/>
      <c r="F14" s="18"/>
      <c r="H14" s="11">
        <v>1</v>
      </c>
      <c r="I14" s="19" t="s">
        <v>2376</v>
      </c>
      <c r="J14" s="18">
        <v>5.7099999999999998E-2</v>
      </c>
      <c r="K14" s="18" t="s">
        <v>2377</v>
      </c>
      <c r="M14" s="11">
        <v>1</v>
      </c>
      <c r="N14" s="19" t="s">
        <v>2452</v>
      </c>
      <c r="O14" s="228">
        <v>2090</v>
      </c>
      <c r="P14" s="18" t="s">
        <v>2453</v>
      </c>
    </row>
    <row r="15" spans="1:28" ht="15" customHeight="1" x14ac:dyDescent="0.3">
      <c r="C15" s="11">
        <v>2</v>
      </c>
      <c r="D15" s="19" t="s">
        <v>620</v>
      </c>
      <c r="E15" s="18">
        <v>9.1899999999999996E-2</v>
      </c>
      <c r="F15" s="18" t="s">
        <v>621</v>
      </c>
      <c r="H15" s="11">
        <v>2</v>
      </c>
      <c r="I15" s="19" t="s">
        <v>2378</v>
      </c>
      <c r="J15" s="18">
        <v>3.9199999999999999E-2</v>
      </c>
      <c r="K15" s="18" t="s">
        <v>2377</v>
      </c>
      <c r="M15" s="11">
        <v>2</v>
      </c>
      <c r="N15" s="19" t="s">
        <v>2489</v>
      </c>
      <c r="O15" s="228">
        <v>202</v>
      </c>
      <c r="P15" s="18" t="s">
        <v>2453</v>
      </c>
    </row>
    <row r="16" spans="1:28" ht="15" customHeight="1" x14ac:dyDescent="0.3">
      <c r="C16" s="11">
        <v>3</v>
      </c>
      <c r="D16" s="19" t="s">
        <v>622</v>
      </c>
      <c r="E16" s="18">
        <v>0.152</v>
      </c>
      <c r="F16" s="18" t="s">
        <v>621</v>
      </c>
      <c r="H16" s="11">
        <v>3</v>
      </c>
      <c r="I16" s="19" t="s">
        <v>2379</v>
      </c>
      <c r="J16" s="18">
        <v>5.5E-2</v>
      </c>
      <c r="K16" s="18" t="s">
        <v>2377</v>
      </c>
      <c r="M16" s="11">
        <v>3</v>
      </c>
      <c r="N16" s="19" t="s">
        <v>2454</v>
      </c>
      <c r="O16" s="18">
        <v>297</v>
      </c>
      <c r="P16" s="18" t="s">
        <v>2453</v>
      </c>
    </row>
    <row r="17" spans="1:24" ht="15" customHeight="1" x14ac:dyDescent="0.3">
      <c r="C17" s="11">
        <v>4</v>
      </c>
      <c r="D17" s="19" t="s">
        <v>623</v>
      </c>
      <c r="E17" s="18">
        <v>0.23499999999999999</v>
      </c>
      <c r="F17" s="18" t="s">
        <v>621</v>
      </c>
      <c r="H17" s="11">
        <v>4</v>
      </c>
      <c r="I17" s="19" t="s">
        <v>2380</v>
      </c>
      <c r="J17" s="18">
        <v>6.0000000000000001E-3</v>
      </c>
      <c r="K17" s="18" t="s">
        <v>2377</v>
      </c>
      <c r="M17" s="11">
        <v>4</v>
      </c>
      <c r="N17" s="19" t="s">
        <v>2455</v>
      </c>
      <c r="O17" s="18">
        <v>317</v>
      </c>
      <c r="P17" s="18" t="s">
        <v>2453</v>
      </c>
    </row>
    <row r="18" spans="1:24" ht="15" customHeight="1" x14ac:dyDescent="0.3">
      <c r="C18" s="11">
        <v>5</v>
      </c>
      <c r="D18" s="19" t="s">
        <v>2392</v>
      </c>
      <c r="E18" s="18">
        <f>AVERAGE(E15:E17)</f>
        <v>0.15963333333333332</v>
      </c>
      <c r="F18" s="18" t="s">
        <v>621</v>
      </c>
      <c r="H18" s="11">
        <v>5</v>
      </c>
      <c r="I18" s="19" t="s">
        <v>2381</v>
      </c>
      <c r="J18" s="18">
        <v>4.4999999999999998E-2</v>
      </c>
      <c r="K18" s="18" t="s">
        <v>2377</v>
      </c>
      <c r="M18" s="11">
        <v>5</v>
      </c>
      <c r="N18" s="19" t="s">
        <v>2456</v>
      </c>
      <c r="O18" s="18">
        <v>390</v>
      </c>
      <c r="P18" s="18" t="s">
        <v>2453</v>
      </c>
    </row>
    <row r="19" spans="1:24" ht="15" customHeight="1" x14ac:dyDescent="0.3">
      <c r="C19" s="11">
        <v>6</v>
      </c>
      <c r="D19" s="19" t="s">
        <v>670</v>
      </c>
      <c r="E19" s="18">
        <v>1.9099999999999999E-2</v>
      </c>
      <c r="F19" s="18" t="s">
        <v>621</v>
      </c>
      <c r="H19" s="11">
        <v>6</v>
      </c>
      <c r="I19" s="19" t="s">
        <v>2382</v>
      </c>
      <c r="J19" s="18">
        <v>1.41E-2</v>
      </c>
      <c r="K19" s="18" t="s">
        <v>2377</v>
      </c>
      <c r="M19" s="11">
        <v>6</v>
      </c>
      <c r="N19" s="19" t="s">
        <v>2457</v>
      </c>
      <c r="O19" s="18">
        <v>670</v>
      </c>
      <c r="P19" s="18" t="s">
        <v>2453</v>
      </c>
    </row>
    <row r="20" spans="1:24" ht="15" customHeight="1" x14ac:dyDescent="0.3">
      <c r="C20" s="11">
        <v>7</v>
      </c>
      <c r="D20" s="19" t="s">
        <v>671</v>
      </c>
      <c r="E20" s="18">
        <v>1.32E-2</v>
      </c>
      <c r="F20" s="18" t="s">
        <v>621</v>
      </c>
      <c r="H20" s="11">
        <v>7</v>
      </c>
      <c r="I20" s="19" t="s">
        <v>2383</v>
      </c>
      <c r="J20" s="18">
        <v>1.5599999999999999E-2</v>
      </c>
      <c r="K20" s="18" t="s">
        <v>2377</v>
      </c>
      <c r="M20" s="11">
        <v>7</v>
      </c>
      <c r="N20" s="19" t="s">
        <v>2458</v>
      </c>
      <c r="O20" s="18">
        <v>1870</v>
      </c>
      <c r="P20" s="18" t="s">
        <v>2453</v>
      </c>
    </row>
    <row r="21" spans="1:24" ht="15" customHeight="1" x14ac:dyDescent="0.3">
      <c r="C21" s="11">
        <v>8</v>
      </c>
      <c r="D21" s="19" t="s">
        <v>672</v>
      </c>
      <c r="E21" s="18">
        <v>8.4700000000000001E-3</v>
      </c>
      <c r="F21" s="18" t="s">
        <v>621</v>
      </c>
      <c r="H21" s="11">
        <v>8</v>
      </c>
      <c r="I21" s="19" t="s">
        <v>2384</v>
      </c>
      <c r="J21" s="18">
        <v>6.0000000000000001E-3</v>
      </c>
      <c r="K21" s="18" t="s">
        <v>2377</v>
      </c>
      <c r="M21" s="11">
        <v>8</v>
      </c>
      <c r="N21" s="19" t="s">
        <v>2459</v>
      </c>
      <c r="O21" s="18">
        <v>403</v>
      </c>
      <c r="P21" s="18" t="s">
        <v>2453</v>
      </c>
    </row>
    <row r="22" spans="1:24" ht="15" customHeight="1" x14ac:dyDescent="0.3">
      <c r="C22" s="11">
        <v>9</v>
      </c>
      <c r="D22" s="19" t="s">
        <v>673</v>
      </c>
      <c r="E22" s="18">
        <v>7.4099999999999999E-3</v>
      </c>
      <c r="F22" s="18" t="s">
        <v>621</v>
      </c>
      <c r="H22" s="11">
        <v>9</v>
      </c>
      <c r="I22" s="19" t="s">
        <v>2385</v>
      </c>
      <c r="J22" s="18">
        <v>0.41799999999999998</v>
      </c>
      <c r="K22" s="18" t="s">
        <v>2377</v>
      </c>
      <c r="M22" s="11">
        <v>9</v>
      </c>
      <c r="N22" s="19" t="s">
        <v>2571</v>
      </c>
      <c r="O22" s="18">
        <v>36.700000000000003</v>
      </c>
      <c r="P22" s="18" t="s">
        <v>2453</v>
      </c>
    </row>
    <row r="23" spans="1:24" ht="15" customHeight="1" x14ac:dyDescent="0.3">
      <c r="C23" s="11">
        <v>10</v>
      </c>
      <c r="D23" s="19" t="s">
        <v>2393</v>
      </c>
      <c r="E23" s="18">
        <f>AVERAGE(E19:E22)</f>
        <v>1.2044999999999998E-2</v>
      </c>
      <c r="F23" s="18" t="s">
        <v>621</v>
      </c>
      <c r="H23" s="11">
        <v>10</v>
      </c>
      <c r="I23" s="19" t="s">
        <v>2386</v>
      </c>
      <c r="J23" s="18">
        <v>0.73</v>
      </c>
      <c r="K23" s="18" t="s">
        <v>2377</v>
      </c>
      <c r="M23" s="11">
        <v>10</v>
      </c>
      <c r="N23" s="19" t="s">
        <v>2621</v>
      </c>
      <c r="O23" s="18">
        <v>3270</v>
      </c>
      <c r="P23" s="18" t="s">
        <v>2453</v>
      </c>
    </row>
    <row r="24" spans="1:24" ht="15" customHeight="1" x14ac:dyDescent="0.3">
      <c r="C24" s="11">
        <v>11</v>
      </c>
      <c r="D24" s="19" t="s">
        <v>2594</v>
      </c>
      <c r="E24" s="18">
        <v>1.6999999999999999E-3</v>
      </c>
      <c r="F24" s="18" t="s">
        <v>621</v>
      </c>
      <c r="H24" s="11">
        <v>11</v>
      </c>
      <c r="I24" s="19" t="s">
        <v>2387</v>
      </c>
      <c r="J24" s="18">
        <v>1.06</v>
      </c>
      <c r="K24" s="18" t="s">
        <v>2377</v>
      </c>
      <c r="M24" s="11">
        <v>11</v>
      </c>
      <c r="N24" s="19" t="s">
        <v>2622</v>
      </c>
      <c r="O24" s="18">
        <v>202</v>
      </c>
      <c r="P24" s="18" t="s">
        <v>2453</v>
      </c>
    </row>
    <row r="25" spans="1:24" ht="15" customHeight="1" x14ac:dyDescent="0.3">
      <c r="C25" s="11">
        <v>12</v>
      </c>
      <c r="D25" s="19" t="s">
        <v>2595</v>
      </c>
      <c r="E25" s="18">
        <v>5.7000000000000002E-3</v>
      </c>
      <c r="F25" s="18" t="s">
        <v>621</v>
      </c>
      <c r="H25" s="11">
        <v>12</v>
      </c>
      <c r="I25" s="19" t="s">
        <v>2394</v>
      </c>
      <c r="J25" s="18">
        <v>3.17</v>
      </c>
      <c r="K25" s="18" t="s">
        <v>2395</v>
      </c>
      <c r="M25" s="11">
        <v>12</v>
      </c>
      <c r="N25" s="19" t="s">
        <v>2643</v>
      </c>
      <c r="O25" s="18">
        <v>5.53</v>
      </c>
      <c r="P25" s="18" t="s">
        <v>2645</v>
      </c>
    </row>
    <row r="26" spans="1:24" ht="15" customHeight="1" x14ac:dyDescent="0.3">
      <c r="C26" s="11">
        <v>13</v>
      </c>
      <c r="D26" s="19"/>
      <c r="E26" s="18"/>
      <c r="F26" s="18" t="s">
        <v>621</v>
      </c>
      <c r="H26" s="11">
        <v>13</v>
      </c>
      <c r="I26" s="19" t="s">
        <v>2396</v>
      </c>
      <c r="J26" s="18">
        <v>3.19</v>
      </c>
      <c r="K26" s="18" t="s">
        <v>2395</v>
      </c>
      <c r="M26" s="11">
        <v>13</v>
      </c>
      <c r="N26" s="19" t="s">
        <v>2644</v>
      </c>
      <c r="O26" s="18">
        <v>43.66</v>
      </c>
      <c r="P26" s="18" t="s">
        <v>2645</v>
      </c>
    </row>
    <row r="27" spans="1:24" ht="15" customHeight="1" x14ac:dyDescent="0.3">
      <c r="C27" s="11">
        <v>14</v>
      </c>
      <c r="D27" s="19"/>
      <c r="E27" s="18"/>
      <c r="F27" s="18" t="s">
        <v>621</v>
      </c>
      <c r="H27" s="11">
        <v>14</v>
      </c>
      <c r="I27" s="19"/>
      <c r="J27" s="18"/>
      <c r="K27" s="18" t="s">
        <v>2395</v>
      </c>
      <c r="M27" s="11">
        <v>14</v>
      </c>
      <c r="N27" s="19"/>
      <c r="O27" s="18"/>
      <c r="P27" s="18"/>
    </row>
    <row r="28" spans="1:24" s="76" customFormat="1" ht="15" customHeight="1" x14ac:dyDescent="0.3">
      <c r="A28" s="79"/>
      <c r="B28" s="79"/>
      <c r="C28" s="11">
        <v>15</v>
      </c>
      <c r="D28" s="19"/>
      <c r="E28" s="18"/>
      <c r="F28" s="18" t="s">
        <v>621</v>
      </c>
      <c r="G28" s="79"/>
      <c r="H28" s="79"/>
      <c r="I28" s="79"/>
      <c r="J28" s="79"/>
      <c r="K28" s="79"/>
      <c r="L28" s="79"/>
      <c r="M28" s="79"/>
      <c r="N28" s="79"/>
      <c r="O28" s="79"/>
      <c r="P28" s="79"/>
      <c r="Q28" s="79"/>
      <c r="R28" s="79"/>
      <c r="S28" s="79"/>
      <c r="T28" s="79"/>
      <c r="U28" s="79"/>
      <c r="V28" s="79"/>
      <c r="W28" s="79"/>
      <c r="X28" s="79"/>
    </row>
    <row r="29" spans="1:24" s="76" customFormat="1" ht="15" customHeight="1" x14ac:dyDescent="0.3">
      <c r="A29" s="79"/>
      <c r="B29" s="79"/>
      <c r="C29" s="11">
        <v>16</v>
      </c>
      <c r="D29" s="19"/>
      <c r="E29" s="18"/>
      <c r="F29" s="18" t="s">
        <v>621</v>
      </c>
      <c r="G29" s="79"/>
      <c r="H29" s="79"/>
      <c r="I29" s="79"/>
      <c r="J29" s="79"/>
      <c r="K29" s="79"/>
      <c r="L29" s="79"/>
      <c r="M29" s="79"/>
      <c r="N29" s="79"/>
      <c r="O29" s="79"/>
      <c r="P29" s="79"/>
      <c r="Q29" s="79"/>
      <c r="R29" s="79"/>
      <c r="S29" s="79"/>
      <c r="T29" s="79"/>
      <c r="U29" s="79"/>
      <c r="V29" s="79"/>
      <c r="W29" s="79"/>
      <c r="X29" s="79"/>
    </row>
    <row r="30" spans="1:24" s="76" customFormat="1" ht="15" customHeight="1" x14ac:dyDescent="0.3">
      <c r="A30" s="79"/>
      <c r="B30" s="79"/>
      <c r="C30" s="11">
        <v>17</v>
      </c>
      <c r="D30" s="19"/>
      <c r="E30" s="18"/>
      <c r="F30" s="18" t="s">
        <v>621</v>
      </c>
      <c r="G30" s="79"/>
      <c r="H30" s="79"/>
      <c r="I30" s="79"/>
      <c r="J30" s="79"/>
      <c r="K30" s="79"/>
      <c r="L30" s="79"/>
      <c r="M30" s="79"/>
      <c r="N30" s="79"/>
      <c r="O30" s="79"/>
      <c r="P30" s="79"/>
      <c r="Q30" s="79"/>
      <c r="R30" s="79"/>
      <c r="S30" s="79"/>
      <c r="T30" s="79"/>
      <c r="U30" s="79"/>
      <c r="V30" s="79"/>
      <c r="W30" s="79"/>
      <c r="X30" s="79"/>
    </row>
    <row r="31" spans="1:24" s="76" customFormat="1" ht="15" customHeight="1" x14ac:dyDescent="0.3">
      <c r="A31" s="79"/>
      <c r="B31" s="79"/>
      <c r="C31" s="11">
        <v>18</v>
      </c>
      <c r="D31" s="19"/>
      <c r="E31" s="18"/>
      <c r="F31" s="18" t="s">
        <v>621</v>
      </c>
      <c r="G31" s="79"/>
      <c r="H31" s="79"/>
      <c r="I31" s="79"/>
      <c r="J31" s="79"/>
      <c r="K31" s="79"/>
      <c r="L31" s="79"/>
      <c r="M31" s="79"/>
      <c r="N31" s="79"/>
      <c r="O31" s="79"/>
      <c r="P31" s="79"/>
      <c r="Q31" s="79"/>
      <c r="R31" s="79"/>
      <c r="S31" s="79"/>
      <c r="T31" s="79"/>
      <c r="U31" s="79"/>
      <c r="V31" s="79"/>
      <c r="W31" s="79"/>
      <c r="X31" s="79"/>
    </row>
    <row r="32" spans="1:24" s="76" customFormat="1" ht="15" customHeight="1" x14ac:dyDescent="0.3">
      <c r="A32" s="79"/>
      <c r="B32" s="79"/>
      <c r="C32" s="11">
        <v>19</v>
      </c>
      <c r="D32" s="19"/>
      <c r="E32" s="18"/>
      <c r="F32" s="18" t="s">
        <v>621</v>
      </c>
      <c r="G32" s="79"/>
      <c r="H32" s="79"/>
      <c r="I32" s="79"/>
      <c r="J32" s="79"/>
      <c r="K32" s="79"/>
      <c r="L32" s="79"/>
      <c r="M32" s="79"/>
      <c r="N32" s="79"/>
      <c r="O32" s="79"/>
      <c r="P32" s="79"/>
      <c r="Q32" s="79"/>
      <c r="R32" s="79"/>
      <c r="S32" s="79"/>
      <c r="T32" s="79"/>
      <c r="U32" s="79"/>
      <c r="V32" s="79"/>
      <c r="W32" s="79"/>
      <c r="X32" s="79"/>
    </row>
    <row r="33" spans="1:24" s="76" customFormat="1" ht="15" customHeight="1" x14ac:dyDescent="0.3">
      <c r="A33" s="79"/>
      <c r="B33" s="79"/>
      <c r="C33" s="79"/>
      <c r="D33" s="79"/>
      <c r="E33" s="79"/>
      <c r="F33" s="79"/>
      <c r="G33" s="79"/>
      <c r="H33" s="79"/>
      <c r="I33" s="79"/>
      <c r="J33" s="79"/>
      <c r="K33" s="79"/>
      <c r="L33" s="79"/>
      <c r="M33" s="79"/>
      <c r="N33" s="79"/>
      <c r="O33" s="79"/>
      <c r="P33" s="79"/>
      <c r="Q33" s="79"/>
      <c r="R33" s="79"/>
      <c r="S33" s="79"/>
      <c r="T33" s="79"/>
      <c r="U33" s="79"/>
      <c r="V33" s="79"/>
      <c r="W33" s="79"/>
      <c r="X33" s="79"/>
    </row>
    <row r="34" spans="1:24" s="76" customFormat="1" ht="15" customHeight="1" x14ac:dyDescent="0.3">
      <c r="A34" s="79"/>
      <c r="B34" s="79"/>
      <c r="C34" s="79"/>
      <c r="D34" s="79"/>
      <c r="E34" s="79"/>
      <c r="F34" s="79"/>
      <c r="G34" s="79"/>
      <c r="H34" s="79"/>
      <c r="I34" s="79"/>
      <c r="J34" s="79"/>
      <c r="K34" s="79"/>
      <c r="L34" s="79"/>
      <c r="M34" s="79"/>
      <c r="N34" s="79"/>
      <c r="O34" s="79"/>
      <c r="P34" s="79"/>
      <c r="Q34" s="79"/>
      <c r="R34" s="79"/>
      <c r="S34" s="79"/>
      <c r="T34" s="79"/>
      <c r="U34" s="79"/>
      <c r="V34" s="79"/>
      <c r="W34" s="79"/>
      <c r="X34" s="79"/>
    </row>
    <row r="35" spans="1:24" s="76" customFormat="1" ht="15" customHeight="1" x14ac:dyDescent="0.3">
      <c r="A35" s="79"/>
      <c r="B35" s="79"/>
      <c r="C35" s="79"/>
      <c r="D35" s="311" t="s">
        <v>2461</v>
      </c>
      <c r="E35" s="311"/>
      <c r="F35" s="311"/>
      <c r="G35" s="79"/>
      <c r="H35" s="79"/>
      <c r="I35" s="79"/>
      <c r="J35" s="79"/>
      <c r="K35" s="79"/>
      <c r="L35" s="79"/>
      <c r="M35" s="79"/>
      <c r="N35" s="79"/>
      <c r="O35" s="79"/>
      <c r="P35" s="79"/>
      <c r="Q35" s="79"/>
      <c r="R35" s="79"/>
      <c r="S35" s="79"/>
      <c r="T35" s="79"/>
      <c r="U35" s="79"/>
      <c r="V35" s="79"/>
      <c r="W35" s="79"/>
      <c r="X35" s="79"/>
    </row>
    <row r="36" spans="1:24" s="76" customFormat="1" ht="15" customHeight="1" x14ac:dyDescent="0.3">
      <c r="A36" s="79"/>
      <c r="B36" s="79"/>
      <c r="C36" s="79"/>
      <c r="D36" s="229" t="s">
        <v>2462</v>
      </c>
      <c r="E36" s="229" t="s">
        <v>2467</v>
      </c>
      <c r="F36" s="230" t="s">
        <v>2468</v>
      </c>
      <c r="G36" s="231" t="s">
        <v>2469</v>
      </c>
      <c r="H36" s="79"/>
      <c r="I36" s="79"/>
      <c r="J36" s="79"/>
      <c r="K36" s="79"/>
      <c r="L36" s="79"/>
      <c r="M36" s="79"/>
      <c r="N36" s="79"/>
      <c r="O36" s="79"/>
      <c r="P36" s="79"/>
      <c r="Q36" s="79"/>
      <c r="R36" s="79"/>
      <c r="S36" s="79"/>
      <c r="T36" s="79"/>
      <c r="U36" s="79"/>
      <c r="V36" s="79"/>
      <c r="W36" s="79"/>
      <c r="X36" s="79"/>
    </row>
    <row r="37" spans="1:24" s="76" customFormat="1" ht="15" customHeight="1" x14ac:dyDescent="0.3">
      <c r="A37" s="79"/>
      <c r="B37" s="79"/>
      <c r="C37" s="79"/>
      <c r="D37" s="76" t="s">
        <v>2463</v>
      </c>
      <c r="E37" s="232">
        <v>2.93</v>
      </c>
      <c r="F37" s="233">
        <v>3.16</v>
      </c>
      <c r="G37" s="232">
        <v>1.42</v>
      </c>
      <c r="H37" s="79"/>
      <c r="I37" s="79"/>
      <c r="J37" s="79"/>
      <c r="K37" s="79"/>
      <c r="L37" s="79"/>
      <c r="M37" s="79"/>
      <c r="N37" s="79"/>
      <c r="O37" s="79"/>
      <c r="P37" s="79"/>
      <c r="Q37" s="79"/>
      <c r="R37" s="79"/>
      <c r="S37" s="79"/>
      <c r="T37" s="79"/>
      <c r="U37" s="79"/>
      <c r="V37" s="79"/>
      <c r="W37" s="79"/>
      <c r="X37" s="79"/>
    </row>
    <row r="38" spans="1:24" s="76" customFormat="1" ht="15" customHeight="1" x14ac:dyDescent="0.3">
      <c r="A38" s="79"/>
      <c r="B38" s="79"/>
      <c r="C38" s="79"/>
      <c r="D38" s="76" t="s">
        <v>2464</v>
      </c>
      <c r="E38" s="232">
        <v>3.49</v>
      </c>
      <c r="F38" s="233">
        <v>3.68</v>
      </c>
      <c r="G38" s="232">
        <v>2.02</v>
      </c>
      <c r="H38" s="79"/>
      <c r="I38" s="79"/>
      <c r="J38" s="79"/>
      <c r="K38" s="79"/>
      <c r="L38" s="79"/>
      <c r="M38" s="79"/>
      <c r="N38" s="79"/>
      <c r="O38" s="79"/>
      <c r="P38" s="79"/>
      <c r="Q38" s="79"/>
      <c r="R38" s="79"/>
      <c r="S38" s="79"/>
      <c r="T38" s="79"/>
      <c r="U38" s="79"/>
      <c r="V38" s="79"/>
      <c r="W38" s="79"/>
      <c r="X38" s="79"/>
    </row>
    <row r="39" spans="1:24" s="76" customFormat="1" ht="15" customHeight="1" x14ac:dyDescent="0.3">
      <c r="A39" s="79"/>
      <c r="B39" s="79"/>
      <c r="C39" s="79"/>
      <c r="D39" s="76" t="s">
        <v>5</v>
      </c>
      <c r="E39" s="232">
        <v>2.34</v>
      </c>
      <c r="F39" s="233">
        <v>2.52</v>
      </c>
      <c r="G39" s="232">
        <v>1.77</v>
      </c>
      <c r="H39" s="79"/>
      <c r="I39" s="79"/>
      <c r="J39" s="79"/>
      <c r="K39" s="79"/>
      <c r="L39" s="79"/>
      <c r="M39" s="79"/>
      <c r="N39" s="79"/>
      <c r="O39" s="79"/>
      <c r="P39" s="79"/>
      <c r="Q39" s="79"/>
      <c r="R39" s="79"/>
      <c r="S39" s="79"/>
      <c r="T39" s="79"/>
      <c r="U39" s="79"/>
      <c r="V39" s="79"/>
      <c r="W39" s="79"/>
      <c r="X39" s="79"/>
    </row>
    <row r="40" spans="1:24" s="76" customFormat="1" ht="15" customHeight="1" x14ac:dyDescent="0.3">
      <c r="A40" s="79"/>
      <c r="B40" s="79"/>
      <c r="C40" s="79"/>
      <c r="D40" s="76" t="s">
        <v>8</v>
      </c>
      <c r="E40" s="232">
        <v>2.2999999999999998</v>
      </c>
      <c r="F40" s="233">
        <v>2.4700000000000002</v>
      </c>
      <c r="G40" s="232">
        <v>1.63</v>
      </c>
      <c r="H40" s="79"/>
      <c r="I40" s="79"/>
      <c r="J40" s="79"/>
      <c r="K40" s="79"/>
      <c r="L40" s="79"/>
      <c r="M40" s="79"/>
      <c r="N40" s="79"/>
      <c r="O40" s="79"/>
      <c r="P40" s="79"/>
      <c r="Q40" s="79"/>
      <c r="R40" s="79"/>
      <c r="S40" s="79"/>
      <c r="T40" s="79"/>
      <c r="U40" s="79"/>
      <c r="V40" s="79"/>
      <c r="W40" s="79"/>
      <c r="X40" s="79"/>
    </row>
    <row r="41" spans="1:24" s="76" customFormat="1" ht="15" customHeight="1" x14ac:dyDescent="0.3">
      <c r="A41" s="79"/>
      <c r="B41" s="79"/>
      <c r="C41" s="79"/>
      <c r="D41" s="76" t="s">
        <v>1</v>
      </c>
      <c r="E41" s="232">
        <v>1.85</v>
      </c>
      <c r="F41" s="233">
        <v>1.87</v>
      </c>
      <c r="G41" s="232">
        <v>1.8</v>
      </c>
      <c r="H41" s="79"/>
      <c r="I41" s="79"/>
      <c r="J41" s="79"/>
      <c r="K41" s="79"/>
      <c r="L41" s="79"/>
      <c r="M41" s="79"/>
      <c r="N41" s="79"/>
      <c r="O41" s="79"/>
      <c r="P41" s="79"/>
      <c r="Q41" s="79"/>
      <c r="R41" s="79"/>
      <c r="S41" s="79"/>
      <c r="T41" s="79"/>
      <c r="U41" s="79"/>
      <c r="V41" s="79"/>
      <c r="W41" s="79"/>
      <c r="X41" s="79"/>
    </row>
    <row r="42" spans="1:24" s="76" customFormat="1" ht="15" customHeight="1" x14ac:dyDescent="0.3">
      <c r="A42" s="79"/>
      <c r="B42" s="79"/>
      <c r="C42" s="79"/>
      <c r="D42" s="76" t="s">
        <v>7</v>
      </c>
      <c r="E42" s="232">
        <v>1.4</v>
      </c>
      <c r="F42" s="233">
        <v>1.62</v>
      </c>
      <c r="G42" s="232">
        <v>1.24</v>
      </c>
      <c r="H42" s="79"/>
      <c r="I42" s="79"/>
      <c r="J42" s="79"/>
      <c r="K42" s="79"/>
      <c r="L42" s="79"/>
      <c r="M42" s="79"/>
      <c r="N42" s="79"/>
      <c r="O42" s="79"/>
      <c r="P42" s="79"/>
      <c r="Q42" s="79"/>
      <c r="R42" s="79"/>
      <c r="S42" s="79"/>
      <c r="T42" s="79"/>
      <c r="U42" s="79"/>
      <c r="V42" s="79"/>
      <c r="W42" s="79"/>
      <c r="X42" s="79"/>
    </row>
    <row r="43" spans="1:24" s="76" customFormat="1" ht="15" customHeight="1" x14ac:dyDescent="0.3">
      <c r="A43" s="79"/>
      <c r="B43" s="79"/>
      <c r="C43" s="79"/>
      <c r="D43" s="76" t="s">
        <v>3</v>
      </c>
      <c r="E43" s="232">
        <v>2.08</v>
      </c>
      <c r="F43" s="233">
        <v>2.34</v>
      </c>
      <c r="G43" s="232">
        <v>1.4</v>
      </c>
      <c r="H43" s="79"/>
      <c r="I43" s="79"/>
      <c r="J43" s="79"/>
      <c r="K43" s="79"/>
      <c r="L43" s="79"/>
      <c r="M43" s="79"/>
      <c r="N43" s="79"/>
      <c r="O43" s="79"/>
      <c r="P43" s="79"/>
      <c r="Q43" s="79"/>
      <c r="R43" s="79"/>
      <c r="S43" s="79"/>
      <c r="T43" s="79"/>
      <c r="U43" s="79"/>
      <c r="V43" s="79"/>
      <c r="W43" s="79"/>
      <c r="X43" s="79"/>
    </row>
    <row r="44" spans="1:24" s="76" customFormat="1" ht="15" customHeight="1" x14ac:dyDescent="0.3">
      <c r="A44" s="79"/>
      <c r="B44" s="79"/>
      <c r="C44" s="79"/>
      <c r="D44" s="76" t="s">
        <v>2465</v>
      </c>
      <c r="E44" s="232">
        <v>1.35</v>
      </c>
      <c r="F44" s="233">
        <v>1.9</v>
      </c>
      <c r="G44" s="232">
        <v>1.04</v>
      </c>
      <c r="H44" s="79"/>
      <c r="I44" s="79"/>
      <c r="J44" s="79"/>
      <c r="K44" s="79"/>
      <c r="L44" s="79"/>
      <c r="M44" s="79"/>
      <c r="N44" s="79"/>
      <c r="O44" s="79"/>
      <c r="P44" s="79"/>
      <c r="Q44" s="79"/>
      <c r="R44" s="79"/>
      <c r="S44" s="79"/>
      <c r="T44" s="79"/>
      <c r="U44" s="79"/>
      <c r="V44" s="79"/>
      <c r="W44" s="79"/>
      <c r="X44" s="79"/>
    </row>
    <row r="45" spans="1:24" s="76" customFormat="1" ht="15" customHeight="1" x14ac:dyDescent="0.3">
      <c r="A45" s="79"/>
      <c r="B45" s="79"/>
      <c r="C45" s="79"/>
      <c r="D45" s="227" t="s">
        <v>2466</v>
      </c>
      <c r="E45" s="234">
        <v>2.68</v>
      </c>
      <c r="F45" s="235">
        <v>2.91</v>
      </c>
      <c r="G45" s="234">
        <v>1.66</v>
      </c>
      <c r="H45" s="79"/>
      <c r="I45" s="79"/>
      <c r="J45" s="79"/>
      <c r="K45" s="79"/>
      <c r="L45" s="79"/>
      <c r="M45" s="79"/>
      <c r="N45" s="79"/>
      <c r="O45" s="79"/>
      <c r="P45" s="79"/>
      <c r="Q45" s="79"/>
      <c r="R45" s="79"/>
      <c r="S45" s="79"/>
      <c r="T45" s="79"/>
      <c r="U45" s="79"/>
      <c r="V45" s="79"/>
      <c r="W45" s="79"/>
      <c r="X45" s="79"/>
    </row>
    <row r="46" spans="1:24" s="76" customFormat="1" ht="15" customHeight="1" x14ac:dyDescent="0.3">
      <c r="A46" s="79"/>
      <c r="B46" s="79"/>
      <c r="C46" s="79"/>
      <c r="D46" s="79"/>
      <c r="E46" s="79"/>
      <c r="F46" s="79"/>
      <c r="G46" s="79"/>
      <c r="H46" s="79"/>
      <c r="I46" s="79"/>
      <c r="J46" s="79"/>
      <c r="K46" s="79"/>
      <c r="L46" s="79"/>
      <c r="M46" s="79"/>
      <c r="N46" s="79"/>
      <c r="O46" s="79"/>
      <c r="P46" s="79"/>
      <c r="Q46" s="79"/>
      <c r="R46" s="79"/>
      <c r="S46" s="79"/>
      <c r="T46" s="79"/>
      <c r="U46" s="79"/>
      <c r="V46" s="79"/>
      <c r="W46" s="79"/>
      <c r="X46" s="79"/>
    </row>
    <row r="47" spans="1:24" s="76" customFormat="1" ht="15" customHeight="1" x14ac:dyDescent="0.3">
      <c r="A47" s="79"/>
      <c r="B47" s="79"/>
      <c r="C47" s="79"/>
      <c r="D47" s="79"/>
      <c r="E47" s="79"/>
      <c r="F47" s="79"/>
      <c r="G47" s="79"/>
      <c r="H47" s="79"/>
      <c r="I47" s="79"/>
      <c r="J47" s="79"/>
      <c r="K47" s="79"/>
      <c r="L47" s="79"/>
      <c r="M47" s="79"/>
      <c r="N47" s="79"/>
      <c r="O47" s="79"/>
      <c r="P47" s="79"/>
      <c r="Q47" s="79"/>
      <c r="R47" s="79"/>
      <c r="S47" s="79"/>
      <c r="T47" s="79"/>
      <c r="U47" s="79"/>
      <c r="V47" s="79"/>
      <c r="W47" s="79"/>
      <c r="X47" s="79"/>
    </row>
    <row r="48" spans="1:24" s="76" customFormat="1" ht="15" customHeight="1" x14ac:dyDescent="0.3">
      <c r="A48" s="79"/>
      <c r="B48" s="79"/>
      <c r="C48" s="79"/>
      <c r="D48" s="311" t="s">
        <v>2472</v>
      </c>
      <c r="E48" s="311"/>
      <c r="F48" s="311"/>
      <c r="G48" s="79"/>
      <c r="H48" s="79"/>
      <c r="I48" s="79"/>
      <c r="J48" s="79"/>
      <c r="K48" s="79"/>
      <c r="L48" s="79"/>
      <c r="M48" s="79"/>
      <c r="N48" s="79"/>
      <c r="O48" s="79"/>
      <c r="P48" s="79"/>
      <c r="Q48" s="79"/>
      <c r="R48" s="79"/>
      <c r="S48" s="79"/>
      <c r="T48" s="79"/>
      <c r="U48" s="79"/>
      <c r="V48" s="79"/>
      <c r="W48" s="79"/>
      <c r="X48" s="79"/>
    </row>
    <row r="49" spans="1:24" s="76" customFormat="1" ht="15" customHeight="1" x14ac:dyDescent="0.3">
      <c r="A49" s="79"/>
      <c r="B49" s="79"/>
      <c r="C49" s="79"/>
      <c r="D49" s="229" t="s">
        <v>2462</v>
      </c>
      <c r="E49" s="229" t="s">
        <v>2470</v>
      </c>
      <c r="F49" s="229" t="s">
        <v>2471</v>
      </c>
      <c r="G49" s="79"/>
      <c r="H49" s="79"/>
      <c r="I49" s="79"/>
      <c r="J49" s="79"/>
      <c r="K49" s="79"/>
      <c r="L49" s="79"/>
      <c r="M49" s="79"/>
      <c r="N49" s="79"/>
      <c r="O49" s="79"/>
      <c r="P49" s="79"/>
      <c r="Q49" s="79"/>
      <c r="R49" s="79"/>
      <c r="S49" s="79"/>
      <c r="T49" s="79"/>
      <c r="U49" s="79"/>
      <c r="V49" s="79"/>
      <c r="W49" s="79"/>
      <c r="X49" s="79"/>
    </row>
    <row r="50" spans="1:24" s="76" customFormat="1" ht="15" customHeight="1" x14ac:dyDescent="0.3">
      <c r="A50" s="79"/>
      <c r="B50" s="79"/>
      <c r="C50" s="79"/>
      <c r="D50" s="76" t="s">
        <v>2463</v>
      </c>
      <c r="E50" s="225">
        <v>4.0199999999999996</v>
      </c>
      <c r="F50" s="225">
        <v>1.1399999999999999</v>
      </c>
      <c r="G50" s="79"/>
      <c r="H50" s="79"/>
      <c r="I50" s="79"/>
      <c r="J50" s="79"/>
      <c r="K50" s="79"/>
      <c r="L50" s="79"/>
      <c r="M50" s="79"/>
      <c r="N50" s="79"/>
      <c r="O50" s="79"/>
      <c r="P50" s="79"/>
      <c r="Q50" s="79"/>
      <c r="R50" s="79"/>
      <c r="S50" s="79"/>
      <c r="T50" s="79"/>
      <c r="U50" s="79"/>
      <c r="V50" s="79"/>
      <c r="W50" s="79"/>
      <c r="X50" s="79"/>
    </row>
    <row r="51" spans="1:24" s="76" customFormat="1" ht="15" customHeight="1" x14ac:dyDescent="0.3">
      <c r="A51" s="79"/>
      <c r="B51" s="79"/>
      <c r="C51" s="79"/>
      <c r="D51" s="76" t="s">
        <v>2464</v>
      </c>
      <c r="E51" s="225">
        <v>4.24</v>
      </c>
      <c r="F51" s="225">
        <v>1.08</v>
      </c>
      <c r="G51" s="79"/>
      <c r="H51" s="79"/>
      <c r="I51" s="79"/>
      <c r="J51" s="79"/>
      <c r="K51" s="79"/>
      <c r="L51" s="79"/>
      <c r="M51" s="79"/>
      <c r="N51" s="79"/>
      <c r="O51" s="79"/>
      <c r="P51" s="79"/>
      <c r="Q51" s="79"/>
      <c r="R51" s="79"/>
      <c r="S51" s="79"/>
      <c r="T51" s="79"/>
      <c r="U51" s="79"/>
      <c r="V51" s="79"/>
      <c r="W51" s="79"/>
      <c r="X51" s="79"/>
    </row>
    <row r="52" spans="1:24" s="76" customFormat="1" ht="15" customHeight="1" x14ac:dyDescent="0.3">
      <c r="A52" s="79"/>
      <c r="B52" s="79"/>
      <c r="C52" s="79"/>
      <c r="D52" s="76" t="s">
        <v>5</v>
      </c>
      <c r="E52" s="225">
        <v>2.76</v>
      </c>
      <c r="F52" s="225">
        <v>1.56</v>
      </c>
      <c r="G52" s="79"/>
      <c r="H52" s="79"/>
      <c r="I52" s="79"/>
      <c r="J52" s="79"/>
      <c r="K52" s="79"/>
      <c r="L52" s="79"/>
      <c r="M52" s="79"/>
      <c r="N52" s="79"/>
      <c r="O52" s="79"/>
      <c r="P52" s="79"/>
      <c r="Q52" s="79"/>
      <c r="R52" s="79"/>
      <c r="S52" s="79"/>
      <c r="T52" s="79"/>
      <c r="U52" s="79"/>
      <c r="V52" s="79"/>
      <c r="W52" s="79"/>
      <c r="X52" s="79"/>
    </row>
    <row r="53" spans="1:24" s="76" customFormat="1" ht="15" customHeight="1" x14ac:dyDescent="0.3">
      <c r="A53" s="79"/>
      <c r="B53" s="79"/>
      <c r="C53" s="79"/>
      <c r="D53" s="76" t="s">
        <v>8</v>
      </c>
      <c r="E53" s="225">
        <v>2.7</v>
      </c>
      <c r="F53" s="225">
        <v>1.3</v>
      </c>
      <c r="G53" s="79"/>
      <c r="H53" s="79"/>
      <c r="I53" s="79"/>
      <c r="J53" s="79"/>
      <c r="K53" s="79"/>
      <c r="L53" s="79"/>
      <c r="M53" s="79"/>
      <c r="N53" s="79"/>
      <c r="O53" s="79"/>
      <c r="P53" s="79"/>
      <c r="Q53" s="79"/>
      <c r="R53" s="79"/>
      <c r="S53" s="79"/>
      <c r="T53" s="79"/>
      <c r="U53" s="79"/>
      <c r="V53" s="79"/>
      <c r="W53" s="79"/>
      <c r="X53" s="79"/>
    </row>
    <row r="54" spans="1:24" s="76" customFormat="1" ht="15" customHeight="1" x14ac:dyDescent="0.3">
      <c r="A54" s="79"/>
      <c r="B54" s="79"/>
      <c r="C54" s="79"/>
      <c r="D54" s="76" t="s">
        <v>1</v>
      </c>
      <c r="E54" s="225">
        <v>2.27</v>
      </c>
      <c r="F54" s="225">
        <v>1.48</v>
      </c>
      <c r="G54" s="79"/>
      <c r="H54" s="79"/>
      <c r="I54" s="79"/>
      <c r="J54" s="79"/>
      <c r="K54" s="79"/>
      <c r="L54" s="79"/>
      <c r="M54" s="79"/>
      <c r="N54" s="79"/>
      <c r="O54" s="79"/>
      <c r="P54" s="79"/>
      <c r="Q54" s="79"/>
      <c r="R54" s="79"/>
      <c r="S54" s="79"/>
      <c r="T54" s="79"/>
      <c r="U54" s="79"/>
      <c r="V54" s="79"/>
      <c r="W54" s="79"/>
      <c r="X54" s="79"/>
    </row>
    <row r="55" spans="1:24" s="76" customFormat="1" ht="15" customHeight="1" x14ac:dyDescent="0.3">
      <c r="A55" s="79"/>
      <c r="B55" s="79"/>
      <c r="C55" s="79"/>
      <c r="D55" s="76" t="s">
        <v>7</v>
      </c>
      <c r="E55" s="225">
        <v>2.0099999999999998</v>
      </c>
      <c r="F55" s="225">
        <v>1.23</v>
      </c>
      <c r="G55" s="79"/>
      <c r="H55" s="79"/>
      <c r="I55" s="79"/>
      <c r="J55" s="79"/>
      <c r="K55" s="79"/>
      <c r="L55" s="79"/>
      <c r="M55" s="79"/>
      <c r="N55" s="79"/>
      <c r="O55" s="79"/>
      <c r="P55" s="79"/>
      <c r="Q55" s="79"/>
      <c r="R55" s="79"/>
      <c r="S55" s="79"/>
      <c r="T55" s="79"/>
      <c r="U55" s="79"/>
      <c r="V55" s="79"/>
      <c r="W55" s="79"/>
      <c r="X55" s="79"/>
    </row>
    <row r="56" spans="1:24" s="76" customFormat="1" ht="15" customHeight="1" x14ac:dyDescent="0.3">
      <c r="A56" s="79"/>
      <c r="B56" s="79"/>
      <c r="C56" s="79"/>
      <c r="D56" s="76" t="s">
        <v>3</v>
      </c>
      <c r="E56" s="225">
        <v>3.18</v>
      </c>
      <c r="F56" s="225">
        <v>1.39</v>
      </c>
      <c r="G56" s="79"/>
      <c r="H56" s="79"/>
      <c r="I56" s="79"/>
      <c r="J56" s="79"/>
      <c r="K56" s="79"/>
      <c r="L56" s="79"/>
      <c r="M56" s="79"/>
      <c r="N56" s="79"/>
      <c r="O56" s="79"/>
      <c r="P56" s="79"/>
      <c r="Q56" s="79"/>
      <c r="R56" s="79"/>
      <c r="S56" s="79"/>
      <c r="T56" s="79"/>
      <c r="U56" s="79"/>
      <c r="V56" s="79"/>
      <c r="W56" s="79"/>
      <c r="X56" s="79"/>
    </row>
    <row r="57" spans="1:24" s="76" customFormat="1" ht="15" customHeight="1" x14ac:dyDescent="0.3">
      <c r="A57" s="79"/>
      <c r="B57" s="79"/>
      <c r="C57" s="79"/>
      <c r="D57" s="76" t="s">
        <v>2465</v>
      </c>
      <c r="E57" s="225">
        <v>2.12</v>
      </c>
      <c r="F57" s="225">
        <v>1.04</v>
      </c>
      <c r="G57" s="79"/>
      <c r="H57" s="79"/>
      <c r="I57" s="79"/>
      <c r="J57" s="79"/>
      <c r="K57" s="79"/>
      <c r="L57" s="79"/>
      <c r="M57" s="79"/>
      <c r="N57" s="79"/>
      <c r="O57" s="79"/>
      <c r="P57" s="79"/>
      <c r="Q57" s="79"/>
      <c r="R57" s="79"/>
      <c r="S57" s="79"/>
      <c r="T57" s="79"/>
      <c r="U57" s="79"/>
      <c r="V57" s="79"/>
      <c r="W57" s="79"/>
      <c r="X57" s="79"/>
    </row>
    <row r="58" spans="1:24" s="76" customFormat="1" ht="15" customHeight="1" x14ac:dyDescent="0.3">
      <c r="A58" s="79"/>
      <c r="B58" s="79"/>
      <c r="C58" s="79"/>
      <c r="D58" s="227" t="s">
        <v>2466</v>
      </c>
      <c r="E58" s="236">
        <v>3.45</v>
      </c>
      <c r="F58" s="236">
        <v>1.31</v>
      </c>
      <c r="G58" s="79"/>
      <c r="H58" s="79"/>
      <c r="I58" s="79"/>
      <c r="J58" s="79"/>
      <c r="K58" s="79"/>
      <c r="L58" s="79"/>
      <c r="M58" s="79"/>
      <c r="N58" s="79"/>
      <c r="O58" s="79"/>
      <c r="P58" s="79"/>
      <c r="Q58" s="79"/>
      <c r="R58" s="79"/>
      <c r="S58" s="79"/>
      <c r="T58" s="79"/>
      <c r="U58" s="79"/>
      <c r="V58" s="79"/>
      <c r="W58" s="79"/>
      <c r="X58" s="79"/>
    </row>
    <row r="59" spans="1:24" s="76" customFormat="1" ht="15" customHeight="1" x14ac:dyDescent="0.3">
      <c r="A59" s="79"/>
      <c r="B59" s="79"/>
      <c r="C59" s="79"/>
      <c r="D59" s="79"/>
      <c r="E59" s="79"/>
      <c r="F59" s="79"/>
      <c r="G59" s="79"/>
      <c r="H59" s="79"/>
      <c r="I59" s="79"/>
      <c r="J59" s="79"/>
      <c r="K59" s="79"/>
      <c r="L59" s="79"/>
      <c r="M59" s="79"/>
      <c r="N59" s="79"/>
      <c r="O59" s="79"/>
      <c r="P59" s="79"/>
      <c r="Q59" s="79"/>
      <c r="R59" s="79"/>
      <c r="S59" s="79"/>
      <c r="T59" s="79"/>
      <c r="U59" s="79"/>
      <c r="V59" s="79"/>
      <c r="W59" s="79"/>
      <c r="X59" s="79"/>
    </row>
    <row r="60" spans="1:24" s="76" customFormat="1" ht="15" customHeight="1" x14ac:dyDescent="0.3">
      <c r="A60" s="79"/>
      <c r="B60" s="79"/>
      <c r="C60" s="79"/>
      <c r="D60" s="79"/>
      <c r="E60" s="79"/>
      <c r="F60" s="79"/>
      <c r="G60" s="79"/>
      <c r="H60" s="79"/>
      <c r="I60" s="79"/>
      <c r="J60" s="79"/>
      <c r="K60" s="79"/>
      <c r="L60" s="79"/>
      <c r="M60" s="79"/>
      <c r="N60" s="79"/>
      <c r="O60" s="79"/>
      <c r="P60" s="79"/>
      <c r="Q60" s="79"/>
      <c r="R60" s="79"/>
      <c r="S60" s="79"/>
      <c r="T60" s="79"/>
      <c r="U60" s="79"/>
      <c r="V60" s="79"/>
      <c r="W60" s="79"/>
      <c r="X60" s="79"/>
    </row>
    <row r="61" spans="1:24" s="76" customFormat="1" ht="15" customHeight="1" x14ac:dyDescent="0.3">
      <c r="A61" s="79"/>
      <c r="B61" s="79"/>
      <c r="C61" s="79"/>
      <c r="D61" s="79"/>
      <c r="E61" s="79"/>
      <c r="F61" s="79"/>
      <c r="G61" s="79"/>
      <c r="H61" s="79"/>
      <c r="I61" s="79"/>
      <c r="J61" s="79"/>
      <c r="K61" s="79"/>
      <c r="L61" s="79"/>
      <c r="M61" s="79"/>
      <c r="N61" s="79"/>
      <c r="O61" s="79"/>
      <c r="P61" s="79"/>
      <c r="Q61" s="79"/>
      <c r="R61" s="79"/>
      <c r="S61" s="79"/>
      <c r="T61" s="79"/>
      <c r="U61" s="79"/>
      <c r="V61" s="79"/>
      <c r="W61" s="79"/>
      <c r="X61" s="79"/>
    </row>
    <row r="62" spans="1:24" s="76" customFormat="1" ht="15" customHeight="1" x14ac:dyDescent="0.3">
      <c r="A62" s="79"/>
      <c r="B62" s="79"/>
      <c r="C62" s="79"/>
      <c r="D62" s="79"/>
      <c r="E62" s="79"/>
      <c r="F62" s="79"/>
      <c r="G62" s="79"/>
      <c r="H62" s="79"/>
      <c r="I62" s="79"/>
      <c r="J62" s="79"/>
      <c r="K62" s="79"/>
      <c r="L62" s="79"/>
      <c r="M62" s="79"/>
      <c r="N62" s="79"/>
      <c r="O62" s="79"/>
      <c r="P62" s="79"/>
      <c r="Q62" s="79"/>
      <c r="R62" s="79"/>
      <c r="S62" s="79"/>
      <c r="T62" s="79"/>
      <c r="U62" s="79"/>
      <c r="V62" s="79"/>
      <c r="W62" s="79"/>
      <c r="X62" s="79"/>
    </row>
    <row r="63" spans="1:24" s="76" customFormat="1" ht="15" customHeight="1" x14ac:dyDescent="0.3">
      <c r="A63" s="79"/>
      <c r="B63" s="79"/>
      <c r="C63" s="79"/>
      <c r="D63" s="79"/>
      <c r="E63" s="79"/>
      <c r="F63" s="79"/>
      <c r="G63" s="79"/>
      <c r="H63" s="79"/>
      <c r="I63" s="79"/>
      <c r="J63" s="79"/>
      <c r="K63" s="79"/>
      <c r="L63" s="79"/>
      <c r="M63" s="79"/>
      <c r="N63" s="79"/>
      <c r="O63" s="79"/>
      <c r="P63" s="79"/>
      <c r="Q63" s="79"/>
      <c r="R63" s="79"/>
      <c r="S63" s="79"/>
      <c r="T63" s="79"/>
      <c r="U63" s="79"/>
      <c r="V63" s="79"/>
      <c r="W63" s="79"/>
      <c r="X63" s="79"/>
    </row>
    <row r="64" spans="1:24" s="76" customFormat="1" ht="15" customHeight="1" x14ac:dyDescent="0.3">
      <c r="A64" s="79"/>
      <c r="B64" s="79"/>
      <c r="C64" s="79"/>
      <c r="D64" s="79"/>
      <c r="E64" s="79"/>
      <c r="F64" s="79"/>
      <c r="G64" s="79"/>
      <c r="H64" s="79"/>
      <c r="I64" s="79"/>
      <c r="J64" s="79"/>
      <c r="K64" s="79"/>
      <c r="L64" s="79"/>
      <c r="M64" s="79"/>
      <c r="N64" s="79"/>
      <c r="O64" s="79"/>
      <c r="P64" s="79"/>
      <c r="Q64" s="79"/>
      <c r="R64" s="79"/>
      <c r="S64" s="79"/>
      <c r="T64" s="79"/>
      <c r="U64" s="79"/>
      <c r="V64" s="79"/>
      <c r="W64" s="79"/>
      <c r="X64" s="79"/>
    </row>
    <row r="65" spans="1:24" s="76" customFormat="1" ht="15" customHeight="1" x14ac:dyDescent="0.3">
      <c r="A65" s="79"/>
      <c r="B65" s="79"/>
      <c r="C65" s="79"/>
      <c r="D65" s="79"/>
      <c r="E65" s="79"/>
      <c r="F65" s="79"/>
      <c r="G65" s="79"/>
      <c r="H65" s="79"/>
      <c r="I65" s="79"/>
      <c r="J65" s="79"/>
      <c r="K65" s="79"/>
      <c r="L65" s="79"/>
      <c r="M65" s="79"/>
      <c r="N65" s="79"/>
      <c r="O65" s="79"/>
      <c r="P65" s="79"/>
      <c r="Q65" s="79"/>
      <c r="R65" s="79"/>
      <c r="S65" s="79"/>
      <c r="T65" s="79"/>
      <c r="U65" s="79"/>
      <c r="V65" s="79"/>
      <c r="W65" s="79"/>
      <c r="X65" s="79"/>
    </row>
    <row r="66" spans="1:24" s="76" customFormat="1" ht="15" customHeight="1" x14ac:dyDescent="0.3">
      <c r="A66" s="79"/>
      <c r="B66" s="79"/>
      <c r="C66" s="79"/>
      <c r="D66" s="79"/>
      <c r="E66" s="79"/>
      <c r="F66" s="79"/>
      <c r="G66" s="79"/>
      <c r="H66" s="79"/>
      <c r="I66" s="79"/>
      <c r="J66" s="79"/>
      <c r="K66" s="79"/>
      <c r="L66" s="79"/>
      <c r="M66" s="79"/>
      <c r="N66" s="79"/>
      <c r="O66" s="79"/>
      <c r="P66" s="79"/>
      <c r="Q66" s="79"/>
      <c r="R66" s="79"/>
      <c r="S66" s="79"/>
      <c r="T66" s="79"/>
      <c r="U66" s="79"/>
      <c r="V66" s="79"/>
      <c r="W66" s="79"/>
      <c r="X66" s="79"/>
    </row>
    <row r="67" spans="1:24" ht="15" customHeight="1" x14ac:dyDescent="0.3"/>
    <row r="68" spans="1:24" ht="15" customHeight="1" x14ac:dyDescent="0.3"/>
    <row r="69" spans="1:24" ht="15" customHeight="1" x14ac:dyDescent="0.3"/>
    <row r="70" spans="1:24" ht="15" customHeight="1" x14ac:dyDescent="0.3"/>
    <row r="71" spans="1:24" ht="15" customHeight="1" x14ac:dyDescent="0.3"/>
    <row r="72" spans="1:24" ht="15" customHeight="1" x14ac:dyDescent="0.3"/>
    <row r="73" spans="1:24" ht="15" customHeight="1" x14ac:dyDescent="0.3"/>
    <row r="74" spans="1:24" ht="15" customHeight="1" x14ac:dyDescent="0.3"/>
    <row r="75" spans="1:24" ht="15" customHeight="1" x14ac:dyDescent="0.3"/>
    <row r="76" spans="1:24" ht="15" customHeight="1" x14ac:dyDescent="0.3"/>
    <row r="77" spans="1:24" ht="15" customHeight="1" x14ac:dyDescent="0.3"/>
    <row r="78" spans="1:24" ht="15" customHeight="1" x14ac:dyDescent="0.3"/>
    <row r="79" spans="1:24" ht="15" customHeight="1" x14ac:dyDescent="0.3"/>
    <row r="80" spans="1:24"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sheetData>
  <mergeCells count="7">
    <mergeCell ref="D35:F35"/>
    <mergeCell ref="D48:F48"/>
    <mergeCell ref="C3:H4"/>
    <mergeCell ref="J3:R4"/>
    <mergeCell ref="C6:E6"/>
    <mergeCell ref="H6:J6"/>
    <mergeCell ref="M6:O6"/>
  </mergeCells>
  <conditionalFormatting sqref="E14:E32">
    <cfRule type="dataBar" priority="2">
      <dataBar>
        <cfvo type="min"/>
        <cfvo type="max"/>
        <color rgb="FFD6007B"/>
      </dataBar>
      <extLst>
        <ext xmlns:x14="http://schemas.microsoft.com/office/spreadsheetml/2009/9/main" uri="{B025F937-C7B1-47D3-B67F-A62EFF666E3E}">
          <x14:id>{AF157A7B-A0E6-4644-8725-7F83F44B4731}</x14:id>
        </ext>
      </extLst>
    </cfRule>
  </conditionalFormatting>
  <conditionalFormatting sqref="J14:J24">
    <cfRule type="dataBar" priority="1">
      <dataBar>
        <cfvo type="min"/>
        <cfvo type="max"/>
        <color rgb="FFD6007B"/>
      </dataBar>
      <extLst>
        <ext xmlns:x14="http://schemas.microsoft.com/office/spreadsheetml/2009/9/main" uri="{B025F937-C7B1-47D3-B67F-A62EFF666E3E}">
          <x14:id>{EC45AC9A-A011-45F4-8908-4C68263872F6}</x14:id>
        </ext>
      </extLst>
    </cfRule>
  </conditionalFormatting>
  <dataValidations count="4">
    <dataValidation type="list" allowBlank="1" showInputMessage="1" showErrorMessage="1" sqref="E8" xr:uid="{1CE86946-1C08-4A1C-88AC-1F070CB0D513}">
      <formula1>$D$14:$D$25</formula1>
    </dataValidation>
    <dataValidation type="list" allowBlank="1" showInputMessage="1" showErrorMessage="1" sqref="J8" xr:uid="{454DD980-AF45-4C09-9C1F-F9891684B0A6}">
      <formula1>$I$14:$I$24</formula1>
    </dataValidation>
    <dataValidation type="list" allowBlank="1" showInputMessage="1" showErrorMessage="1" sqref="J9" xr:uid="{8280E0ED-E25F-4B51-B94E-5A1994D09C67}">
      <formula1>$I$25:$I$26</formula1>
    </dataValidation>
    <dataValidation type="list" allowBlank="1" showInputMessage="1" showErrorMessage="1" sqref="E9" xr:uid="{07098E75-0003-4C13-859A-CDEDB9794D5E}">
      <formula1>$D$19:$D$25</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F157A7B-A0E6-4644-8725-7F83F44B4731}">
            <x14:dataBar minLength="0" maxLength="100" gradient="0">
              <x14:cfvo type="autoMin"/>
              <x14:cfvo type="autoMax"/>
              <x14:negativeFillColor rgb="FFFF0000"/>
              <x14:axisColor rgb="FF000000"/>
            </x14:dataBar>
          </x14:cfRule>
          <xm:sqref>E14:E32</xm:sqref>
        </x14:conditionalFormatting>
        <x14:conditionalFormatting xmlns:xm="http://schemas.microsoft.com/office/excel/2006/main">
          <x14:cfRule type="dataBar" id="{EC45AC9A-A011-45F4-8908-4C68263872F6}">
            <x14:dataBar minLength="0" maxLength="100" gradient="0">
              <x14:cfvo type="autoMin"/>
              <x14:cfvo type="autoMax"/>
              <x14:negativeFillColor rgb="FFFF0000"/>
              <x14:axisColor rgb="FF000000"/>
            </x14:dataBar>
          </x14:cfRule>
          <xm:sqref>J14:J24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86874-7E1D-4615-8B0D-08E5358390C9}">
  <sheetPr codeName="Feuil4"/>
  <dimension ref="A1:AN65"/>
  <sheetViews>
    <sheetView zoomScale="85" zoomScaleNormal="85" workbookViewId="0">
      <pane ySplit="1" topLeftCell="A2" activePane="bottomLeft" state="frozen"/>
      <selection pane="bottomLeft" activeCell="D37" sqref="D37"/>
    </sheetView>
  </sheetViews>
  <sheetFormatPr baseColWidth="10" defaultColWidth="11.44140625" defaultRowHeight="14.4" x14ac:dyDescent="0.3"/>
  <cols>
    <col min="2" max="2" width="5.5546875" customWidth="1"/>
    <col min="3" max="3" width="34.21875" customWidth="1"/>
    <col min="4" max="4" width="19.44140625" customWidth="1"/>
    <col min="8" max="8" width="12.88671875" bestFit="1" customWidth="1"/>
    <col min="10" max="10" width="3.6640625" customWidth="1"/>
    <col min="13" max="13" width="11.44140625" customWidth="1"/>
    <col min="14" max="14" width="16.88671875" bestFit="1" customWidth="1"/>
    <col min="15" max="15" width="12.33203125" bestFit="1" customWidth="1"/>
    <col min="18" max="18" width="19.88671875" bestFit="1" customWidth="1"/>
  </cols>
  <sheetData>
    <row r="1" spans="1:40" x14ac:dyDescent="0.3">
      <c r="A1" s="61">
        <v>0</v>
      </c>
      <c r="B1" s="61">
        <v>1</v>
      </c>
      <c r="C1" s="61">
        <v>2</v>
      </c>
      <c r="D1" s="61">
        <v>3</v>
      </c>
      <c r="E1" s="61">
        <v>4</v>
      </c>
      <c r="F1" s="61">
        <v>5</v>
      </c>
      <c r="G1" s="61">
        <v>6</v>
      </c>
      <c r="H1" s="61">
        <v>7</v>
      </c>
      <c r="I1" s="61">
        <v>8</v>
      </c>
      <c r="J1" s="61">
        <v>9</v>
      </c>
      <c r="K1" s="61">
        <v>10</v>
      </c>
      <c r="L1" s="61">
        <v>11</v>
      </c>
      <c r="M1" s="61">
        <v>12</v>
      </c>
      <c r="N1" s="61">
        <v>13</v>
      </c>
      <c r="O1" s="61">
        <v>14</v>
      </c>
      <c r="P1" s="61">
        <v>15</v>
      </c>
      <c r="Q1" s="61">
        <v>16</v>
      </c>
      <c r="R1" s="61">
        <v>17</v>
      </c>
      <c r="S1" s="61">
        <v>18</v>
      </c>
      <c r="T1" s="61">
        <v>19</v>
      </c>
      <c r="U1" s="61">
        <v>20</v>
      </c>
      <c r="V1" s="61">
        <v>21</v>
      </c>
      <c r="W1" s="61">
        <v>22</v>
      </c>
      <c r="X1" s="61">
        <v>23</v>
      </c>
      <c r="Y1" s="61">
        <v>24</v>
      </c>
      <c r="Z1" s="61">
        <v>25</v>
      </c>
      <c r="AA1" s="61">
        <v>26</v>
      </c>
      <c r="AB1" s="61">
        <v>27</v>
      </c>
      <c r="AC1" s="61">
        <v>28</v>
      </c>
      <c r="AD1" s="61">
        <v>29</v>
      </c>
      <c r="AE1" s="61">
        <v>30</v>
      </c>
      <c r="AF1" s="61">
        <v>31</v>
      </c>
      <c r="AG1" s="61">
        <v>32</v>
      </c>
      <c r="AH1" s="61">
        <v>33</v>
      </c>
      <c r="AI1" s="61">
        <v>34</v>
      </c>
      <c r="AJ1" s="61">
        <v>35</v>
      </c>
      <c r="AK1" s="61">
        <v>36</v>
      </c>
      <c r="AL1" s="61">
        <v>37</v>
      </c>
      <c r="AM1" s="61">
        <v>38</v>
      </c>
      <c r="AN1" s="61">
        <v>39</v>
      </c>
    </row>
    <row r="2" spans="1:40" x14ac:dyDescent="0.3">
      <c r="A2" s="314" t="s">
        <v>669</v>
      </c>
      <c r="B2" s="60" t="s">
        <v>668</v>
      </c>
      <c r="C2" s="55" t="s">
        <v>667</v>
      </c>
      <c r="D2" s="56" t="s">
        <v>666</v>
      </c>
      <c r="E2" s="56" t="s">
        <v>664</v>
      </c>
      <c r="F2" s="56" t="s">
        <v>665</v>
      </c>
      <c r="G2" s="56" t="s">
        <v>662</v>
      </c>
      <c r="H2" s="55" t="s">
        <v>663</v>
      </c>
      <c r="O2" s="312" t="s">
        <v>661</v>
      </c>
      <c r="P2" s="312"/>
      <c r="Q2" s="312"/>
    </row>
    <row r="3" spans="1:40" x14ac:dyDescent="0.3">
      <c r="A3" s="315"/>
      <c r="B3" s="48">
        <v>1</v>
      </c>
      <c r="C3" s="59" t="s">
        <v>660</v>
      </c>
      <c r="D3" s="59" t="s">
        <v>659</v>
      </c>
      <c r="E3" s="58">
        <v>26.344329800000001</v>
      </c>
      <c r="F3" s="45">
        <v>57.756331299999999</v>
      </c>
      <c r="G3" s="9">
        <f t="shared" ref="G3:G15" si="0">E3*PI()/180</f>
        <v>0.45979529424125926</v>
      </c>
      <c r="H3" s="41">
        <f t="shared" ref="H3:H15" si="1">F3*PI()/180</f>
        <v>1.0080381450576568</v>
      </c>
      <c r="J3" s="313" t="s">
        <v>658</v>
      </c>
      <c r="K3" s="313"/>
      <c r="N3" s="57" t="s">
        <v>657</v>
      </c>
      <c r="O3" s="56" t="s">
        <v>656</v>
      </c>
      <c r="P3" s="56" t="s">
        <v>655</v>
      </c>
      <c r="Q3" s="56" t="s">
        <v>654</v>
      </c>
      <c r="R3" s="55" t="s">
        <v>653</v>
      </c>
    </row>
    <row r="4" spans="1:40" x14ac:dyDescent="0.3">
      <c r="A4" s="315"/>
      <c r="B4" s="48">
        <v>2</v>
      </c>
      <c r="C4" s="50" t="s">
        <v>652</v>
      </c>
      <c r="D4" t="s">
        <v>651</v>
      </c>
      <c r="E4" s="47">
        <v>25.946923000000002</v>
      </c>
      <c r="F4" s="45">
        <v>58.531489000000001</v>
      </c>
      <c r="G4" s="9">
        <f t="shared" si="0"/>
        <v>0.45285923711144466</v>
      </c>
      <c r="H4" s="41">
        <f t="shared" si="1"/>
        <v>1.0215671991448434</v>
      </c>
      <c r="J4" s="54"/>
      <c r="K4" t="s">
        <v>650</v>
      </c>
      <c r="N4" s="44" t="s">
        <v>649</v>
      </c>
      <c r="O4" s="9">
        <v>3</v>
      </c>
      <c r="P4" s="9">
        <v>6</v>
      </c>
      <c r="Q4" s="9">
        <v>5</v>
      </c>
      <c r="R4" s="41">
        <v>10000</v>
      </c>
      <c r="T4" t="s">
        <v>648</v>
      </c>
      <c r="W4" t="s">
        <v>647</v>
      </c>
    </row>
    <row r="5" spans="1:40" x14ac:dyDescent="0.3">
      <c r="A5" s="315"/>
      <c r="B5" s="48">
        <v>3</v>
      </c>
      <c r="C5" s="50" t="s">
        <v>646</v>
      </c>
      <c r="D5" s="51" t="s">
        <v>645</v>
      </c>
      <c r="E5" s="47">
        <v>80.915563000000006</v>
      </c>
      <c r="F5" s="45">
        <v>7.5356920000000001</v>
      </c>
      <c r="G5" s="9">
        <f>E5*PI()/180</f>
        <v>1.4122429904549005</v>
      </c>
      <c r="H5" s="41">
        <f>F5*PI()/180</f>
        <v>0.13152263681619653</v>
      </c>
      <c r="J5" s="53"/>
      <c r="K5" t="s">
        <v>644</v>
      </c>
      <c r="N5" s="44" t="s">
        <v>643</v>
      </c>
      <c r="O5" s="9">
        <v>7</v>
      </c>
      <c r="P5" s="9">
        <v>8</v>
      </c>
      <c r="Q5" s="9">
        <v>4</v>
      </c>
      <c r="R5" s="41">
        <v>6800</v>
      </c>
    </row>
    <row r="6" spans="1:40" x14ac:dyDescent="0.3">
      <c r="A6" s="315"/>
      <c r="B6" s="49">
        <v>4</v>
      </c>
      <c r="C6" s="50" t="s">
        <v>642</v>
      </c>
      <c r="D6" s="50"/>
      <c r="E6" s="47">
        <v>0.14687900000000001</v>
      </c>
      <c r="F6" s="45">
        <v>49.474480999999997</v>
      </c>
      <c r="G6" s="9">
        <f t="shared" si="0"/>
        <v>2.5635221520367512E-3</v>
      </c>
      <c r="H6" s="41">
        <f t="shared" si="1"/>
        <v>0.86349258916537663</v>
      </c>
      <c r="J6" s="52"/>
      <c r="K6" t="s">
        <v>641</v>
      </c>
      <c r="N6" s="44" t="s">
        <v>640</v>
      </c>
      <c r="O6" s="9">
        <v>9</v>
      </c>
      <c r="P6" s="9">
        <v>10</v>
      </c>
      <c r="Q6" s="9">
        <v>4</v>
      </c>
      <c r="R6" s="41">
        <v>13800</v>
      </c>
    </row>
    <row r="7" spans="1:40" x14ac:dyDescent="0.3">
      <c r="A7" s="315"/>
      <c r="B7" s="49">
        <v>5</v>
      </c>
      <c r="C7" s="50" t="s">
        <v>639</v>
      </c>
      <c r="D7" s="50"/>
      <c r="E7" s="47">
        <v>4.8534240000000004</v>
      </c>
      <c r="F7" s="45">
        <v>43.407068000000002</v>
      </c>
      <c r="G7" s="9">
        <f t="shared" si="0"/>
        <v>8.4708228795313284E-2</v>
      </c>
      <c r="H7" s="41">
        <f t="shared" si="1"/>
        <v>0.75759625523707008</v>
      </c>
      <c r="N7" s="44" t="s">
        <v>638</v>
      </c>
      <c r="O7" s="9">
        <v>1</v>
      </c>
      <c r="P7" s="9">
        <v>13</v>
      </c>
      <c r="Q7" s="9">
        <v>11</v>
      </c>
      <c r="R7" s="41">
        <v>3500</v>
      </c>
    </row>
    <row r="8" spans="1:40" x14ac:dyDescent="0.3">
      <c r="A8" s="315"/>
      <c r="B8" s="46">
        <v>6</v>
      </c>
      <c r="C8" s="50" t="s">
        <v>637</v>
      </c>
      <c r="D8" s="50"/>
      <c r="E8" s="47">
        <v>79.846551000000005</v>
      </c>
      <c r="F8" s="45">
        <v>6.9413330000000002</v>
      </c>
      <c r="G8" s="9">
        <f t="shared" si="0"/>
        <v>1.393585211311571</v>
      </c>
      <c r="H8" s="41">
        <f t="shared" si="1"/>
        <v>0.12114911532733556</v>
      </c>
      <c r="N8" s="44" t="s">
        <v>638</v>
      </c>
      <c r="O8" s="9">
        <v>12</v>
      </c>
      <c r="P8" s="9">
        <v>13</v>
      </c>
      <c r="Q8" s="9">
        <v>11</v>
      </c>
      <c r="R8" s="41">
        <v>3500</v>
      </c>
    </row>
    <row r="9" spans="1:40" x14ac:dyDescent="0.3">
      <c r="A9" s="315"/>
      <c r="B9" s="48">
        <v>7</v>
      </c>
      <c r="C9" s="50" t="s">
        <v>636</v>
      </c>
      <c r="D9" s="50" t="s">
        <v>635</v>
      </c>
      <c r="E9" s="47">
        <v>-89.005691999999996</v>
      </c>
      <c r="F9" s="45">
        <v>34.687058</v>
      </c>
      <c r="G9" s="9">
        <f t="shared" si="0"/>
        <v>-1.5534423784159768</v>
      </c>
      <c r="H9" s="41">
        <f t="shared" si="1"/>
        <v>0.60540336993023924</v>
      </c>
      <c r="N9" s="44" t="s">
        <v>649</v>
      </c>
      <c r="O9" s="9">
        <v>14</v>
      </c>
      <c r="P9" s="9">
        <v>6</v>
      </c>
      <c r="Q9" s="9">
        <v>5</v>
      </c>
      <c r="R9" s="41">
        <v>10000</v>
      </c>
    </row>
    <row r="10" spans="1:40" x14ac:dyDescent="0.3">
      <c r="A10" s="315"/>
      <c r="B10" s="46">
        <v>8</v>
      </c>
      <c r="C10" s="50" t="s">
        <v>634</v>
      </c>
      <c r="D10" s="50"/>
      <c r="E10" s="47">
        <v>-81.151347000000001</v>
      </c>
      <c r="F10" s="45">
        <v>32.129818</v>
      </c>
      <c r="G10" s="9">
        <f t="shared" si="0"/>
        <v>-1.4163581975784227</v>
      </c>
      <c r="H10" s="41">
        <f t="shared" si="1"/>
        <v>0.56077111216653941</v>
      </c>
      <c r="N10" s="44"/>
      <c r="O10" s="9">
        <v>0</v>
      </c>
      <c r="P10" s="9"/>
      <c r="Q10" s="9"/>
      <c r="R10" s="41"/>
    </row>
    <row r="11" spans="1:40" x14ac:dyDescent="0.3">
      <c r="A11" s="315"/>
      <c r="B11" s="48">
        <v>9</v>
      </c>
      <c r="C11" s="50" t="s">
        <v>633</v>
      </c>
      <c r="D11" s="51" t="s">
        <v>632</v>
      </c>
      <c r="E11" s="47">
        <v>76.757080999999999</v>
      </c>
      <c r="F11" s="45">
        <v>11.332889</v>
      </c>
      <c r="G11" s="9">
        <f t="shared" si="0"/>
        <v>1.3396637876699817</v>
      </c>
      <c r="H11" s="41">
        <f t="shared" si="1"/>
        <v>0.19779622681304765</v>
      </c>
      <c r="N11" s="40"/>
      <c r="O11" s="36">
        <v>0</v>
      </c>
      <c r="P11" s="36"/>
      <c r="Q11" s="36"/>
      <c r="R11" s="35"/>
    </row>
    <row r="12" spans="1:40" x14ac:dyDescent="0.3">
      <c r="A12" s="315"/>
      <c r="B12" s="46">
        <v>10</v>
      </c>
      <c r="C12" s="50" t="s">
        <v>631</v>
      </c>
      <c r="D12" s="50"/>
      <c r="E12" s="47">
        <v>78.178972000000002</v>
      </c>
      <c r="F12" s="45">
        <v>8.7598280000000006</v>
      </c>
      <c r="G12" s="9">
        <f t="shared" si="0"/>
        <v>1.3644804672244564</v>
      </c>
      <c r="H12" s="41">
        <f t="shared" si="1"/>
        <v>0.15288784050838986</v>
      </c>
    </row>
    <row r="13" spans="1:40" x14ac:dyDescent="0.3">
      <c r="A13" s="315"/>
      <c r="B13" s="49">
        <v>11</v>
      </c>
      <c r="C13" s="43" t="s">
        <v>630</v>
      </c>
      <c r="D13" s="43"/>
      <c r="E13" s="47">
        <v>-2.1212589999999998</v>
      </c>
      <c r="F13" s="45">
        <v>47.311959000000002</v>
      </c>
      <c r="G13" s="9">
        <f t="shared" si="0"/>
        <v>-3.7022953837562392E-2</v>
      </c>
      <c r="H13" s="41">
        <f t="shared" si="1"/>
        <v>0.82574946011856398</v>
      </c>
    </row>
    <row r="14" spans="1:40" x14ac:dyDescent="0.3">
      <c r="A14" s="315"/>
      <c r="B14" s="48">
        <v>12</v>
      </c>
      <c r="C14" s="43" t="s">
        <v>629</v>
      </c>
      <c r="D14" s="43" t="s">
        <v>628</v>
      </c>
      <c r="E14" s="47">
        <v>21.159241999999999</v>
      </c>
      <c r="F14" s="45">
        <v>56.159782</v>
      </c>
      <c r="G14" s="9">
        <f t="shared" si="0"/>
        <v>0.36929844012627</v>
      </c>
      <c r="H14" s="41">
        <f t="shared" si="1"/>
        <v>0.98017310310224603</v>
      </c>
    </row>
    <row r="15" spans="1:40" x14ac:dyDescent="0.3">
      <c r="A15" s="315"/>
      <c r="B15" s="46">
        <v>13</v>
      </c>
      <c r="C15" s="43" t="s">
        <v>627</v>
      </c>
      <c r="D15" s="43"/>
      <c r="E15" s="42">
        <v>24.454999999999998</v>
      </c>
      <c r="F15" s="45">
        <v>59.264499999999998</v>
      </c>
      <c r="G15" s="9">
        <f t="shared" si="0"/>
        <v>0.42682026857521327</v>
      </c>
      <c r="H15" s="41">
        <f t="shared" si="1"/>
        <v>1.0343606545481794</v>
      </c>
    </row>
    <row r="16" spans="1:40" x14ac:dyDescent="0.3">
      <c r="A16" s="315"/>
      <c r="B16" s="48">
        <v>14</v>
      </c>
      <c r="C16" s="43" t="s">
        <v>2654</v>
      </c>
      <c r="D16" s="43" t="s">
        <v>2653</v>
      </c>
      <c r="E16" s="45">
        <v>7.5356920000000001</v>
      </c>
      <c r="F16" s="47">
        <v>80.915563000000006</v>
      </c>
      <c r="G16" s="9">
        <f t="shared" ref="G16:G17" si="2">E16*PI()/180</f>
        <v>0.13152263681619653</v>
      </c>
      <c r="H16" s="41">
        <f t="shared" ref="H16:H17" si="3">F16*PI()/180</f>
        <v>1.4122429904549005</v>
      </c>
    </row>
    <row r="17" spans="1:13" x14ac:dyDescent="0.3">
      <c r="A17" s="316"/>
      <c r="B17" s="40">
        <v>15</v>
      </c>
      <c r="C17" s="39"/>
      <c r="D17" s="39"/>
      <c r="E17" s="45"/>
      <c r="F17" s="37"/>
      <c r="G17" s="9">
        <f t="shared" si="2"/>
        <v>0</v>
      </c>
      <c r="H17" s="41">
        <f t="shared" si="3"/>
        <v>0</v>
      </c>
    </row>
    <row r="20" spans="1:13" x14ac:dyDescent="0.3">
      <c r="A20" s="314" t="s">
        <v>626</v>
      </c>
      <c r="B20" s="60" t="s">
        <v>668</v>
      </c>
      <c r="C20" s="55" t="s">
        <v>667</v>
      </c>
      <c r="D20" s="56" t="s">
        <v>666</v>
      </c>
      <c r="E20" s="56" t="s">
        <v>664</v>
      </c>
      <c r="F20" s="56" t="s">
        <v>665</v>
      </c>
      <c r="G20" s="56" t="s">
        <v>662</v>
      </c>
      <c r="H20" s="55" t="s">
        <v>663</v>
      </c>
    </row>
    <row r="21" spans="1:13" x14ac:dyDescent="0.3">
      <c r="A21" s="315"/>
      <c r="B21" s="48">
        <v>1</v>
      </c>
      <c r="C21" s="50" t="s">
        <v>660</v>
      </c>
      <c r="D21" s="50" t="s">
        <v>659</v>
      </c>
      <c r="E21" s="47">
        <v>26.344329800000001</v>
      </c>
      <c r="F21" s="66">
        <v>57.756331299999999</v>
      </c>
      <c r="G21" s="9">
        <f t="shared" ref="G21:G31" si="4">E21*PI()/180</f>
        <v>0.45979529424125926</v>
      </c>
      <c r="H21" s="41">
        <f t="shared" ref="H21:H31" si="5">F21*PI()/180</f>
        <v>1.0080381450576568</v>
      </c>
    </row>
    <row r="22" spans="1:13" x14ac:dyDescent="0.3">
      <c r="A22" s="315"/>
      <c r="B22" s="48">
        <v>2</v>
      </c>
      <c r="C22" s="50" t="s">
        <v>652</v>
      </c>
      <c r="D22" s="50" t="s">
        <v>651</v>
      </c>
      <c r="E22" s="47">
        <v>25.946923000000002</v>
      </c>
      <c r="F22" s="66">
        <v>58.531489000000001</v>
      </c>
      <c r="G22" s="9">
        <f t="shared" si="4"/>
        <v>0.45285923711144466</v>
      </c>
      <c r="H22" s="41">
        <f t="shared" si="5"/>
        <v>1.0215671991448434</v>
      </c>
    </row>
    <row r="23" spans="1:13" x14ac:dyDescent="0.3">
      <c r="A23" s="315"/>
      <c r="B23" s="48">
        <v>3</v>
      </c>
      <c r="C23" s="50" t="s">
        <v>2485</v>
      </c>
      <c r="D23" s="50" t="s">
        <v>2475</v>
      </c>
      <c r="E23" s="76">
        <v>9.9247251256078499</v>
      </c>
      <c r="F23" s="76">
        <v>53.573649222832003</v>
      </c>
      <c r="G23" s="9">
        <f t="shared" si="4"/>
        <v>0.17321913079726478</v>
      </c>
      <c r="H23" s="41">
        <f t="shared" si="5"/>
        <v>0.93503657124691963</v>
      </c>
    </row>
    <row r="24" spans="1:13" x14ac:dyDescent="0.3">
      <c r="A24" s="315"/>
      <c r="B24" s="48">
        <v>4</v>
      </c>
      <c r="C24" s="50" t="s">
        <v>2485</v>
      </c>
      <c r="D24" s="50" t="s">
        <v>2476</v>
      </c>
      <c r="E24" s="76">
        <v>11.022365413873899</v>
      </c>
      <c r="F24" s="76">
        <v>49.769049439699302</v>
      </c>
      <c r="G24" s="9">
        <f t="shared" si="4"/>
        <v>0.192376567830047</v>
      </c>
      <c r="H24" s="41">
        <f t="shared" si="5"/>
        <v>0.86863377831059185</v>
      </c>
    </row>
    <row r="25" spans="1:13" x14ac:dyDescent="0.3">
      <c r="A25" s="315"/>
      <c r="B25" s="48">
        <v>5</v>
      </c>
      <c r="C25" s="50" t="s">
        <v>2485</v>
      </c>
      <c r="D25" s="50" t="s">
        <v>2477</v>
      </c>
      <c r="E25" s="76">
        <v>9.2476002389927494</v>
      </c>
      <c r="F25" s="76">
        <v>48.955005710882702</v>
      </c>
      <c r="G25" s="9">
        <f t="shared" si="4"/>
        <v>0.16140107207863799</v>
      </c>
      <c r="H25" s="41">
        <f t="shared" si="5"/>
        <v>0.85442603498753034</v>
      </c>
      <c r="M25" s="76"/>
    </row>
    <row r="26" spans="1:13" ht="23.4" x14ac:dyDescent="0.3">
      <c r="A26" s="315"/>
      <c r="B26" s="48">
        <v>6</v>
      </c>
      <c r="C26" s="50" t="s">
        <v>2485</v>
      </c>
      <c r="D26" s="50" t="s">
        <v>2478</v>
      </c>
      <c r="E26" s="76">
        <v>8.0384058138915204</v>
      </c>
      <c r="F26" s="76">
        <v>50.533119306946702</v>
      </c>
      <c r="G26" s="9">
        <f t="shared" si="4"/>
        <v>0.14029664806386158</v>
      </c>
      <c r="H26" s="41">
        <f t="shared" si="5"/>
        <v>0.88196931320933503</v>
      </c>
      <c r="M26" s="241"/>
    </row>
    <row r="27" spans="1:13" x14ac:dyDescent="0.3">
      <c r="A27" s="315"/>
      <c r="B27" s="48">
        <v>7</v>
      </c>
      <c r="C27" s="50" t="s">
        <v>2474</v>
      </c>
      <c r="D27" s="50" t="s">
        <v>2473</v>
      </c>
      <c r="E27" s="47">
        <v>4.3269027805397897</v>
      </c>
      <c r="F27" s="66">
        <v>51.188127468025698</v>
      </c>
      <c r="G27" s="9">
        <f t="shared" si="4"/>
        <v>7.5518699934116959E-2</v>
      </c>
      <c r="H27" s="41">
        <f t="shared" si="5"/>
        <v>0.89340136224759681</v>
      </c>
      <c r="M27" s="76"/>
    </row>
    <row r="28" spans="1:13" x14ac:dyDescent="0.3">
      <c r="A28" s="315"/>
      <c r="B28" s="48">
        <v>8</v>
      </c>
      <c r="C28" s="50" t="s">
        <v>2486</v>
      </c>
      <c r="D28" s="50" t="s">
        <v>2479</v>
      </c>
      <c r="E28" s="76">
        <v>4.3486162985620798</v>
      </c>
      <c r="F28" s="76">
        <v>51.0905829341405</v>
      </c>
      <c r="G28" s="9">
        <f t="shared" si="4"/>
        <v>7.5897672315797055E-2</v>
      </c>
      <c r="H28" s="41">
        <f t="shared" si="5"/>
        <v>0.89169888896397698</v>
      </c>
      <c r="M28" s="76"/>
    </row>
    <row r="29" spans="1:13" x14ac:dyDescent="0.3">
      <c r="A29" s="315"/>
      <c r="B29" s="48">
        <v>9</v>
      </c>
      <c r="C29" s="50" t="s">
        <v>2487</v>
      </c>
      <c r="D29" s="50" t="s">
        <v>2480</v>
      </c>
      <c r="E29" s="76">
        <v>9.5700829863312499E-3</v>
      </c>
      <c r="F29" s="76">
        <v>39.956233771700497</v>
      </c>
      <c r="G29" s="9">
        <f t="shared" si="4"/>
        <v>1.670294578005718E-4</v>
      </c>
      <c r="H29" s="41">
        <f t="shared" si="5"/>
        <v>0.69736783601272589</v>
      </c>
      <c r="M29" s="76"/>
    </row>
    <row r="30" spans="1:13" x14ac:dyDescent="0.3">
      <c r="A30" s="315"/>
      <c r="B30" s="48">
        <v>10</v>
      </c>
      <c r="C30" s="50" t="s">
        <v>2487</v>
      </c>
      <c r="D30" s="50" t="s">
        <v>2481</v>
      </c>
      <c r="E30" s="76">
        <v>1.6651222118589399</v>
      </c>
      <c r="F30" s="76">
        <v>41.917131798078202</v>
      </c>
      <c r="G30" s="9">
        <f t="shared" si="4"/>
        <v>2.9061865045029073E-2</v>
      </c>
      <c r="H30" s="41">
        <f t="shared" si="5"/>
        <v>0.73159196286887562</v>
      </c>
      <c r="M30" s="76"/>
    </row>
    <row r="31" spans="1:13" x14ac:dyDescent="0.3">
      <c r="A31" s="315"/>
      <c r="B31" s="48">
        <v>11</v>
      </c>
      <c r="C31" s="50" t="s">
        <v>2487</v>
      </c>
      <c r="D31" s="237" t="s">
        <v>2482</v>
      </c>
      <c r="E31" s="238">
        <v>1.6651222118589399</v>
      </c>
      <c r="F31" s="238">
        <v>41.917131798078202</v>
      </c>
      <c r="G31" s="9">
        <f t="shared" si="4"/>
        <v>2.9061865045029073E-2</v>
      </c>
      <c r="H31" s="41">
        <f t="shared" si="5"/>
        <v>0.73159196286887562</v>
      </c>
    </row>
    <row r="32" spans="1:13" x14ac:dyDescent="0.3">
      <c r="A32" s="315"/>
      <c r="B32" s="48">
        <v>12</v>
      </c>
      <c r="C32" s="50" t="s">
        <v>2488</v>
      </c>
      <c r="D32" s="50" t="s">
        <v>2483</v>
      </c>
      <c r="E32" s="76">
        <v>25.555437181564798</v>
      </c>
      <c r="F32" s="76">
        <v>58.893991564410399</v>
      </c>
      <c r="G32" s="9">
        <f t="shared" ref="G32:G59" si="6">E32*PI()/180</f>
        <v>0.44602652060488562</v>
      </c>
      <c r="H32" s="41">
        <f t="shared" ref="H32:H59" si="7">F32*PI()/180</f>
        <v>1.0278940624407276</v>
      </c>
      <c r="M32" s="76"/>
    </row>
    <row r="33" spans="1:13" x14ac:dyDescent="0.3">
      <c r="A33" s="315"/>
      <c r="B33" s="48">
        <v>13</v>
      </c>
      <c r="C33" s="50" t="s">
        <v>2650</v>
      </c>
      <c r="D33" s="50" t="s">
        <v>2484</v>
      </c>
      <c r="E33" s="239">
        <v>25.946923000000002</v>
      </c>
      <c r="F33" s="240">
        <v>58.531489000000001</v>
      </c>
      <c r="G33" s="9">
        <f t="shared" si="6"/>
        <v>0.45285923711144466</v>
      </c>
      <c r="H33" s="41">
        <f t="shared" si="7"/>
        <v>1.0215671991448434</v>
      </c>
      <c r="M33" s="76"/>
    </row>
    <row r="34" spans="1:13" x14ac:dyDescent="0.3">
      <c r="A34" s="315"/>
      <c r="B34" s="48">
        <v>14</v>
      </c>
      <c r="C34" s="50" t="s">
        <v>2659</v>
      </c>
      <c r="D34" s="50" t="s">
        <v>2563</v>
      </c>
      <c r="E34" s="66">
        <v>4.7864290189387999</v>
      </c>
      <c r="F34" s="47">
        <v>52.277952622109702</v>
      </c>
      <c r="G34" s="9">
        <f t="shared" ref="G34:G36" si="8">E34*PI()/180</f>
        <v>8.3538945793484087E-2</v>
      </c>
      <c r="H34" s="41">
        <f t="shared" ref="H34:H36" si="9">F34*PI()/180</f>
        <v>0.91242239945741721</v>
      </c>
      <c r="L34" s="47"/>
      <c r="M34" s="76"/>
    </row>
    <row r="35" spans="1:13" x14ac:dyDescent="0.3">
      <c r="A35" s="316"/>
      <c r="B35" s="48">
        <v>15</v>
      </c>
      <c r="C35" s="50" t="s">
        <v>2565</v>
      </c>
      <c r="D35" s="50" t="s">
        <v>2564</v>
      </c>
      <c r="E35" s="66">
        <v>24.553348087686999</v>
      </c>
      <c r="F35" s="47">
        <v>56.859874917126902</v>
      </c>
      <c r="G35" s="9">
        <f t="shared" si="8"/>
        <v>0.42853676651839145</v>
      </c>
      <c r="H35" s="41">
        <f t="shared" si="9"/>
        <v>0.99239202957600237</v>
      </c>
      <c r="L35" s="47"/>
    </row>
    <row r="36" spans="1:13" x14ac:dyDescent="0.3">
      <c r="B36" s="48">
        <v>16</v>
      </c>
      <c r="C36" s="50" t="s">
        <v>2656</v>
      </c>
      <c r="D36" s="50" t="s">
        <v>2657</v>
      </c>
      <c r="E36" s="66">
        <v>5.8358879999999997</v>
      </c>
      <c r="F36" s="47">
        <v>49.969332000000001</v>
      </c>
      <c r="G36" s="9">
        <f t="shared" si="8"/>
        <v>0.10185546037762683</v>
      </c>
      <c r="H36" s="41">
        <f t="shared" si="9"/>
        <v>0.87212936842216315</v>
      </c>
      <c r="L36" s="47"/>
      <c r="M36" s="76"/>
    </row>
    <row r="37" spans="1:13" x14ac:dyDescent="0.3">
      <c r="B37" s="48">
        <v>17</v>
      </c>
      <c r="C37" s="50" t="s">
        <v>2659</v>
      </c>
      <c r="D37" s="50" t="s">
        <v>2658</v>
      </c>
      <c r="E37" s="47">
        <v>4.3904949999999996</v>
      </c>
      <c r="F37" s="66">
        <v>51.900438000000001</v>
      </c>
      <c r="G37" s="9">
        <f t="shared" si="6"/>
        <v>7.6628593542348439E-2</v>
      </c>
      <c r="H37" s="41">
        <f t="shared" si="7"/>
        <v>0.90583352632718084</v>
      </c>
    </row>
    <row r="38" spans="1:13" x14ac:dyDescent="0.3">
      <c r="B38" s="48">
        <v>18</v>
      </c>
      <c r="C38" s="50"/>
      <c r="D38" s="50"/>
      <c r="E38" s="47"/>
      <c r="F38" s="66"/>
      <c r="G38" s="9">
        <f t="shared" si="6"/>
        <v>0</v>
      </c>
      <c r="H38" s="41">
        <f t="shared" si="7"/>
        <v>0</v>
      </c>
    </row>
    <row r="39" spans="1:13" x14ac:dyDescent="0.3">
      <c r="B39" s="48">
        <v>19</v>
      </c>
      <c r="C39" s="50"/>
      <c r="D39" s="50"/>
      <c r="E39" s="47"/>
      <c r="F39" s="66"/>
      <c r="G39" s="9">
        <f t="shared" si="6"/>
        <v>0</v>
      </c>
      <c r="H39" s="41">
        <f t="shared" si="7"/>
        <v>0</v>
      </c>
    </row>
    <row r="40" spans="1:13" x14ac:dyDescent="0.3">
      <c r="B40" s="48">
        <v>20</v>
      </c>
      <c r="C40" s="50"/>
      <c r="D40" s="50"/>
      <c r="E40" s="47"/>
      <c r="F40" s="66"/>
      <c r="G40" s="9">
        <f t="shared" si="6"/>
        <v>0</v>
      </c>
      <c r="H40" s="41">
        <f t="shared" si="7"/>
        <v>0</v>
      </c>
    </row>
    <row r="41" spans="1:13" x14ac:dyDescent="0.3">
      <c r="B41" s="48">
        <v>21</v>
      </c>
      <c r="C41" s="50"/>
      <c r="D41" s="50"/>
      <c r="E41" s="47"/>
      <c r="F41" s="66"/>
      <c r="G41" s="9">
        <f t="shared" si="6"/>
        <v>0</v>
      </c>
      <c r="H41" s="41">
        <f t="shared" si="7"/>
        <v>0</v>
      </c>
    </row>
    <row r="42" spans="1:13" x14ac:dyDescent="0.3">
      <c r="B42" s="48">
        <v>22</v>
      </c>
      <c r="C42" s="50"/>
      <c r="D42" s="50"/>
      <c r="E42" s="47"/>
      <c r="F42" s="66"/>
      <c r="G42" s="9">
        <f t="shared" si="6"/>
        <v>0</v>
      </c>
      <c r="H42" s="41">
        <f t="shared" si="7"/>
        <v>0</v>
      </c>
    </row>
    <row r="43" spans="1:13" x14ac:dyDescent="0.3">
      <c r="B43" s="48">
        <v>23</v>
      </c>
      <c r="C43" s="50"/>
      <c r="D43" s="50"/>
      <c r="E43" s="47"/>
      <c r="F43" s="66"/>
      <c r="G43" s="9">
        <f t="shared" si="6"/>
        <v>0</v>
      </c>
      <c r="H43" s="41">
        <f t="shared" si="7"/>
        <v>0</v>
      </c>
    </row>
    <row r="44" spans="1:13" x14ac:dyDescent="0.3">
      <c r="B44" s="48">
        <v>24</v>
      </c>
      <c r="C44" s="50"/>
      <c r="D44" s="50"/>
      <c r="E44" s="47"/>
      <c r="F44" s="66"/>
      <c r="G44" s="9">
        <f t="shared" si="6"/>
        <v>0</v>
      </c>
      <c r="H44" s="41">
        <f t="shared" si="7"/>
        <v>0</v>
      </c>
    </row>
    <row r="45" spans="1:13" x14ac:dyDescent="0.3">
      <c r="B45" s="48">
        <v>25</v>
      </c>
      <c r="C45" s="50"/>
      <c r="D45" s="50"/>
      <c r="E45" s="47"/>
      <c r="F45" s="66"/>
      <c r="G45" s="9">
        <f t="shared" si="6"/>
        <v>0</v>
      </c>
      <c r="H45" s="41">
        <f t="shared" si="7"/>
        <v>0</v>
      </c>
    </row>
    <row r="46" spans="1:13" x14ac:dyDescent="0.3">
      <c r="B46" s="48">
        <v>26</v>
      </c>
      <c r="C46" s="50"/>
      <c r="D46" s="50"/>
      <c r="E46" s="47"/>
      <c r="F46" s="66"/>
      <c r="G46" s="9">
        <f t="shared" si="6"/>
        <v>0</v>
      </c>
      <c r="H46" s="41">
        <f t="shared" si="7"/>
        <v>0</v>
      </c>
    </row>
    <row r="47" spans="1:13" x14ac:dyDescent="0.3">
      <c r="B47" s="48">
        <v>27</v>
      </c>
      <c r="C47" s="50"/>
      <c r="D47" s="50"/>
      <c r="E47" s="47"/>
      <c r="F47" s="66"/>
      <c r="G47" s="9">
        <f t="shared" si="6"/>
        <v>0</v>
      </c>
      <c r="H47" s="41">
        <f t="shared" si="7"/>
        <v>0</v>
      </c>
    </row>
    <row r="48" spans="1:13" x14ac:dyDescent="0.3">
      <c r="B48" s="48">
        <v>28</v>
      </c>
      <c r="C48" s="50"/>
      <c r="D48" s="50"/>
      <c r="E48" s="47"/>
      <c r="F48" s="66"/>
      <c r="G48" s="9">
        <f t="shared" si="6"/>
        <v>0</v>
      </c>
      <c r="H48" s="41">
        <f t="shared" si="7"/>
        <v>0</v>
      </c>
    </row>
    <row r="49" spans="2:8" x14ac:dyDescent="0.3">
      <c r="B49" s="48">
        <v>29</v>
      </c>
      <c r="C49" s="50"/>
      <c r="D49" s="50"/>
      <c r="E49" s="47"/>
      <c r="F49" s="66"/>
      <c r="G49" s="9">
        <f t="shared" si="6"/>
        <v>0</v>
      </c>
      <c r="H49" s="41">
        <f t="shared" si="7"/>
        <v>0</v>
      </c>
    </row>
    <row r="50" spans="2:8" x14ac:dyDescent="0.3">
      <c r="B50" s="48">
        <v>30</v>
      </c>
      <c r="C50" s="50"/>
      <c r="D50" s="50"/>
      <c r="E50" s="47"/>
      <c r="F50" s="66"/>
      <c r="G50" s="9">
        <f t="shared" si="6"/>
        <v>0</v>
      </c>
      <c r="H50" s="41">
        <f t="shared" si="7"/>
        <v>0</v>
      </c>
    </row>
    <row r="51" spans="2:8" x14ac:dyDescent="0.3">
      <c r="B51" s="48">
        <v>31</v>
      </c>
      <c r="C51" s="50"/>
      <c r="D51" s="50"/>
      <c r="E51" s="47"/>
      <c r="F51" s="66"/>
      <c r="G51" s="9">
        <f t="shared" si="6"/>
        <v>0</v>
      </c>
      <c r="H51" s="41">
        <f t="shared" si="7"/>
        <v>0</v>
      </c>
    </row>
    <row r="52" spans="2:8" x14ac:dyDescent="0.3">
      <c r="B52" s="48">
        <v>32</v>
      </c>
      <c r="C52" s="50"/>
      <c r="D52" s="50"/>
      <c r="E52" s="47"/>
      <c r="F52" s="66"/>
      <c r="G52" s="9">
        <f t="shared" si="6"/>
        <v>0</v>
      </c>
      <c r="H52" s="41">
        <f t="shared" si="7"/>
        <v>0</v>
      </c>
    </row>
    <row r="53" spans="2:8" x14ac:dyDescent="0.3">
      <c r="B53" s="48">
        <v>33</v>
      </c>
      <c r="C53" s="50"/>
      <c r="D53" s="50"/>
      <c r="E53" s="47"/>
      <c r="F53" s="66"/>
      <c r="G53" s="9">
        <f t="shared" si="6"/>
        <v>0</v>
      </c>
      <c r="H53" s="41">
        <f t="shared" si="7"/>
        <v>0</v>
      </c>
    </row>
    <row r="54" spans="2:8" x14ac:dyDescent="0.3">
      <c r="B54" s="48">
        <v>34</v>
      </c>
      <c r="C54" s="50"/>
      <c r="D54" s="50"/>
      <c r="E54" s="47"/>
      <c r="F54" s="66"/>
      <c r="G54" s="9">
        <f t="shared" si="6"/>
        <v>0</v>
      </c>
      <c r="H54" s="41">
        <f t="shared" si="7"/>
        <v>0</v>
      </c>
    </row>
    <row r="55" spans="2:8" x14ac:dyDescent="0.3">
      <c r="B55" s="48">
        <v>35</v>
      </c>
      <c r="C55" s="50"/>
      <c r="D55" s="50"/>
      <c r="E55" s="47"/>
      <c r="F55" s="66"/>
      <c r="G55" s="9">
        <f t="shared" si="6"/>
        <v>0</v>
      </c>
      <c r="H55" s="41">
        <f t="shared" si="7"/>
        <v>0</v>
      </c>
    </row>
    <row r="56" spans="2:8" x14ac:dyDescent="0.3">
      <c r="B56" s="48">
        <v>36</v>
      </c>
      <c r="C56" s="50"/>
      <c r="D56" s="50"/>
      <c r="E56" s="47"/>
      <c r="F56" s="66"/>
      <c r="G56" s="9">
        <f t="shared" si="6"/>
        <v>0</v>
      </c>
      <c r="H56" s="41">
        <f t="shared" si="7"/>
        <v>0</v>
      </c>
    </row>
    <row r="57" spans="2:8" x14ac:dyDescent="0.3">
      <c r="B57" s="48">
        <v>37</v>
      </c>
      <c r="C57" s="50"/>
      <c r="D57" s="50"/>
      <c r="E57" s="47"/>
      <c r="F57" s="66"/>
      <c r="G57" s="9">
        <f t="shared" si="6"/>
        <v>0</v>
      </c>
      <c r="H57" s="41">
        <f t="shared" si="7"/>
        <v>0</v>
      </c>
    </row>
    <row r="58" spans="2:8" x14ac:dyDescent="0.3">
      <c r="B58" s="48">
        <v>38</v>
      </c>
      <c r="C58" s="50"/>
      <c r="D58" s="50"/>
      <c r="E58" s="47"/>
      <c r="F58" s="66"/>
      <c r="G58" s="9">
        <f t="shared" si="6"/>
        <v>0</v>
      </c>
      <c r="H58" s="41">
        <f t="shared" si="7"/>
        <v>0</v>
      </c>
    </row>
    <row r="59" spans="2:8" x14ac:dyDescent="0.3">
      <c r="B59" s="48">
        <v>39</v>
      </c>
      <c r="C59" s="50"/>
      <c r="D59" s="50"/>
      <c r="E59" s="47"/>
      <c r="F59" s="66"/>
      <c r="G59" s="9">
        <f t="shared" si="6"/>
        <v>0</v>
      </c>
      <c r="H59" s="41">
        <f t="shared" si="7"/>
        <v>0</v>
      </c>
    </row>
    <row r="60" spans="2:8" x14ac:dyDescent="0.3">
      <c r="B60" s="48">
        <v>40</v>
      </c>
      <c r="C60" s="50"/>
      <c r="D60" s="50"/>
      <c r="E60" s="47"/>
      <c r="F60" s="66"/>
      <c r="G60" s="9">
        <f t="shared" ref="G60:G65" si="10">E60*PI()/180</f>
        <v>0</v>
      </c>
      <c r="H60" s="41">
        <f t="shared" ref="H60:H65" si="11">F60*PI()/180</f>
        <v>0</v>
      </c>
    </row>
    <row r="61" spans="2:8" x14ac:dyDescent="0.3">
      <c r="B61" s="48">
        <v>41</v>
      </c>
      <c r="C61" s="50"/>
      <c r="D61" s="50"/>
      <c r="E61" s="47"/>
      <c r="F61" s="66"/>
      <c r="G61" s="9">
        <f t="shared" si="10"/>
        <v>0</v>
      </c>
      <c r="H61" s="41">
        <f t="shared" si="11"/>
        <v>0</v>
      </c>
    </row>
    <row r="62" spans="2:8" x14ac:dyDescent="0.3">
      <c r="B62" s="48">
        <v>42</v>
      </c>
      <c r="C62" s="50"/>
      <c r="D62" s="50"/>
      <c r="E62" s="47"/>
      <c r="F62" s="66"/>
      <c r="G62" s="9">
        <f t="shared" si="10"/>
        <v>0</v>
      </c>
      <c r="H62" s="41">
        <f t="shared" si="11"/>
        <v>0</v>
      </c>
    </row>
    <row r="63" spans="2:8" x14ac:dyDescent="0.3">
      <c r="B63" s="48">
        <v>43</v>
      </c>
      <c r="C63" s="50"/>
      <c r="D63" s="50"/>
      <c r="E63" s="47"/>
      <c r="F63" s="66"/>
      <c r="G63" s="9">
        <f t="shared" si="10"/>
        <v>0</v>
      </c>
      <c r="H63" s="41">
        <f t="shared" si="11"/>
        <v>0</v>
      </c>
    </row>
    <row r="64" spans="2:8" x14ac:dyDescent="0.3">
      <c r="B64" s="48">
        <v>44</v>
      </c>
      <c r="C64" s="50"/>
      <c r="D64" s="50"/>
      <c r="E64" s="47"/>
      <c r="F64" s="66"/>
      <c r="G64" s="9">
        <f t="shared" si="10"/>
        <v>0</v>
      </c>
      <c r="H64" s="41">
        <f t="shared" si="11"/>
        <v>0</v>
      </c>
    </row>
    <row r="65" spans="2:8" x14ac:dyDescent="0.3">
      <c r="B65" s="48">
        <v>45</v>
      </c>
      <c r="C65" s="67"/>
      <c r="D65" s="67"/>
      <c r="E65" s="68"/>
      <c r="F65" s="69"/>
      <c r="G65" s="36">
        <f t="shared" si="10"/>
        <v>0</v>
      </c>
      <c r="H65" s="35">
        <f t="shared" si="11"/>
        <v>0</v>
      </c>
    </row>
  </sheetData>
  <mergeCells count="4">
    <mergeCell ref="O2:Q2"/>
    <mergeCell ref="J3:K3"/>
    <mergeCell ref="A2:A17"/>
    <mergeCell ref="A20:A35"/>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1848B-2AD5-4A8B-BD3A-4BDF7AFC0514}">
  <sheetPr codeName="Feuil5"/>
  <dimension ref="A1:AM35"/>
  <sheetViews>
    <sheetView workbookViewId="0">
      <pane ySplit="1" topLeftCell="A2" activePane="bottomLeft" state="frozen"/>
      <selection pane="bottomLeft" activeCell="F21" sqref="F21"/>
    </sheetView>
  </sheetViews>
  <sheetFormatPr baseColWidth="10" defaultColWidth="11.44140625" defaultRowHeight="14.4" x14ac:dyDescent="0.3"/>
  <cols>
    <col min="2" max="2" width="5.5546875" customWidth="1"/>
    <col min="3" max="3" width="31.88671875" bestFit="1" customWidth="1"/>
    <col min="4" max="4" width="19.44140625" customWidth="1"/>
    <col min="8" max="8" width="12.88671875" bestFit="1" customWidth="1"/>
    <col min="10" max="10" width="3.6640625" customWidth="1"/>
    <col min="13" max="13" width="11.44140625" customWidth="1"/>
    <col min="14" max="14" width="16.88671875" bestFit="1" customWidth="1"/>
    <col min="15" max="15" width="12.33203125" bestFit="1" customWidth="1"/>
    <col min="17" max="17" width="19.88671875" bestFit="1" customWidth="1"/>
  </cols>
  <sheetData>
    <row r="1" spans="1:39" x14ac:dyDescent="0.3">
      <c r="A1" s="61">
        <v>0</v>
      </c>
      <c r="B1" s="61">
        <v>1</v>
      </c>
      <c r="C1" s="61">
        <v>2</v>
      </c>
      <c r="D1" s="61">
        <v>3</v>
      </c>
      <c r="E1" s="61">
        <v>4</v>
      </c>
      <c r="F1" s="61">
        <v>5</v>
      </c>
      <c r="G1" s="61">
        <v>6</v>
      </c>
      <c r="H1" s="61">
        <v>7</v>
      </c>
      <c r="I1" s="61">
        <v>8</v>
      </c>
      <c r="J1" s="61">
        <v>9</v>
      </c>
      <c r="K1" s="61">
        <v>10</v>
      </c>
      <c r="L1" s="61">
        <v>11</v>
      </c>
      <c r="M1" s="61">
        <v>12</v>
      </c>
      <c r="N1" s="61">
        <v>13</v>
      </c>
      <c r="O1" s="61">
        <v>14</v>
      </c>
      <c r="P1" s="61">
        <v>15</v>
      </c>
      <c r="Q1" s="61">
        <v>16</v>
      </c>
      <c r="R1" s="61">
        <v>17</v>
      </c>
      <c r="S1" s="61">
        <v>18</v>
      </c>
      <c r="T1" s="61">
        <v>19</v>
      </c>
      <c r="U1" s="61">
        <v>20</v>
      </c>
      <c r="V1" s="61">
        <v>21</v>
      </c>
      <c r="W1" s="61">
        <v>22</v>
      </c>
      <c r="X1" s="61">
        <v>23</v>
      </c>
      <c r="Y1" s="61">
        <v>24</v>
      </c>
      <c r="Z1" s="61">
        <v>25</v>
      </c>
      <c r="AA1" s="61">
        <v>26</v>
      </c>
      <c r="AB1" s="61">
        <v>27</v>
      </c>
      <c r="AC1" s="61">
        <v>28</v>
      </c>
      <c r="AD1" s="61">
        <v>29</v>
      </c>
      <c r="AE1" s="61">
        <v>30</v>
      </c>
      <c r="AF1" s="61">
        <v>31</v>
      </c>
      <c r="AG1" s="61">
        <v>32</v>
      </c>
      <c r="AH1" s="61">
        <v>33</v>
      </c>
      <c r="AI1" s="61">
        <v>34</v>
      </c>
      <c r="AJ1" s="61">
        <v>36</v>
      </c>
      <c r="AK1" s="61">
        <v>37</v>
      </c>
      <c r="AL1" s="61">
        <v>38</v>
      </c>
      <c r="AM1" s="61">
        <v>39</v>
      </c>
    </row>
    <row r="2" spans="1:39" x14ac:dyDescent="0.3">
      <c r="A2" s="314" t="s">
        <v>669</v>
      </c>
      <c r="B2" s="60" t="s">
        <v>668</v>
      </c>
      <c r="C2" s="55" t="s">
        <v>667</v>
      </c>
      <c r="D2" s="56" t="s">
        <v>701</v>
      </c>
      <c r="E2" s="56" t="s">
        <v>664</v>
      </c>
      <c r="F2" s="56" t="s">
        <v>665</v>
      </c>
      <c r="G2" s="56" t="s">
        <v>662</v>
      </c>
      <c r="H2" s="55" t="s">
        <v>663</v>
      </c>
      <c r="O2" s="312" t="s">
        <v>661</v>
      </c>
      <c r="P2" s="312"/>
    </row>
    <row r="3" spans="1:39" x14ac:dyDescent="0.3">
      <c r="A3" s="315"/>
      <c r="B3" s="49">
        <v>1</v>
      </c>
      <c r="C3" s="50" t="s">
        <v>642</v>
      </c>
      <c r="D3" s="50" t="s">
        <v>702</v>
      </c>
      <c r="E3" s="47">
        <v>0.14687900000000001</v>
      </c>
      <c r="F3" s="45">
        <v>49.474480999999997</v>
      </c>
      <c r="G3" s="9">
        <f>E3*PI()/180</f>
        <v>2.5635221520367512E-3</v>
      </c>
      <c r="H3" s="41">
        <f>F3*PI()/180</f>
        <v>0.86349258916537663</v>
      </c>
      <c r="N3" s="57" t="s">
        <v>697</v>
      </c>
      <c r="O3" s="56" t="s">
        <v>655</v>
      </c>
      <c r="P3" s="56" t="s">
        <v>675</v>
      </c>
      <c r="Q3" s="55" t="s">
        <v>653</v>
      </c>
    </row>
    <row r="4" spans="1:39" x14ac:dyDescent="0.3">
      <c r="A4" s="315"/>
      <c r="B4" s="49">
        <v>2</v>
      </c>
      <c r="C4" s="50" t="s">
        <v>639</v>
      </c>
      <c r="D4" s="50" t="s">
        <v>702</v>
      </c>
      <c r="E4" s="47">
        <v>4.8534240000000004</v>
      </c>
      <c r="F4" s="45">
        <v>43.407068000000002</v>
      </c>
      <c r="G4" s="9">
        <f t="shared" ref="G4:G17" si="0">E4*PI()/180</f>
        <v>8.4708228795313284E-2</v>
      </c>
      <c r="H4" s="41">
        <f t="shared" ref="H4:H17" si="1">F4*PI()/180</f>
        <v>0.75759625523707008</v>
      </c>
      <c r="N4" s="65" t="s">
        <v>680</v>
      </c>
      <c r="O4" s="9">
        <v>2</v>
      </c>
      <c r="P4" s="9">
        <v>4</v>
      </c>
      <c r="Q4" s="41">
        <v>15961</v>
      </c>
      <c r="S4" t="s">
        <v>648</v>
      </c>
      <c r="V4" t="s">
        <v>647</v>
      </c>
    </row>
    <row r="5" spans="1:39" x14ac:dyDescent="0.3">
      <c r="A5" s="315"/>
      <c r="B5" s="49">
        <v>3</v>
      </c>
      <c r="C5" s="50" t="s">
        <v>630</v>
      </c>
      <c r="D5" s="50" t="s">
        <v>702</v>
      </c>
      <c r="E5" s="47">
        <v>-2.1212589999999998</v>
      </c>
      <c r="F5" s="45">
        <v>47.311959000000002</v>
      </c>
      <c r="G5" s="9">
        <f t="shared" si="0"/>
        <v>-3.7022953837562392E-2</v>
      </c>
      <c r="H5" s="41">
        <f t="shared" si="1"/>
        <v>0.82574946011856398</v>
      </c>
      <c r="N5" s="65" t="s">
        <v>680</v>
      </c>
      <c r="O5" s="9">
        <v>1</v>
      </c>
      <c r="P5" s="9">
        <v>4</v>
      </c>
      <c r="Q5" s="41">
        <v>18811</v>
      </c>
      <c r="S5" s="203" t="s">
        <v>676</v>
      </c>
    </row>
    <row r="6" spans="1:39" x14ac:dyDescent="0.3">
      <c r="A6" s="315"/>
      <c r="B6" s="53">
        <v>4</v>
      </c>
      <c r="C6" s="50" t="s">
        <v>677</v>
      </c>
      <c r="D6" s="50" t="s">
        <v>703</v>
      </c>
      <c r="E6" s="47">
        <v>121.665891</v>
      </c>
      <c r="F6" s="45">
        <v>31.325831090000001</v>
      </c>
      <c r="G6" s="9">
        <f t="shared" si="0"/>
        <v>2.1234703853225363</v>
      </c>
      <c r="H6" s="41">
        <f t="shared" si="1"/>
        <v>0.54673889344410409</v>
      </c>
      <c r="N6" s="65" t="s">
        <v>680</v>
      </c>
      <c r="O6" s="9">
        <v>2</v>
      </c>
      <c r="P6" s="9">
        <v>5</v>
      </c>
      <c r="Q6" s="41">
        <v>14659</v>
      </c>
    </row>
    <row r="7" spans="1:39" x14ac:dyDescent="0.3">
      <c r="A7" s="315"/>
      <c r="B7" s="53">
        <v>5</v>
      </c>
      <c r="C7" s="50" t="s">
        <v>678</v>
      </c>
      <c r="D7" s="50" t="s">
        <v>703</v>
      </c>
      <c r="E7" s="47">
        <v>113.67728341</v>
      </c>
      <c r="F7" s="45">
        <v>22.643154890000002</v>
      </c>
      <c r="G7" s="9">
        <f t="shared" si="0"/>
        <v>1.9840428802272272</v>
      </c>
      <c r="H7" s="41">
        <f t="shared" si="1"/>
        <v>0.39519760586955444</v>
      </c>
      <c r="N7" s="65" t="s">
        <v>680</v>
      </c>
      <c r="O7" s="9">
        <v>2</v>
      </c>
      <c r="P7" s="9">
        <v>6</v>
      </c>
      <c r="Q7" s="41">
        <v>9042</v>
      </c>
    </row>
    <row r="8" spans="1:39" x14ac:dyDescent="0.3">
      <c r="A8" s="315"/>
      <c r="B8" s="53">
        <v>6</v>
      </c>
      <c r="C8" s="50" t="s">
        <v>679</v>
      </c>
      <c r="D8" s="50" t="s">
        <v>704</v>
      </c>
      <c r="E8">
        <v>78.460174499999994</v>
      </c>
      <c r="F8" s="47">
        <v>8.7654804199999994</v>
      </c>
      <c r="G8" s="9">
        <f t="shared" ref="G8:G9" si="2">E8*PI()/180</f>
        <v>1.3693883767142956</v>
      </c>
      <c r="H8" s="41">
        <f t="shared" ref="H8:H9" si="3">F8*PI()/180</f>
        <v>0.1529864938480954</v>
      </c>
      <c r="N8" s="65"/>
      <c r="O8" s="9"/>
      <c r="P8" s="9"/>
      <c r="Q8" s="41"/>
    </row>
    <row r="9" spans="1:39" x14ac:dyDescent="0.3">
      <c r="A9" s="315"/>
      <c r="B9" s="44">
        <v>7</v>
      </c>
      <c r="C9" s="50"/>
      <c r="D9" s="50"/>
      <c r="E9" s="47"/>
      <c r="F9" s="45"/>
      <c r="G9" s="9">
        <f t="shared" si="2"/>
        <v>0</v>
      </c>
      <c r="H9" s="41">
        <f t="shared" si="3"/>
        <v>0</v>
      </c>
      <c r="N9" s="44"/>
      <c r="O9" s="9"/>
      <c r="P9" s="9"/>
      <c r="Q9" s="41"/>
    </row>
    <row r="10" spans="1:39" x14ac:dyDescent="0.3">
      <c r="A10" s="315"/>
      <c r="B10" s="44">
        <v>8</v>
      </c>
      <c r="C10" s="50"/>
      <c r="D10" s="50"/>
      <c r="E10" s="47"/>
      <c r="F10" s="45"/>
      <c r="G10" s="9">
        <f t="shared" si="0"/>
        <v>0</v>
      </c>
      <c r="H10" s="41">
        <f t="shared" si="1"/>
        <v>0</v>
      </c>
      <c r="N10" s="44"/>
      <c r="O10" s="9"/>
      <c r="P10" s="9"/>
      <c r="Q10" s="41"/>
    </row>
    <row r="11" spans="1:39" x14ac:dyDescent="0.3">
      <c r="A11" s="315"/>
      <c r="B11" s="44">
        <v>9</v>
      </c>
      <c r="C11" s="50"/>
      <c r="D11" s="50"/>
      <c r="E11" s="47"/>
      <c r="F11" s="45"/>
      <c r="G11" s="9">
        <f t="shared" si="0"/>
        <v>0</v>
      </c>
      <c r="H11" s="41">
        <f t="shared" si="1"/>
        <v>0</v>
      </c>
      <c r="N11" s="40"/>
      <c r="O11" s="36"/>
      <c r="P11" s="36"/>
      <c r="Q11" s="35"/>
    </row>
    <row r="12" spans="1:39" x14ac:dyDescent="0.3">
      <c r="A12" s="315"/>
      <c r="B12" s="44">
        <v>10</v>
      </c>
      <c r="C12" s="50"/>
      <c r="D12" s="50"/>
      <c r="E12" s="47"/>
      <c r="F12" s="45"/>
      <c r="G12" s="9">
        <f t="shared" si="0"/>
        <v>0</v>
      </c>
      <c r="H12" s="41">
        <f t="shared" si="1"/>
        <v>0</v>
      </c>
    </row>
    <row r="13" spans="1:39" x14ac:dyDescent="0.3">
      <c r="A13" s="315"/>
      <c r="B13" s="44">
        <v>11</v>
      </c>
      <c r="C13" s="50"/>
      <c r="D13" s="50"/>
      <c r="E13" s="47"/>
      <c r="F13" s="45"/>
      <c r="G13" s="9">
        <f t="shared" si="0"/>
        <v>0</v>
      </c>
      <c r="H13" s="41">
        <f t="shared" si="1"/>
        <v>0</v>
      </c>
    </row>
    <row r="14" spans="1:39" x14ac:dyDescent="0.3">
      <c r="A14" s="315"/>
      <c r="B14" s="44">
        <v>12</v>
      </c>
      <c r="C14" s="50"/>
      <c r="D14" s="50"/>
      <c r="E14" s="47"/>
      <c r="F14" s="45"/>
      <c r="G14" s="9">
        <f t="shared" si="0"/>
        <v>0</v>
      </c>
      <c r="H14" s="41">
        <f t="shared" si="1"/>
        <v>0</v>
      </c>
    </row>
    <row r="15" spans="1:39" x14ac:dyDescent="0.3">
      <c r="A15" s="315"/>
      <c r="B15" s="44">
        <v>13</v>
      </c>
      <c r="C15" s="50"/>
      <c r="D15" s="50"/>
      <c r="E15" s="47"/>
      <c r="F15" s="45"/>
      <c r="G15" s="9">
        <f t="shared" si="0"/>
        <v>0</v>
      </c>
      <c r="H15" s="41">
        <f t="shared" si="1"/>
        <v>0</v>
      </c>
    </row>
    <row r="16" spans="1:39" x14ac:dyDescent="0.3">
      <c r="A16" s="315"/>
      <c r="B16" s="44">
        <v>14</v>
      </c>
      <c r="C16" s="50"/>
      <c r="D16" s="50"/>
      <c r="E16" s="47"/>
      <c r="F16" s="45"/>
      <c r="G16" s="9">
        <f t="shared" si="0"/>
        <v>0</v>
      </c>
      <c r="H16" s="41">
        <f t="shared" si="1"/>
        <v>0</v>
      </c>
    </row>
    <row r="17" spans="1:8" x14ac:dyDescent="0.3">
      <c r="A17" s="316"/>
      <c r="B17" s="40">
        <v>15</v>
      </c>
      <c r="C17" s="39"/>
      <c r="D17" s="39"/>
      <c r="E17" s="38"/>
      <c r="F17" s="37"/>
      <c r="G17" s="36">
        <f t="shared" si="0"/>
        <v>0</v>
      </c>
      <c r="H17" s="35">
        <f t="shared" si="1"/>
        <v>0</v>
      </c>
    </row>
    <row r="20" spans="1:8" x14ac:dyDescent="0.3">
      <c r="A20" s="314" t="s">
        <v>626</v>
      </c>
      <c r="B20" s="60" t="s">
        <v>668</v>
      </c>
      <c r="C20" s="55" t="s">
        <v>667</v>
      </c>
      <c r="D20" s="56" t="s">
        <v>682</v>
      </c>
      <c r="E20" s="56" t="s">
        <v>664</v>
      </c>
      <c r="F20" s="56" t="s">
        <v>665</v>
      </c>
      <c r="G20" s="56" t="s">
        <v>662</v>
      </c>
      <c r="H20" s="55" t="s">
        <v>663</v>
      </c>
    </row>
    <row r="21" spans="1:8" x14ac:dyDescent="0.3">
      <c r="A21" s="315"/>
      <c r="B21" s="70">
        <v>1</v>
      </c>
      <c r="C21" s="50" t="s">
        <v>698</v>
      </c>
      <c r="D21" s="50" t="s">
        <v>681</v>
      </c>
      <c r="E21" s="47">
        <v>-4.8869211000000004</v>
      </c>
      <c r="F21" s="66">
        <v>39.9353531</v>
      </c>
      <c r="G21" s="9">
        <f>E21*PI()/180</f>
        <v>-8.5292863480183057E-2</v>
      </c>
      <c r="H21" s="41">
        <f>F21*PI()/180</f>
        <v>0.69700339954152424</v>
      </c>
    </row>
    <row r="22" spans="1:8" x14ac:dyDescent="0.3">
      <c r="A22" s="315"/>
      <c r="B22" s="70">
        <v>2</v>
      </c>
      <c r="C22" s="50" t="s">
        <v>683</v>
      </c>
      <c r="D22" s="50" t="s">
        <v>684</v>
      </c>
      <c r="E22" s="47">
        <v>36.831254749999999</v>
      </c>
      <c r="F22" s="66">
        <v>-2.4695164699999999</v>
      </c>
      <c r="G22" s="9">
        <f t="shared" ref="G22:G35" si="4">E22*PI()/180</f>
        <v>0.64282666302830094</v>
      </c>
      <c r="H22" s="41">
        <f t="shared" ref="H22:H35" si="5">F22*PI()/180</f>
        <v>-4.3101193333727771E-2</v>
      </c>
    </row>
    <row r="23" spans="1:8" x14ac:dyDescent="0.3">
      <c r="A23" s="315"/>
      <c r="B23" s="70">
        <v>3</v>
      </c>
      <c r="C23" s="50" t="s">
        <v>685</v>
      </c>
      <c r="D23" s="50" t="s">
        <v>686</v>
      </c>
      <c r="E23" s="47">
        <v>11.571799499999999</v>
      </c>
      <c r="F23" s="66">
        <v>45.226402100000001</v>
      </c>
      <c r="G23" s="9">
        <f t="shared" si="4"/>
        <v>0.20196600165563355</v>
      </c>
      <c r="H23" s="41">
        <f t="shared" si="5"/>
        <v>0.78934962547587773</v>
      </c>
    </row>
    <row r="24" spans="1:8" x14ac:dyDescent="0.3">
      <c r="A24" s="315"/>
      <c r="B24" s="70">
        <v>4</v>
      </c>
      <c r="C24" s="50" t="s">
        <v>687</v>
      </c>
      <c r="D24" s="50" t="s">
        <v>688</v>
      </c>
      <c r="E24" s="47">
        <v>9.8158922999999998</v>
      </c>
      <c r="F24" s="66">
        <v>45.612982100000004</v>
      </c>
      <c r="G24" s="9">
        <f t="shared" si="4"/>
        <v>0.17131963965615898</v>
      </c>
      <c r="H24" s="41">
        <f t="shared" si="5"/>
        <v>0.79609671929823744</v>
      </c>
    </row>
    <row r="25" spans="1:8" x14ac:dyDescent="0.3">
      <c r="A25" s="315"/>
      <c r="B25" s="70">
        <v>5</v>
      </c>
      <c r="C25" s="50" t="s">
        <v>691</v>
      </c>
      <c r="D25" s="50" t="s">
        <v>689</v>
      </c>
      <c r="E25" s="47">
        <v>12.05560635</v>
      </c>
      <c r="F25" s="66">
        <v>45.055609250000003</v>
      </c>
      <c r="G25" s="9">
        <f t="shared" si="4"/>
        <v>0.2104100241318359</v>
      </c>
      <c r="H25" s="41">
        <f t="shared" si="5"/>
        <v>0.78636872790451295</v>
      </c>
    </row>
    <row r="26" spans="1:8" x14ac:dyDescent="0.3">
      <c r="A26" s="315"/>
      <c r="B26" s="70">
        <v>6</v>
      </c>
      <c r="C26" s="50" t="s">
        <v>692</v>
      </c>
      <c r="D26" s="50" t="s">
        <v>690</v>
      </c>
      <c r="E26" s="47">
        <v>4.5224890000000002</v>
      </c>
      <c r="F26" s="66">
        <v>50.528070999999997</v>
      </c>
      <c r="G26" s="9">
        <f t="shared" si="4"/>
        <v>7.893232343522584E-2</v>
      </c>
      <c r="H26" s="41">
        <f t="shared" si="5"/>
        <v>0.88188120363146361</v>
      </c>
    </row>
    <row r="27" spans="1:8" x14ac:dyDescent="0.3">
      <c r="A27" s="315"/>
      <c r="B27" s="70">
        <v>7</v>
      </c>
      <c r="C27" s="50" t="s">
        <v>700</v>
      </c>
      <c r="D27" s="50" t="s">
        <v>693</v>
      </c>
      <c r="E27" s="47">
        <v>22.182993249999999</v>
      </c>
      <c r="F27" s="66">
        <v>61.128821250000001</v>
      </c>
      <c r="G27" s="9">
        <f t="shared" si="4"/>
        <v>0.38716627016017757</v>
      </c>
      <c r="H27" s="41">
        <f t="shared" si="5"/>
        <v>1.0668991986755758</v>
      </c>
    </row>
    <row r="28" spans="1:8" x14ac:dyDescent="0.3">
      <c r="A28" s="315"/>
      <c r="B28" s="70">
        <v>8</v>
      </c>
      <c r="C28" s="50" t="s">
        <v>695</v>
      </c>
      <c r="D28" s="50" t="s">
        <v>694</v>
      </c>
      <c r="E28" s="47">
        <v>25.949025750000001</v>
      </c>
      <c r="F28" s="66">
        <v>58.530548799999998</v>
      </c>
      <c r="G28" s="9">
        <f t="shared" si="4"/>
        <v>0.45289593702229092</v>
      </c>
      <c r="H28" s="41">
        <f t="shared" si="5"/>
        <v>1.021550789559216</v>
      </c>
    </row>
    <row r="29" spans="1:8" x14ac:dyDescent="0.3">
      <c r="A29" s="315"/>
      <c r="B29" s="70">
        <v>9</v>
      </c>
      <c r="C29" s="50" t="s">
        <v>699</v>
      </c>
      <c r="D29" s="50" t="s">
        <v>696</v>
      </c>
      <c r="E29" s="47">
        <v>7.1248341000000002</v>
      </c>
      <c r="F29" s="66">
        <v>46.1256427</v>
      </c>
      <c r="G29" s="9">
        <f t="shared" si="4"/>
        <v>0.12435181370336693</v>
      </c>
      <c r="H29" s="41">
        <f t="shared" si="5"/>
        <v>0.80504433471348702</v>
      </c>
    </row>
    <row r="30" spans="1:8" x14ac:dyDescent="0.3">
      <c r="A30" s="315"/>
      <c r="B30" s="70">
        <v>10</v>
      </c>
      <c r="C30" s="50"/>
      <c r="D30" s="50"/>
      <c r="E30" s="47"/>
      <c r="F30" s="66"/>
      <c r="G30" s="9">
        <f t="shared" si="4"/>
        <v>0</v>
      </c>
      <c r="H30" s="41">
        <f t="shared" si="5"/>
        <v>0</v>
      </c>
    </row>
    <row r="31" spans="1:8" x14ac:dyDescent="0.3">
      <c r="A31" s="315"/>
      <c r="B31" s="70">
        <v>11</v>
      </c>
      <c r="C31" s="50"/>
      <c r="D31" s="50"/>
      <c r="E31" s="47"/>
      <c r="F31" s="66"/>
      <c r="G31" s="9">
        <f t="shared" si="4"/>
        <v>0</v>
      </c>
      <c r="H31" s="41">
        <f t="shared" si="5"/>
        <v>0</v>
      </c>
    </row>
    <row r="32" spans="1:8" x14ac:dyDescent="0.3">
      <c r="A32" s="315"/>
      <c r="B32" s="70">
        <v>12</v>
      </c>
      <c r="C32" s="50"/>
      <c r="D32" s="50"/>
      <c r="E32" s="47"/>
      <c r="F32" s="66"/>
      <c r="G32" s="9">
        <f t="shared" si="4"/>
        <v>0</v>
      </c>
      <c r="H32" s="41">
        <f t="shared" si="5"/>
        <v>0</v>
      </c>
    </row>
    <row r="33" spans="1:8" x14ac:dyDescent="0.3">
      <c r="A33" s="315"/>
      <c r="B33" s="70">
        <v>13</v>
      </c>
      <c r="C33" s="50"/>
      <c r="D33" s="50"/>
      <c r="E33" s="47"/>
      <c r="F33" s="66"/>
      <c r="G33" s="9">
        <f t="shared" si="4"/>
        <v>0</v>
      </c>
      <c r="H33" s="41">
        <f t="shared" si="5"/>
        <v>0</v>
      </c>
    </row>
    <row r="34" spans="1:8" x14ac:dyDescent="0.3">
      <c r="A34" s="315"/>
      <c r="B34" s="70">
        <v>14</v>
      </c>
      <c r="C34" s="50"/>
      <c r="D34" s="50"/>
      <c r="E34" s="47"/>
      <c r="F34" s="66"/>
      <c r="G34" s="9">
        <f t="shared" si="4"/>
        <v>0</v>
      </c>
      <c r="H34" s="41">
        <f t="shared" si="5"/>
        <v>0</v>
      </c>
    </row>
    <row r="35" spans="1:8" x14ac:dyDescent="0.3">
      <c r="A35" s="316"/>
      <c r="B35" s="40">
        <v>15</v>
      </c>
      <c r="C35" s="67"/>
      <c r="D35" s="67"/>
      <c r="E35" s="68"/>
      <c r="F35" s="69"/>
      <c r="G35" s="36">
        <f t="shared" si="4"/>
        <v>0</v>
      </c>
      <c r="H35" s="35">
        <f t="shared" si="5"/>
        <v>0</v>
      </c>
    </row>
  </sheetData>
  <mergeCells count="3">
    <mergeCell ref="A2:A17"/>
    <mergeCell ref="O2:P2"/>
    <mergeCell ref="A20:A35"/>
  </mergeCells>
  <hyperlinks>
    <hyperlink ref="S5" r:id="rId1" xr:uid="{F2F25E4F-2EDF-4EBC-A3AC-1D40E1D38A6B}"/>
  </hyperlinks>
  <pageMargins left="0.7" right="0.7" top="0.75" bottom="0.75" header="0.3" footer="0.3"/>
  <pageSetup paperSize="9" orientation="portrait" verticalDpi="0"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EF753-9E3A-4F59-8644-9B0146036A2E}">
  <sheetPr codeName="Feuil6"/>
  <dimension ref="A1:AG1953"/>
  <sheetViews>
    <sheetView zoomScale="85" zoomScaleNormal="85" workbookViewId="0">
      <pane ySplit="1" topLeftCell="A2" activePane="bottomLeft" state="frozen"/>
      <selection pane="bottomLeft" activeCell="S4" sqref="S4"/>
    </sheetView>
  </sheetViews>
  <sheetFormatPr baseColWidth="10" defaultColWidth="11.44140625" defaultRowHeight="14.4" x14ac:dyDescent="0.3"/>
  <cols>
    <col min="1" max="1" width="19.88671875" style="31" bestFit="1" customWidth="1"/>
    <col min="2" max="2" width="22.5546875" style="79" bestFit="1" customWidth="1"/>
    <col min="3" max="3" width="22.5546875" style="31" bestFit="1" customWidth="1"/>
    <col min="4" max="5" width="11.44140625" style="31"/>
    <col min="6" max="6" width="63" style="31" bestFit="1" customWidth="1"/>
    <col min="7" max="9" width="11.44140625" style="31"/>
    <col min="10" max="10" width="2.6640625" style="31" customWidth="1"/>
    <col min="11" max="12" width="14.33203125" style="31" bestFit="1" customWidth="1"/>
    <col min="13" max="13" width="18.33203125" style="31" bestFit="1" customWidth="1"/>
    <col min="14" max="14" width="15.5546875" style="79" bestFit="1" customWidth="1"/>
    <col min="15" max="15" width="18.33203125" style="79" bestFit="1" customWidth="1"/>
    <col min="16" max="16" width="11.44140625" style="31"/>
    <col min="17" max="17" width="39.44140625" style="31" bestFit="1" customWidth="1"/>
    <col min="18" max="18" width="11.44140625" style="31"/>
    <col min="19" max="19" width="18.33203125" style="31" bestFit="1" customWidth="1"/>
    <col min="20" max="20" width="19.109375" style="31" bestFit="1" customWidth="1"/>
    <col min="21" max="21" width="13.5546875" style="31" customWidth="1"/>
    <col min="22" max="23" width="12.5546875" style="31" customWidth="1"/>
    <col min="24" max="24" width="14.5546875" style="31" bestFit="1" customWidth="1"/>
    <col min="25" max="28" width="11.44140625" style="31"/>
  </cols>
  <sheetData>
    <row r="1" spans="1:32" s="13" customFormat="1" x14ac:dyDescent="0.3">
      <c r="A1" s="14">
        <f>0</f>
        <v>0</v>
      </c>
      <c r="B1" s="15">
        <f>A1+1</f>
        <v>1</v>
      </c>
      <c r="C1" s="15">
        <f t="shared" ref="C1:AB1" si="0">B1+1</f>
        <v>2</v>
      </c>
      <c r="D1" s="15">
        <f t="shared" si="0"/>
        <v>3</v>
      </c>
      <c r="E1" s="15">
        <f t="shared" si="0"/>
        <v>4</v>
      </c>
      <c r="F1" s="15">
        <f t="shared" si="0"/>
        <v>5</v>
      </c>
      <c r="G1" s="15">
        <f t="shared" si="0"/>
        <v>6</v>
      </c>
      <c r="H1" s="15">
        <f t="shared" si="0"/>
        <v>7</v>
      </c>
      <c r="I1" s="15">
        <f t="shared" si="0"/>
        <v>8</v>
      </c>
      <c r="J1" s="15">
        <f t="shared" si="0"/>
        <v>9</v>
      </c>
      <c r="K1" s="15">
        <f t="shared" si="0"/>
        <v>10</v>
      </c>
      <c r="L1" s="15">
        <f t="shared" si="0"/>
        <v>11</v>
      </c>
      <c r="M1" s="15">
        <f t="shared" si="0"/>
        <v>12</v>
      </c>
      <c r="N1" s="15">
        <f t="shared" si="0"/>
        <v>13</v>
      </c>
      <c r="O1" s="15">
        <f t="shared" si="0"/>
        <v>14</v>
      </c>
      <c r="P1" s="15">
        <f t="shared" si="0"/>
        <v>15</v>
      </c>
      <c r="Q1" s="15">
        <f t="shared" si="0"/>
        <v>16</v>
      </c>
      <c r="R1" s="15">
        <f t="shared" si="0"/>
        <v>17</v>
      </c>
      <c r="S1" s="15">
        <f t="shared" si="0"/>
        <v>18</v>
      </c>
      <c r="T1" s="15">
        <f t="shared" si="0"/>
        <v>19</v>
      </c>
      <c r="U1" s="15">
        <f t="shared" si="0"/>
        <v>20</v>
      </c>
      <c r="V1" s="15">
        <f t="shared" si="0"/>
        <v>21</v>
      </c>
      <c r="W1" s="15">
        <f t="shared" si="0"/>
        <v>22</v>
      </c>
      <c r="X1" s="15">
        <f t="shared" si="0"/>
        <v>23</v>
      </c>
      <c r="Y1" s="15">
        <f t="shared" si="0"/>
        <v>24</v>
      </c>
      <c r="Z1" s="15">
        <f t="shared" si="0"/>
        <v>25</v>
      </c>
      <c r="AA1" s="15">
        <f t="shared" si="0"/>
        <v>26</v>
      </c>
      <c r="AB1" s="15">
        <f t="shared" si="0"/>
        <v>27</v>
      </c>
    </row>
    <row r="2" spans="1:32" x14ac:dyDescent="0.3">
      <c r="AC2" s="79"/>
      <c r="AD2" s="79"/>
      <c r="AE2" s="79"/>
      <c r="AF2" s="79"/>
    </row>
    <row r="3" spans="1:32" ht="15" customHeight="1" x14ac:dyDescent="0.3">
      <c r="B3" s="80"/>
      <c r="C3" s="298" t="s">
        <v>707</v>
      </c>
      <c r="D3" s="298"/>
      <c r="E3" s="298"/>
      <c r="F3" s="298"/>
      <c r="G3" s="79"/>
      <c r="H3" s="298" t="s">
        <v>0</v>
      </c>
      <c r="I3" s="298"/>
      <c r="J3" s="298"/>
      <c r="K3" s="298"/>
      <c r="L3" s="298"/>
      <c r="M3" s="299"/>
      <c r="N3" s="31"/>
      <c r="Q3" s="183" t="s">
        <v>2365</v>
      </c>
      <c r="AC3" s="79"/>
      <c r="AD3" s="79"/>
      <c r="AE3" s="79"/>
      <c r="AF3" s="79"/>
    </row>
    <row r="4" spans="1:32" ht="15" customHeight="1" x14ac:dyDescent="0.3">
      <c r="B4" s="80"/>
      <c r="C4" s="300"/>
      <c r="D4" s="300"/>
      <c r="E4" s="300"/>
      <c r="F4" s="300"/>
      <c r="G4" s="79"/>
      <c r="H4" s="300"/>
      <c r="I4" s="300"/>
      <c r="J4" s="300"/>
      <c r="K4" s="300"/>
      <c r="L4" s="300"/>
      <c r="M4" s="301"/>
      <c r="N4" s="31"/>
      <c r="Q4" s="31" t="s">
        <v>2366</v>
      </c>
      <c r="AC4" s="79"/>
      <c r="AD4" s="79"/>
      <c r="AE4" s="79"/>
      <c r="AF4" s="79"/>
    </row>
    <row r="5" spans="1:32" x14ac:dyDescent="0.3">
      <c r="U5" s="79"/>
      <c r="AC5" s="79"/>
      <c r="AD5" s="79"/>
      <c r="AE5" s="79"/>
      <c r="AF5" s="79"/>
    </row>
    <row r="6" spans="1:32" x14ac:dyDescent="0.3">
      <c r="B6" s="80"/>
      <c r="C6" s="77" t="s">
        <v>1876</v>
      </c>
      <c r="D6" s="64">
        <v>0.98</v>
      </c>
      <c r="F6" s="31" t="s">
        <v>2367</v>
      </c>
      <c r="Q6" s="79"/>
      <c r="R6" s="79"/>
      <c r="S6" s="79"/>
      <c r="T6" s="79"/>
      <c r="U6" s="76">
        <v>50500</v>
      </c>
      <c r="V6" s="76">
        <v>29530</v>
      </c>
      <c r="W6" s="76">
        <v>40210</v>
      </c>
      <c r="X6" s="76">
        <v>91410</v>
      </c>
      <c r="Y6" s="76">
        <v>7170</v>
      </c>
      <c r="Z6" s="76">
        <v>44850</v>
      </c>
      <c r="AA6" s="76">
        <v>49700</v>
      </c>
      <c r="AB6" s="76">
        <v>1370</v>
      </c>
      <c r="AC6" s="76">
        <v>49520</v>
      </c>
      <c r="AD6" s="79"/>
      <c r="AE6" s="79"/>
      <c r="AF6" s="79"/>
    </row>
    <row r="7" spans="1:32" s="31" customFormat="1" x14ac:dyDescent="0.3">
      <c r="B7" s="79"/>
      <c r="F7" s="31" t="s">
        <v>2346</v>
      </c>
      <c r="N7" s="79"/>
      <c r="O7" s="79"/>
      <c r="T7" s="2" t="s">
        <v>2619</v>
      </c>
      <c r="U7" s="76">
        <v>0.85990432717562471</v>
      </c>
      <c r="V7" s="76">
        <v>0.84268744580481181</v>
      </c>
      <c r="W7" s="76">
        <v>0.77130772993933172</v>
      </c>
      <c r="X7" s="76">
        <v>0.84623913623772939</v>
      </c>
      <c r="Y7" s="76">
        <v>0.7781013387486666</v>
      </c>
      <c r="Z7" s="76">
        <v>0.82699507612477796</v>
      </c>
      <c r="AA7" s="76">
        <v>0.82408864186268749</v>
      </c>
      <c r="AB7" s="76">
        <v>0.80789866855011216</v>
      </c>
      <c r="AC7" s="76">
        <v>0.83311375326128401</v>
      </c>
      <c r="AD7" s="79"/>
      <c r="AE7" s="79"/>
      <c r="AF7" s="79"/>
    </row>
    <row r="8" spans="1:32" s="31" customFormat="1" x14ac:dyDescent="0.3">
      <c r="B8" s="79"/>
      <c r="N8" s="79"/>
      <c r="O8" s="79"/>
      <c r="T8" s="2" t="s">
        <v>2620</v>
      </c>
      <c r="U8" s="76">
        <v>-2.2894716862356047E-2</v>
      </c>
      <c r="V8" s="76">
        <v>-6.6264560561840435E-2</v>
      </c>
      <c r="W8" s="76">
        <v>-1.6264897267244918E-2</v>
      </c>
      <c r="X8" s="76">
        <v>3.4830353790651476E-2</v>
      </c>
      <c r="Y8" s="76">
        <v>7.831023434051966E-2</v>
      </c>
      <c r="Z8" s="76">
        <v>-2.4072829834526844E-2</v>
      </c>
      <c r="AA8" s="76">
        <v>-4.403915806891914E-3</v>
      </c>
      <c r="AB8" s="76">
        <v>9.2918471800953681E-2</v>
      </c>
      <c r="AC8" s="76">
        <v>-1.7630099147575212E-2</v>
      </c>
    </row>
    <row r="9" spans="1:32" s="31" customFormat="1" x14ac:dyDescent="0.3">
      <c r="B9" s="81" t="s">
        <v>2364</v>
      </c>
      <c r="C9" s="81" t="s">
        <v>708</v>
      </c>
      <c r="D9" s="81" t="s">
        <v>709</v>
      </c>
      <c r="E9" s="184" t="s">
        <v>707</v>
      </c>
      <c r="F9" s="81" t="s">
        <v>710</v>
      </c>
      <c r="G9" s="82" t="s">
        <v>711</v>
      </c>
      <c r="H9" s="82" t="s">
        <v>712</v>
      </c>
      <c r="I9" s="82" t="s">
        <v>713</v>
      </c>
      <c r="K9" s="78" t="s">
        <v>1878</v>
      </c>
      <c r="L9" s="185" t="s">
        <v>1877</v>
      </c>
      <c r="M9" s="186" t="s">
        <v>1880</v>
      </c>
      <c r="N9" s="186" t="s">
        <v>1881</v>
      </c>
      <c r="O9" s="185" t="s">
        <v>1945</v>
      </c>
      <c r="Q9" s="185" t="s">
        <v>1945</v>
      </c>
      <c r="R9" s="78" t="s">
        <v>2372</v>
      </c>
      <c r="S9" s="186" t="s">
        <v>2606</v>
      </c>
      <c r="T9" s="186" t="s">
        <v>2605</v>
      </c>
      <c r="U9" s="5" t="s">
        <v>1</v>
      </c>
      <c r="V9" s="5" t="s">
        <v>2</v>
      </c>
      <c r="W9" s="5" t="s">
        <v>3</v>
      </c>
      <c r="X9" s="5" t="s">
        <v>4</v>
      </c>
      <c r="Y9" s="5" t="s">
        <v>5</v>
      </c>
      <c r="Z9" s="5" t="s">
        <v>6</v>
      </c>
      <c r="AA9" s="5" t="s">
        <v>7</v>
      </c>
      <c r="AB9" s="5" t="s">
        <v>8</v>
      </c>
      <c r="AC9" s="5" t="s">
        <v>9</v>
      </c>
    </row>
    <row r="10" spans="1:32" s="31" customFormat="1" x14ac:dyDescent="0.3">
      <c r="A10" s="79" t="s">
        <v>2344</v>
      </c>
      <c r="B10" s="83">
        <v>2012</v>
      </c>
      <c r="C10" s="83" t="s">
        <v>714</v>
      </c>
      <c r="D10" s="83" t="s">
        <v>718</v>
      </c>
      <c r="E10" s="83" t="s">
        <v>719</v>
      </c>
      <c r="F10" s="83" t="s">
        <v>720</v>
      </c>
      <c r="G10" s="84">
        <v>1000</v>
      </c>
      <c r="H10" s="84">
        <v>920</v>
      </c>
      <c r="I10" s="84">
        <v>75</v>
      </c>
      <c r="K10" s="173" t="s">
        <v>1879</v>
      </c>
      <c r="L10" s="71">
        <f>IF(AND(C10="Botanic",B10&gt;2017),0.3,IF(AND(O10="Placel",B10&gt;2017), 0.2,IF(AND(OR(D10="UTRU50E",D10 = "UEPL50E", D10 = "UGBS20E"),B10&gt;2019),0.2,0)))</f>
        <v>0</v>
      </c>
      <c r="M10" s="73">
        <f>IF(K10="PEBD",PRODUCT(G10:I10)*$D$6/1000000,0)</f>
        <v>67.62</v>
      </c>
      <c r="N10" s="173">
        <f>IF(M10="PEBD",PRODUCT(G10:I10)*$D$6/1000000,0)</f>
        <v>0</v>
      </c>
      <c r="O10" s="174" t="s">
        <v>1928</v>
      </c>
      <c r="P10" s="31">
        <f>COUNTIF(O$10:O$1953,Q10)</f>
        <v>697</v>
      </c>
      <c r="Q10" s="86" t="s">
        <v>1928</v>
      </c>
      <c r="R10" s="72">
        <v>44880</v>
      </c>
      <c r="S10" s="72">
        <v>-2.9329780882312601E-2</v>
      </c>
      <c r="T10" s="72">
        <v>0.82507345805821741</v>
      </c>
      <c r="U10" s="79">
        <f>(ACOS(SIN(U$7)*SIN($T10) +COS(U$7)*COS($T10)*COS(U$8-$S10)) *6371)*1.4</f>
        <v>313.00951281283494</v>
      </c>
      <c r="V10" s="79">
        <f t="shared" ref="V10:AC21" si="1">(ACOS(SIN(V$7)*SIN($T10) +COS(V$7)*COS($T10)*COS(V$8-$S10)) *6371)*1.4</f>
        <v>271.44802893932331</v>
      </c>
      <c r="W10" s="79">
        <f t="shared" si="1"/>
        <v>486.40031486785989</v>
      </c>
      <c r="X10" s="79">
        <f t="shared" si="1"/>
        <v>427.6696077459909</v>
      </c>
      <c r="Y10" s="79">
        <f t="shared" si="1"/>
        <v>787.98747701989464</v>
      </c>
      <c r="Z10" s="79">
        <f t="shared" si="1"/>
        <v>36.108244178657621</v>
      </c>
      <c r="AA10" s="79">
        <f t="shared" si="1"/>
        <v>151.18100727546022</v>
      </c>
      <c r="AB10" s="79">
        <f t="shared" si="1"/>
        <v>761.94851237419743</v>
      </c>
      <c r="AC10" s="79">
        <f t="shared" si="1"/>
        <v>100.5609102383893</v>
      </c>
    </row>
    <row r="11" spans="1:32" s="31" customFormat="1" x14ac:dyDescent="0.3">
      <c r="B11" s="83">
        <v>2012</v>
      </c>
      <c r="C11" s="85" t="s">
        <v>1418</v>
      </c>
      <c r="D11" s="85" t="s">
        <v>1946</v>
      </c>
      <c r="E11" s="85" t="s">
        <v>1947</v>
      </c>
      <c r="F11" s="85" t="s">
        <v>1948</v>
      </c>
      <c r="G11" s="85">
        <v>1000</v>
      </c>
      <c r="H11" s="85">
        <v>880</v>
      </c>
      <c r="I11" s="85">
        <v>75</v>
      </c>
      <c r="K11" s="74" t="s">
        <v>1879</v>
      </c>
      <c r="L11" s="71">
        <f t="shared" ref="L11:L74" si="2">IF(AND(C11="Botanic",B11&gt;2017),0.3,IF(AND(O11="Placel",B11&gt;2017), 0.2,IF(AND(OR(D11="UTRU50E",D11 = "UEPL50E", D11 = "UGBS20E"),B11&gt;2019),0.2,0)))</f>
        <v>0</v>
      </c>
      <c r="M11" s="72">
        <f>IF(K11="PEBD",PRODUCT(G11:I11)*$D$6/1000000,0)</f>
        <v>64.680000000000007</v>
      </c>
      <c r="N11" s="72">
        <f>IF(M11="PEBD",PRODUCT(G11:I11)*$D$6/1000000,0)</f>
        <v>0</v>
      </c>
      <c r="O11" s="85" t="s">
        <v>1928</v>
      </c>
      <c r="P11" s="79">
        <f t="shared" ref="P11:P23" si="3">COUNTIF(O$10:O$1953,Q11)</f>
        <v>176</v>
      </c>
      <c r="Q11" s="86" t="s">
        <v>1932</v>
      </c>
      <c r="R11" s="72" t="s">
        <v>2373</v>
      </c>
      <c r="S11" s="72">
        <v>-7.0789926142359294E-2</v>
      </c>
      <c r="T11" s="72">
        <v>0.75745549443289661</v>
      </c>
      <c r="U11" s="79">
        <f t="shared" ref="U11:AC23" si="4">(ACOS(SIN(U$7)*SIN($T11) +COS(U$7)*COS($T11)*COS(U$8-$S11)) *6371)*1.4</f>
        <v>960.032962513759</v>
      </c>
      <c r="V11" s="79">
        <f t="shared" si="1"/>
        <v>760.73642451544185</v>
      </c>
      <c r="W11" s="79">
        <f t="shared" si="1"/>
        <v>372.1175675678046</v>
      </c>
      <c r="X11" s="79">
        <f t="shared" si="1"/>
        <v>1027.0639823214765</v>
      </c>
      <c r="Y11" s="79">
        <f t="shared" si="1"/>
        <v>973.86852202622686</v>
      </c>
      <c r="Z11" s="79">
        <f t="shared" si="1"/>
        <v>685.70561432068882</v>
      </c>
      <c r="AA11" s="79">
        <f t="shared" si="1"/>
        <v>725.50206456045794</v>
      </c>
      <c r="AB11" s="79">
        <f t="shared" si="1"/>
        <v>1127.9197004940957</v>
      </c>
      <c r="AC11" s="79">
        <f t="shared" si="1"/>
        <v>751.89688848985372</v>
      </c>
    </row>
    <row r="12" spans="1:32" s="31" customFormat="1" x14ac:dyDescent="0.3">
      <c r="B12" s="83">
        <v>2012</v>
      </c>
      <c r="C12" s="85" t="s">
        <v>1418</v>
      </c>
      <c r="D12" s="85" t="s">
        <v>1949</v>
      </c>
      <c r="E12" s="85" t="s">
        <v>1950</v>
      </c>
      <c r="F12" s="85" t="s">
        <v>1951</v>
      </c>
      <c r="G12" s="85">
        <v>1150</v>
      </c>
      <c r="H12" s="85">
        <v>920</v>
      </c>
      <c r="I12" s="85">
        <v>75</v>
      </c>
      <c r="K12" s="74" t="s">
        <v>1879</v>
      </c>
      <c r="L12" s="71">
        <f t="shared" si="2"/>
        <v>0</v>
      </c>
      <c r="M12" s="74">
        <f t="shared" ref="M12:M80" si="5">IF(K12="PEBD",PRODUCT(G12:I12)*$D$6/1000000,0)</f>
        <v>77.763000000000005</v>
      </c>
      <c r="N12" s="72">
        <f t="shared" ref="N12:N80" si="6">IF(M12="PEBD",PRODUCT(G12:I12)*$D$6/1000000,0)</f>
        <v>0</v>
      </c>
      <c r="O12" s="85" t="s">
        <v>1928</v>
      </c>
      <c r="P12" s="79">
        <f t="shared" si="3"/>
        <v>424</v>
      </c>
      <c r="Q12" s="86" t="s">
        <v>1929</v>
      </c>
      <c r="R12" s="72">
        <v>69400</v>
      </c>
      <c r="S12" s="72">
        <v>8.2584443623279505E-2</v>
      </c>
      <c r="T12" s="72">
        <v>0.80263258581200903</v>
      </c>
      <c r="U12" s="79">
        <f t="shared" si="4"/>
        <v>813.79098124653774</v>
      </c>
      <c r="V12" s="79">
        <f t="shared" si="1"/>
        <v>970.58785164890003</v>
      </c>
      <c r="W12" s="79">
        <f t="shared" si="1"/>
        <v>682.08001137973702</v>
      </c>
      <c r="X12" s="79">
        <f t="shared" si="1"/>
        <v>484.6088134046837</v>
      </c>
      <c r="Y12" s="79">
        <f t="shared" si="1"/>
        <v>220.44164810165543</v>
      </c>
      <c r="Z12" s="79">
        <f t="shared" si="1"/>
        <v>687.61222162547256</v>
      </c>
      <c r="AA12" s="79">
        <f t="shared" si="1"/>
        <v>566.26478267968935</v>
      </c>
      <c r="AB12" s="79">
        <f t="shared" si="1"/>
        <v>79.280284110761329</v>
      </c>
      <c r="AC12" s="79">
        <f t="shared" si="1"/>
        <v>668.71499880423357</v>
      </c>
    </row>
    <row r="13" spans="1:32" s="31" customFormat="1" x14ac:dyDescent="0.3">
      <c r="B13" s="83">
        <v>2012</v>
      </c>
      <c r="C13" s="85" t="s">
        <v>1418</v>
      </c>
      <c r="D13" s="85" t="s">
        <v>1952</v>
      </c>
      <c r="E13" s="85" t="s">
        <v>1953</v>
      </c>
      <c r="F13" s="85" t="s">
        <v>1954</v>
      </c>
      <c r="G13" s="85">
        <v>1000</v>
      </c>
      <c r="H13" s="85">
        <v>960</v>
      </c>
      <c r="I13" s="85">
        <v>75</v>
      </c>
      <c r="K13" s="74" t="s">
        <v>1879</v>
      </c>
      <c r="L13" s="71">
        <f t="shared" si="2"/>
        <v>0</v>
      </c>
      <c r="M13" s="74">
        <f t="shared" si="5"/>
        <v>70.56</v>
      </c>
      <c r="N13" s="72">
        <f t="shared" si="6"/>
        <v>0</v>
      </c>
      <c r="O13" s="85" t="s">
        <v>1928</v>
      </c>
      <c r="P13" s="79">
        <f t="shared" si="3"/>
        <v>169</v>
      </c>
      <c r="Q13" s="86" t="s">
        <v>1925</v>
      </c>
      <c r="R13" s="72">
        <v>7772</v>
      </c>
      <c r="S13" s="72">
        <f>6.6124765*PI()/180</f>
        <v>0.11540948663575082</v>
      </c>
      <c r="T13" s="72">
        <f>52.5686686*PI()/180</f>
        <v>0.91749635045975808</v>
      </c>
      <c r="U13" s="79">
        <f t="shared" si="4"/>
        <v>931.21118167810323</v>
      </c>
      <c r="V13" s="79">
        <f t="shared" si="1"/>
        <v>1227.4067640460498</v>
      </c>
      <c r="W13" s="79">
        <f t="shared" si="1"/>
        <v>1517.5538227074874</v>
      </c>
      <c r="X13" s="79">
        <f t="shared" si="1"/>
        <v>782.40589080319887</v>
      </c>
      <c r="Y13" s="79">
        <f t="shared" si="1"/>
        <v>1262.298495397778</v>
      </c>
      <c r="Z13" s="79">
        <f t="shared" si="1"/>
        <v>1135.270529989155</v>
      </c>
      <c r="AA13" s="79">
        <f t="shared" si="1"/>
        <v>1079.7961510303444</v>
      </c>
      <c r="AB13" s="79">
        <f t="shared" si="1"/>
        <v>986.16994373282932</v>
      </c>
      <c r="AC13" s="79">
        <f t="shared" si="1"/>
        <v>1068.7746570486697</v>
      </c>
    </row>
    <row r="14" spans="1:32" s="31" customFormat="1" x14ac:dyDescent="0.3">
      <c r="B14" s="83">
        <v>2012</v>
      </c>
      <c r="C14" s="86" t="s">
        <v>771</v>
      </c>
      <c r="D14" s="86" t="s">
        <v>772</v>
      </c>
      <c r="E14" s="86" t="s">
        <v>773</v>
      </c>
      <c r="F14" s="86" t="s">
        <v>774</v>
      </c>
      <c r="G14" s="86">
        <v>940</v>
      </c>
      <c r="H14" s="86">
        <v>870</v>
      </c>
      <c r="I14" s="86">
        <v>80</v>
      </c>
      <c r="K14" s="74" t="s">
        <v>1879</v>
      </c>
      <c r="L14" s="71">
        <f t="shared" si="2"/>
        <v>0</v>
      </c>
      <c r="M14" s="74">
        <f t="shared" si="5"/>
        <v>64.115520000000004</v>
      </c>
      <c r="N14" s="72">
        <f t="shared" si="6"/>
        <v>0</v>
      </c>
      <c r="O14" s="86" t="s">
        <v>1928</v>
      </c>
      <c r="P14" s="79">
        <f t="shared" si="3"/>
        <v>6</v>
      </c>
      <c r="Q14" s="86" t="s">
        <v>2368</v>
      </c>
      <c r="R14" s="72">
        <v>2370</v>
      </c>
      <c r="S14" s="72">
        <v>6.2227772136443593E-2</v>
      </c>
      <c r="T14" s="72">
        <v>0.86271571341504605</v>
      </c>
      <c r="U14" s="79">
        <f t="shared" si="4"/>
        <v>495.15199016502817</v>
      </c>
      <c r="V14" s="79">
        <f t="shared" si="1"/>
        <v>774.58553028929907</v>
      </c>
      <c r="W14" s="79">
        <f t="shared" si="1"/>
        <v>945.2746924200236</v>
      </c>
      <c r="X14" s="79">
        <f t="shared" si="1"/>
        <v>217.57699785190954</v>
      </c>
      <c r="Y14" s="79">
        <f t="shared" si="1"/>
        <v>761.00550504602415</v>
      </c>
      <c r="Z14" s="79">
        <f t="shared" si="1"/>
        <v>601.99417047944064</v>
      </c>
      <c r="AA14" s="79">
        <f t="shared" si="1"/>
        <v>524.15576676654837</v>
      </c>
      <c r="AB14" s="79">
        <f t="shared" si="1"/>
        <v>522.25521023840884</v>
      </c>
      <c r="AC14" s="79">
        <f t="shared" si="1"/>
        <v>540.00647445499328</v>
      </c>
    </row>
    <row r="15" spans="1:32" s="31" customFormat="1" x14ac:dyDescent="0.3">
      <c r="B15" s="83">
        <v>2012</v>
      </c>
      <c r="C15" s="87" t="s">
        <v>781</v>
      </c>
      <c r="D15" s="87" t="s">
        <v>155</v>
      </c>
      <c r="E15" s="87" t="s">
        <v>788</v>
      </c>
      <c r="F15" s="87" t="s">
        <v>1955</v>
      </c>
      <c r="G15" s="87">
        <v>1000</v>
      </c>
      <c r="H15" s="87">
        <v>880</v>
      </c>
      <c r="I15" s="87">
        <v>80</v>
      </c>
      <c r="K15" s="74" t="s">
        <v>1879</v>
      </c>
      <c r="L15" s="71">
        <f t="shared" si="2"/>
        <v>0</v>
      </c>
      <c r="M15" s="74">
        <f t="shared" si="5"/>
        <v>68.992000000000004</v>
      </c>
      <c r="N15" s="72">
        <f t="shared" si="6"/>
        <v>0</v>
      </c>
      <c r="O15" s="87" t="s">
        <v>1928</v>
      </c>
      <c r="P15" s="79">
        <f t="shared" si="3"/>
        <v>12</v>
      </c>
      <c r="Q15" s="86" t="s">
        <v>1933</v>
      </c>
      <c r="R15" s="72">
        <v>43220</v>
      </c>
      <c r="S15" s="72">
        <v>7.7185410385248981E-2</v>
      </c>
      <c r="T15" s="72">
        <v>0.78949842649355229</v>
      </c>
      <c r="U15" s="79">
        <f t="shared" si="4"/>
        <v>872.14541549251192</v>
      </c>
      <c r="V15" s="79">
        <f t="shared" si="1"/>
        <v>995.94149927297747</v>
      </c>
      <c r="W15" s="79">
        <f t="shared" si="1"/>
        <v>614.01075997599651</v>
      </c>
      <c r="X15" s="79">
        <f t="shared" si="1"/>
        <v>568.13238309479675</v>
      </c>
      <c r="Y15" s="79">
        <f t="shared" si="1"/>
        <v>101.90320556494923</v>
      </c>
      <c r="Z15" s="79">
        <f t="shared" si="1"/>
        <v>707.60587068196378</v>
      </c>
      <c r="AA15" s="79">
        <f t="shared" si="1"/>
        <v>590.31557455860298</v>
      </c>
      <c r="AB15" s="79">
        <f t="shared" si="1"/>
        <v>191.09723302946682</v>
      </c>
      <c r="AC15" s="79">
        <f t="shared" si="1"/>
        <v>700.03800345911827</v>
      </c>
    </row>
    <row r="16" spans="1:32" s="31" customFormat="1" x14ac:dyDescent="0.3">
      <c r="B16" s="83">
        <v>2012</v>
      </c>
      <c r="C16" s="85" t="s">
        <v>781</v>
      </c>
      <c r="D16" s="85" t="s">
        <v>790</v>
      </c>
      <c r="E16" s="86" t="s">
        <v>791</v>
      </c>
      <c r="F16" s="86" t="s">
        <v>1956</v>
      </c>
      <c r="G16" s="86">
        <v>580</v>
      </c>
      <c r="H16" s="86">
        <v>405</v>
      </c>
      <c r="I16" s="88">
        <v>75</v>
      </c>
      <c r="K16" s="74" t="s">
        <v>1879</v>
      </c>
      <c r="L16" s="71">
        <f t="shared" si="2"/>
        <v>0</v>
      </c>
      <c r="M16" s="74">
        <f t="shared" si="5"/>
        <v>17.265149999999998</v>
      </c>
      <c r="N16" s="72">
        <f t="shared" si="6"/>
        <v>0</v>
      </c>
      <c r="O16" s="86" t="s">
        <v>1932</v>
      </c>
      <c r="P16" s="79">
        <f t="shared" si="3"/>
        <v>53</v>
      </c>
      <c r="Q16" s="86" t="s">
        <v>1934</v>
      </c>
      <c r="R16" s="72">
        <v>43601</v>
      </c>
      <c r="S16" s="72">
        <v>7.2933607992293023E-2</v>
      </c>
      <c r="T16" s="72">
        <v>0.78959493973147299</v>
      </c>
      <c r="U16" s="79">
        <f t="shared" si="4"/>
        <v>853.85906317493243</v>
      </c>
      <c r="V16" s="79">
        <f t="shared" si="1"/>
        <v>972.76249639746823</v>
      </c>
      <c r="W16" s="79">
        <f t="shared" si="1"/>
        <v>588.28880088998562</v>
      </c>
      <c r="X16" s="79">
        <f t="shared" si="1"/>
        <v>556.04922845038197</v>
      </c>
      <c r="Y16" s="79">
        <f t="shared" si="1"/>
        <v>107.99514133712131</v>
      </c>
      <c r="Z16" s="79">
        <f t="shared" si="1"/>
        <v>684.20690605803941</v>
      </c>
      <c r="AA16" s="79">
        <f t="shared" si="1"/>
        <v>567.6403999105404</v>
      </c>
      <c r="AB16" s="79">
        <f t="shared" si="1"/>
        <v>205.21739062175627</v>
      </c>
      <c r="AC16" s="79">
        <f t="shared" si="1"/>
        <v>677.98788306271763</v>
      </c>
    </row>
    <row r="17" spans="2:29" s="31" customFormat="1" x14ac:dyDescent="0.3">
      <c r="B17" s="83">
        <v>2012</v>
      </c>
      <c r="C17" s="85" t="s">
        <v>781</v>
      </c>
      <c r="D17" s="85" t="s">
        <v>796</v>
      </c>
      <c r="E17" s="86" t="s">
        <v>797</v>
      </c>
      <c r="F17" s="86" t="s">
        <v>1957</v>
      </c>
      <c r="G17" s="86">
        <v>730</v>
      </c>
      <c r="H17" s="86">
        <v>600</v>
      </c>
      <c r="I17" s="86">
        <v>75</v>
      </c>
      <c r="K17" s="74" t="s">
        <v>1879</v>
      </c>
      <c r="L17" s="71">
        <f t="shared" si="2"/>
        <v>0</v>
      </c>
      <c r="M17" s="74">
        <f t="shared" si="5"/>
        <v>32.192999999999998</v>
      </c>
      <c r="N17" s="72">
        <f t="shared" si="6"/>
        <v>0</v>
      </c>
      <c r="O17" s="86" t="s">
        <v>1932</v>
      </c>
      <c r="P17" s="79">
        <f t="shared" si="3"/>
        <v>1</v>
      </c>
      <c r="Q17" s="86" t="s">
        <v>2300</v>
      </c>
      <c r="R17" s="72">
        <v>50680</v>
      </c>
      <c r="S17" s="72">
        <v>-1.8519386818146411E-2</v>
      </c>
      <c r="T17" s="72">
        <v>0.85802809534819224</v>
      </c>
      <c r="U17" s="79">
        <f t="shared" si="4"/>
        <v>30.49431598471541</v>
      </c>
      <c r="V17" s="79">
        <f t="shared" si="1"/>
        <v>312.46796773658161</v>
      </c>
      <c r="W17" s="79">
        <f t="shared" si="1"/>
        <v>773.61632638180515</v>
      </c>
      <c r="X17" s="79">
        <f t="shared" si="1"/>
        <v>330.43484621964171</v>
      </c>
      <c r="Y17" s="79">
        <f t="shared" si="1"/>
        <v>925.13035018253618</v>
      </c>
      <c r="Z17" s="79">
        <f t="shared" si="1"/>
        <v>278.75170006776824</v>
      </c>
      <c r="AA17" s="79">
        <f t="shared" si="1"/>
        <v>314.13531108054485</v>
      </c>
      <c r="AB17" s="79">
        <f t="shared" si="1"/>
        <v>803.92107978601575</v>
      </c>
      <c r="AC17" s="79">
        <f t="shared" si="1"/>
        <v>222.28324108210637</v>
      </c>
    </row>
    <row r="18" spans="2:29" s="31" customFormat="1" x14ac:dyDescent="0.3">
      <c r="B18" s="83">
        <v>2012</v>
      </c>
      <c r="C18" s="85" t="s">
        <v>781</v>
      </c>
      <c r="D18" s="85" t="s">
        <v>811</v>
      </c>
      <c r="E18" s="85" t="s">
        <v>812</v>
      </c>
      <c r="F18" s="83" t="s">
        <v>813</v>
      </c>
      <c r="G18" s="86">
        <v>1000</v>
      </c>
      <c r="H18" s="86">
        <v>900</v>
      </c>
      <c r="I18" s="86">
        <v>80</v>
      </c>
      <c r="K18" s="74" t="s">
        <v>1879</v>
      </c>
      <c r="L18" s="71">
        <f t="shared" si="2"/>
        <v>0</v>
      </c>
      <c r="M18" s="74">
        <f t="shared" si="5"/>
        <v>70.56</v>
      </c>
      <c r="N18" s="72">
        <f t="shared" si="6"/>
        <v>0</v>
      </c>
      <c r="O18" s="86" t="s">
        <v>1928</v>
      </c>
      <c r="P18" s="79">
        <f t="shared" si="3"/>
        <v>1</v>
      </c>
      <c r="Q18" s="86" t="s">
        <v>2301</v>
      </c>
      <c r="R18" s="72" t="s">
        <v>2374</v>
      </c>
      <c r="S18" s="72">
        <v>0.21270006453472526</v>
      </c>
      <c r="T18" s="72">
        <v>0.7928863763800823</v>
      </c>
      <c r="U18" s="79">
        <f t="shared" si="4"/>
        <v>1541.3739530852386</v>
      </c>
      <c r="V18" s="79">
        <f t="shared" si="1"/>
        <v>1754.9449354891876</v>
      </c>
      <c r="W18" s="79">
        <f t="shared" si="1"/>
        <v>1459.8898334020196</v>
      </c>
      <c r="X18" s="79">
        <f t="shared" si="1"/>
        <v>1181.5762767913443</v>
      </c>
      <c r="Y18" s="79">
        <f t="shared" si="1"/>
        <v>857.36382571091497</v>
      </c>
      <c r="Z18" s="79">
        <f t="shared" si="1"/>
        <v>1485.6145603733969</v>
      </c>
      <c r="AA18" s="79">
        <f t="shared" si="1"/>
        <v>1364.3670275530851</v>
      </c>
      <c r="AB18" s="79">
        <f t="shared" si="1"/>
        <v>755.74476708137502</v>
      </c>
      <c r="AC18" s="79">
        <f t="shared" si="1"/>
        <v>1454.9123782629254</v>
      </c>
    </row>
    <row r="19" spans="2:29" s="31" customFormat="1" x14ac:dyDescent="0.3">
      <c r="B19" s="83">
        <v>2012</v>
      </c>
      <c r="C19" s="85" t="s">
        <v>781</v>
      </c>
      <c r="D19" s="85" t="s">
        <v>1958</v>
      </c>
      <c r="E19" s="86" t="s">
        <v>1959</v>
      </c>
      <c r="F19" s="86" t="s">
        <v>1960</v>
      </c>
      <c r="G19" s="86">
        <v>1000</v>
      </c>
      <c r="H19" s="86">
        <v>900</v>
      </c>
      <c r="I19" s="86">
        <v>80</v>
      </c>
      <c r="K19" s="74" t="s">
        <v>1879</v>
      </c>
      <c r="L19" s="71">
        <f t="shared" si="2"/>
        <v>0</v>
      </c>
      <c r="M19" s="74">
        <f t="shared" si="5"/>
        <v>70.56</v>
      </c>
      <c r="N19" s="72">
        <f t="shared" si="6"/>
        <v>0</v>
      </c>
      <c r="O19" s="86" t="s">
        <v>1928</v>
      </c>
      <c r="P19" s="79">
        <f t="shared" si="3"/>
        <v>10</v>
      </c>
      <c r="Q19" s="86" t="s">
        <v>1926</v>
      </c>
      <c r="R19" s="72">
        <v>86500</v>
      </c>
      <c r="S19" s="72">
        <v>1.5112135423156224E-2</v>
      </c>
      <c r="T19" s="72">
        <v>0.80925215582612153</v>
      </c>
      <c r="U19" s="79">
        <f t="shared" si="4"/>
        <v>505.83965552948513</v>
      </c>
      <c r="V19" s="79">
        <f t="shared" si="1"/>
        <v>575.17564948014558</v>
      </c>
      <c r="W19" s="79">
        <f t="shared" si="1"/>
        <v>391.53776661478594</v>
      </c>
      <c r="X19" s="79">
        <f t="shared" si="1"/>
        <v>350.69237486431894</v>
      </c>
      <c r="Y19" s="79">
        <f t="shared" si="1"/>
        <v>483.07642586719589</v>
      </c>
      <c r="Z19" s="79">
        <f t="shared" si="1"/>
        <v>286.56091128356388</v>
      </c>
      <c r="AA19" s="79">
        <f t="shared" si="1"/>
        <v>178.08424482222259</v>
      </c>
      <c r="AB19" s="79">
        <f t="shared" si="1"/>
        <v>479.30636673236916</v>
      </c>
      <c r="AC19" s="79">
        <f t="shared" si="1"/>
        <v>291.34413074260834</v>
      </c>
    </row>
    <row r="20" spans="2:29" s="31" customFormat="1" x14ac:dyDescent="0.3">
      <c r="B20" s="83">
        <v>2012</v>
      </c>
      <c r="C20" s="85" t="s">
        <v>781</v>
      </c>
      <c r="D20" s="85" t="s">
        <v>509</v>
      </c>
      <c r="E20" s="85" t="s">
        <v>814</v>
      </c>
      <c r="F20" s="86" t="s">
        <v>1961</v>
      </c>
      <c r="G20" s="86">
        <v>580</v>
      </c>
      <c r="H20" s="86">
        <v>350</v>
      </c>
      <c r="I20" s="86">
        <v>80</v>
      </c>
      <c r="K20" s="74" t="s">
        <v>1879</v>
      </c>
      <c r="L20" s="71">
        <f t="shared" si="2"/>
        <v>0</v>
      </c>
      <c r="M20" s="74">
        <f t="shared" si="5"/>
        <v>15.9152</v>
      </c>
      <c r="N20" s="72">
        <f t="shared" si="6"/>
        <v>0</v>
      </c>
      <c r="O20" s="86" t="s">
        <v>1932</v>
      </c>
      <c r="P20" s="79">
        <f t="shared" si="3"/>
        <v>15</v>
      </c>
      <c r="Q20" s="86" t="s">
        <v>1941</v>
      </c>
      <c r="R20" s="72">
        <v>43600</v>
      </c>
      <c r="S20" s="72">
        <v>7.2933607992293023E-2</v>
      </c>
      <c r="T20" s="72">
        <v>0.78959493973147299</v>
      </c>
      <c r="U20" s="79">
        <f t="shared" si="4"/>
        <v>853.85906317493243</v>
      </c>
      <c r="V20" s="79">
        <f t="shared" si="1"/>
        <v>972.76249639746823</v>
      </c>
      <c r="W20" s="79">
        <f t="shared" si="1"/>
        <v>588.28880088998562</v>
      </c>
      <c r="X20" s="79">
        <f t="shared" si="1"/>
        <v>556.04922845038197</v>
      </c>
      <c r="Y20" s="79">
        <f t="shared" si="1"/>
        <v>107.99514133712131</v>
      </c>
      <c r="Z20" s="79">
        <f t="shared" si="1"/>
        <v>684.20690605803941</v>
      </c>
      <c r="AA20" s="79">
        <f t="shared" si="1"/>
        <v>567.6403999105404</v>
      </c>
      <c r="AB20" s="79">
        <f t="shared" si="1"/>
        <v>205.21739062175627</v>
      </c>
      <c r="AC20" s="79">
        <f t="shared" si="1"/>
        <v>677.98788306271763</v>
      </c>
    </row>
    <row r="21" spans="2:29" s="31" customFormat="1" x14ac:dyDescent="0.3">
      <c r="B21" s="83">
        <v>2012</v>
      </c>
      <c r="C21" s="85" t="s">
        <v>781</v>
      </c>
      <c r="D21" s="85" t="s">
        <v>511</v>
      </c>
      <c r="E21" s="85" t="s">
        <v>816</v>
      </c>
      <c r="F21" s="86" t="s">
        <v>1962</v>
      </c>
      <c r="G21" s="86">
        <v>680</v>
      </c>
      <c r="H21" s="86">
        <v>580</v>
      </c>
      <c r="I21" s="86">
        <v>80</v>
      </c>
      <c r="K21" s="74" t="s">
        <v>1879</v>
      </c>
      <c r="L21" s="71">
        <f t="shared" si="2"/>
        <v>0</v>
      </c>
      <c r="M21" s="74">
        <f t="shared" si="5"/>
        <v>30.920960000000001</v>
      </c>
      <c r="N21" s="72">
        <f t="shared" si="6"/>
        <v>0</v>
      </c>
      <c r="O21" s="86" t="s">
        <v>1932</v>
      </c>
      <c r="P21" s="79">
        <f t="shared" si="3"/>
        <v>38</v>
      </c>
      <c r="Q21" s="86" t="s">
        <v>1939</v>
      </c>
      <c r="R21" s="72">
        <v>43600</v>
      </c>
      <c r="S21" s="72">
        <v>7.2933607992293023E-2</v>
      </c>
      <c r="T21" s="72">
        <v>0.78959493973147299</v>
      </c>
      <c r="U21" s="79">
        <f t="shared" si="4"/>
        <v>853.85906317493243</v>
      </c>
      <c r="V21" s="79">
        <f t="shared" si="1"/>
        <v>972.76249639746823</v>
      </c>
      <c r="W21" s="79">
        <f t="shared" si="1"/>
        <v>588.28880088998562</v>
      </c>
      <c r="X21" s="79">
        <f t="shared" si="1"/>
        <v>556.04922845038197</v>
      </c>
      <c r="Y21" s="79">
        <f t="shared" si="1"/>
        <v>107.99514133712131</v>
      </c>
      <c r="Z21" s="79">
        <f t="shared" si="1"/>
        <v>684.20690605803941</v>
      </c>
      <c r="AA21" s="79">
        <f t="shared" si="1"/>
        <v>567.6403999105404</v>
      </c>
      <c r="AB21" s="79">
        <f t="shared" si="1"/>
        <v>205.21739062175627</v>
      </c>
      <c r="AC21" s="79">
        <f t="shared" si="1"/>
        <v>677.98788306271763</v>
      </c>
    </row>
    <row r="22" spans="2:29" s="31" customFormat="1" x14ac:dyDescent="0.3">
      <c r="B22" s="83">
        <v>2012</v>
      </c>
      <c r="C22" s="85" t="s">
        <v>781</v>
      </c>
      <c r="D22" s="85" t="s">
        <v>818</v>
      </c>
      <c r="E22" s="85" t="s">
        <v>819</v>
      </c>
      <c r="F22" s="86" t="s">
        <v>1963</v>
      </c>
      <c r="G22" s="86">
        <v>785</v>
      </c>
      <c r="H22" s="86">
        <v>720</v>
      </c>
      <c r="I22" s="86">
        <v>100</v>
      </c>
      <c r="K22" s="74" t="s">
        <v>1879</v>
      </c>
      <c r="L22" s="71">
        <f t="shared" si="2"/>
        <v>0</v>
      </c>
      <c r="M22" s="74">
        <f t="shared" si="5"/>
        <v>55.389600000000002</v>
      </c>
      <c r="N22" s="72">
        <f t="shared" si="6"/>
        <v>0</v>
      </c>
      <c r="O22" s="86" t="s">
        <v>1929</v>
      </c>
      <c r="P22" s="79">
        <f t="shared" si="3"/>
        <v>219</v>
      </c>
      <c r="Q22" s="86" t="s">
        <v>1930</v>
      </c>
      <c r="R22" s="72">
        <v>43210</v>
      </c>
      <c r="S22" s="72">
        <v>7.0631418068166377E-2</v>
      </c>
      <c r="T22" s="72">
        <v>0.79100516824545197</v>
      </c>
      <c r="U22" s="79">
        <f t="shared" si="4"/>
        <v>834.89939182672413</v>
      </c>
      <c r="V22" s="79">
        <f t="shared" si="4"/>
        <v>953.85258412266057</v>
      </c>
      <c r="W22" s="79">
        <f t="shared" si="4"/>
        <v>577.61832530682182</v>
      </c>
      <c r="X22" s="79">
        <f t="shared" si="4"/>
        <v>538.74869609353311</v>
      </c>
      <c r="Y22" s="79">
        <f t="shared" si="4"/>
        <v>124.88403473575225</v>
      </c>
      <c r="Z22" s="79">
        <f t="shared" si="4"/>
        <v>665.34547849884416</v>
      </c>
      <c r="AA22" s="79">
        <f t="shared" si="4"/>
        <v>548.6188380475744</v>
      </c>
      <c r="AB22" s="79">
        <f t="shared" si="4"/>
        <v>204.70710493855719</v>
      </c>
      <c r="AC22" s="79">
        <f t="shared" si="4"/>
        <v>658.88715944304886</v>
      </c>
    </row>
    <row r="23" spans="2:29" s="31" customFormat="1" x14ac:dyDescent="0.3">
      <c r="B23" s="83">
        <v>2012</v>
      </c>
      <c r="C23" s="85" t="s">
        <v>781</v>
      </c>
      <c r="D23" s="85" t="s">
        <v>824</v>
      </c>
      <c r="E23" s="85" t="s">
        <v>825</v>
      </c>
      <c r="F23" s="83" t="s">
        <v>826</v>
      </c>
      <c r="G23" s="86">
        <v>1000</v>
      </c>
      <c r="H23" s="86">
        <v>900</v>
      </c>
      <c r="I23" s="86">
        <v>80</v>
      </c>
      <c r="K23" s="74" t="s">
        <v>1879</v>
      </c>
      <c r="L23" s="71">
        <f t="shared" si="2"/>
        <v>0</v>
      </c>
      <c r="M23" s="74">
        <f t="shared" si="5"/>
        <v>70.56</v>
      </c>
      <c r="N23" s="72">
        <f t="shared" si="6"/>
        <v>0</v>
      </c>
      <c r="O23" s="86" t="s">
        <v>1928</v>
      </c>
      <c r="P23" s="79">
        <f t="shared" si="3"/>
        <v>0</v>
      </c>
      <c r="Q23" s="86" t="s">
        <v>2651</v>
      </c>
      <c r="R23" s="72">
        <v>44400</v>
      </c>
      <c r="S23" s="72">
        <v>-2.6950411484155407E-2</v>
      </c>
      <c r="T23" s="72">
        <v>0.82321747355111918</v>
      </c>
      <c r="U23" s="79">
        <f t="shared" si="4"/>
        <v>328.11074560282674</v>
      </c>
      <c r="V23" s="79">
        <f t="shared" si="4"/>
        <v>292.89605209252306</v>
      </c>
      <c r="W23" s="79">
        <f t="shared" si="4"/>
        <v>467.76320789363058</v>
      </c>
      <c r="X23" s="79">
        <f t="shared" si="4"/>
        <v>423.06482853263054</v>
      </c>
      <c r="Y23" s="79">
        <f t="shared" si="4"/>
        <v>767.27216214712314</v>
      </c>
      <c r="Z23" s="79">
        <f t="shared" si="4"/>
        <v>37.927949453098215</v>
      </c>
      <c r="AA23" s="79">
        <f t="shared" si="4"/>
        <v>136.87662885414221</v>
      </c>
      <c r="AB23" s="79">
        <f t="shared" si="4"/>
        <v>745.23617274261233</v>
      </c>
      <c r="AC23" s="79">
        <f t="shared" si="4"/>
        <v>104.6493952408852</v>
      </c>
    </row>
    <row r="24" spans="2:29" s="31" customFormat="1" x14ac:dyDescent="0.3">
      <c r="B24" s="83">
        <v>2012</v>
      </c>
      <c r="C24" s="85" t="s">
        <v>781</v>
      </c>
      <c r="D24" s="85" t="s">
        <v>829</v>
      </c>
      <c r="E24" s="85" t="s">
        <v>830</v>
      </c>
      <c r="F24" s="86" t="s">
        <v>787</v>
      </c>
      <c r="G24" s="86">
        <v>780</v>
      </c>
      <c r="H24" s="86">
        <v>625</v>
      </c>
      <c r="I24" s="86">
        <v>80</v>
      </c>
      <c r="K24" s="74" t="s">
        <v>1879</v>
      </c>
      <c r="L24" s="71">
        <f t="shared" si="2"/>
        <v>0</v>
      </c>
      <c r="M24" s="74">
        <f t="shared" si="5"/>
        <v>38.22</v>
      </c>
      <c r="N24" s="72">
        <f t="shared" si="6"/>
        <v>0</v>
      </c>
      <c r="O24" s="86" t="s">
        <v>1928</v>
      </c>
      <c r="Q24" s="86"/>
      <c r="R24" s="72"/>
      <c r="S24" s="72"/>
      <c r="T24" s="72"/>
      <c r="U24" s="79"/>
    </row>
    <row r="25" spans="2:29" s="31" customFormat="1" x14ac:dyDescent="0.3">
      <c r="B25" s="83">
        <v>2012</v>
      </c>
      <c r="C25" s="85" t="s">
        <v>781</v>
      </c>
      <c r="D25" s="85" t="s">
        <v>831</v>
      </c>
      <c r="E25" s="85" t="s">
        <v>832</v>
      </c>
      <c r="F25" s="86" t="s">
        <v>789</v>
      </c>
      <c r="G25" s="86">
        <v>1000</v>
      </c>
      <c r="H25" s="86">
        <v>870</v>
      </c>
      <c r="I25" s="86">
        <v>80</v>
      </c>
      <c r="K25" s="74" t="s">
        <v>1879</v>
      </c>
      <c r="L25" s="71">
        <f t="shared" si="2"/>
        <v>0</v>
      </c>
      <c r="M25" s="74">
        <f t="shared" si="5"/>
        <v>68.207999999999998</v>
      </c>
      <c r="N25" s="72">
        <f t="shared" si="6"/>
        <v>0</v>
      </c>
      <c r="O25" s="86" t="s">
        <v>1928</v>
      </c>
      <c r="Q25" s="86"/>
      <c r="R25" s="72"/>
      <c r="S25" s="72"/>
      <c r="T25" s="72"/>
      <c r="U25" s="79"/>
    </row>
    <row r="26" spans="2:29" s="31" customFormat="1" x14ac:dyDescent="0.3">
      <c r="B26" s="83">
        <v>2012</v>
      </c>
      <c r="C26" s="85" t="s">
        <v>781</v>
      </c>
      <c r="D26" s="85" t="s">
        <v>833</v>
      </c>
      <c r="E26" s="85" t="s">
        <v>834</v>
      </c>
      <c r="F26" s="86" t="s">
        <v>835</v>
      </c>
      <c r="G26" s="86">
        <v>1040</v>
      </c>
      <c r="H26" s="86">
        <v>980</v>
      </c>
      <c r="I26" s="86">
        <v>90</v>
      </c>
      <c r="K26" s="74" t="s">
        <v>1879</v>
      </c>
      <c r="L26" s="71">
        <f t="shared" si="2"/>
        <v>0</v>
      </c>
      <c r="M26" s="74">
        <f t="shared" si="5"/>
        <v>89.893439999999998</v>
      </c>
      <c r="N26" s="72">
        <f t="shared" si="6"/>
        <v>0</v>
      </c>
      <c r="O26" s="86" t="s">
        <v>1925</v>
      </c>
      <c r="Q26" s="86"/>
      <c r="R26" s="72"/>
      <c r="S26" s="72"/>
      <c r="T26" s="72"/>
    </row>
    <row r="27" spans="2:29" s="31" customFormat="1" x14ac:dyDescent="0.3">
      <c r="B27" s="83">
        <v>2012</v>
      </c>
      <c r="C27" s="85" t="s">
        <v>781</v>
      </c>
      <c r="D27" s="85" t="s">
        <v>842</v>
      </c>
      <c r="E27" s="85" t="s">
        <v>843</v>
      </c>
      <c r="F27" s="86" t="s">
        <v>844</v>
      </c>
      <c r="G27" s="86">
        <v>1240</v>
      </c>
      <c r="H27" s="86">
        <v>1090</v>
      </c>
      <c r="I27" s="86">
        <v>100</v>
      </c>
      <c r="K27" s="74" t="s">
        <v>1879</v>
      </c>
      <c r="L27" s="71">
        <f t="shared" si="2"/>
        <v>0</v>
      </c>
      <c r="M27" s="74">
        <f t="shared" si="5"/>
        <v>132.45679999999999</v>
      </c>
      <c r="N27" s="72">
        <f t="shared" si="6"/>
        <v>0</v>
      </c>
      <c r="O27" s="86" t="s">
        <v>1936</v>
      </c>
      <c r="Q27" s="86"/>
      <c r="R27" s="72"/>
      <c r="S27" s="72"/>
      <c r="T27" s="72"/>
    </row>
    <row r="28" spans="2:29" s="31" customFormat="1" x14ac:dyDescent="0.3">
      <c r="B28" s="83">
        <v>2012</v>
      </c>
      <c r="C28" s="85" t="s">
        <v>781</v>
      </c>
      <c r="D28" s="85" t="s">
        <v>555</v>
      </c>
      <c r="E28" s="85" t="s">
        <v>857</v>
      </c>
      <c r="F28" s="86" t="s">
        <v>858</v>
      </c>
      <c r="G28" s="86">
        <v>785</v>
      </c>
      <c r="H28" s="86">
        <v>710</v>
      </c>
      <c r="I28" s="86">
        <v>80</v>
      </c>
      <c r="K28" s="74" t="s">
        <v>1879</v>
      </c>
      <c r="L28" s="71">
        <f t="shared" si="2"/>
        <v>0</v>
      </c>
      <c r="M28" s="74">
        <f t="shared" si="5"/>
        <v>43.696240000000003</v>
      </c>
      <c r="N28" s="72">
        <f t="shared" si="6"/>
        <v>0</v>
      </c>
      <c r="O28" s="86" t="s">
        <v>1928</v>
      </c>
      <c r="Q28" s="86"/>
      <c r="R28" s="72"/>
      <c r="S28" s="72"/>
      <c r="T28" s="72"/>
      <c r="U28" s="79"/>
    </row>
    <row r="29" spans="2:29" s="31" customFormat="1" x14ac:dyDescent="0.3">
      <c r="B29" s="83">
        <v>2012</v>
      </c>
      <c r="C29" s="89" t="s">
        <v>781</v>
      </c>
      <c r="D29" s="89" t="s">
        <v>1964</v>
      </c>
      <c r="E29" s="89" t="s">
        <v>1965</v>
      </c>
      <c r="F29" s="89" t="s">
        <v>1966</v>
      </c>
      <c r="G29" s="89">
        <v>1000</v>
      </c>
      <c r="H29" s="89">
        <v>950</v>
      </c>
      <c r="I29" s="89">
        <v>90</v>
      </c>
      <c r="K29" s="74" t="s">
        <v>1879</v>
      </c>
      <c r="L29" s="71">
        <f t="shared" si="2"/>
        <v>0</v>
      </c>
      <c r="M29" s="74">
        <f t="shared" si="5"/>
        <v>83.79</v>
      </c>
      <c r="N29" s="72">
        <f t="shared" si="6"/>
        <v>0</v>
      </c>
      <c r="O29" s="89" t="s">
        <v>1928</v>
      </c>
      <c r="Q29" s="86"/>
      <c r="R29" s="72"/>
      <c r="S29" s="72"/>
      <c r="T29" s="72"/>
      <c r="U29" s="79"/>
    </row>
    <row r="30" spans="2:29" s="31" customFormat="1" x14ac:dyDescent="0.3">
      <c r="B30" s="83">
        <v>2012</v>
      </c>
      <c r="C30" s="85" t="s">
        <v>781</v>
      </c>
      <c r="D30" s="85" t="s">
        <v>886</v>
      </c>
      <c r="E30" s="85" t="s">
        <v>887</v>
      </c>
      <c r="F30" s="86" t="s">
        <v>888</v>
      </c>
      <c r="G30" s="86">
        <v>940</v>
      </c>
      <c r="H30" s="86">
        <v>870</v>
      </c>
      <c r="I30" s="86">
        <v>80</v>
      </c>
      <c r="K30" s="74" t="s">
        <v>1879</v>
      </c>
      <c r="L30" s="71">
        <f t="shared" si="2"/>
        <v>0</v>
      </c>
      <c r="M30" s="74">
        <f t="shared" si="5"/>
        <v>64.115520000000004</v>
      </c>
      <c r="N30" s="72">
        <f t="shared" si="6"/>
        <v>0</v>
      </c>
      <c r="O30" s="86" t="s">
        <v>1932</v>
      </c>
      <c r="Q30" s="86"/>
      <c r="R30" s="72"/>
      <c r="S30" s="72"/>
      <c r="T30" s="72"/>
      <c r="U30" s="79"/>
    </row>
    <row r="31" spans="2:29" s="31" customFormat="1" x14ac:dyDescent="0.3">
      <c r="B31" s="83">
        <v>2012</v>
      </c>
      <c r="C31" s="85" t="s">
        <v>781</v>
      </c>
      <c r="D31" s="85" t="s">
        <v>892</v>
      </c>
      <c r="E31" s="85" t="s">
        <v>893</v>
      </c>
      <c r="F31" s="86" t="s">
        <v>894</v>
      </c>
      <c r="G31" s="86">
        <v>730</v>
      </c>
      <c r="H31" s="86">
        <v>600</v>
      </c>
      <c r="I31" s="86">
        <v>75</v>
      </c>
      <c r="K31" s="74" t="s">
        <v>1879</v>
      </c>
      <c r="L31" s="71">
        <f t="shared" si="2"/>
        <v>0</v>
      </c>
      <c r="M31" s="74">
        <f t="shared" si="5"/>
        <v>32.192999999999998</v>
      </c>
      <c r="N31" s="72">
        <f t="shared" si="6"/>
        <v>0</v>
      </c>
      <c r="O31" s="86" t="s">
        <v>1932</v>
      </c>
      <c r="Q31" s="86"/>
      <c r="R31" s="72"/>
      <c r="S31" s="72"/>
      <c r="T31" s="72"/>
      <c r="U31" s="79"/>
    </row>
    <row r="32" spans="2:29" s="31" customFormat="1" x14ac:dyDescent="0.3">
      <c r="B32" s="83">
        <v>2012</v>
      </c>
      <c r="C32" s="85" t="s">
        <v>781</v>
      </c>
      <c r="D32" s="85" t="s">
        <v>895</v>
      </c>
      <c r="E32" s="85" t="s">
        <v>896</v>
      </c>
      <c r="F32" s="86" t="s">
        <v>897</v>
      </c>
      <c r="G32" s="86">
        <v>940</v>
      </c>
      <c r="H32" s="86">
        <v>870</v>
      </c>
      <c r="I32" s="86">
        <v>80</v>
      </c>
      <c r="K32" s="74" t="s">
        <v>1879</v>
      </c>
      <c r="L32" s="71">
        <f t="shared" si="2"/>
        <v>0</v>
      </c>
      <c r="M32" s="74">
        <f t="shared" si="5"/>
        <v>64.115520000000004</v>
      </c>
      <c r="N32" s="72">
        <f t="shared" si="6"/>
        <v>0</v>
      </c>
      <c r="O32" s="86" t="s">
        <v>1932</v>
      </c>
      <c r="Q32" s="79"/>
      <c r="R32" s="79"/>
      <c r="S32" s="79"/>
      <c r="T32" s="79"/>
      <c r="U32" s="79"/>
    </row>
    <row r="33" spans="2:33" s="31" customFormat="1" x14ac:dyDescent="0.3">
      <c r="B33" s="83">
        <v>2012</v>
      </c>
      <c r="C33" s="87" t="s">
        <v>1967</v>
      </c>
      <c r="D33" s="87" t="s">
        <v>1968</v>
      </c>
      <c r="E33" s="87" t="s">
        <v>1969</v>
      </c>
      <c r="F33" s="87" t="s">
        <v>1970</v>
      </c>
      <c r="G33" s="87">
        <v>1140</v>
      </c>
      <c r="H33" s="87">
        <v>980</v>
      </c>
      <c r="I33" s="87">
        <v>170</v>
      </c>
      <c r="K33" s="74" t="s">
        <v>1879</v>
      </c>
      <c r="L33" s="71">
        <f t="shared" si="2"/>
        <v>0</v>
      </c>
      <c r="M33" s="74">
        <f t="shared" si="5"/>
        <v>186.12551999999999</v>
      </c>
      <c r="N33" s="72">
        <f t="shared" si="6"/>
        <v>0</v>
      </c>
      <c r="O33" s="87" t="s">
        <v>1932</v>
      </c>
      <c r="Q33" s="79"/>
      <c r="R33" s="79"/>
      <c r="S33" s="79"/>
      <c r="T33" s="79"/>
      <c r="U33" s="79"/>
      <c r="AG33"/>
    </row>
    <row r="34" spans="2:33" s="31" customFormat="1" ht="13.8" x14ac:dyDescent="0.25">
      <c r="B34" s="83">
        <v>2012</v>
      </c>
      <c r="C34" s="90" t="s">
        <v>781</v>
      </c>
      <c r="D34" s="90" t="s">
        <v>1971</v>
      </c>
      <c r="E34" s="90" t="s">
        <v>1972</v>
      </c>
      <c r="F34" s="90" t="s">
        <v>1973</v>
      </c>
      <c r="G34" s="90">
        <v>600</v>
      </c>
      <c r="H34" s="90">
        <v>690</v>
      </c>
      <c r="I34" s="90">
        <v>80</v>
      </c>
      <c r="K34" s="74" t="s">
        <v>1879</v>
      </c>
      <c r="L34" s="71">
        <f t="shared" si="2"/>
        <v>0</v>
      </c>
      <c r="M34" s="74">
        <f t="shared" si="5"/>
        <v>32.457599999999999</v>
      </c>
      <c r="N34" s="72">
        <f t="shared" si="6"/>
        <v>0</v>
      </c>
      <c r="O34" s="90" t="s">
        <v>1928</v>
      </c>
      <c r="Q34" s="79"/>
      <c r="R34" s="79"/>
    </row>
    <row r="35" spans="2:33" s="31" customFormat="1" x14ac:dyDescent="0.3">
      <c r="B35" s="83">
        <v>2012</v>
      </c>
      <c r="C35" s="85" t="s">
        <v>781</v>
      </c>
      <c r="D35" s="91" t="s">
        <v>1974</v>
      </c>
      <c r="E35" s="83"/>
      <c r="F35" s="83"/>
      <c r="G35" s="83"/>
      <c r="H35" s="83"/>
      <c r="I35" s="83"/>
      <c r="K35" s="74" t="s">
        <v>1879</v>
      </c>
      <c r="L35" s="71">
        <f t="shared" si="2"/>
        <v>0</v>
      </c>
      <c r="M35" s="74">
        <f t="shared" si="5"/>
        <v>0</v>
      </c>
      <c r="N35" s="72">
        <f t="shared" si="6"/>
        <v>0</v>
      </c>
      <c r="O35" s="83"/>
      <c r="Q35" s="79"/>
      <c r="R35" s="79"/>
    </row>
    <row r="36" spans="2:33" s="31" customFormat="1" x14ac:dyDescent="0.3">
      <c r="B36" s="83">
        <v>2012</v>
      </c>
      <c r="C36" s="85" t="s">
        <v>781</v>
      </c>
      <c r="D36" s="85" t="s">
        <v>1975</v>
      </c>
      <c r="E36" s="85" t="s">
        <v>1976</v>
      </c>
      <c r="F36" s="86" t="s">
        <v>1977</v>
      </c>
      <c r="G36" s="86">
        <v>600</v>
      </c>
      <c r="H36" s="86">
        <v>690</v>
      </c>
      <c r="I36" s="86">
        <v>80</v>
      </c>
      <c r="K36" s="74" t="s">
        <v>1879</v>
      </c>
      <c r="L36" s="71">
        <f t="shared" si="2"/>
        <v>0</v>
      </c>
      <c r="M36" s="74">
        <f t="shared" si="5"/>
        <v>32.457599999999999</v>
      </c>
      <c r="N36" s="72">
        <f t="shared" si="6"/>
        <v>0</v>
      </c>
      <c r="O36" s="86" t="s">
        <v>1928</v>
      </c>
      <c r="Q36" s="79"/>
      <c r="R36" s="79"/>
    </row>
    <row r="37" spans="2:33" s="31" customFormat="1" x14ac:dyDescent="0.3">
      <c r="B37" s="83">
        <v>2012</v>
      </c>
      <c r="C37" s="85" t="s">
        <v>781</v>
      </c>
      <c r="D37" s="85" t="s">
        <v>913</v>
      </c>
      <c r="E37" s="85" t="s">
        <v>914</v>
      </c>
      <c r="F37" s="92" t="s">
        <v>915</v>
      </c>
      <c r="G37" s="92">
        <v>740</v>
      </c>
      <c r="H37" s="92">
        <v>650</v>
      </c>
      <c r="I37" s="92">
        <v>110</v>
      </c>
      <c r="K37" s="74" t="s">
        <v>1879</v>
      </c>
      <c r="L37" s="71">
        <f t="shared" si="2"/>
        <v>0</v>
      </c>
      <c r="M37" s="74">
        <f t="shared" si="5"/>
        <v>51.851799999999997</v>
      </c>
      <c r="N37" s="72">
        <f t="shared" si="6"/>
        <v>0</v>
      </c>
      <c r="O37" s="92" t="s">
        <v>1928</v>
      </c>
      <c r="Q37" s="79"/>
      <c r="R37" s="79"/>
    </row>
    <row r="38" spans="2:33" s="31" customFormat="1" x14ac:dyDescent="0.3">
      <c r="B38" s="83">
        <v>2012</v>
      </c>
      <c r="C38" s="85" t="s">
        <v>781</v>
      </c>
      <c r="D38" s="85" t="s">
        <v>916</v>
      </c>
      <c r="E38" s="85" t="s">
        <v>917</v>
      </c>
      <c r="F38" s="92" t="s">
        <v>918</v>
      </c>
      <c r="G38" s="92">
        <v>940</v>
      </c>
      <c r="H38" s="92">
        <v>870</v>
      </c>
      <c r="I38" s="92">
        <v>140</v>
      </c>
      <c r="K38" s="74" t="s">
        <v>1879</v>
      </c>
      <c r="L38" s="71">
        <f t="shared" si="2"/>
        <v>0</v>
      </c>
      <c r="M38" s="74">
        <f t="shared" si="5"/>
        <v>112.20216000000001</v>
      </c>
      <c r="N38" s="72">
        <f t="shared" si="6"/>
        <v>0</v>
      </c>
      <c r="O38" s="92" t="s">
        <v>1928</v>
      </c>
      <c r="Q38" s="79"/>
      <c r="R38" s="79"/>
    </row>
    <row r="39" spans="2:33" s="31" customFormat="1" x14ac:dyDescent="0.3">
      <c r="B39" s="83">
        <v>2012</v>
      </c>
      <c r="C39" s="85" t="s">
        <v>781</v>
      </c>
      <c r="D39" s="85" t="s">
        <v>1978</v>
      </c>
      <c r="E39" s="85" t="s">
        <v>1979</v>
      </c>
      <c r="F39" s="92" t="s">
        <v>1980</v>
      </c>
      <c r="G39" s="92">
        <v>940</v>
      </c>
      <c r="H39" s="92">
        <v>870</v>
      </c>
      <c r="I39" s="92">
        <v>170</v>
      </c>
      <c r="K39" s="74" t="s">
        <v>1879</v>
      </c>
      <c r="L39" s="71">
        <f t="shared" si="2"/>
        <v>0</v>
      </c>
      <c r="M39" s="74">
        <f t="shared" si="5"/>
        <v>136.24547999999999</v>
      </c>
      <c r="N39" s="72">
        <f t="shared" si="6"/>
        <v>0</v>
      </c>
      <c r="O39" s="92" t="s">
        <v>1929</v>
      </c>
      <c r="Q39" s="79"/>
      <c r="R39" s="79"/>
      <c r="S39" s="79"/>
      <c r="T39" s="79"/>
      <c r="U39" s="79"/>
    </row>
    <row r="40" spans="2:33" s="31" customFormat="1" x14ac:dyDescent="0.3">
      <c r="B40" s="83">
        <v>2012</v>
      </c>
      <c r="C40" s="85" t="s">
        <v>781</v>
      </c>
      <c r="D40" s="85" t="s">
        <v>922</v>
      </c>
      <c r="E40" s="85" t="s">
        <v>923</v>
      </c>
      <c r="F40" s="86" t="s">
        <v>1981</v>
      </c>
      <c r="G40" s="86">
        <v>785</v>
      </c>
      <c r="H40" s="86">
        <v>650</v>
      </c>
      <c r="I40" s="86">
        <v>65</v>
      </c>
      <c r="K40" s="74" t="s">
        <v>1879</v>
      </c>
      <c r="L40" s="71">
        <f t="shared" si="2"/>
        <v>0</v>
      </c>
      <c r="M40" s="74">
        <f t="shared" si="5"/>
        <v>32.502924999999998</v>
      </c>
      <c r="N40" s="72">
        <f t="shared" si="6"/>
        <v>0</v>
      </c>
      <c r="O40" s="86" t="s">
        <v>1932</v>
      </c>
      <c r="Q40" s="79"/>
      <c r="R40" s="79"/>
      <c r="S40" s="79"/>
      <c r="T40" s="79"/>
      <c r="U40" s="79"/>
    </row>
    <row r="41" spans="2:33" s="31" customFormat="1" x14ac:dyDescent="0.3">
      <c r="B41" s="83">
        <v>2012</v>
      </c>
      <c r="C41" s="85" t="s">
        <v>781</v>
      </c>
      <c r="D41" s="85" t="s">
        <v>925</v>
      </c>
      <c r="E41" s="85" t="s">
        <v>926</v>
      </c>
      <c r="F41" s="86" t="s">
        <v>927</v>
      </c>
      <c r="G41" s="86">
        <v>1000</v>
      </c>
      <c r="H41" s="86">
        <v>900</v>
      </c>
      <c r="I41" s="86">
        <v>80</v>
      </c>
      <c r="K41" s="74" t="s">
        <v>1879</v>
      </c>
      <c r="L41" s="71">
        <f t="shared" si="2"/>
        <v>0</v>
      </c>
      <c r="M41" s="74">
        <f t="shared" si="5"/>
        <v>70.56</v>
      </c>
      <c r="N41" s="72">
        <f t="shared" si="6"/>
        <v>0</v>
      </c>
      <c r="O41" s="86" t="s">
        <v>1932</v>
      </c>
      <c r="Q41" s="79"/>
      <c r="R41" s="79"/>
      <c r="S41" s="79"/>
      <c r="U41" s="79"/>
    </row>
    <row r="42" spans="2:33" s="79" customFormat="1" x14ac:dyDescent="0.3">
      <c r="B42" s="83">
        <v>2012</v>
      </c>
      <c r="C42" s="85"/>
      <c r="D42" s="85" t="s">
        <v>2598</v>
      </c>
      <c r="E42" s="85" t="s">
        <v>2596</v>
      </c>
      <c r="F42" s="86"/>
      <c r="G42" s="86">
        <v>1150</v>
      </c>
      <c r="H42" s="86">
        <v>950</v>
      </c>
      <c r="I42" s="86">
        <v>150</v>
      </c>
      <c r="K42" s="74" t="s">
        <v>1879</v>
      </c>
      <c r="L42" s="71">
        <f t="shared" si="2"/>
        <v>0</v>
      </c>
      <c r="M42" s="74">
        <f t="shared" ref="M42:M46" si="7">IF(K42="PEBD",PRODUCT(G42:I42)*$D$6/1000000,0)</f>
        <v>160.5975</v>
      </c>
      <c r="N42" s="72">
        <f t="shared" ref="N42:N46" si="8">IF(M42="PEBD",PRODUCT(G42:I42)*$D$6/1000000,0)</f>
        <v>0</v>
      </c>
      <c r="O42" s="86" t="s">
        <v>1932</v>
      </c>
    </row>
    <row r="43" spans="2:33" s="79" customFormat="1" x14ac:dyDescent="0.3">
      <c r="B43" s="83">
        <v>2012</v>
      </c>
      <c r="C43" s="85"/>
      <c r="D43" s="85" t="s">
        <v>1174</v>
      </c>
      <c r="E43" s="85" t="s">
        <v>2597</v>
      </c>
      <c r="F43" s="86"/>
      <c r="G43" s="86">
        <v>785</v>
      </c>
      <c r="H43" s="86">
        <v>650</v>
      </c>
      <c r="I43" s="86">
        <v>130</v>
      </c>
      <c r="K43" s="74" t="s">
        <v>1879</v>
      </c>
      <c r="L43" s="71">
        <f t="shared" si="2"/>
        <v>0</v>
      </c>
      <c r="M43" s="74">
        <f t="shared" si="7"/>
        <v>65.005849999999995</v>
      </c>
      <c r="N43" s="72">
        <f t="shared" si="8"/>
        <v>0</v>
      </c>
      <c r="O43" s="86" t="s">
        <v>1932</v>
      </c>
    </row>
    <row r="44" spans="2:33" s="79" customFormat="1" x14ac:dyDescent="0.3">
      <c r="B44" s="83">
        <v>2012</v>
      </c>
      <c r="C44" s="85"/>
      <c r="D44" s="85" t="s">
        <v>935</v>
      </c>
      <c r="E44" s="85" t="s">
        <v>936</v>
      </c>
      <c r="F44" s="86"/>
      <c r="G44" s="86">
        <v>730</v>
      </c>
      <c r="H44" s="86">
        <v>600</v>
      </c>
      <c r="I44" s="86">
        <v>90</v>
      </c>
      <c r="K44" s="74" t="s">
        <v>1879</v>
      </c>
      <c r="L44" s="71">
        <f t="shared" si="2"/>
        <v>0</v>
      </c>
      <c r="M44" s="74">
        <f t="shared" si="7"/>
        <v>38.631599999999999</v>
      </c>
      <c r="N44" s="72">
        <f t="shared" si="8"/>
        <v>0</v>
      </c>
      <c r="O44" s="86" t="s">
        <v>1932</v>
      </c>
    </row>
    <row r="45" spans="2:33" s="79" customFormat="1" x14ac:dyDescent="0.3">
      <c r="B45" s="83">
        <v>2012</v>
      </c>
      <c r="C45" s="85"/>
      <c r="D45" s="85" t="s">
        <v>2599</v>
      </c>
      <c r="E45" s="85" t="s">
        <v>1892</v>
      </c>
      <c r="F45" s="86"/>
      <c r="G45" s="86">
        <v>940</v>
      </c>
      <c r="H45" s="86">
        <v>870</v>
      </c>
      <c r="I45" s="86">
        <v>90</v>
      </c>
      <c r="K45" s="74" t="s">
        <v>1879</v>
      </c>
      <c r="L45" s="71">
        <f t="shared" si="2"/>
        <v>0</v>
      </c>
      <c r="M45" s="74">
        <f t="shared" si="7"/>
        <v>72.129959999999997</v>
      </c>
      <c r="N45" s="72">
        <f t="shared" si="8"/>
        <v>0</v>
      </c>
      <c r="O45" s="86" t="s">
        <v>1932</v>
      </c>
    </row>
    <row r="46" spans="2:33" s="79" customFormat="1" x14ac:dyDescent="0.3">
      <c r="B46" s="83">
        <v>2012</v>
      </c>
      <c r="C46" s="85"/>
      <c r="D46" s="85" t="s">
        <v>2600</v>
      </c>
      <c r="E46" s="85" t="s">
        <v>1891</v>
      </c>
      <c r="F46" s="86"/>
      <c r="G46" s="86">
        <v>940</v>
      </c>
      <c r="H46" s="86">
        <v>870</v>
      </c>
      <c r="I46" s="86">
        <v>90</v>
      </c>
      <c r="K46" s="74" t="s">
        <v>1879</v>
      </c>
      <c r="L46" s="71">
        <f t="shared" si="2"/>
        <v>0</v>
      </c>
      <c r="M46" s="74">
        <f t="shared" si="7"/>
        <v>72.129959999999997</v>
      </c>
      <c r="N46" s="72">
        <f t="shared" si="8"/>
        <v>0</v>
      </c>
      <c r="O46" s="86" t="s">
        <v>1932</v>
      </c>
    </row>
    <row r="47" spans="2:33" s="31" customFormat="1" x14ac:dyDescent="0.3">
      <c r="B47" s="83">
        <v>2012</v>
      </c>
      <c r="C47" s="85" t="s">
        <v>781</v>
      </c>
      <c r="D47" s="85" t="s">
        <v>541</v>
      </c>
      <c r="E47" s="85" t="s">
        <v>929</v>
      </c>
      <c r="F47" s="86" t="s">
        <v>930</v>
      </c>
      <c r="G47" s="86">
        <v>785</v>
      </c>
      <c r="H47" s="86">
        <v>650</v>
      </c>
      <c r="I47" s="86">
        <v>65</v>
      </c>
      <c r="K47" s="74" t="s">
        <v>1879</v>
      </c>
      <c r="L47" s="71">
        <f t="shared" si="2"/>
        <v>0</v>
      </c>
      <c r="M47" s="74">
        <f t="shared" si="5"/>
        <v>32.502924999999998</v>
      </c>
      <c r="N47" s="72">
        <f t="shared" si="6"/>
        <v>0</v>
      </c>
      <c r="O47" s="86" t="s">
        <v>1932</v>
      </c>
      <c r="Q47" s="79"/>
      <c r="R47" s="79"/>
    </row>
    <row r="48" spans="2:33" s="31" customFormat="1" x14ac:dyDescent="0.3">
      <c r="B48" s="83">
        <v>2012</v>
      </c>
      <c r="C48" s="85" t="s">
        <v>781</v>
      </c>
      <c r="D48" s="85" t="s">
        <v>928</v>
      </c>
      <c r="E48" s="85" t="s">
        <v>929</v>
      </c>
      <c r="F48" s="86" t="s">
        <v>930</v>
      </c>
      <c r="G48" s="86">
        <v>785</v>
      </c>
      <c r="H48" s="86">
        <v>650</v>
      </c>
      <c r="I48" s="86">
        <v>65</v>
      </c>
      <c r="K48" s="74" t="s">
        <v>1879</v>
      </c>
      <c r="L48" s="71">
        <f t="shared" si="2"/>
        <v>0</v>
      </c>
      <c r="M48" s="74">
        <f t="shared" si="5"/>
        <v>32.502924999999998</v>
      </c>
      <c r="N48" s="72">
        <f t="shared" si="6"/>
        <v>0</v>
      </c>
      <c r="O48" s="86" t="s">
        <v>1932</v>
      </c>
      <c r="Q48" s="79"/>
      <c r="R48" s="79"/>
    </row>
    <row r="49" spans="2:18" s="31" customFormat="1" x14ac:dyDescent="0.3">
      <c r="B49" s="83">
        <v>2012</v>
      </c>
      <c r="C49" s="85" t="s">
        <v>781</v>
      </c>
      <c r="D49" s="85" t="s">
        <v>595</v>
      </c>
      <c r="E49" s="85" t="s">
        <v>931</v>
      </c>
      <c r="F49" s="86" t="s">
        <v>1982</v>
      </c>
      <c r="G49" s="86">
        <v>580</v>
      </c>
      <c r="H49" s="86">
        <v>405</v>
      </c>
      <c r="I49" s="88">
        <v>75</v>
      </c>
      <c r="K49" s="74" t="s">
        <v>1879</v>
      </c>
      <c r="L49" s="71">
        <f t="shared" si="2"/>
        <v>0</v>
      </c>
      <c r="M49" s="74">
        <f t="shared" si="5"/>
        <v>17.265149999999998</v>
      </c>
      <c r="N49" s="72">
        <f t="shared" si="6"/>
        <v>0</v>
      </c>
      <c r="O49" s="86" t="s">
        <v>1932</v>
      </c>
      <c r="Q49" s="79"/>
      <c r="R49" s="79"/>
    </row>
    <row r="50" spans="2:18" s="31" customFormat="1" x14ac:dyDescent="0.3">
      <c r="B50" s="83">
        <v>2012</v>
      </c>
      <c r="C50" s="85" t="s">
        <v>781</v>
      </c>
      <c r="D50" s="85" t="s">
        <v>560</v>
      </c>
      <c r="E50" s="85" t="s">
        <v>1983</v>
      </c>
      <c r="F50" s="86" t="s">
        <v>1984</v>
      </c>
      <c r="G50" s="86">
        <v>730</v>
      </c>
      <c r="H50" s="86">
        <v>600</v>
      </c>
      <c r="I50" s="86">
        <v>65</v>
      </c>
      <c r="K50" s="74" t="s">
        <v>1879</v>
      </c>
      <c r="L50" s="71">
        <f t="shared" si="2"/>
        <v>0</v>
      </c>
      <c r="M50" s="74">
        <f t="shared" si="5"/>
        <v>27.900600000000001</v>
      </c>
      <c r="N50" s="72">
        <f t="shared" si="6"/>
        <v>0</v>
      </c>
      <c r="O50" s="86" t="s">
        <v>1932</v>
      </c>
      <c r="Q50" s="79"/>
      <c r="R50" s="79"/>
    </row>
    <row r="51" spans="2:18" s="31" customFormat="1" x14ac:dyDescent="0.3">
      <c r="B51" s="83">
        <v>2012</v>
      </c>
      <c r="C51" s="87" t="s">
        <v>781</v>
      </c>
      <c r="D51" s="87" t="s">
        <v>599</v>
      </c>
      <c r="E51" s="87" t="s">
        <v>1985</v>
      </c>
      <c r="F51" s="87" t="s">
        <v>1986</v>
      </c>
      <c r="G51" s="87">
        <v>730</v>
      </c>
      <c r="H51" s="87">
        <v>600</v>
      </c>
      <c r="I51" s="87">
        <v>75</v>
      </c>
      <c r="K51" s="74" t="s">
        <v>1879</v>
      </c>
      <c r="L51" s="71">
        <f t="shared" si="2"/>
        <v>0</v>
      </c>
      <c r="M51" s="74">
        <f t="shared" si="5"/>
        <v>32.192999999999998</v>
      </c>
      <c r="N51" s="72">
        <f t="shared" si="6"/>
        <v>0</v>
      </c>
      <c r="O51" s="87" t="s">
        <v>1932</v>
      </c>
      <c r="Q51" s="79"/>
      <c r="R51" s="79"/>
    </row>
    <row r="52" spans="2:18" s="31" customFormat="1" x14ac:dyDescent="0.3">
      <c r="B52" s="83">
        <v>2012</v>
      </c>
      <c r="C52" s="87" t="s">
        <v>781</v>
      </c>
      <c r="D52" s="87" t="s">
        <v>601</v>
      </c>
      <c r="E52" s="87" t="s">
        <v>1987</v>
      </c>
      <c r="F52" s="87" t="s">
        <v>1988</v>
      </c>
      <c r="G52" s="87">
        <v>940</v>
      </c>
      <c r="H52" s="87">
        <v>870</v>
      </c>
      <c r="I52" s="87">
        <v>80</v>
      </c>
      <c r="K52" s="74" t="s">
        <v>1879</v>
      </c>
      <c r="L52" s="71">
        <f t="shared" si="2"/>
        <v>0</v>
      </c>
      <c r="M52" s="74">
        <f t="shared" si="5"/>
        <v>64.115520000000004</v>
      </c>
      <c r="N52" s="72">
        <f t="shared" si="6"/>
        <v>0</v>
      </c>
      <c r="O52" s="87" t="s">
        <v>1932</v>
      </c>
      <c r="Q52" s="79"/>
      <c r="R52" s="79"/>
    </row>
    <row r="53" spans="2:18" s="31" customFormat="1" x14ac:dyDescent="0.3">
      <c r="B53" s="83">
        <v>2012</v>
      </c>
      <c r="C53" s="85" t="s">
        <v>781</v>
      </c>
      <c r="D53" s="85" t="s">
        <v>591</v>
      </c>
      <c r="E53" s="85" t="s">
        <v>933</v>
      </c>
      <c r="F53" s="86" t="s">
        <v>1989</v>
      </c>
      <c r="G53" s="86">
        <v>580</v>
      </c>
      <c r="H53" s="86">
        <v>405</v>
      </c>
      <c r="I53" s="88">
        <v>75</v>
      </c>
      <c r="K53" s="74" t="s">
        <v>1879</v>
      </c>
      <c r="L53" s="71">
        <f t="shared" si="2"/>
        <v>0</v>
      </c>
      <c r="M53" s="74">
        <f t="shared" si="5"/>
        <v>17.265149999999998</v>
      </c>
      <c r="N53" s="72">
        <f t="shared" si="6"/>
        <v>0</v>
      </c>
      <c r="O53" s="86" t="s">
        <v>1932</v>
      </c>
      <c r="Q53" s="79"/>
      <c r="R53" s="79"/>
    </row>
    <row r="54" spans="2:18" s="31" customFormat="1" x14ac:dyDescent="0.3">
      <c r="B54" s="83">
        <v>2012</v>
      </c>
      <c r="C54" s="85" t="s">
        <v>781</v>
      </c>
      <c r="D54" s="85" t="s">
        <v>1990</v>
      </c>
      <c r="E54" s="85" t="s">
        <v>1990</v>
      </c>
      <c r="F54" s="85" t="s">
        <v>1991</v>
      </c>
      <c r="G54" s="85">
        <v>785</v>
      </c>
      <c r="H54" s="85">
        <v>650</v>
      </c>
      <c r="I54" s="85">
        <v>80</v>
      </c>
      <c r="K54" s="74" t="s">
        <v>1879</v>
      </c>
      <c r="L54" s="71">
        <f t="shared" si="2"/>
        <v>0</v>
      </c>
      <c r="M54" s="74">
        <f t="shared" si="5"/>
        <v>40.003599999999999</v>
      </c>
      <c r="N54" s="72">
        <f t="shared" si="6"/>
        <v>0</v>
      </c>
      <c r="O54" s="85" t="s">
        <v>1928</v>
      </c>
      <c r="Q54" s="79"/>
      <c r="R54" s="79"/>
    </row>
    <row r="55" spans="2:18" s="31" customFormat="1" x14ac:dyDescent="0.3">
      <c r="B55" s="83">
        <v>2012</v>
      </c>
      <c r="C55" s="85" t="s">
        <v>781</v>
      </c>
      <c r="D55" s="85" t="s">
        <v>1992</v>
      </c>
      <c r="E55" s="85" t="s">
        <v>1992</v>
      </c>
      <c r="F55" s="85" t="s">
        <v>1993</v>
      </c>
      <c r="G55" s="85">
        <v>1000</v>
      </c>
      <c r="H55" s="85">
        <v>900</v>
      </c>
      <c r="I55" s="85">
        <v>80</v>
      </c>
      <c r="K55" s="74" t="s">
        <v>1879</v>
      </c>
      <c r="L55" s="71">
        <f t="shared" si="2"/>
        <v>0</v>
      </c>
      <c r="M55" s="74">
        <f t="shared" si="5"/>
        <v>70.56</v>
      </c>
      <c r="N55" s="72">
        <f t="shared" si="6"/>
        <v>0</v>
      </c>
      <c r="O55" s="85" t="s">
        <v>1928</v>
      </c>
      <c r="Q55" s="79"/>
    </row>
    <row r="56" spans="2:18" s="31" customFormat="1" x14ac:dyDescent="0.3">
      <c r="B56" s="83">
        <v>2012</v>
      </c>
      <c r="C56" s="87" t="s">
        <v>781</v>
      </c>
      <c r="D56" s="87" t="s">
        <v>1994</v>
      </c>
      <c r="E56" s="87" t="s">
        <v>1995</v>
      </c>
      <c r="F56" s="87" t="s">
        <v>1996</v>
      </c>
      <c r="G56" s="87">
        <v>940</v>
      </c>
      <c r="H56" s="87">
        <v>870</v>
      </c>
      <c r="I56" s="87">
        <v>80</v>
      </c>
      <c r="K56" s="74" t="s">
        <v>1879</v>
      </c>
      <c r="L56" s="71">
        <f t="shared" si="2"/>
        <v>0</v>
      </c>
      <c r="M56" s="74">
        <f t="shared" si="5"/>
        <v>64.115520000000004</v>
      </c>
      <c r="N56" s="72">
        <f t="shared" si="6"/>
        <v>0</v>
      </c>
      <c r="O56" s="87" t="s">
        <v>1932</v>
      </c>
      <c r="Q56" s="79"/>
    </row>
    <row r="57" spans="2:18" s="31" customFormat="1" x14ac:dyDescent="0.3">
      <c r="B57" s="83">
        <v>2012</v>
      </c>
      <c r="C57" s="87" t="s">
        <v>781</v>
      </c>
      <c r="D57" s="87" t="s">
        <v>597</v>
      </c>
      <c r="E57" s="87" t="s">
        <v>1997</v>
      </c>
      <c r="F57" s="87" t="s">
        <v>1998</v>
      </c>
      <c r="G57" s="87">
        <v>730</v>
      </c>
      <c r="H57" s="87">
        <v>600</v>
      </c>
      <c r="I57" s="87">
        <v>75</v>
      </c>
      <c r="K57" s="74" t="s">
        <v>1879</v>
      </c>
      <c r="L57" s="71">
        <f t="shared" si="2"/>
        <v>0</v>
      </c>
      <c r="M57" s="74">
        <f t="shared" si="5"/>
        <v>32.192999999999998</v>
      </c>
      <c r="N57" s="72">
        <f t="shared" si="6"/>
        <v>0</v>
      </c>
      <c r="O57" s="87" t="s">
        <v>1932</v>
      </c>
      <c r="Q57" s="79"/>
    </row>
    <row r="58" spans="2:18" s="31" customFormat="1" x14ac:dyDescent="0.3">
      <c r="B58" s="83">
        <v>2012</v>
      </c>
      <c r="C58" s="87" t="s">
        <v>781</v>
      </c>
      <c r="D58" s="87" t="s">
        <v>1999</v>
      </c>
      <c r="E58" s="87" t="s">
        <v>2000</v>
      </c>
      <c r="F58" s="87" t="s">
        <v>2001</v>
      </c>
      <c r="G58" s="87">
        <v>940</v>
      </c>
      <c r="H58" s="87">
        <v>870</v>
      </c>
      <c r="I58" s="87">
        <v>80</v>
      </c>
      <c r="K58" s="74" t="s">
        <v>1879</v>
      </c>
      <c r="L58" s="71">
        <f t="shared" si="2"/>
        <v>0</v>
      </c>
      <c r="M58" s="74">
        <f t="shared" si="5"/>
        <v>64.115520000000004</v>
      </c>
      <c r="N58" s="72">
        <f t="shared" si="6"/>
        <v>0</v>
      </c>
      <c r="O58" s="87" t="s">
        <v>1932</v>
      </c>
      <c r="Q58" s="79"/>
    </row>
    <row r="59" spans="2:18" s="31" customFormat="1" x14ac:dyDescent="0.3">
      <c r="B59" s="83">
        <v>2012</v>
      </c>
      <c r="C59" s="85" t="s">
        <v>781</v>
      </c>
      <c r="D59" s="85" t="s">
        <v>593</v>
      </c>
      <c r="E59" s="85" t="s">
        <v>944</v>
      </c>
      <c r="F59" s="86" t="s">
        <v>2002</v>
      </c>
      <c r="G59" s="86">
        <v>580</v>
      </c>
      <c r="H59" s="86">
        <v>405</v>
      </c>
      <c r="I59" s="88">
        <v>75</v>
      </c>
      <c r="K59" s="74" t="s">
        <v>1879</v>
      </c>
      <c r="L59" s="71">
        <f t="shared" si="2"/>
        <v>0</v>
      </c>
      <c r="M59" s="74">
        <f t="shared" si="5"/>
        <v>17.265149999999998</v>
      </c>
      <c r="N59" s="72">
        <f t="shared" si="6"/>
        <v>0</v>
      </c>
      <c r="O59" s="86" t="s">
        <v>1932</v>
      </c>
      <c r="Q59" s="79"/>
    </row>
    <row r="60" spans="2:18" s="31" customFormat="1" x14ac:dyDescent="0.3">
      <c r="B60" s="83">
        <v>2012</v>
      </c>
      <c r="C60" s="87" t="s">
        <v>781</v>
      </c>
      <c r="D60" s="87" t="s">
        <v>548</v>
      </c>
      <c r="E60" s="87" t="s">
        <v>946</v>
      </c>
      <c r="F60" s="87" t="s">
        <v>2003</v>
      </c>
      <c r="G60" s="87">
        <v>580</v>
      </c>
      <c r="H60" s="87">
        <v>405</v>
      </c>
      <c r="I60" s="87">
        <v>75</v>
      </c>
      <c r="K60" s="74" t="s">
        <v>1879</v>
      </c>
      <c r="L60" s="71">
        <f t="shared" si="2"/>
        <v>0</v>
      </c>
      <c r="M60" s="74">
        <f t="shared" si="5"/>
        <v>17.265149999999998</v>
      </c>
      <c r="N60" s="72">
        <f t="shared" si="6"/>
        <v>0</v>
      </c>
      <c r="O60" s="87" t="s">
        <v>1932</v>
      </c>
      <c r="Q60" s="79"/>
    </row>
    <row r="61" spans="2:18" s="31" customFormat="1" x14ac:dyDescent="0.3">
      <c r="B61" s="83">
        <v>2012</v>
      </c>
      <c r="C61" s="85" t="s">
        <v>781</v>
      </c>
      <c r="D61" s="85" t="s">
        <v>2004</v>
      </c>
      <c r="E61" s="85" t="s">
        <v>2005</v>
      </c>
      <c r="F61" s="86" t="s">
        <v>2006</v>
      </c>
      <c r="G61" s="86">
        <v>680</v>
      </c>
      <c r="H61" s="86">
        <v>520</v>
      </c>
      <c r="I61" s="86">
        <v>65</v>
      </c>
      <c r="K61" s="74" t="s">
        <v>1879</v>
      </c>
      <c r="L61" s="71">
        <f t="shared" si="2"/>
        <v>0</v>
      </c>
      <c r="M61" s="74">
        <f t="shared" si="5"/>
        <v>22.524319999999999</v>
      </c>
      <c r="N61" s="72">
        <f t="shared" si="6"/>
        <v>0</v>
      </c>
      <c r="O61" s="86" t="s">
        <v>1932</v>
      </c>
      <c r="Q61" s="79"/>
    </row>
    <row r="62" spans="2:18" s="31" customFormat="1" x14ac:dyDescent="0.3">
      <c r="B62" s="83">
        <v>2012</v>
      </c>
      <c r="C62" s="87" t="s">
        <v>781</v>
      </c>
      <c r="D62" s="87" t="s">
        <v>589</v>
      </c>
      <c r="E62" s="87" t="s">
        <v>948</v>
      </c>
      <c r="F62" s="87" t="s">
        <v>2007</v>
      </c>
      <c r="G62" s="87">
        <v>730</v>
      </c>
      <c r="H62" s="87">
        <v>600</v>
      </c>
      <c r="I62" s="87">
        <v>75</v>
      </c>
      <c r="K62" s="74" t="s">
        <v>1879</v>
      </c>
      <c r="L62" s="71">
        <f t="shared" si="2"/>
        <v>0</v>
      </c>
      <c r="M62" s="74">
        <f t="shared" si="5"/>
        <v>32.192999999999998</v>
      </c>
      <c r="N62" s="72">
        <f t="shared" si="6"/>
        <v>0</v>
      </c>
      <c r="O62" s="87" t="s">
        <v>1932</v>
      </c>
      <c r="Q62"/>
    </row>
    <row r="63" spans="2:18" s="31" customFormat="1" x14ac:dyDescent="0.3">
      <c r="B63" s="83">
        <v>2012</v>
      </c>
      <c r="C63" s="87" t="s">
        <v>781</v>
      </c>
      <c r="D63" s="87" t="s">
        <v>2008</v>
      </c>
      <c r="E63" s="87" t="s">
        <v>2009</v>
      </c>
      <c r="F63" s="87" t="s">
        <v>2010</v>
      </c>
      <c r="G63" s="87">
        <v>785</v>
      </c>
      <c r="H63" s="87">
        <v>650</v>
      </c>
      <c r="I63" s="87">
        <v>65</v>
      </c>
      <c r="K63" s="74" t="s">
        <v>1879</v>
      </c>
      <c r="L63" s="71">
        <f t="shared" si="2"/>
        <v>0</v>
      </c>
      <c r="M63" s="74">
        <f t="shared" si="5"/>
        <v>32.502924999999998</v>
      </c>
      <c r="N63" s="72">
        <f t="shared" si="6"/>
        <v>0</v>
      </c>
      <c r="O63" s="87" t="s">
        <v>1932</v>
      </c>
      <c r="Q63"/>
    </row>
    <row r="64" spans="2:18" s="31" customFormat="1" x14ac:dyDescent="0.3">
      <c r="B64" s="83">
        <v>2012</v>
      </c>
      <c r="C64" s="89" t="s">
        <v>781</v>
      </c>
      <c r="D64" s="89" t="s">
        <v>2011</v>
      </c>
      <c r="E64" s="89" t="s">
        <v>2012</v>
      </c>
      <c r="F64" s="89" t="s">
        <v>2013</v>
      </c>
      <c r="G64" s="89">
        <v>1000</v>
      </c>
      <c r="H64" s="89">
        <v>900</v>
      </c>
      <c r="I64" s="89">
        <v>80</v>
      </c>
      <c r="K64" s="74" t="s">
        <v>1879</v>
      </c>
      <c r="L64" s="71">
        <f t="shared" si="2"/>
        <v>0</v>
      </c>
      <c r="M64" s="74">
        <f t="shared" si="5"/>
        <v>70.56</v>
      </c>
      <c r="N64" s="72">
        <f t="shared" si="6"/>
        <v>0</v>
      </c>
      <c r="O64" s="89" t="s">
        <v>1928</v>
      </c>
      <c r="Q64"/>
    </row>
    <row r="65" spans="2:17" s="31" customFormat="1" x14ac:dyDescent="0.3">
      <c r="B65" s="83">
        <v>2012</v>
      </c>
      <c r="C65" s="87" t="s">
        <v>781</v>
      </c>
      <c r="D65" s="87" t="s">
        <v>2014</v>
      </c>
      <c r="E65" s="87" t="s">
        <v>2014</v>
      </c>
      <c r="F65" s="87" t="s">
        <v>2015</v>
      </c>
      <c r="G65" s="87">
        <v>1000</v>
      </c>
      <c r="H65" s="87">
        <v>900</v>
      </c>
      <c r="I65" s="87">
        <v>80</v>
      </c>
      <c r="K65" s="74" t="s">
        <v>1879</v>
      </c>
      <c r="L65" s="71">
        <f t="shared" si="2"/>
        <v>0</v>
      </c>
      <c r="M65" s="74">
        <f t="shared" si="5"/>
        <v>70.56</v>
      </c>
      <c r="N65" s="72">
        <f t="shared" si="6"/>
        <v>0</v>
      </c>
      <c r="O65" s="87" t="s">
        <v>1928</v>
      </c>
      <c r="Q65"/>
    </row>
    <row r="66" spans="2:17" s="31" customFormat="1" x14ac:dyDescent="0.3">
      <c r="B66" s="83">
        <v>2012</v>
      </c>
      <c r="C66" s="85" t="s">
        <v>781</v>
      </c>
      <c r="D66" s="85" t="s">
        <v>2016</v>
      </c>
      <c r="E66" s="85" t="s">
        <v>2017</v>
      </c>
      <c r="F66" s="86" t="s">
        <v>2018</v>
      </c>
      <c r="G66" s="86">
        <v>785</v>
      </c>
      <c r="H66" s="86">
        <v>650</v>
      </c>
      <c r="I66" s="86">
        <v>65</v>
      </c>
      <c r="K66" s="74" t="s">
        <v>1879</v>
      </c>
      <c r="L66" s="71">
        <f t="shared" si="2"/>
        <v>0</v>
      </c>
      <c r="M66" s="74">
        <f t="shared" si="5"/>
        <v>32.502924999999998</v>
      </c>
      <c r="N66" s="72">
        <f t="shared" si="6"/>
        <v>0</v>
      </c>
      <c r="O66" s="86" t="s">
        <v>1932</v>
      </c>
      <c r="Q66"/>
    </row>
    <row r="67" spans="2:17" s="31" customFormat="1" x14ac:dyDescent="0.3">
      <c r="B67" s="83">
        <v>2012</v>
      </c>
      <c r="C67" s="85" t="s">
        <v>781</v>
      </c>
      <c r="D67" s="85" t="s">
        <v>953</v>
      </c>
      <c r="E67" s="85" t="s">
        <v>954</v>
      </c>
      <c r="F67" s="86" t="s">
        <v>2019</v>
      </c>
      <c r="G67" s="86">
        <v>785</v>
      </c>
      <c r="H67" s="86">
        <v>650</v>
      </c>
      <c r="I67" s="86">
        <v>65</v>
      </c>
      <c r="K67" s="74" t="s">
        <v>1879</v>
      </c>
      <c r="L67" s="71">
        <f t="shared" si="2"/>
        <v>0</v>
      </c>
      <c r="M67" s="74">
        <f t="shared" si="5"/>
        <v>32.502924999999998</v>
      </c>
      <c r="N67" s="72">
        <f t="shared" si="6"/>
        <v>0</v>
      </c>
      <c r="O67" s="86" t="s">
        <v>1932</v>
      </c>
      <c r="Q67"/>
    </row>
    <row r="68" spans="2:17" s="31" customFormat="1" x14ac:dyDescent="0.3">
      <c r="B68" s="83">
        <v>2012</v>
      </c>
      <c r="C68" s="85" t="s">
        <v>781</v>
      </c>
      <c r="D68" s="85" t="s">
        <v>956</v>
      </c>
      <c r="E68" s="85" t="s">
        <v>957</v>
      </c>
      <c r="F68" s="86" t="s">
        <v>2020</v>
      </c>
      <c r="G68" s="86">
        <v>1000</v>
      </c>
      <c r="H68" s="86">
        <v>900</v>
      </c>
      <c r="I68" s="86">
        <v>80</v>
      </c>
      <c r="K68" s="74" t="s">
        <v>1879</v>
      </c>
      <c r="L68" s="71">
        <f t="shared" si="2"/>
        <v>0</v>
      </c>
      <c r="M68" s="74">
        <f t="shared" si="5"/>
        <v>70.56</v>
      </c>
      <c r="N68" s="72">
        <f t="shared" si="6"/>
        <v>0</v>
      </c>
      <c r="O68" s="86" t="s">
        <v>1932</v>
      </c>
      <c r="Q68"/>
    </row>
    <row r="69" spans="2:17" s="31" customFormat="1" x14ac:dyDescent="0.3">
      <c r="B69" s="83">
        <v>2012</v>
      </c>
      <c r="C69" s="85" t="s">
        <v>781</v>
      </c>
      <c r="D69" s="85" t="s">
        <v>959</v>
      </c>
      <c r="E69" s="85" t="s">
        <v>960</v>
      </c>
      <c r="F69" s="86" t="s">
        <v>2021</v>
      </c>
      <c r="G69" s="86">
        <v>1150</v>
      </c>
      <c r="H69" s="86">
        <v>1000</v>
      </c>
      <c r="I69" s="86">
        <v>100</v>
      </c>
      <c r="K69" s="74" t="s">
        <v>1879</v>
      </c>
      <c r="L69" s="71">
        <f t="shared" si="2"/>
        <v>0</v>
      </c>
      <c r="M69" s="74">
        <f t="shared" si="5"/>
        <v>112.7</v>
      </c>
      <c r="N69" s="72">
        <f t="shared" si="6"/>
        <v>0</v>
      </c>
      <c r="O69" s="86" t="s">
        <v>1932</v>
      </c>
      <c r="Q69"/>
    </row>
    <row r="70" spans="2:17" s="31" customFormat="1" x14ac:dyDescent="0.3">
      <c r="B70" s="83">
        <v>2012</v>
      </c>
      <c r="C70" s="85" t="s">
        <v>781</v>
      </c>
      <c r="D70" s="85" t="s">
        <v>962</v>
      </c>
      <c r="E70" s="85" t="s">
        <v>963</v>
      </c>
      <c r="F70" s="86" t="s">
        <v>2022</v>
      </c>
      <c r="G70" s="86">
        <v>785</v>
      </c>
      <c r="H70" s="86">
        <v>650</v>
      </c>
      <c r="I70" s="86">
        <v>65</v>
      </c>
      <c r="K70" s="74" t="s">
        <v>1879</v>
      </c>
      <c r="L70" s="71">
        <f t="shared" si="2"/>
        <v>0</v>
      </c>
      <c r="M70" s="74">
        <f t="shared" si="5"/>
        <v>32.502924999999998</v>
      </c>
      <c r="N70" s="72">
        <f t="shared" si="6"/>
        <v>0</v>
      </c>
      <c r="O70" s="86" t="s">
        <v>1932</v>
      </c>
      <c r="Q70"/>
    </row>
    <row r="71" spans="2:17" s="31" customFormat="1" x14ac:dyDescent="0.3">
      <c r="B71" s="83">
        <v>2012</v>
      </c>
      <c r="C71" s="85" t="s">
        <v>781</v>
      </c>
      <c r="D71" s="85" t="s">
        <v>965</v>
      </c>
      <c r="E71" s="85" t="s">
        <v>966</v>
      </c>
      <c r="F71" s="86" t="s">
        <v>2023</v>
      </c>
      <c r="G71" s="86">
        <v>1000</v>
      </c>
      <c r="H71" s="86">
        <v>900</v>
      </c>
      <c r="I71" s="86">
        <v>80</v>
      </c>
      <c r="K71" s="74" t="s">
        <v>1879</v>
      </c>
      <c r="L71" s="71">
        <f t="shared" si="2"/>
        <v>0</v>
      </c>
      <c r="M71" s="74">
        <f t="shared" si="5"/>
        <v>70.56</v>
      </c>
      <c r="N71" s="72">
        <f t="shared" si="6"/>
        <v>0</v>
      </c>
      <c r="O71" s="86" t="s">
        <v>1932</v>
      </c>
      <c r="Q71"/>
    </row>
    <row r="72" spans="2:17" s="31" customFormat="1" x14ac:dyDescent="0.3">
      <c r="B72" s="83">
        <v>2012</v>
      </c>
      <c r="C72" s="87" t="s">
        <v>781</v>
      </c>
      <c r="D72" s="87" t="s">
        <v>968</v>
      </c>
      <c r="E72" s="87" t="s">
        <v>969</v>
      </c>
      <c r="F72" s="87" t="s">
        <v>970</v>
      </c>
      <c r="G72" s="87">
        <v>785</v>
      </c>
      <c r="H72" s="87">
        <v>740</v>
      </c>
      <c r="I72" s="87">
        <v>110</v>
      </c>
      <c r="K72" s="74" t="s">
        <v>1879</v>
      </c>
      <c r="L72" s="71">
        <f t="shared" si="2"/>
        <v>0</v>
      </c>
      <c r="M72" s="74">
        <f t="shared" si="5"/>
        <v>62.621020000000001</v>
      </c>
      <c r="N72" s="72">
        <f t="shared" si="6"/>
        <v>0</v>
      </c>
      <c r="O72" s="87" t="s">
        <v>1928</v>
      </c>
      <c r="Q72"/>
    </row>
    <row r="73" spans="2:17" x14ac:dyDescent="0.3">
      <c r="B73" s="83">
        <v>2012</v>
      </c>
      <c r="C73" s="85" t="s">
        <v>781</v>
      </c>
      <c r="D73" s="85" t="s">
        <v>968</v>
      </c>
      <c r="E73" s="85" t="s">
        <v>969</v>
      </c>
      <c r="F73" s="86" t="s">
        <v>970</v>
      </c>
      <c r="G73" s="86">
        <v>785</v>
      </c>
      <c r="H73" s="86">
        <v>650</v>
      </c>
      <c r="I73" s="86">
        <v>80</v>
      </c>
      <c r="K73" s="74" t="s">
        <v>1879</v>
      </c>
      <c r="L73" s="71">
        <f t="shared" si="2"/>
        <v>0</v>
      </c>
      <c r="M73" s="74">
        <f t="shared" si="5"/>
        <v>40.003599999999999</v>
      </c>
      <c r="N73" s="72">
        <f t="shared" si="6"/>
        <v>0</v>
      </c>
      <c r="O73" s="86" t="s">
        <v>1928</v>
      </c>
      <c r="Q73"/>
    </row>
    <row r="74" spans="2:17" x14ac:dyDescent="0.3">
      <c r="B74" s="83">
        <v>2012</v>
      </c>
      <c r="C74" s="85" t="s">
        <v>781</v>
      </c>
      <c r="D74" s="85" t="s">
        <v>971</v>
      </c>
      <c r="E74" s="85" t="s">
        <v>972</v>
      </c>
      <c r="F74" s="86" t="s">
        <v>2024</v>
      </c>
      <c r="G74" s="86">
        <v>1000</v>
      </c>
      <c r="H74" s="86">
        <v>950</v>
      </c>
      <c r="I74" s="86">
        <v>80</v>
      </c>
      <c r="K74" s="74" t="s">
        <v>1879</v>
      </c>
      <c r="L74" s="71">
        <f t="shared" si="2"/>
        <v>0</v>
      </c>
      <c r="M74" s="74">
        <f t="shared" si="5"/>
        <v>74.48</v>
      </c>
      <c r="N74" s="72">
        <f t="shared" si="6"/>
        <v>0</v>
      </c>
      <c r="O74" s="86" t="s">
        <v>1928</v>
      </c>
      <c r="Q74"/>
    </row>
    <row r="75" spans="2:17" x14ac:dyDescent="0.3">
      <c r="B75" s="83">
        <v>2012</v>
      </c>
      <c r="C75" s="85" t="s">
        <v>781</v>
      </c>
      <c r="D75" s="85" t="s">
        <v>974</v>
      </c>
      <c r="E75" s="85" t="s">
        <v>975</v>
      </c>
      <c r="F75" s="86" t="s">
        <v>2025</v>
      </c>
      <c r="G75" s="86">
        <v>1150</v>
      </c>
      <c r="H75" s="86">
        <v>1000</v>
      </c>
      <c r="I75" s="86">
        <v>100</v>
      </c>
      <c r="K75" s="74" t="s">
        <v>1879</v>
      </c>
      <c r="L75" s="71">
        <f t="shared" ref="L75:L138" si="9">IF(AND(C75="Botanic",B75&gt;2017),0.3,IF(AND(O75="Placel",B75&gt;2017), 0.2,IF(AND(OR(D75="UTRU50E",D75 = "UEPL50E", D75 = "UGBS20E"),B75&gt;2019),0.2,0)))</f>
        <v>0</v>
      </c>
      <c r="M75" s="74">
        <f t="shared" si="5"/>
        <v>112.7</v>
      </c>
      <c r="N75" s="72">
        <f t="shared" si="6"/>
        <v>0</v>
      </c>
      <c r="O75" s="86" t="s">
        <v>1929</v>
      </c>
      <c r="Q75"/>
    </row>
    <row r="76" spans="2:17" x14ac:dyDescent="0.3">
      <c r="B76" s="83">
        <v>2012</v>
      </c>
      <c r="C76" s="85" t="s">
        <v>781</v>
      </c>
      <c r="D76" s="85" t="s">
        <v>2026</v>
      </c>
      <c r="E76" s="85" t="s">
        <v>2027</v>
      </c>
      <c r="F76" s="85" t="s">
        <v>2028</v>
      </c>
      <c r="G76" s="85">
        <v>785</v>
      </c>
      <c r="H76" s="85">
        <v>650</v>
      </c>
      <c r="I76" s="85">
        <v>80</v>
      </c>
      <c r="K76" s="74" t="s">
        <v>1879</v>
      </c>
      <c r="L76" s="71">
        <f t="shared" si="9"/>
        <v>0</v>
      </c>
      <c r="M76" s="74">
        <f t="shared" si="5"/>
        <v>40.003599999999999</v>
      </c>
      <c r="N76" s="72">
        <f t="shared" si="6"/>
        <v>0</v>
      </c>
      <c r="O76" s="85" t="s">
        <v>1928</v>
      </c>
      <c r="Q76"/>
    </row>
    <row r="77" spans="2:17" x14ac:dyDescent="0.3">
      <c r="B77" s="83">
        <v>2012</v>
      </c>
      <c r="C77" s="85" t="s">
        <v>781</v>
      </c>
      <c r="D77" s="85" t="s">
        <v>977</v>
      </c>
      <c r="E77" s="85" t="s">
        <v>978</v>
      </c>
      <c r="F77" s="86" t="s">
        <v>2029</v>
      </c>
      <c r="G77" s="86">
        <v>1000</v>
      </c>
      <c r="H77" s="86">
        <v>870</v>
      </c>
      <c r="I77" s="86">
        <v>110</v>
      </c>
      <c r="K77" s="74" t="s">
        <v>1879</v>
      </c>
      <c r="L77" s="71">
        <f t="shared" si="9"/>
        <v>0</v>
      </c>
      <c r="M77" s="74">
        <f t="shared" si="5"/>
        <v>93.786000000000001</v>
      </c>
      <c r="N77" s="72">
        <f t="shared" si="6"/>
        <v>0</v>
      </c>
      <c r="O77" s="86" t="s">
        <v>1928</v>
      </c>
      <c r="Q77"/>
    </row>
    <row r="78" spans="2:17" x14ac:dyDescent="0.3">
      <c r="B78" s="83">
        <v>2012</v>
      </c>
      <c r="C78" s="85" t="s">
        <v>781</v>
      </c>
      <c r="D78" s="85" t="s">
        <v>983</v>
      </c>
      <c r="E78" s="85" t="s">
        <v>984</v>
      </c>
      <c r="F78" s="86" t="s">
        <v>2030</v>
      </c>
      <c r="G78" s="86">
        <v>730</v>
      </c>
      <c r="H78" s="86">
        <v>600</v>
      </c>
      <c r="I78" s="86">
        <v>65</v>
      </c>
      <c r="K78" s="74" t="s">
        <v>1879</v>
      </c>
      <c r="L78" s="71">
        <f t="shared" si="9"/>
        <v>0</v>
      </c>
      <c r="M78" s="74">
        <f t="shared" si="5"/>
        <v>27.900600000000001</v>
      </c>
      <c r="N78" s="72">
        <f t="shared" si="6"/>
        <v>0</v>
      </c>
      <c r="O78" s="86" t="s">
        <v>1932</v>
      </c>
      <c r="Q78"/>
    </row>
    <row r="79" spans="2:17" x14ac:dyDescent="0.3">
      <c r="B79" s="83">
        <v>2012</v>
      </c>
      <c r="C79" s="85" t="s">
        <v>781</v>
      </c>
      <c r="D79" s="85" t="s">
        <v>986</v>
      </c>
      <c r="E79" s="85" t="s">
        <v>987</v>
      </c>
      <c r="F79" s="86" t="s">
        <v>2031</v>
      </c>
      <c r="G79" s="86">
        <v>940</v>
      </c>
      <c r="H79" s="86">
        <v>900</v>
      </c>
      <c r="I79" s="86">
        <v>80</v>
      </c>
      <c r="K79" s="74" t="s">
        <v>1879</v>
      </c>
      <c r="L79" s="71">
        <f t="shared" si="9"/>
        <v>0</v>
      </c>
      <c r="M79" s="74">
        <f t="shared" si="5"/>
        <v>66.326400000000007</v>
      </c>
      <c r="N79" s="72">
        <f t="shared" si="6"/>
        <v>0</v>
      </c>
      <c r="O79" s="86" t="s">
        <v>1932</v>
      </c>
      <c r="Q79"/>
    </row>
    <row r="80" spans="2:17" x14ac:dyDescent="0.3">
      <c r="B80" s="83">
        <v>2012</v>
      </c>
      <c r="C80" s="85" t="s">
        <v>781</v>
      </c>
      <c r="D80" s="85" t="s">
        <v>2032</v>
      </c>
      <c r="E80" s="85" t="s">
        <v>2033</v>
      </c>
      <c r="F80" s="86" t="s">
        <v>2034</v>
      </c>
      <c r="G80" s="86">
        <v>1150</v>
      </c>
      <c r="H80" s="86">
        <v>950</v>
      </c>
      <c r="I80" s="86">
        <v>100</v>
      </c>
      <c r="K80" s="74" t="s">
        <v>1879</v>
      </c>
      <c r="L80" s="71">
        <f t="shared" si="9"/>
        <v>0</v>
      </c>
      <c r="M80" s="74">
        <f t="shared" si="5"/>
        <v>107.065</v>
      </c>
      <c r="N80" s="72">
        <f t="shared" si="6"/>
        <v>0</v>
      </c>
      <c r="O80" s="86" t="s">
        <v>1932</v>
      </c>
      <c r="Q80"/>
    </row>
    <row r="81" spans="2:17" x14ac:dyDescent="0.3">
      <c r="B81" s="83">
        <v>2012</v>
      </c>
      <c r="C81" s="89" t="s">
        <v>14</v>
      </c>
      <c r="D81" s="93" t="s">
        <v>2035</v>
      </c>
      <c r="E81" s="93" t="s">
        <v>2036</v>
      </c>
      <c r="F81" s="89" t="s">
        <v>2037</v>
      </c>
      <c r="G81" s="89">
        <v>1000</v>
      </c>
      <c r="H81" s="89">
        <v>780</v>
      </c>
      <c r="I81" s="89">
        <v>130</v>
      </c>
      <c r="K81" s="74" t="s">
        <v>1879</v>
      </c>
      <c r="L81" s="71">
        <f t="shared" si="9"/>
        <v>0</v>
      </c>
      <c r="M81" s="74">
        <f t="shared" ref="M81:M144" si="10">IF(K81="PEBD",PRODUCT(G81:I81)*$D$6/1000000,0)</f>
        <v>99.372</v>
      </c>
      <c r="N81" s="72">
        <f t="shared" ref="N81:N144" si="11">IF(M81="PEBD",PRODUCT(G81:I81)*$D$6/1000000,0)</f>
        <v>0</v>
      </c>
      <c r="O81" s="89" t="s">
        <v>1932</v>
      </c>
      <c r="Q81"/>
    </row>
    <row r="82" spans="2:17" x14ac:dyDescent="0.3">
      <c r="B82" s="83">
        <v>2012</v>
      </c>
      <c r="C82" s="94" t="s">
        <v>14</v>
      </c>
      <c r="D82" s="95" t="s">
        <v>989</v>
      </c>
      <c r="E82" s="95" t="s">
        <v>990</v>
      </c>
      <c r="F82" s="94" t="s">
        <v>991</v>
      </c>
      <c r="G82" s="94">
        <v>1220</v>
      </c>
      <c r="H82" s="94">
        <v>920</v>
      </c>
      <c r="I82" s="94">
        <v>150</v>
      </c>
      <c r="K82" s="74" t="s">
        <v>1879</v>
      </c>
      <c r="L82" s="71">
        <f t="shared" si="9"/>
        <v>0</v>
      </c>
      <c r="M82" s="74">
        <f t="shared" si="10"/>
        <v>164.99279999999999</v>
      </c>
      <c r="N82" s="72">
        <f t="shared" si="11"/>
        <v>0</v>
      </c>
      <c r="O82" s="94" t="s">
        <v>1928</v>
      </c>
    </row>
    <row r="83" spans="2:17" x14ac:dyDescent="0.3">
      <c r="B83" s="83">
        <v>2012</v>
      </c>
      <c r="C83" s="87" t="s">
        <v>14</v>
      </c>
      <c r="D83" s="87" t="s">
        <v>126</v>
      </c>
      <c r="E83" s="87" t="s">
        <v>2038</v>
      </c>
      <c r="F83" s="87" t="s">
        <v>2039</v>
      </c>
      <c r="G83" s="87">
        <v>1220</v>
      </c>
      <c r="H83" s="87">
        <v>1080</v>
      </c>
      <c r="I83" s="87">
        <v>160</v>
      </c>
      <c r="K83" s="74" t="s">
        <v>1879</v>
      </c>
      <c r="L83" s="71">
        <f t="shared" si="9"/>
        <v>0</v>
      </c>
      <c r="M83" s="74">
        <f t="shared" si="10"/>
        <v>206.59968000000001</v>
      </c>
      <c r="N83" s="72">
        <f t="shared" si="11"/>
        <v>0</v>
      </c>
      <c r="O83" s="87" t="s">
        <v>1932</v>
      </c>
    </row>
    <row r="84" spans="2:17" x14ac:dyDescent="0.3">
      <c r="B84" s="83">
        <v>2012</v>
      </c>
      <c r="C84" s="87" t="s">
        <v>14</v>
      </c>
      <c r="D84" s="87" t="s">
        <v>2040</v>
      </c>
      <c r="E84" s="87" t="s">
        <v>2041</v>
      </c>
      <c r="F84" s="87" t="s">
        <v>2042</v>
      </c>
      <c r="G84" s="87">
        <v>1150</v>
      </c>
      <c r="H84" s="87">
        <v>900</v>
      </c>
      <c r="I84" s="87">
        <v>80</v>
      </c>
      <c r="K84" s="74" t="s">
        <v>1879</v>
      </c>
      <c r="L84" s="71">
        <f t="shared" si="9"/>
        <v>0</v>
      </c>
      <c r="M84" s="74">
        <f t="shared" si="10"/>
        <v>81.144000000000005</v>
      </c>
      <c r="N84" s="72">
        <f t="shared" si="11"/>
        <v>0</v>
      </c>
      <c r="O84" s="99" t="s">
        <v>1928</v>
      </c>
    </row>
    <row r="85" spans="2:17" x14ac:dyDescent="0.3">
      <c r="B85" s="83">
        <v>2012</v>
      </c>
      <c r="C85" s="86" t="s">
        <v>14</v>
      </c>
      <c r="D85" s="86" t="s">
        <v>2043</v>
      </c>
      <c r="E85" s="86" t="s">
        <v>2044</v>
      </c>
      <c r="F85" s="86" t="s">
        <v>2045</v>
      </c>
      <c r="G85" s="86">
        <v>940</v>
      </c>
      <c r="H85" s="86">
        <v>870</v>
      </c>
      <c r="I85" s="86">
        <v>80</v>
      </c>
      <c r="K85" s="74" t="s">
        <v>1879</v>
      </c>
      <c r="L85" s="71">
        <f t="shared" si="9"/>
        <v>0</v>
      </c>
      <c r="M85" s="74">
        <f t="shared" si="10"/>
        <v>64.115520000000004</v>
      </c>
      <c r="N85" s="72">
        <f t="shared" si="11"/>
        <v>0</v>
      </c>
      <c r="O85" s="86" t="s">
        <v>1928</v>
      </c>
    </row>
    <row r="86" spans="2:17" x14ac:dyDescent="0.3">
      <c r="B86" s="83">
        <v>2012</v>
      </c>
      <c r="C86" s="86" t="s">
        <v>14</v>
      </c>
      <c r="D86" s="86" t="s">
        <v>995</v>
      </c>
      <c r="E86" s="86" t="s">
        <v>996</v>
      </c>
      <c r="F86" s="86" t="s">
        <v>997</v>
      </c>
      <c r="G86" s="86">
        <v>1150</v>
      </c>
      <c r="H86" s="86">
        <v>1000</v>
      </c>
      <c r="I86" s="86">
        <v>100</v>
      </c>
      <c r="K86" s="74" t="s">
        <v>1879</v>
      </c>
      <c r="L86" s="71">
        <f t="shared" si="9"/>
        <v>0</v>
      </c>
      <c r="M86" s="74">
        <f t="shared" si="10"/>
        <v>112.7</v>
      </c>
      <c r="N86" s="72">
        <f t="shared" si="11"/>
        <v>0</v>
      </c>
      <c r="O86" s="86" t="s">
        <v>1928</v>
      </c>
    </row>
    <row r="87" spans="2:17" x14ac:dyDescent="0.3">
      <c r="B87" s="83">
        <v>2012</v>
      </c>
      <c r="C87" s="86" t="s">
        <v>14</v>
      </c>
      <c r="D87" s="86" t="s">
        <v>998</v>
      </c>
      <c r="E87" s="86" t="s">
        <v>999</v>
      </c>
      <c r="F87" s="86" t="s">
        <v>1000</v>
      </c>
      <c r="G87" s="86">
        <v>940</v>
      </c>
      <c r="H87" s="86">
        <v>870</v>
      </c>
      <c r="I87" s="86">
        <v>80</v>
      </c>
      <c r="K87" s="74" t="s">
        <v>1879</v>
      </c>
      <c r="L87" s="71">
        <f t="shared" si="9"/>
        <v>0</v>
      </c>
      <c r="M87" s="74">
        <f t="shared" si="10"/>
        <v>64.115520000000004</v>
      </c>
      <c r="N87" s="72">
        <f t="shared" si="11"/>
        <v>0</v>
      </c>
      <c r="O87" s="86" t="s">
        <v>1928</v>
      </c>
    </row>
    <row r="88" spans="2:17" x14ac:dyDescent="0.3">
      <c r="B88" s="83">
        <v>2012</v>
      </c>
      <c r="C88" s="86" t="s">
        <v>14</v>
      </c>
      <c r="D88" s="86" t="s">
        <v>992</v>
      </c>
      <c r="E88" s="86" t="s">
        <v>993</v>
      </c>
      <c r="F88" s="86" t="s">
        <v>994</v>
      </c>
      <c r="G88" s="86">
        <v>940</v>
      </c>
      <c r="H88" s="86">
        <v>870</v>
      </c>
      <c r="I88" s="86">
        <v>80</v>
      </c>
      <c r="K88" s="74" t="s">
        <v>1879</v>
      </c>
      <c r="L88" s="71">
        <f t="shared" si="9"/>
        <v>0</v>
      </c>
      <c r="M88" s="74">
        <f t="shared" si="10"/>
        <v>64.115520000000004</v>
      </c>
      <c r="N88" s="72">
        <f t="shared" si="11"/>
        <v>0</v>
      </c>
      <c r="O88" s="86" t="s">
        <v>1928</v>
      </c>
    </row>
    <row r="89" spans="2:17" x14ac:dyDescent="0.3">
      <c r="B89" s="83">
        <v>2012</v>
      </c>
      <c r="C89" s="87" t="s">
        <v>14</v>
      </c>
      <c r="D89" s="87" t="s">
        <v>2046</v>
      </c>
      <c r="E89" s="87" t="s">
        <v>2047</v>
      </c>
      <c r="F89" s="87" t="s">
        <v>2048</v>
      </c>
      <c r="G89" s="87">
        <v>1000</v>
      </c>
      <c r="H89" s="87">
        <v>870</v>
      </c>
      <c r="I89" s="87">
        <v>80</v>
      </c>
      <c r="K89" s="74" t="s">
        <v>1879</v>
      </c>
      <c r="L89" s="71">
        <f t="shared" si="9"/>
        <v>0</v>
      </c>
      <c r="M89" s="74">
        <f t="shared" si="10"/>
        <v>68.207999999999998</v>
      </c>
      <c r="N89" s="72">
        <f t="shared" si="11"/>
        <v>0</v>
      </c>
      <c r="O89" s="87" t="s">
        <v>1928</v>
      </c>
    </row>
    <row r="90" spans="2:17" x14ac:dyDescent="0.3">
      <c r="B90" s="83">
        <v>2012</v>
      </c>
      <c r="C90" s="87" t="s">
        <v>14</v>
      </c>
      <c r="D90" s="87" t="s">
        <v>2049</v>
      </c>
      <c r="E90" s="87" t="s">
        <v>2050</v>
      </c>
      <c r="F90" s="87" t="s">
        <v>2051</v>
      </c>
      <c r="G90" s="87">
        <v>600</v>
      </c>
      <c r="H90" s="87">
        <v>690</v>
      </c>
      <c r="I90" s="87">
        <v>80</v>
      </c>
      <c r="K90" s="74" t="s">
        <v>1879</v>
      </c>
      <c r="L90" s="71">
        <f t="shared" si="9"/>
        <v>0</v>
      </c>
      <c r="M90" s="74">
        <f t="shared" si="10"/>
        <v>32.457599999999999</v>
      </c>
      <c r="N90" s="72">
        <f t="shared" si="11"/>
        <v>0</v>
      </c>
      <c r="O90" s="87" t="s">
        <v>1928</v>
      </c>
    </row>
    <row r="91" spans="2:17" x14ac:dyDescent="0.3">
      <c r="B91" s="83">
        <v>2012</v>
      </c>
      <c r="C91" s="96" t="s">
        <v>14</v>
      </c>
      <c r="D91" s="96" t="s">
        <v>2052</v>
      </c>
      <c r="E91" s="96" t="s">
        <v>2053</v>
      </c>
      <c r="F91" s="96" t="s">
        <v>1369</v>
      </c>
      <c r="G91" s="86">
        <v>1000</v>
      </c>
      <c r="H91" s="86">
        <v>880</v>
      </c>
      <c r="I91" s="86">
        <v>80</v>
      </c>
      <c r="K91" s="74" t="s">
        <v>1879</v>
      </c>
      <c r="L91" s="71">
        <f t="shared" si="9"/>
        <v>0</v>
      </c>
      <c r="M91" s="74">
        <f t="shared" si="10"/>
        <v>68.992000000000004</v>
      </c>
      <c r="N91" s="72">
        <f t="shared" si="11"/>
        <v>0</v>
      </c>
      <c r="O91" s="86" t="s">
        <v>1928</v>
      </c>
    </row>
    <row r="92" spans="2:17" x14ac:dyDescent="0.3">
      <c r="B92" s="83">
        <v>2012</v>
      </c>
      <c r="C92" s="86" t="s">
        <v>14</v>
      </c>
      <c r="D92" s="86" t="s">
        <v>575</v>
      </c>
      <c r="E92" s="86" t="s">
        <v>2054</v>
      </c>
      <c r="F92" s="86" t="s">
        <v>2055</v>
      </c>
      <c r="G92" s="86">
        <v>785</v>
      </c>
      <c r="H92" s="86">
        <v>600</v>
      </c>
      <c r="I92" s="86">
        <v>80</v>
      </c>
      <c r="K92" s="74" t="s">
        <v>1879</v>
      </c>
      <c r="L92" s="71">
        <f t="shared" si="9"/>
        <v>0</v>
      </c>
      <c r="M92" s="74">
        <f t="shared" si="10"/>
        <v>36.926400000000001</v>
      </c>
      <c r="N92" s="72">
        <f t="shared" si="11"/>
        <v>0</v>
      </c>
      <c r="O92" s="86" t="s">
        <v>1928</v>
      </c>
    </row>
    <row r="93" spans="2:17" x14ac:dyDescent="0.3">
      <c r="B93" s="83">
        <v>2012</v>
      </c>
      <c r="C93" s="86" t="s">
        <v>14</v>
      </c>
      <c r="D93" s="86" t="s">
        <v>2056</v>
      </c>
      <c r="E93" s="86" t="s">
        <v>2054</v>
      </c>
      <c r="F93" s="86" t="s">
        <v>2057</v>
      </c>
      <c r="G93" s="86">
        <v>785</v>
      </c>
      <c r="H93" s="86">
        <v>600</v>
      </c>
      <c r="I93" s="86">
        <v>80</v>
      </c>
      <c r="K93" s="74" t="s">
        <v>1879</v>
      </c>
      <c r="L93" s="71">
        <f t="shared" si="9"/>
        <v>0</v>
      </c>
      <c r="M93" s="74">
        <f t="shared" si="10"/>
        <v>36.926400000000001</v>
      </c>
      <c r="N93" s="72">
        <f t="shared" si="11"/>
        <v>0</v>
      </c>
      <c r="O93" s="86" t="s">
        <v>1928</v>
      </c>
    </row>
    <row r="94" spans="2:17" x14ac:dyDescent="0.3">
      <c r="B94" s="83">
        <v>2012</v>
      </c>
      <c r="C94" s="86" t="s">
        <v>14</v>
      </c>
      <c r="D94" s="86" t="s">
        <v>105</v>
      </c>
      <c r="E94" s="86" t="s">
        <v>2058</v>
      </c>
      <c r="F94" s="86" t="s">
        <v>2059</v>
      </c>
      <c r="G94" s="86">
        <v>1150</v>
      </c>
      <c r="H94" s="86">
        <v>950</v>
      </c>
      <c r="I94" s="86">
        <v>100</v>
      </c>
      <c r="K94" s="74" t="s">
        <v>1879</v>
      </c>
      <c r="L94" s="71">
        <f t="shared" si="9"/>
        <v>0</v>
      </c>
      <c r="M94" s="74">
        <f t="shared" si="10"/>
        <v>107.065</v>
      </c>
      <c r="N94" s="72">
        <f t="shared" si="11"/>
        <v>0</v>
      </c>
      <c r="O94" s="86" t="s">
        <v>1928</v>
      </c>
    </row>
    <row r="95" spans="2:17" x14ac:dyDescent="0.3">
      <c r="B95" s="83">
        <v>2012</v>
      </c>
      <c r="C95" s="86" t="s">
        <v>14</v>
      </c>
      <c r="D95" s="86" t="s">
        <v>2060</v>
      </c>
      <c r="E95" s="86" t="s">
        <v>2061</v>
      </c>
      <c r="F95" s="86" t="s">
        <v>2062</v>
      </c>
      <c r="G95" s="86">
        <v>835</v>
      </c>
      <c r="H95" s="86">
        <v>650</v>
      </c>
      <c r="I95" s="86">
        <v>120</v>
      </c>
      <c r="K95" s="74" t="s">
        <v>1879</v>
      </c>
      <c r="L95" s="71">
        <f t="shared" si="9"/>
        <v>0</v>
      </c>
      <c r="M95" s="74">
        <f t="shared" si="10"/>
        <v>63.827399999999997</v>
      </c>
      <c r="N95" s="72">
        <f t="shared" si="11"/>
        <v>0</v>
      </c>
      <c r="O95" s="86" t="s">
        <v>1928</v>
      </c>
    </row>
    <row r="96" spans="2:17" x14ac:dyDescent="0.3">
      <c r="B96" s="83">
        <v>2012</v>
      </c>
      <c r="C96" s="86" t="s">
        <v>14</v>
      </c>
      <c r="D96" s="86" t="s">
        <v>2063</v>
      </c>
      <c r="E96" s="86" t="s">
        <v>2064</v>
      </c>
      <c r="F96" s="86" t="s">
        <v>2065</v>
      </c>
      <c r="G96" s="86">
        <v>1230</v>
      </c>
      <c r="H96" s="86">
        <v>1200</v>
      </c>
      <c r="I96" s="86">
        <v>120</v>
      </c>
      <c r="K96" s="74" t="s">
        <v>1879</v>
      </c>
      <c r="L96" s="71">
        <f t="shared" si="9"/>
        <v>0</v>
      </c>
      <c r="M96" s="74">
        <f t="shared" si="10"/>
        <v>173.57759999999999</v>
      </c>
      <c r="N96" s="72">
        <f t="shared" si="11"/>
        <v>0</v>
      </c>
      <c r="O96" s="86" t="s">
        <v>1928</v>
      </c>
    </row>
    <row r="97" spans="2:15" x14ac:dyDescent="0.3">
      <c r="B97" s="83">
        <v>2012</v>
      </c>
      <c r="C97" s="89" t="s">
        <v>14</v>
      </c>
      <c r="D97" s="89" t="s">
        <v>532</v>
      </c>
      <c r="E97" s="89" t="s">
        <v>1004</v>
      </c>
      <c r="F97" s="89" t="s">
        <v>1005</v>
      </c>
      <c r="G97" s="89">
        <v>1150</v>
      </c>
      <c r="H97" s="89">
        <v>1000</v>
      </c>
      <c r="I97" s="89">
        <v>100</v>
      </c>
      <c r="K97" s="74" t="s">
        <v>1879</v>
      </c>
      <c r="L97" s="71">
        <f t="shared" si="9"/>
        <v>0</v>
      </c>
      <c r="M97" s="74">
        <f t="shared" si="10"/>
        <v>112.7</v>
      </c>
      <c r="N97" s="72">
        <f t="shared" si="11"/>
        <v>0</v>
      </c>
      <c r="O97" s="89" t="s">
        <v>1928</v>
      </c>
    </row>
    <row r="98" spans="2:15" x14ac:dyDescent="0.3">
      <c r="B98" s="83">
        <v>2012</v>
      </c>
      <c r="C98" s="87" t="s">
        <v>14</v>
      </c>
      <c r="D98" s="87" t="s">
        <v>2066</v>
      </c>
      <c r="E98" s="87" t="s">
        <v>2067</v>
      </c>
      <c r="F98" s="87" t="s">
        <v>2068</v>
      </c>
      <c r="G98" s="87">
        <v>785</v>
      </c>
      <c r="H98" s="87">
        <v>670</v>
      </c>
      <c r="I98" s="87">
        <v>80</v>
      </c>
      <c r="K98" s="74" t="s">
        <v>1879</v>
      </c>
      <c r="L98" s="71">
        <f t="shared" si="9"/>
        <v>0</v>
      </c>
      <c r="M98" s="74">
        <f t="shared" si="10"/>
        <v>41.234479999999998</v>
      </c>
      <c r="N98" s="72">
        <f t="shared" si="11"/>
        <v>0</v>
      </c>
      <c r="O98" s="87" t="s">
        <v>1928</v>
      </c>
    </row>
    <row r="99" spans="2:15" x14ac:dyDescent="0.3">
      <c r="B99" s="83">
        <v>2012</v>
      </c>
      <c r="C99" s="86" t="s">
        <v>14</v>
      </c>
      <c r="D99" s="86" t="s">
        <v>573</v>
      </c>
      <c r="E99" s="86" t="s">
        <v>2069</v>
      </c>
      <c r="F99" s="86" t="s">
        <v>2070</v>
      </c>
      <c r="G99" s="86">
        <v>580</v>
      </c>
      <c r="H99" s="86">
        <v>450</v>
      </c>
      <c r="I99" s="86">
        <v>80</v>
      </c>
      <c r="K99" s="74" t="s">
        <v>1879</v>
      </c>
      <c r="L99" s="71">
        <f t="shared" si="9"/>
        <v>0</v>
      </c>
      <c r="M99" s="74">
        <f t="shared" si="10"/>
        <v>20.462399999999999</v>
      </c>
      <c r="N99" s="72">
        <f t="shared" si="11"/>
        <v>0</v>
      </c>
      <c r="O99" s="86" t="s">
        <v>1928</v>
      </c>
    </row>
    <row r="100" spans="2:15" x14ac:dyDescent="0.3">
      <c r="B100" s="83">
        <v>2012</v>
      </c>
      <c r="C100" s="96" t="s">
        <v>14</v>
      </c>
      <c r="D100" s="96" t="s">
        <v>112</v>
      </c>
      <c r="E100" s="96" t="s">
        <v>2071</v>
      </c>
      <c r="F100" s="96" t="s">
        <v>2072</v>
      </c>
      <c r="G100" s="86">
        <v>1000</v>
      </c>
      <c r="H100" s="86">
        <v>880</v>
      </c>
      <c r="I100" s="86">
        <v>80</v>
      </c>
      <c r="K100" s="74" t="s">
        <v>1879</v>
      </c>
      <c r="L100" s="71">
        <f t="shared" si="9"/>
        <v>0</v>
      </c>
      <c r="M100" s="74">
        <f t="shared" si="10"/>
        <v>68.992000000000004</v>
      </c>
      <c r="N100" s="72">
        <f t="shared" si="11"/>
        <v>0</v>
      </c>
      <c r="O100" s="86" t="s">
        <v>1928</v>
      </c>
    </row>
    <row r="101" spans="2:15" x14ac:dyDescent="0.3">
      <c r="B101" s="83">
        <v>2012</v>
      </c>
      <c r="C101" s="86" t="s">
        <v>14</v>
      </c>
      <c r="D101" s="86" t="s">
        <v>2073</v>
      </c>
      <c r="E101" s="86" t="s">
        <v>2074</v>
      </c>
      <c r="F101" s="86" t="s">
        <v>2075</v>
      </c>
      <c r="G101" s="86">
        <v>580</v>
      </c>
      <c r="H101" s="86">
        <v>480</v>
      </c>
      <c r="I101" s="86">
        <v>80</v>
      </c>
      <c r="K101" s="74" t="s">
        <v>1879</v>
      </c>
      <c r="L101" s="71">
        <f t="shared" si="9"/>
        <v>0</v>
      </c>
      <c r="M101" s="74">
        <f t="shared" si="10"/>
        <v>21.826560000000001</v>
      </c>
      <c r="N101" s="72">
        <f t="shared" si="11"/>
        <v>0</v>
      </c>
      <c r="O101" s="86" t="s">
        <v>1928</v>
      </c>
    </row>
    <row r="102" spans="2:15" x14ac:dyDescent="0.3">
      <c r="B102" s="83">
        <v>2012</v>
      </c>
      <c r="C102" s="87" t="s">
        <v>14</v>
      </c>
      <c r="D102" s="87" t="s">
        <v>562</v>
      </c>
      <c r="E102" s="87" t="s">
        <v>2076</v>
      </c>
      <c r="F102" s="87" t="s">
        <v>2077</v>
      </c>
      <c r="G102" s="87">
        <v>580</v>
      </c>
      <c r="H102" s="87">
        <v>450</v>
      </c>
      <c r="I102" s="87">
        <v>80</v>
      </c>
      <c r="K102" s="74" t="s">
        <v>1879</v>
      </c>
      <c r="L102" s="71">
        <f t="shared" si="9"/>
        <v>0</v>
      </c>
      <c r="M102" s="74">
        <f t="shared" si="10"/>
        <v>20.462399999999999</v>
      </c>
      <c r="N102" s="72">
        <f t="shared" si="11"/>
        <v>0</v>
      </c>
      <c r="O102" s="87" t="s">
        <v>1928</v>
      </c>
    </row>
    <row r="103" spans="2:15" x14ac:dyDescent="0.3">
      <c r="B103" s="83">
        <v>2012</v>
      </c>
      <c r="C103" s="86" t="s">
        <v>14</v>
      </c>
      <c r="D103" s="86" t="s">
        <v>2078</v>
      </c>
      <c r="E103" s="86" t="s">
        <v>2079</v>
      </c>
      <c r="F103" s="86" t="s">
        <v>2080</v>
      </c>
      <c r="G103" s="86">
        <v>940</v>
      </c>
      <c r="H103" s="86">
        <v>870</v>
      </c>
      <c r="I103" s="86">
        <v>80</v>
      </c>
      <c r="K103" s="74" t="s">
        <v>1879</v>
      </c>
      <c r="L103" s="71">
        <f t="shared" si="9"/>
        <v>0</v>
      </c>
      <c r="M103" s="74">
        <f t="shared" si="10"/>
        <v>64.115520000000004</v>
      </c>
      <c r="N103" s="72">
        <f t="shared" si="11"/>
        <v>0</v>
      </c>
      <c r="O103" s="86" t="s">
        <v>1935</v>
      </c>
    </row>
    <row r="104" spans="2:15" x14ac:dyDescent="0.3">
      <c r="B104" s="83">
        <v>2012</v>
      </c>
      <c r="C104" s="87" t="s">
        <v>14</v>
      </c>
      <c r="D104" s="87" t="s">
        <v>2081</v>
      </c>
      <c r="E104" s="87" t="s">
        <v>2082</v>
      </c>
      <c r="F104" s="87" t="s">
        <v>2083</v>
      </c>
      <c r="G104" s="87">
        <v>1000</v>
      </c>
      <c r="H104" s="87">
        <v>950</v>
      </c>
      <c r="I104" s="87">
        <v>80</v>
      </c>
      <c r="K104" s="74" t="s">
        <v>1879</v>
      </c>
      <c r="L104" s="71">
        <f t="shared" si="9"/>
        <v>0</v>
      </c>
      <c r="M104" s="74">
        <f t="shared" si="10"/>
        <v>74.48</v>
      </c>
      <c r="N104" s="72">
        <f t="shared" si="11"/>
        <v>0</v>
      </c>
      <c r="O104" s="87" t="s">
        <v>1928</v>
      </c>
    </row>
    <row r="105" spans="2:15" x14ac:dyDescent="0.3">
      <c r="B105" s="83">
        <v>2012</v>
      </c>
      <c r="C105" s="87" t="s">
        <v>14</v>
      </c>
      <c r="D105" s="87" t="s">
        <v>543</v>
      </c>
      <c r="E105" s="87" t="s">
        <v>2084</v>
      </c>
      <c r="F105" s="87" t="s">
        <v>2085</v>
      </c>
      <c r="G105" s="87">
        <v>580</v>
      </c>
      <c r="H105" s="87">
        <v>450</v>
      </c>
      <c r="I105" s="87">
        <v>80</v>
      </c>
      <c r="K105" s="74" t="s">
        <v>1879</v>
      </c>
      <c r="L105" s="71">
        <f t="shared" si="9"/>
        <v>0</v>
      </c>
      <c r="M105" s="74">
        <f t="shared" si="10"/>
        <v>20.462399999999999</v>
      </c>
      <c r="N105" s="72">
        <f t="shared" si="11"/>
        <v>0</v>
      </c>
      <c r="O105" s="87" t="s">
        <v>1928</v>
      </c>
    </row>
    <row r="106" spans="2:15" x14ac:dyDescent="0.3">
      <c r="B106" s="83">
        <v>2012</v>
      </c>
      <c r="C106" s="87" t="s">
        <v>14</v>
      </c>
      <c r="D106" s="87" t="s">
        <v>2086</v>
      </c>
      <c r="E106" s="87" t="s">
        <v>2087</v>
      </c>
      <c r="F106" s="87" t="s">
        <v>2088</v>
      </c>
      <c r="G106" s="87">
        <v>785</v>
      </c>
      <c r="H106" s="87">
        <v>670</v>
      </c>
      <c r="I106" s="87">
        <v>80</v>
      </c>
      <c r="K106" s="74" t="s">
        <v>1879</v>
      </c>
      <c r="L106" s="71">
        <f t="shared" si="9"/>
        <v>0</v>
      </c>
      <c r="M106" s="74">
        <f t="shared" si="10"/>
        <v>41.234479999999998</v>
      </c>
      <c r="N106" s="72">
        <f t="shared" si="11"/>
        <v>0</v>
      </c>
      <c r="O106" s="87" t="s">
        <v>1928</v>
      </c>
    </row>
    <row r="107" spans="2:15" x14ac:dyDescent="0.3">
      <c r="B107" s="83">
        <v>2012</v>
      </c>
      <c r="C107" s="87" t="s">
        <v>14</v>
      </c>
      <c r="D107" s="87" t="s">
        <v>2089</v>
      </c>
      <c r="E107" s="87" t="s">
        <v>2090</v>
      </c>
      <c r="F107" s="87" t="s">
        <v>2091</v>
      </c>
      <c r="G107" s="87">
        <v>785</v>
      </c>
      <c r="H107" s="87">
        <v>670</v>
      </c>
      <c r="I107" s="87">
        <v>80</v>
      </c>
      <c r="K107" s="74" t="s">
        <v>1879</v>
      </c>
      <c r="L107" s="71">
        <f t="shared" si="9"/>
        <v>0</v>
      </c>
      <c r="M107" s="74">
        <f t="shared" si="10"/>
        <v>41.234479999999998</v>
      </c>
      <c r="N107" s="72">
        <f t="shared" si="11"/>
        <v>0</v>
      </c>
      <c r="O107" s="87" t="s">
        <v>1928</v>
      </c>
    </row>
    <row r="108" spans="2:15" x14ac:dyDescent="0.3">
      <c r="B108" s="83">
        <v>2012</v>
      </c>
      <c r="C108" s="87" t="s">
        <v>14</v>
      </c>
      <c r="D108" s="87" t="s">
        <v>2092</v>
      </c>
      <c r="E108" s="87" t="s">
        <v>2093</v>
      </c>
      <c r="F108" s="87" t="s">
        <v>2094</v>
      </c>
      <c r="G108" s="87">
        <v>1000</v>
      </c>
      <c r="H108" s="87">
        <v>950</v>
      </c>
      <c r="I108" s="87">
        <v>80</v>
      </c>
      <c r="K108" s="74" t="s">
        <v>1879</v>
      </c>
      <c r="L108" s="71">
        <f t="shared" si="9"/>
        <v>0</v>
      </c>
      <c r="M108" s="74">
        <f t="shared" si="10"/>
        <v>74.48</v>
      </c>
      <c r="N108" s="72">
        <f t="shared" si="11"/>
        <v>0</v>
      </c>
      <c r="O108" s="87" t="s">
        <v>1928</v>
      </c>
    </row>
    <row r="109" spans="2:15" x14ac:dyDescent="0.3">
      <c r="B109" s="83">
        <v>2012</v>
      </c>
      <c r="C109" s="87" t="s">
        <v>14</v>
      </c>
      <c r="D109" s="87" t="s">
        <v>2095</v>
      </c>
      <c r="E109" s="87" t="s">
        <v>2096</v>
      </c>
      <c r="F109" s="87" t="s">
        <v>2097</v>
      </c>
      <c r="G109" s="87">
        <v>785</v>
      </c>
      <c r="H109" s="87">
        <v>670</v>
      </c>
      <c r="I109" s="87">
        <v>80</v>
      </c>
      <c r="K109" s="74" t="s">
        <v>1879</v>
      </c>
      <c r="L109" s="71">
        <f t="shared" si="9"/>
        <v>0</v>
      </c>
      <c r="M109" s="74">
        <f t="shared" si="10"/>
        <v>41.234479999999998</v>
      </c>
      <c r="N109" s="72">
        <f t="shared" si="11"/>
        <v>0</v>
      </c>
      <c r="O109" s="87" t="s">
        <v>1928</v>
      </c>
    </row>
    <row r="110" spans="2:15" x14ac:dyDescent="0.3">
      <c r="B110" s="83">
        <v>2012</v>
      </c>
      <c r="C110" s="87" t="s">
        <v>14</v>
      </c>
      <c r="D110" s="87" t="s">
        <v>2098</v>
      </c>
      <c r="E110" s="87" t="s">
        <v>2099</v>
      </c>
      <c r="F110" s="87" t="s">
        <v>2100</v>
      </c>
      <c r="G110" s="87">
        <v>1000</v>
      </c>
      <c r="H110" s="87">
        <v>950</v>
      </c>
      <c r="I110" s="87">
        <v>80</v>
      </c>
      <c r="K110" s="74" t="s">
        <v>1879</v>
      </c>
      <c r="L110" s="71">
        <f t="shared" si="9"/>
        <v>0</v>
      </c>
      <c r="M110" s="74">
        <f t="shared" si="10"/>
        <v>74.48</v>
      </c>
      <c r="N110" s="72">
        <f t="shared" si="11"/>
        <v>0</v>
      </c>
      <c r="O110" s="87" t="s">
        <v>1928</v>
      </c>
    </row>
    <row r="111" spans="2:15" x14ac:dyDescent="0.3">
      <c r="B111" s="83">
        <v>2012</v>
      </c>
      <c r="C111" s="87" t="s">
        <v>14</v>
      </c>
      <c r="D111" s="87" t="s">
        <v>2101</v>
      </c>
      <c r="E111" s="87" t="s">
        <v>2102</v>
      </c>
      <c r="F111" s="87" t="s">
        <v>2103</v>
      </c>
      <c r="G111" s="87">
        <v>1150</v>
      </c>
      <c r="H111" s="87">
        <v>1000</v>
      </c>
      <c r="I111" s="87">
        <v>100</v>
      </c>
      <c r="K111" s="74" t="s">
        <v>1879</v>
      </c>
      <c r="L111" s="71">
        <f t="shared" si="9"/>
        <v>0</v>
      </c>
      <c r="M111" s="74">
        <f t="shared" si="10"/>
        <v>112.7</v>
      </c>
      <c r="N111" s="72">
        <f t="shared" si="11"/>
        <v>0</v>
      </c>
      <c r="O111" s="87" t="s">
        <v>1928</v>
      </c>
    </row>
    <row r="112" spans="2:15" x14ac:dyDescent="0.3">
      <c r="B112" s="83">
        <v>2012</v>
      </c>
      <c r="C112" s="87" t="s">
        <v>14</v>
      </c>
      <c r="D112" s="87" t="s">
        <v>2104</v>
      </c>
      <c r="E112" s="87" t="s">
        <v>2105</v>
      </c>
      <c r="F112" s="87" t="s">
        <v>2106</v>
      </c>
      <c r="G112" s="87">
        <v>1000</v>
      </c>
      <c r="H112" s="87">
        <v>870</v>
      </c>
      <c r="I112" s="87">
        <v>110</v>
      </c>
      <c r="K112" s="74" t="s">
        <v>1879</v>
      </c>
      <c r="L112" s="71">
        <f t="shared" si="9"/>
        <v>0</v>
      </c>
      <c r="M112" s="74">
        <f t="shared" si="10"/>
        <v>93.786000000000001</v>
      </c>
      <c r="N112" s="72">
        <f t="shared" si="11"/>
        <v>0</v>
      </c>
      <c r="O112" s="87" t="s">
        <v>1928</v>
      </c>
    </row>
    <row r="113" spans="2:15" x14ac:dyDescent="0.3">
      <c r="B113" s="83">
        <v>2012</v>
      </c>
      <c r="C113" s="87" t="s">
        <v>14</v>
      </c>
      <c r="D113" s="87" t="s">
        <v>2107</v>
      </c>
      <c r="E113" s="87" t="s">
        <v>2108</v>
      </c>
      <c r="F113" s="87" t="s">
        <v>2109</v>
      </c>
      <c r="G113" s="87">
        <v>1000</v>
      </c>
      <c r="H113" s="87">
        <v>880</v>
      </c>
      <c r="I113" s="87">
        <v>80</v>
      </c>
      <c r="K113" s="74" t="s">
        <v>1879</v>
      </c>
      <c r="L113" s="71">
        <f t="shared" si="9"/>
        <v>0</v>
      </c>
      <c r="M113" s="74">
        <f t="shared" si="10"/>
        <v>68.992000000000004</v>
      </c>
      <c r="N113" s="72">
        <f t="shared" si="11"/>
        <v>0</v>
      </c>
      <c r="O113" s="87" t="s">
        <v>1928</v>
      </c>
    </row>
    <row r="114" spans="2:15" x14ac:dyDescent="0.3">
      <c r="B114" s="83">
        <v>2012</v>
      </c>
      <c r="C114" s="86" t="s">
        <v>2110</v>
      </c>
      <c r="D114" s="86" t="s">
        <v>2111</v>
      </c>
      <c r="E114" s="86" t="s">
        <v>2112</v>
      </c>
      <c r="F114" s="86" t="s">
        <v>1803</v>
      </c>
      <c r="G114" s="86">
        <v>1000</v>
      </c>
      <c r="H114" s="86">
        <v>880</v>
      </c>
      <c r="I114" s="86">
        <v>110</v>
      </c>
      <c r="K114" s="74" t="s">
        <v>1879</v>
      </c>
      <c r="L114" s="71">
        <f t="shared" si="9"/>
        <v>0</v>
      </c>
      <c r="M114" s="74">
        <f t="shared" si="10"/>
        <v>94.864000000000004</v>
      </c>
      <c r="N114" s="72">
        <f t="shared" si="11"/>
        <v>0</v>
      </c>
      <c r="O114" s="86" t="s">
        <v>1932</v>
      </c>
    </row>
    <row r="115" spans="2:15" x14ac:dyDescent="0.3">
      <c r="B115" s="83">
        <v>2012</v>
      </c>
      <c r="C115" s="87" t="s">
        <v>2110</v>
      </c>
      <c r="D115" s="87" t="s">
        <v>2113</v>
      </c>
      <c r="E115" s="87" t="s">
        <v>2114</v>
      </c>
      <c r="F115" s="87" t="s">
        <v>2115</v>
      </c>
      <c r="G115" s="87">
        <v>890</v>
      </c>
      <c r="H115" s="87">
        <v>690</v>
      </c>
      <c r="I115" s="87">
        <v>110</v>
      </c>
      <c r="K115" s="74" t="s">
        <v>1879</v>
      </c>
      <c r="L115" s="71">
        <f t="shared" si="9"/>
        <v>0</v>
      </c>
      <c r="M115" s="74">
        <f t="shared" si="10"/>
        <v>66.199979999999996</v>
      </c>
      <c r="N115" s="72">
        <f t="shared" si="11"/>
        <v>0</v>
      </c>
      <c r="O115" s="87" t="s">
        <v>1932</v>
      </c>
    </row>
    <row r="116" spans="2:15" x14ac:dyDescent="0.3">
      <c r="B116" s="83">
        <v>2012</v>
      </c>
      <c r="C116" s="87" t="s">
        <v>2110</v>
      </c>
      <c r="D116" s="87" t="s">
        <v>2116</v>
      </c>
      <c r="E116" s="87" t="s">
        <v>2117</v>
      </c>
      <c r="F116" s="87" t="s">
        <v>2118</v>
      </c>
      <c r="G116" s="87">
        <v>835</v>
      </c>
      <c r="H116" s="87">
        <v>530</v>
      </c>
      <c r="I116" s="87">
        <v>100</v>
      </c>
      <c r="K116" s="74" t="s">
        <v>1879</v>
      </c>
      <c r="L116" s="71">
        <f t="shared" si="9"/>
        <v>0</v>
      </c>
      <c r="M116" s="74">
        <f t="shared" si="10"/>
        <v>43.369900000000001</v>
      </c>
      <c r="N116" s="72">
        <f t="shared" si="11"/>
        <v>0</v>
      </c>
      <c r="O116" s="87" t="s">
        <v>1932</v>
      </c>
    </row>
    <row r="117" spans="2:15" x14ac:dyDescent="0.3">
      <c r="B117" s="83">
        <v>2012</v>
      </c>
      <c r="C117" s="87" t="s">
        <v>2110</v>
      </c>
      <c r="D117" s="87" t="s">
        <v>2119</v>
      </c>
      <c r="E117" s="87" t="s">
        <v>2120</v>
      </c>
      <c r="F117" s="87" t="s">
        <v>2121</v>
      </c>
      <c r="G117" s="87">
        <v>1050</v>
      </c>
      <c r="H117" s="87">
        <v>860</v>
      </c>
      <c r="I117" s="87">
        <v>110</v>
      </c>
      <c r="K117" s="74" t="s">
        <v>1879</v>
      </c>
      <c r="L117" s="71">
        <f t="shared" si="9"/>
        <v>0</v>
      </c>
      <c r="M117" s="74">
        <f t="shared" si="10"/>
        <v>97.343400000000003</v>
      </c>
      <c r="N117" s="72">
        <f t="shared" si="11"/>
        <v>0</v>
      </c>
      <c r="O117" s="87" t="s">
        <v>1932</v>
      </c>
    </row>
    <row r="118" spans="2:15" x14ac:dyDescent="0.3">
      <c r="B118" s="83">
        <v>2012</v>
      </c>
      <c r="C118" s="87" t="s">
        <v>2110</v>
      </c>
      <c r="D118" s="87" t="s">
        <v>2122</v>
      </c>
      <c r="E118" s="87" t="s">
        <v>2123</v>
      </c>
      <c r="F118" s="87" t="s">
        <v>2124</v>
      </c>
      <c r="G118" s="87">
        <v>835</v>
      </c>
      <c r="H118" s="87">
        <v>530</v>
      </c>
      <c r="I118" s="87">
        <v>100</v>
      </c>
      <c r="K118" s="74" t="s">
        <v>1879</v>
      </c>
      <c r="L118" s="71">
        <f t="shared" si="9"/>
        <v>0</v>
      </c>
      <c r="M118" s="74">
        <f t="shared" si="10"/>
        <v>43.369900000000001</v>
      </c>
      <c r="N118" s="72">
        <f t="shared" si="11"/>
        <v>0</v>
      </c>
      <c r="O118" s="87" t="s">
        <v>1932</v>
      </c>
    </row>
    <row r="119" spans="2:15" x14ac:dyDescent="0.3">
      <c r="B119" s="83">
        <v>2012</v>
      </c>
      <c r="C119" s="87" t="s">
        <v>2110</v>
      </c>
      <c r="D119" s="87" t="s">
        <v>2125</v>
      </c>
      <c r="E119" s="87" t="s">
        <v>2126</v>
      </c>
      <c r="F119" s="87" t="s">
        <v>1864</v>
      </c>
      <c r="G119" s="87">
        <v>890</v>
      </c>
      <c r="H119" s="87">
        <v>690</v>
      </c>
      <c r="I119" s="87">
        <v>110</v>
      </c>
      <c r="K119" s="74" t="s">
        <v>1879</v>
      </c>
      <c r="L119" s="71">
        <f t="shared" si="9"/>
        <v>0</v>
      </c>
      <c r="M119" s="74">
        <f t="shared" si="10"/>
        <v>66.199979999999996</v>
      </c>
      <c r="N119" s="72">
        <f t="shared" si="11"/>
        <v>0</v>
      </c>
      <c r="O119" s="87" t="s">
        <v>1932</v>
      </c>
    </row>
    <row r="120" spans="2:15" x14ac:dyDescent="0.3">
      <c r="B120" s="83">
        <v>2012</v>
      </c>
      <c r="C120" s="87" t="s">
        <v>2110</v>
      </c>
      <c r="D120" s="87" t="s">
        <v>2127</v>
      </c>
      <c r="E120" s="87" t="s">
        <v>2128</v>
      </c>
      <c r="F120" s="87" t="s">
        <v>1782</v>
      </c>
      <c r="G120" s="87">
        <v>835</v>
      </c>
      <c r="H120" s="87">
        <v>530</v>
      </c>
      <c r="I120" s="87">
        <v>100</v>
      </c>
      <c r="K120" s="74" t="s">
        <v>1879</v>
      </c>
      <c r="L120" s="71">
        <f t="shared" si="9"/>
        <v>0</v>
      </c>
      <c r="M120" s="74">
        <f t="shared" si="10"/>
        <v>43.369900000000001</v>
      </c>
      <c r="N120" s="72">
        <f t="shared" si="11"/>
        <v>0</v>
      </c>
      <c r="O120" s="87" t="s">
        <v>1932</v>
      </c>
    </row>
    <row r="121" spans="2:15" x14ac:dyDescent="0.3">
      <c r="B121" s="83">
        <v>2012</v>
      </c>
      <c r="C121" s="87" t="s">
        <v>2110</v>
      </c>
      <c r="D121" s="87" t="s">
        <v>2129</v>
      </c>
      <c r="E121" s="87" t="s">
        <v>2130</v>
      </c>
      <c r="F121" s="87" t="s">
        <v>1867</v>
      </c>
      <c r="G121" s="87">
        <v>890</v>
      </c>
      <c r="H121" s="87">
        <v>690</v>
      </c>
      <c r="I121" s="87">
        <v>110</v>
      </c>
      <c r="K121" s="74" t="s">
        <v>1879</v>
      </c>
      <c r="L121" s="71">
        <f t="shared" si="9"/>
        <v>0</v>
      </c>
      <c r="M121" s="74">
        <f t="shared" si="10"/>
        <v>66.199979999999996</v>
      </c>
      <c r="N121" s="72">
        <f t="shared" si="11"/>
        <v>0</v>
      </c>
      <c r="O121" s="87" t="s">
        <v>1932</v>
      </c>
    </row>
    <row r="122" spans="2:15" x14ac:dyDescent="0.3">
      <c r="B122" s="83">
        <v>2012</v>
      </c>
      <c r="C122" s="87" t="s">
        <v>2110</v>
      </c>
      <c r="D122" s="87" t="s">
        <v>2131</v>
      </c>
      <c r="E122" s="87" t="s">
        <v>2132</v>
      </c>
      <c r="F122" s="87" t="s">
        <v>2133</v>
      </c>
      <c r="G122" s="87">
        <v>1050</v>
      </c>
      <c r="H122" s="87">
        <v>860</v>
      </c>
      <c r="I122" s="87">
        <v>110</v>
      </c>
      <c r="K122" s="74" t="s">
        <v>1879</v>
      </c>
      <c r="L122" s="71">
        <f t="shared" si="9"/>
        <v>0</v>
      </c>
      <c r="M122" s="74">
        <f t="shared" si="10"/>
        <v>97.343400000000003</v>
      </c>
      <c r="N122" s="72">
        <f t="shared" si="11"/>
        <v>0</v>
      </c>
      <c r="O122" s="87" t="s">
        <v>1932</v>
      </c>
    </row>
    <row r="123" spans="2:15" x14ac:dyDescent="0.3">
      <c r="B123" s="83">
        <v>2012</v>
      </c>
      <c r="C123" s="86" t="s">
        <v>14</v>
      </c>
      <c r="D123" s="86" t="s">
        <v>1006</v>
      </c>
      <c r="E123" s="86" t="s">
        <v>1007</v>
      </c>
      <c r="F123" s="86" t="s">
        <v>1008</v>
      </c>
      <c r="G123" s="86">
        <v>1140</v>
      </c>
      <c r="H123" s="86">
        <v>980</v>
      </c>
      <c r="I123" s="86">
        <v>170</v>
      </c>
      <c r="K123" s="74" t="s">
        <v>1879</v>
      </c>
      <c r="L123" s="71">
        <f t="shared" si="9"/>
        <v>0</v>
      </c>
      <c r="M123" s="74">
        <f t="shared" si="10"/>
        <v>186.12551999999999</v>
      </c>
      <c r="N123" s="72">
        <f t="shared" si="11"/>
        <v>0</v>
      </c>
      <c r="O123" s="86" t="s">
        <v>1932</v>
      </c>
    </row>
    <row r="124" spans="2:15" x14ac:dyDescent="0.3">
      <c r="B124" s="83">
        <v>2012</v>
      </c>
      <c r="C124" s="97" t="s">
        <v>2134</v>
      </c>
      <c r="D124" s="97" t="s">
        <v>2135</v>
      </c>
      <c r="E124" s="97" t="s">
        <v>2136</v>
      </c>
      <c r="F124" s="97" t="s">
        <v>1236</v>
      </c>
      <c r="G124" s="97">
        <v>1000</v>
      </c>
      <c r="H124" s="97">
        <v>950</v>
      </c>
      <c r="I124" s="97">
        <v>80</v>
      </c>
      <c r="K124" s="74" t="s">
        <v>1879</v>
      </c>
      <c r="L124" s="71">
        <f t="shared" si="9"/>
        <v>0</v>
      </c>
      <c r="M124" s="74">
        <f t="shared" si="10"/>
        <v>74.48</v>
      </c>
      <c r="N124" s="72">
        <f t="shared" si="11"/>
        <v>0</v>
      </c>
      <c r="O124" s="97" t="s">
        <v>1928</v>
      </c>
    </row>
    <row r="125" spans="2:15" x14ac:dyDescent="0.3">
      <c r="B125" s="83">
        <v>2012</v>
      </c>
      <c r="C125" s="86" t="s">
        <v>1009</v>
      </c>
      <c r="D125" s="86" t="s">
        <v>203</v>
      </c>
      <c r="E125" s="86" t="s">
        <v>1016</v>
      </c>
      <c r="F125" s="86" t="s">
        <v>1017</v>
      </c>
      <c r="G125" s="86">
        <v>1000</v>
      </c>
      <c r="H125" s="86">
        <v>900</v>
      </c>
      <c r="I125" s="86">
        <v>80</v>
      </c>
      <c r="K125" s="74" t="s">
        <v>1879</v>
      </c>
      <c r="L125" s="71">
        <f t="shared" si="9"/>
        <v>0</v>
      </c>
      <c r="M125" s="74">
        <f t="shared" si="10"/>
        <v>70.56</v>
      </c>
      <c r="N125" s="72">
        <f t="shared" si="11"/>
        <v>0</v>
      </c>
      <c r="O125" s="86" t="s">
        <v>1928</v>
      </c>
    </row>
    <row r="126" spans="2:15" x14ac:dyDescent="0.3">
      <c r="B126" s="83">
        <v>2012</v>
      </c>
      <c r="C126" s="86" t="s">
        <v>1021</v>
      </c>
      <c r="D126" s="86" t="s">
        <v>1022</v>
      </c>
      <c r="E126" s="86" t="s">
        <v>1023</v>
      </c>
      <c r="F126" s="86" t="s">
        <v>1024</v>
      </c>
      <c r="G126" s="86">
        <v>1360</v>
      </c>
      <c r="H126" s="86">
        <v>950</v>
      </c>
      <c r="I126" s="86">
        <v>110</v>
      </c>
      <c r="K126" s="74" t="s">
        <v>1879</v>
      </c>
      <c r="L126" s="71">
        <f t="shared" si="9"/>
        <v>0</v>
      </c>
      <c r="M126" s="74">
        <f t="shared" si="10"/>
        <v>139.27760000000001</v>
      </c>
      <c r="N126" s="72">
        <f t="shared" si="11"/>
        <v>0</v>
      </c>
      <c r="O126" s="86" t="s">
        <v>1933</v>
      </c>
    </row>
    <row r="127" spans="2:15" x14ac:dyDescent="0.3">
      <c r="B127" s="83">
        <v>2012</v>
      </c>
      <c r="C127" s="86" t="s">
        <v>1021</v>
      </c>
      <c r="D127" s="86" t="s">
        <v>1025</v>
      </c>
      <c r="E127" s="86" t="s">
        <v>1026</v>
      </c>
      <c r="F127" s="86" t="s">
        <v>1027</v>
      </c>
      <c r="G127" s="86">
        <v>1360</v>
      </c>
      <c r="H127" s="86">
        <v>1500</v>
      </c>
      <c r="I127" s="86">
        <v>110</v>
      </c>
      <c r="K127" s="74" t="s">
        <v>1879</v>
      </c>
      <c r="L127" s="71">
        <f t="shared" si="9"/>
        <v>0</v>
      </c>
      <c r="M127" s="74">
        <f t="shared" si="10"/>
        <v>219.91200000000001</v>
      </c>
      <c r="N127" s="72">
        <f t="shared" si="11"/>
        <v>0</v>
      </c>
      <c r="O127" s="86" t="s">
        <v>1933</v>
      </c>
    </row>
    <row r="128" spans="2:15" x14ac:dyDescent="0.3">
      <c r="B128" s="83">
        <v>2012</v>
      </c>
      <c r="C128" s="85" t="s">
        <v>2137</v>
      </c>
      <c r="D128" s="85" t="s">
        <v>2138</v>
      </c>
      <c r="E128" s="85" t="s">
        <v>2139</v>
      </c>
      <c r="F128" s="85" t="s">
        <v>2140</v>
      </c>
      <c r="G128" s="85">
        <v>610</v>
      </c>
      <c r="H128" s="85">
        <v>550</v>
      </c>
      <c r="I128" s="85">
        <v>70</v>
      </c>
      <c r="K128" s="74" t="s">
        <v>1879</v>
      </c>
      <c r="L128" s="71">
        <f t="shared" si="9"/>
        <v>0</v>
      </c>
      <c r="M128" s="74">
        <f t="shared" si="10"/>
        <v>23.0153</v>
      </c>
      <c r="N128" s="72">
        <f t="shared" si="11"/>
        <v>0</v>
      </c>
      <c r="O128" s="85" t="s">
        <v>1928</v>
      </c>
    </row>
    <row r="129" spans="2:15" x14ac:dyDescent="0.3">
      <c r="B129" s="83">
        <v>2012</v>
      </c>
      <c r="C129" s="85" t="s">
        <v>2137</v>
      </c>
      <c r="D129" s="85" t="s">
        <v>2141</v>
      </c>
      <c r="E129" s="85" t="s">
        <v>2142</v>
      </c>
      <c r="F129" s="85" t="s">
        <v>2143</v>
      </c>
      <c r="G129" s="85">
        <v>610</v>
      </c>
      <c r="H129" s="85">
        <v>550</v>
      </c>
      <c r="I129" s="85">
        <v>70</v>
      </c>
      <c r="K129" s="74" t="s">
        <v>1879</v>
      </c>
      <c r="L129" s="71">
        <f t="shared" si="9"/>
        <v>0</v>
      </c>
      <c r="M129" s="74">
        <f t="shared" si="10"/>
        <v>23.0153</v>
      </c>
      <c r="N129" s="72">
        <f t="shared" si="11"/>
        <v>0</v>
      </c>
      <c r="O129" s="85" t="s">
        <v>1928</v>
      </c>
    </row>
    <row r="130" spans="2:15" x14ac:dyDescent="0.3">
      <c r="B130" s="83">
        <v>2012</v>
      </c>
      <c r="C130" s="85" t="s">
        <v>2137</v>
      </c>
      <c r="D130" s="85" t="s">
        <v>2144</v>
      </c>
      <c r="E130" s="85" t="s">
        <v>2145</v>
      </c>
      <c r="F130" s="85" t="s">
        <v>2146</v>
      </c>
      <c r="G130" s="85">
        <v>610</v>
      </c>
      <c r="H130" s="85">
        <v>550</v>
      </c>
      <c r="I130" s="85">
        <v>70</v>
      </c>
      <c r="K130" s="74" t="s">
        <v>1879</v>
      </c>
      <c r="L130" s="71">
        <f t="shared" si="9"/>
        <v>0</v>
      </c>
      <c r="M130" s="74">
        <f t="shared" si="10"/>
        <v>23.0153</v>
      </c>
      <c r="N130" s="72">
        <f t="shared" si="11"/>
        <v>0</v>
      </c>
      <c r="O130" s="85" t="s">
        <v>1928</v>
      </c>
    </row>
    <row r="131" spans="2:15" x14ac:dyDescent="0.3">
      <c r="B131" s="83">
        <v>2012</v>
      </c>
      <c r="C131" s="86" t="s">
        <v>1032</v>
      </c>
      <c r="D131" s="86" t="s">
        <v>1033</v>
      </c>
      <c r="E131" s="86" t="s">
        <v>1034</v>
      </c>
      <c r="F131" s="86" t="s">
        <v>2147</v>
      </c>
      <c r="G131" s="86">
        <v>1040</v>
      </c>
      <c r="H131" s="86">
        <v>950</v>
      </c>
      <c r="I131" s="86">
        <v>80</v>
      </c>
      <c r="K131" s="74" t="s">
        <v>1879</v>
      </c>
      <c r="L131" s="71">
        <f t="shared" si="9"/>
        <v>0</v>
      </c>
      <c r="M131" s="74">
        <f t="shared" si="10"/>
        <v>77.459199999999996</v>
      </c>
      <c r="N131" s="72">
        <f t="shared" si="11"/>
        <v>0</v>
      </c>
      <c r="O131" s="86" t="s">
        <v>1934</v>
      </c>
    </row>
    <row r="132" spans="2:15" x14ac:dyDescent="0.3">
      <c r="B132" s="83">
        <v>2012</v>
      </c>
      <c r="C132" s="86" t="s">
        <v>1032</v>
      </c>
      <c r="D132" s="86" t="s">
        <v>1036</v>
      </c>
      <c r="E132" s="86" t="s">
        <v>1037</v>
      </c>
      <c r="F132" s="86" t="s">
        <v>2148</v>
      </c>
      <c r="G132" s="86">
        <v>1000</v>
      </c>
      <c r="H132" s="86">
        <v>880</v>
      </c>
      <c r="I132" s="86">
        <v>80</v>
      </c>
      <c r="K132" s="74" t="s">
        <v>1879</v>
      </c>
      <c r="L132" s="71">
        <f t="shared" si="9"/>
        <v>0</v>
      </c>
      <c r="M132" s="74">
        <f t="shared" si="10"/>
        <v>68.992000000000004</v>
      </c>
      <c r="N132" s="72">
        <f t="shared" si="11"/>
        <v>0</v>
      </c>
      <c r="O132" s="86" t="s">
        <v>1934</v>
      </c>
    </row>
    <row r="133" spans="2:15" x14ac:dyDescent="0.3">
      <c r="B133" s="83">
        <v>2012</v>
      </c>
      <c r="C133" s="86" t="s">
        <v>1032</v>
      </c>
      <c r="D133" s="86" t="s">
        <v>1039</v>
      </c>
      <c r="E133" s="86" t="s">
        <v>1040</v>
      </c>
      <c r="F133" s="86" t="s">
        <v>2149</v>
      </c>
      <c r="G133" s="86">
        <v>680</v>
      </c>
      <c r="H133" s="86">
        <v>520</v>
      </c>
      <c r="I133" s="86">
        <v>65</v>
      </c>
      <c r="K133" s="74" t="s">
        <v>1879</v>
      </c>
      <c r="L133" s="71">
        <f t="shared" si="9"/>
        <v>0</v>
      </c>
      <c r="M133" s="74">
        <f t="shared" si="10"/>
        <v>22.524319999999999</v>
      </c>
      <c r="N133" s="72">
        <f t="shared" si="11"/>
        <v>0</v>
      </c>
      <c r="O133" s="86" t="s">
        <v>1934</v>
      </c>
    </row>
    <row r="134" spans="2:15" x14ac:dyDescent="0.3">
      <c r="B134" s="83">
        <v>2012</v>
      </c>
      <c r="C134" s="86" t="s">
        <v>1032</v>
      </c>
      <c r="D134" s="86" t="s">
        <v>1042</v>
      </c>
      <c r="E134" s="86" t="s">
        <v>1043</v>
      </c>
      <c r="F134" s="86" t="s">
        <v>2150</v>
      </c>
      <c r="G134" s="86">
        <v>1000</v>
      </c>
      <c r="H134" s="86">
        <v>880</v>
      </c>
      <c r="I134" s="86">
        <v>80</v>
      </c>
      <c r="K134" s="74" t="s">
        <v>1879</v>
      </c>
      <c r="L134" s="71">
        <f t="shared" si="9"/>
        <v>0</v>
      </c>
      <c r="M134" s="74">
        <f t="shared" si="10"/>
        <v>68.992000000000004</v>
      </c>
      <c r="N134" s="72">
        <f t="shared" si="11"/>
        <v>0</v>
      </c>
      <c r="O134" s="86" t="s">
        <v>1934</v>
      </c>
    </row>
    <row r="135" spans="2:15" x14ac:dyDescent="0.3">
      <c r="B135" s="83">
        <v>2012</v>
      </c>
      <c r="C135" s="86" t="s">
        <v>1032</v>
      </c>
      <c r="D135" s="86" t="s">
        <v>1048</v>
      </c>
      <c r="E135" s="86" t="s">
        <v>1049</v>
      </c>
      <c r="F135" s="86" t="s">
        <v>2151</v>
      </c>
      <c r="G135" s="86">
        <v>1000</v>
      </c>
      <c r="H135" s="86">
        <v>880</v>
      </c>
      <c r="I135" s="86">
        <v>80</v>
      </c>
      <c r="K135" s="74" t="s">
        <v>1879</v>
      </c>
      <c r="L135" s="71">
        <f t="shared" si="9"/>
        <v>0</v>
      </c>
      <c r="M135" s="74">
        <f t="shared" si="10"/>
        <v>68.992000000000004</v>
      </c>
      <c r="N135" s="72">
        <f t="shared" si="11"/>
        <v>0</v>
      </c>
      <c r="O135" s="86" t="s">
        <v>1934</v>
      </c>
    </row>
    <row r="136" spans="2:15" x14ac:dyDescent="0.3">
      <c r="B136" s="83">
        <v>2012</v>
      </c>
      <c r="C136" s="86" t="s">
        <v>2152</v>
      </c>
      <c r="D136" s="86" t="s">
        <v>1058</v>
      </c>
      <c r="E136" s="86" t="s">
        <v>1059</v>
      </c>
      <c r="F136" s="86" t="s">
        <v>1060</v>
      </c>
      <c r="G136" s="86">
        <v>1000</v>
      </c>
      <c r="H136" s="86">
        <v>880</v>
      </c>
      <c r="I136" s="86">
        <v>80</v>
      </c>
      <c r="K136" s="74" t="s">
        <v>1879</v>
      </c>
      <c r="L136" s="71">
        <f t="shared" si="9"/>
        <v>0</v>
      </c>
      <c r="M136" s="74">
        <f t="shared" si="10"/>
        <v>68.992000000000004</v>
      </c>
      <c r="N136" s="72">
        <f t="shared" si="11"/>
        <v>0</v>
      </c>
      <c r="O136" s="86" t="s">
        <v>1929</v>
      </c>
    </row>
    <row r="137" spans="2:15" x14ac:dyDescent="0.3">
      <c r="B137" s="83">
        <v>2012</v>
      </c>
      <c r="C137" s="86" t="s">
        <v>2152</v>
      </c>
      <c r="D137" s="86" t="s">
        <v>1092</v>
      </c>
      <c r="E137" s="86" t="s">
        <v>1093</v>
      </c>
      <c r="F137" s="86" t="s">
        <v>1094</v>
      </c>
      <c r="G137" s="86">
        <v>1000</v>
      </c>
      <c r="H137" s="86">
        <v>950</v>
      </c>
      <c r="I137" s="86">
        <v>100</v>
      </c>
      <c r="K137" s="74" t="s">
        <v>1879</v>
      </c>
      <c r="L137" s="71">
        <f t="shared" si="9"/>
        <v>0</v>
      </c>
      <c r="M137" s="74">
        <f t="shared" si="10"/>
        <v>93.1</v>
      </c>
      <c r="N137" s="72">
        <f t="shared" si="11"/>
        <v>0</v>
      </c>
      <c r="O137" s="86" t="s">
        <v>1928</v>
      </c>
    </row>
    <row r="138" spans="2:15" x14ac:dyDescent="0.3">
      <c r="B138" s="83">
        <v>2012</v>
      </c>
      <c r="C138" s="86" t="s">
        <v>2152</v>
      </c>
      <c r="D138" s="86" t="s">
        <v>2153</v>
      </c>
      <c r="E138" s="86" t="s">
        <v>2154</v>
      </c>
      <c r="F138" s="86" t="s">
        <v>2155</v>
      </c>
      <c r="G138" s="86">
        <v>600</v>
      </c>
      <c r="H138" s="86">
        <v>690</v>
      </c>
      <c r="I138" s="86">
        <v>80</v>
      </c>
      <c r="K138" s="74" t="s">
        <v>1879</v>
      </c>
      <c r="L138" s="71">
        <f t="shared" si="9"/>
        <v>0</v>
      </c>
      <c r="M138" s="74">
        <f t="shared" si="10"/>
        <v>32.457599999999999</v>
      </c>
      <c r="N138" s="72">
        <f t="shared" si="11"/>
        <v>0</v>
      </c>
      <c r="O138" s="86" t="s">
        <v>1928</v>
      </c>
    </row>
    <row r="139" spans="2:15" x14ac:dyDescent="0.3">
      <c r="B139" s="83">
        <v>2012</v>
      </c>
      <c r="C139" s="86" t="s">
        <v>2152</v>
      </c>
      <c r="D139" s="86" t="s">
        <v>1107</v>
      </c>
      <c r="E139" s="86" t="s">
        <v>1108</v>
      </c>
      <c r="F139" s="86" t="s">
        <v>1109</v>
      </c>
      <c r="G139" s="86">
        <v>940</v>
      </c>
      <c r="H139" s="86">
        <v>880</v>
      </c>
      <c r="I139" s="86">
        <v>80</v>
      </c>
      <c r="K139" s="74" t="s">
        <v>1879</v>
      </c>
      <c r="L139" s="71">
        <f t="shared" ref="L139:L202" si="12">IF(AND(C139="Botanic",B139&gt;2017),0.3,IF(AND(O139="Placel",B139&gt;2017), 0.2,IF(AND(OR(D139="UTRU50E",D139 = "UEPL50E", D139 = "UGBS20E"),B139&gt;2019),0.2,0)))</f>
        <v>0</v>
      </c>
      <c r="M139" s="74">
        <f t="shared" si="10"/>
        <v>64.85248</v>
      </c>
      <c r="N139" s="72">
        <f t="shared" si="11"/>
        <v>0</v>
      </c>
      <c r="O139" s="86" t="s">
        <v>1929</v>
      </c>
    </row>
    <row r="140" spans="2:15" x14ac:dyDescent="0.3">
      <c r="B140" s="83">
        <v>2012</v>
      </c>
      <c r="C140" s="86" t="s">
        <v>2152</v>
      </c>
      <c r="D140" s="86" t="s">
        <v>2156</v>
      </c>
      <c r="E140" s="86" t="s">
        <v>2157</v>
      </c>
      <c r="F140" s="86" t="s">
        <v>2158</v>
      </c>
      <c r="G140" s="86">
        <v>1000</v>
      </c>
      <c r="H140" s="86">
        <v>900</v>
      </c>
      <c r="I140" s="86">
        <v>80</v>
      </c>
      <c r="K140" s="74" t="s">
        <v>1879</v>
      </c>
      <c r="L140" s="71">
        <f t="shared" si="12"/>
        <v>0</v>
      </c>
      <c r="M140" s="74">
        <f t="shared" si="10"/>
        <v>70.56</v>
      </c>
      <c r="N140" s="72">
        <f t="shared" si="11"/>
        <v>0</v>
      </c>
      <c r="O140" s="86" t="s">
        <v>1929</v>
      </c>
    </row>
    <row r="141" spans="2:15" x14ac:dyDescent="0.3">
      <c r="B141" s="83">
        <v>2012</v>
      </c>
      <c r="C141" s="86" t="s">
        <v>2152</v>
      </c>
      <c r="D141" s="86" t="s">
        <v>2159</v>
      </c>
      <c r="E141" s="86" t="s">
        <v>2160</v>
      </c>
      <c r="F141" s="86" t="s">
        <v>2161</v>
      </c>
      <c r="G141" s="86">
        <v>940</v>
      </c>
      <c r="H141" s="86">
        <v>880</v>
      </c>
      <c r="I141" s="86">
        <v>80</v>
      </c>
      <c r="K141" s="74" t="s">
        <v>1879</v>
      </c>
      <c r="L141" s="71">
        <f t="shared" si="12"/>
        <v>0</v>
      </c>
      <c r="M141" s="74">
        <f t="shared" si="10"/>
        <v>64.85248</v>
      </c>
      <c r="N141" s="72">
        <f t="shared" si="11"/>
        <v>0</v>
      </c>
      <c r="O141" s="86" t="s">
        <v>1929</v>
      </c>
    </row>
    <row r="142" spans="2:15" x14ac:dyDescent="0.3">
      <c r="B142" s="83">
        <v>2012</v>
      </c>
      <c r="C142" s="86" t="s">
        <v>2152</v>
      </c>
      <c r="D142" s="86" t="s">
        <v>2162</v>
      </c>
      <c r="E142" s="86" t="s">
        <v>2163</v>
      </c>
      <c r="F142" s="86" t="s">
        <v>2164</v>
      </c>
      <c r="G142" s="86">
        <v>1000</v>
      </c>
      <c r="H142" s="86">
        <v>900</v>
      </c>
      <c r="I142" s="86">
        <v>80</v>
      </c>
      <c r="K142" s="74" t="s">
        <v>1879</v>
      </c>
      <c r="L142" s="71">
        <f t="shared" si="12"/>
        <v>0</v>
      </c>
      <c r="M142" s="74">
        <f t="shared" si="10"/>
        <v>70.56</v>
      </c>
      <c r="N142" s="72">
        <f t="shared" si="11"/>
        <v>0</v>
      </c>
      <c r="O142" s="86" t="s">
        <v>1929</v>
      </c>
    </row>
    <row r="143" spans="2:15" x14ac:dyDescent="0.3">
      <c r="B143" s="83">
        <v>2012</v>
      </c>
      <c r="C143" s="86" t="s">
        <v>2152</v>
      </c>
      <c r="D143" s="86" t="s">
        <v>2165</v>
      </c>
      <c r="E143" s="86" t="s">
        <v>2166</v>
      </c>
      <c r="F143" s="86" t="s">
        <v>2167</v>
      </c>
      <c r="G143" s="86">
        <v>940</v>
      </c>
      <c r="H143" s="86">
        <v>880</v>
      </c>
      <c r="I143" s="86">
        <v>80</v>
      </c>
      <c r="K143" s="74" t="s">
        <v>1879</v>
      </c>
      <c r="L143" s="71">
        <f t="shared" si="12"/>
        <v>0</v>
      </c>
      <c r="M143" s="74">
        <f t="shared" si="10"/>
        <v>64.85248</v>
      </c>
      <c r="N143" s="72">
        <f t="shared" si="11"/>
        <v>0</v>
      </c>
      <c r="O143" s="86" t="s">
        <v>1929</v>
      </c>
    </row>
    <row r="144" spans="2:15" x14ac:dyDescent="0.3">
      <c r="B144" s="83">
        <v>2012</v>
      </c>
      <c r="C144" s="89" t="s">
        <v>2168</v>
      </c>
      <c r="D144" s="89" t="s">
        <v>1114</v>
      </c>
      <c r="E144" s="89" t="s">
        <v>1115</v>
      </c>
      <c r="F144" s="89" t="s">
        <v>1116</v>
      </c>
      <c r="G144" s="89">
        <v>680</v>
      </c>
      <c r="H144" s="89">
        <v>580</v>
      </c>
      <c r="I144" s="89">
        <v>65</v>
      </c>
      <c r="K144" s="74" t="s">
        <v>1879</v>
      </c>
      <c r="L144" s="71">
        <f t="shared" si="12"/>
        <v>0</v>
      </c>
      <c r="M144" s="74">
        <f t="shared" si="10"/>
        <v>25.123280000000001</v>
      </c>
      <c r="N144" s="72">
        <f t="shared" si="11"/>
        <v>0</v>
      </c>
      <c r="O144" s="89" t="s">
        <v>1928</v>
      </c>
    </row>
    <row r="145" spans="2:15" x14ac:dyDescent="0.3">
      <c r="B145" s="83">
        <v>2012</v>
      </c>
      <c r="C145" s="89" t="s">
        <v>2168</v>
      </c>
      <c r="D145" s="89" t="s">
        <v>1117</v>
      </c>
      <c r="E145" s="89" t="s">
        <v>1118</v>
      </c>
      <c r="F145" s="89" t="s">
        <v>2169</v>
      </c>
      <c r="G145" s="89">
        <v>1040</v>
      </c>
      <c r="H145" s="89">
        <v>980</v>
      </c>
      <c r="I145" s="89">
        <v>90</v>
      </c>
      <c r="K145" s="74" t="s">
        <v>1879</v>
      </c>
      <c r="L145" s="71">
        <f t="shared" si="12"/>
        <v>0</v>
      </c>
      <c r="M145" s="74">
        <f t="shared" ref="M145:M208" si="13">IF(K145="PEBD",PRODUCT(G145:I145)*$D$6/1000000,0)</f>
        <v>89.893439999999998</v>
      </c>
      <c r="N145" s="72">
        <f t="shared" ref="N145:N208" si="14">IF(M145="PEBD",PRODUCT(G145:I145)*$D$6/1000000,0)</f>
        <v>0</v>
      </c>
      <c r="O145" s="89" t="s">
        <v>1925</v>
      </c>
    </row>
    <row r="146" spans="2:15" x14ac:dyDescent="0.3">
      <c r="B146" s="83">
        <v>2012</v>
      </c>
      <c r="C146" s="86" t="s">
        <v>2168</v>
      </c>
      <c r="D146" s="86" t="s">
        <v>1128</v>
      </c>
      <c r="E146" s="86" t="s">
        <v>1129</v>
      </c>
      <c r="F146" s="86" t="s">
        <v>1130</v>
      </c>
      <c r="G146" s="86">
        <v>1240</v>
      </c>
      <c r="H146" s="86">
        <v>1090</v>
      </c>
      <c r="I146" s="86">
        <v>100</v>
      </c>
      <c r="K146" s="74" t="s">
        <v>1879</v>
      </c>
      <c r="L146" s="71">
        <f t="shared" si="12"/>
        <v>0</v>
      </c>
      <c r="M146" s="74">
        <f t="shared" si="13"/>
        <v>132.45679999999999</v>
      </c>
      <c r="N146" s="72">
        <f t="shared" si="14"/>
        <v>0</v>
      </c>
      <c r="O146" s="86" t="s">
        <v>2296</v>
      </c>
    </row>
    <row r="147" spans="2:15" x14ac:dyDescent="0.3">
      <c r="B147" s="83">
        <v>2012</v>
      </c>
      <c r="C147" s="87" t="s">
        <v>2168</v>
      </c>
      <c r="D147" s="87" t="s">
        <v>2170</v>
      </c>
      <c r="E147" s="87" t="s">
        <v>2171</v>
      </c>
      <c r="F147" s="87" t="s">
        <v>2172</v>
      </c>
      <c r="G147" s="87">
        <v>1150</v>
      </c>
      <c r="H147" s="87">
        <v>920</v>
      </c>
      <c r="I147" s="87">
        <v>80</v>
      </c>
      <c r="K147" s="74" t="s">
        <v>1879</v>
      </c>
      <c r="L147" s="71">
        <f t="shared" si="12"/>
        <v>0</v>
      </c>
      <c r="M147" s="74">
        <f t="shared" si="13"/>
        <v>82.947199999999995</v>
      </c>
      <c r="N147" s="72">
        <f t="shared" si="14"/>
        <v>0</v>
      </c>
      <c r="O147" s="87" t="s">
        <v>1928</v>
      </c>
    </row>
    <row r="148" spans="2:15" x14ac:dyDescent="0.3">
      <c r="B148" s="83">
        <v>2012</v>
      </c>
      <c r="C148" s="89" t="s">
        <v>2168</v>
      </c>
      <c r="D148" s="89" t="s">
        <v>1137</v>
      </c>
      <c r="E148" s="89" t="s">
        <v>1138</v>
      </c>
      <c r="F148" s="89" t="s">
        <v>1139</v>
      </c>
      <c r="G148" s="89">
        <v>1155</v>
      </c>
      <c r="H148" s="89">
        <v>960</v>
      </c>
      <c r="I148" s="89">
        <v>85</v>
      </c>
      <c r="K148" s="74" t="s">
        <v>1879</v>
      </c>
      <c r="L148" s="71">
        <f t="shared" si="12"/>
        <v>0</v>
      </c>
      <c r="M148" s="74">
        <f t="shared" si="13"/>
        <v>92.363039999999998</v>
      </c>
      <c r="N148" s="72">
        <f t="shared" si="14"/>
        <v>0</v>
      </c>
      <c r="O148" s="89" t="s">
        <v>2297</v>
      </c>
    </row>
    <row r="149" spans="2:15" x14ac:dyDescent="0.3">
      <c r="B149" s="83">
        <v>2012</v>
      </c>
      <c r="C149" s="89" t="s">
        <v>2168</v>
      </c>
      <c r="D149" s="89" t="s">
        <v>1131</v>
      </c>
      <c r="E149" s="89" t="s">
        <v>1132</v>
      </c>
      <c r="F149" s="89" t="s">
        <v>1133</v>
      </c>
      <c r="G149" s="89">
        <v>1155</v>
      </c>
      <c r="H149" s="89">
        <v>960</v>
      </c>
      <c r="I149" s="89">
        <v>85</v>
      </c>
      <c r="K149" s="74" t="s">
        <v>1879</v>
      </c>
      <c r="L149" s="71">
        <f t="shared" si="12"/>
        <v>0</v>
      </c>
      <c r="M149" s="74">
        <f t="shared" si="13"/>
        <v>92.363039999999998</v>
      </c>
      <c r="N149" s="72">
        <f t="shared" si="14"/>
        <v>0</v>
      </c>
      <c r="O149" s="89" t="s">
        <v>2297</v>
      </c>
    </row>
    <row r="150" spans="2:15" x14ac:dyDescent="0.3">
      <c r="B150" s="83">
        <v>2012</v>
      </c>
      <c r="C150" s="86" t="s">
        <v>2168</v>
      </c>
      <c r="D150" s="86" t="s">
        <v>1140</v>
      </c>
      <c r="E150" s="86" t="s">
        <v>1141</v>
      </c>
      <c r="F150" s="86" t="s">
        <v>1142</v>
      </c>
      <c r="G150" s="86">
        <v>1150</v>
      </c>
      <c r="H150" s="86">
        <v>1000</v>
      </c>
      <c r="I150" s="86">
        <v>100</v>
      </c>
      <c r="K150" s="74" t="s">
        <v>1879</v>
      </c>
      <c r="L150" s="71">
        <f t="shared" si="12"/>
        <v>0</v>
      </c>
      <c r="M150" s="74">
        <f t="shared" si="13"/>
        <v>112.7</v>
      </c>
      <c r="N150" s="72">
        <f t="shared" si="14"/>
        <v>0</v>
      </c>
      <c r="O150" s="86" t="s">
        <v>1928</v>
      </c>
    </row>
    <row r="151" spans="2:15" x14ac:dyDescent="0.3">
      <c r="B151" s="83">
        <v>2012</v>
      </c>
      <c r="C151" s="92" t="s">
        <v>2168</v>
      </c>
      <c r="D151" s="92" t="s">
        <v>2173</v>
      </c>
      <c r="E151" s="92" t="s">
        <v>1156</v>
      </c>
      <c r="F151" s="92" t="s">
        <v>1157</v>
      </c>
      <c r="G151" s="92">
        <v>780</v>
      </c>
      <c r="H151" s="92">
        <v>700</v>
      </c>
      <c r="I151" s="92">
        <v>130</v>
      </c>
      <c r="K151" s="74" t="s">
        <v>1879</v>
      </c>
      <c r="L151" s="71">
        <f t="shared" si="12"/>
        <v>0</v>
      </c>
      <c r="M151" s="74">
        <f t="shared" si="13"/>
        <v>69.560400000000001</v>
      </c>
      <c r="N151" s="72">
        <f t="shared" si="14"/>
        <v>0</v>
      </c>
      <c r="O151" s="92" t="s">
        <v>1925</v>
      </c>
    </row>
    <row r="152" spans="2:15" x14ac:dyDescent="0.3">
      <c r="B152" s="83">
        <v>2012</v>
      </c>
      <c r="C152" s="89" t="s">
        <v>2168</v>
      </c>
      <c r="D152" s="89" t="s">
        <v>219</v>
      </c>
      <c r="E152" s="89" t="s">
        <v>1158</v>
      </c>
      <c r="F152" s="89" t="s">
        <v>1159</v>
      </c>
      <c r="G152" s="89">
        <v>1150</v>
      </c>
      <c r="H152" s="89">
        <v>1000</v>
      </c>
      <c r="I152" s="89">
        <v>110</v>
      </c>
      <c r="K152" s="74" t="s">
        <v>1879</v>
      </c>
      <c r="L152" s="71">
        <f t="shared" si="12"/>
        <v>0</v>
      </c>
      <c r="M152" s="74">
        <f t="shared" si="13"/>
        <v>123.97</v>
      </c>
      <c r="N152" s="72">
        <f t="shared" si="14"/>
        <v>0</v>
      </c>
      <c r="O152" s="89" t="s">
        <v>2298</v>
      </c>
    </row>
    <row r="153" spans="2:15" x14ac:dyDescent="0.3">
      <c r="B153" s="83">
        <v>2012</v>
      </c>
      <c r="C153" s="86" t="s">
        <v>2168</v>
      </c>
      <c r="D153" s="86" t="s">
        <v>216</v>
      </c>
      <c r="E153" s="86" t="s">
        <v>1162</v>
      </c>
      <c r="F153" s="86" t="s">
        <v>1163</v>
      </c>
      <c r="G153" s="86">
        <v>1150</v>
      </c>
      <c r="H153" s="86">
        <v>1000</v>
      </c>
      <c r="I153" s="86">
        <v>110</v>
      </c>
      <c r="K153" s="74" t="s">
        <v>1879</v>
      </c>
      <c r="L153" s="71">
        <f t="shared" si="12"/>
        <v>0</v>
      </c>
      <c r="M153" s="74">
        <f t="shared" si="13"/>
        <v>123.97</v>
      </c>
      <c r="N153" s="72">
        <f t="shared" si="14"/>
        <v>0</v>
      </c>
      <c r="O153" s="86" t="s">
        <v>1928</v>
      </c>
    </row>
    <row r="154" spans="2:15" x14ac:dyDescent="0.3">
      <c r="B154" s="83">
        <v>2012</v>
      </c>
      <c r="C154" s="89" t="s">
        <v>2168</v>
      </c>
      <c r="D154" s="89" t="s">
        <v>225</v>
      </c>
      <c r="E154" s="89" t="s">
        <v>1164</v>
      </c>
      <c r="F154" s="89" t="s">
        <v>1165</v>
      </c>
      <c r="G154" s="89">
        <v>1150</v>
      </c>
      <c r="H154" s="89">
        <v>1000</v>
      </c>
      <c r="I154" s="89">
        <v>110</v>
      </c>
      <c r="K154" s="74" t="s">
        <v>1879</v>
      </c>
      <c r="L154" s="71">
        <f t="shared" si="12"/>
        <v>0</v>
      </c>
      <c r="M154" s="74">
        <f t="shared" si="13"/>
        <v>123.97</v>
      </c>
      <c r="N154" s="72">
        <f t="shared" si="14"/>
        <v>0</v>
      </c>
      <c r="O154" s="89" t="s">
        <v>2298</v>
      </c>
    </row>
    <row r="155" spans="2:15" x14ac:dyDescent="0.3">
      <c r="B155" s="83">
        <v>2012</v>
      </c>
      <c r="C155" s="89" t="s">
        <v>2168</v>
      </c>
      <c r="D155" s="89" t="s">
        <v>142</v>
      </c>
      <c r="E155" s="89" t="s">
        <v>1167</v>
      </c>
      <c r="F155" s="89" t="s">
        <v>1168</v>
      </c>
      <c r="G155" s="89">
        <v>1155</v>
      </c>
      <c r="H155" s="89">
        <v>960</v>
      </c>
      <c r="I155" s="89">
        <v>85</v>
      </c>
      <c r="K155" s="74" t="s">
        <v>1879</v>
      </c>
      <c r="L155" s="71">
        <f t="shared" si="12"/>
        <v>0</v>
      </c>
      <c r="M155" s="74">
        <f t="shared" si="13"/>
        <v>92.363039999999998</v>
      </c>
      <c r="N155" s="72">
        <f t="shared" si="14"/>
        <v>0</v>
      </c>
      <c r="O155" s="89" t="s">
        <v>2297</v>
      </c>
    </row>
    <row r="156" spans="2:15" x14ac:dyDescent="0.3">
      <c r="B156" s="83">
        <v>2012</v>
      </c>
      <c r="C156" s="92" t="s">
        <v>2168</v>
      </c>
      <c r="D156" s="92" t="s">
        <v>153</v>
      </c>
      <c r="E156" s="92" t="s">
        <v>1172</v>
      </c>
      <c r="F156" s="92" t="s">
        <v>1173</v>
      </c>
      <c r="G156" s="92">
        <v>940</v>
      </c>
      <c r="H156" s="92">
        <v>870</v>
      </c>
      <c r="I156" s="92">
        <v>140</v>
      </c>
      <c r="K156" s="74" t="s">
        <v>1879</v>
      </c>
      <c r="L156" s="71">
        <f t="shared" si="12"/>
        <v>0</v>
      </c>
      <c r="M156" s="74">
        <f t="shared" si="13"/>
        <v>112.20216000000001</v>
      </c>
      <c r="N156" s="72">
        <f t="shared" si="14"/>
        <v>0</v>
      </c>
      <c r="O156" s="92" t="s">
        <v>1928</v>
      </c>
    </row>
    <row r="157" spans="2:15" x14ac:dyDescent="0.3">
      <c r="B157" s="83">
        <v>2012</v>
      </c>
      <c r="C157" s="92" t="s">
        <v>2168</v>
      </c>
      <c r="D157" s="98" t="s">
        <v>1883</v>
      </c>
      <c r="E157" s="98" t="s">
        <v>2174</v>
      </c>
      <c r="F157" s="98" t="s">
        <v>2175</v>
      </c>
      <c r="G157" s="92">
        <v>785</v>
      </c>
      <c r="H157" s="92">
        <v>650</v>
      </c>
      <c r="I157" s="92">
        <v>110</v>
      </c>
      <c r="K157" s="74" t="s">
        <v>1879</v>
      </c>
      <c r="L157" s="71">
        <f t="shared" si="12"/>
        <v>0</v>
      </c>
      <c r="M157" s="74">
        <f t="shared" si="13"/>
        <v>55.004950000000001</v>
      </c>
      <c r="N157" s="72">
        <f t="shared" si="14"/>
        <v>0</v>
      </c>
      <c r="O157" s="92" t="s">
        <v>1935</v>
      </c>
    </row>
    <row r="158" spans="2:15" x14ac:dyDescent="0.3">
      <c r="B158" s="83">
        <v>2012</v>
      </c>
      <c r="C158" s="89" t="s">
        <v>2168</v>
      </c>
      <c r="D158" s="89" t="s">
        <v>2176</v>
      </c>
      <c r="E158" s="89" t="s">
        <v>2177</v>
      </c>
      <c r="F158" s="89" t="s">
        <v>2178</v>
      </c>
      <c r="G158" s="89">
        <v>860</v>
      </c>
      <c r="H158" s="89">
        <v>760</v>
      </c>
      <c r="I158" s="89">
        <v>130</v>
      </c>
      <c r="K158" s="74" t="s">
        <v>1879</v>
      </c>
      <c r="L158" s="71">
        <f t="shared" si="12"/>
        <v>0</v>
      </c>
      <c r="M158" s="74">
        <f t="shared" si="13"/>
        <v>83.268640000000005</v>
      </c>
      <c r="N158" s="72">
        <f t="shared" si="14"/>
        <v>0</v>
      </c>
      <c r="O158" s="89" t="s">
        <v>1925</v>
      </c>
    </row>
    <row r="159" spans="2:15" x14ac:dyDescent="0.3">
      <c r="B159" s="83">
        <v>2012</v>
      </c>
      <c r="C159" s="86" t="s">
        <v>2168</v>
      </c>
      <c r="D159" s="86" t="s">
        <v>2179</v>
      </c>
      <c r="E159" s="86" t="s">
        <v>2180</v>
      </c>
      <c r="F159" s="86" t="s">
        <v>2181</v>
      </c>
      <c r="G159" s="86">
        <v>1000</v>
      </c>
      <c r="H159" s="86">
        <v>920</v>
      </c>
      <c r="I159" s="86">
        <v>80</v>
      </c>
      <c r="K159" s="74" t="s">
        <v>1879</v>
      </c>
      <c r="L159" s="71">
        <f t="shared" si="12"/>
        <v>0</v>
      </c>
      <c r="M159" s="74">
        <f t="shared" si="13"/>
        <v>72.128</v>
      </c>
      <c r="N159" s="72">
        <f t="shared" si="14"/>
        <v>0</v>
      </c>
      <c r="O159" s="86" t="s">
        <v>1928</v>
      </c>
    </row>
    <row r="160" spans="2:15" x14ac:dyDescent="0.3">
      <c r="B160" s="83">
        <v>2012</v>
      </c>
      <c r="C160" s="86" t="s">
        <v>1176</v>
      </c>
      <c r="D160" s="86" t="s">
        <v>1178</v>
      </c>
      <c r="E160" s="86" t="s">
        <v>1178</v>
      </c>
      <c r="F160" s="86" t="s">
        <v>1179</v>
      </c>
      <c r="G160" s="86">
        <v>1050</v>
      </c>
      <c r="H160" s="86">
        <v>800</v>
      </c>
      <c r="I160" s="86"/>
      <c r="K160" s="74" t="s">
        <v>1879</v>
      </c>
      <c r="L160" s="71">
        <f t="shared" si="12"/>
        <v>0</v>
      </c>
      <c r="M160" s="74">
        <f t="shared" si="13"/>
        <v>0.82320000000000004</v>
      </c>
      <c r="N160" s="72">
        <f t="shared" si="14"/>
        <v>0</v>
      </c>
      <c r="O160" s="86"/>
    </row>
    <row r="161" spans="2:15" x14ac:dyDescent="0.3">
      <c r="B161" s="83">
        <v>2012</v>
      </c>
      <c r="C161" s="86" t="s">
        <v>2168</v>
      </c>
      <c r="D161" s="86" t="s">
        <v>1180</v>
      </c>
      <c r="E161" s="86" t="s">
        <v>1181</v>
      </c>
      <c r="F161" s="86" t="s">
        <v>1182</v>
      </c>
      <c r="G161" s="86">
        <v>1000</v>
      </c>
      <c r="H161" s="86">
        <v>950</v>
      </c>
      <c r="I161" s="86">
        <v>80</v>
      </c>
      <c r="K161" s="74" t="s">
        <v>1879</v>
      </c>
      <c r="L161" s="71">
        <f t="shared" si="12"/>
        <v>0</v>
      </c>
      <c r="M161" s="74">
        <f t="shared" si="13"/>
        <v>74.48</v>
      </c>
      <c r="N161" s="72">
        <f t="shared" si="14"/>
        <v>0</v>
      </c>
      <c r="O161" s="86" t="s">
        <v>1928</v>
      </c>
    </row>
    <row r="162" spans="2:15" x14ac:dyDescent="0.3">
      <c r="B162" s="83">
        <v>2012</v>
      </c>
      <c r="C162" s="86" t="s">
        <v>2168</v>
      </c>
      <c r="D162" s="86" t="s">
        <v>1183</v>
      </c>
      <c r="E162" s="86" t="s">
        <v>1184</v>
      </c>
      <c r="F162" s="86" t="s">
        <v>1185</v>
      </c>
      <c r="G162" s="86">
        <v>940</v>
      </c>
      <c r="H162" s="86">
        <v>870</v>
      </c>
      <c r="I162" s="86">
        <v>80</v>
      </c>
      <c r="K162" s="74" t="s">
        <v>1879</v>
      </c>
      <c r="L162" s="71">
        <f t="shared" si="12"/>
        <v>0</v>
      </c>
      <c r="M162" s="74">
        <f t="shared" si="13"/>
        <v>64.115520000000004</v>
      </c>
      <c r="N162" s="72">
        <f t="shared" si="14"/>
        <v>0</v>
      </c>
      <c r="O162" s="86" t="s">
        <v>1928</v>
      </c>
    </row>
    <row r="163" spans="2:15" x14ac:dyDescent="0.3">
      <c r="B163" s="83">
        <v>2012</v>
      </c>
      <c r="C163" s="86" t="s">
        <v>2168</v>
      </c>
      <c r="D163" s="86" t="s">
        <v>1186</v>
      </c>
      <c r="E163" s="86" t="s">
        <v>1187</v>
      </c>
      <c r="F163" s="86" t="s">
        <v>1188</v>
      </c>
      <c r="G163" s="86">
        <v>1000</v>
      </c>
      <c r="H163" s="86">
        <v>900</v>
      </c>
      <c r="I163" s="86">
        <v>80</v>
      </c>
      <c r="K163" s="74" t="s">
        <v>1879</v>
      </c>
      <c r="L163" s="71">
        <f t="shared" si="12"/>
        <v>0</v>
      </c>
      <c r="M163" s="74">
        <f t="shared" si="13"/>
        <v>70.56</v>
      </c>
      <c r="N163" s="72">
        <f t="shared" si="14"/>
        <v>0</v>
      </c>
      <c r="O163" s="86" t="s">
        <v>1928</v>
      </c>
    </row>
    <row r="164" spans="2:15" x14ac:dyDescent="0.3">
      <c r="B164" s="83">
        <v>2012</v>
      </c>
      <c r="C164" s="86" t="s">
        <v>2168</v>
      </c>
      <c r="D164" s="86" t="s">
        <v>1189</v>
      </c>
      <c r="E164" s="86" t="s">
        <v>1190</v>
      </c>
      <c r="F164" s="86" t="s">
        <v>1191</v>
      </c>
      <c r="G164" s="86">
        <v>785</v>
      </c>
      <c r="H164" s="86">
        <v>650</v>
      </c>
      <c r="I164" s="86">
        <v>65</v>
      </c>
      <c r="K164" s="74" t="s">
        <v>1879</v>
      </c>
      <c r="L164" s="71">
        <f t="shared" si="12"/>
        <v>0</v>
      </c>
      <c r="M164" s="74">
        <f t="shared" si="13"/>
        <v>32.502924999999998</v>
      </c>
      <c r="N164" s="72">
        <f t="shared" si="14"/>
        <v>0</v>
      </c>
      <c r="O164" s="86" t="s">
        <v>1928</v>
      </c>
    </row>
    <row r="165" spans="2:15" x14ac:dyDescent="0.3">
      <c r="B165" s="83">
        <v>2012</v>
      </c>
      <c r="C165" s="86" t="s">
        <v>2168</v>
      </c>
      <c r="D165" s="86" t="s">
        <v>1192</v>
      </c>
      <c r="E165" s="86" t="s">
        <v>1193</v>
      </c>
      <c r="F165" s="86" t="s">
        <v>1194</v>
      </c>
      <c r="G165" s="86">
        <v>940</v>
      </c>
      <c r="H165" s="86">
        <v>870</v>
      </c>
      <c r="I165" s="86">
        <v>80</v>
      </c>
      <c r="K165" s="74" t="s">
        <v>1879</v>
      </c>
      <c r="L165" s="71">
        <f t="shared" si="12"/>
        <v>0</v>
      </c>
      <c r="M165" s="74">
        <f t="shared" si="13"/>
        <v>64.115520000000004</v>
      </c>
      <c r="N165" s="72">
        <f t="shared" si="14"/>
        <v>0</v>
      </c>
      <c r="O165" s="86" t="s">
        <v>1935</v>
      </c>
    </row>
    <row r="166" spans="2:15" x14ac:dyDescent="0.3">
      <c r="B166" s="83">
        <v>2012</v>
      </c>
      <c r="C166" s="86" t="s">
        <v>2168</v>
      </c>
      <c r="D166" s="86" t="s">
        <v>1195</v>
      </c>
      <c r="E166" s="86" t="s">
        <v>1196</v>
      </c>
      <c r="F166" s="86" t="s">
        <v>1197</v>
      </c>
      <c r="G166" s="86">
        <v>785</v>
      </c>
      <c r="H166" s="86">
        <v>650</v>
      </c>
      <c r="I166" s="86">
        <v>110</v>
      </c>
      <c r="K166" s="74" t="s">
        <v>1879</v>
      </c>
      <c r="L166" s="71">
        <f t="shared" si="12"/>
        <v>0</v>
      </c>
      <c r="M166" s="74">
        <f t="shared" si="13"/>
        <v>55.004950000000001</v>
      </c>
      <c r="N166" s="72">
        <f t="shared" si="14"/>
        <v>0</v>
      </c>
      <c r="O166" s="86" t="s">
        <v>1935</v>
      </c>
    </row>
    <row r="167" spans="2:15" x14ac:dyDescent="0.3">
      <c r="B167" s="83">
        <v>2012</v>
      </c>
      <c r="C167" s="97" t="s">
        <v>2182</v>
      </c>
      <c r="D167" s="97" t="s">
        <v>2183</v>
      </c>
      <c r="E167" s="97" t="s">
        <v>2184</v>
      </c>
      <c r="F167" s="97" t="s">
        <v>2185</v>
      </c>
      <c r="G167" s="97">
        <v>1150</v>
      </c>
      <c r="H167" s="97">
        <v>900</v>
      </c>
      <c r="I167" s="97">
        <v>80</v>
      </c>
      <c r="K167" s="74" t="s">
        <v>1879</v>
      </c>
      <c r="L167" s="71">
        <f t="shared" si="12"/>
        <v>0</v>
      </c>
      <c r="M167" s="74">
        <f t="shared" si="13"/>
        <v>81.144000000000005</v>
      </c>
      <c r="N167" s="72">
        <f t="shared" si="14"/>
        <v>0</v>
      </c>
      <c r="O167" s="97" t="s">
        <v>1928</v>
      </c>
    </row>
    <row r="168" spans="2:15" x14ac:dyDescent="0.3">
      <c r="B168" s="83">
        <v>2012</v>
      </c>
      <c r="C168" s="97" t="s">
        <v>2182</v>
      </c>
      <c r="D168" s="97" t="s">
        <v>2186</v>
      </c>
      <c r="E168" s="97" t="s">
        <v>2187</v>
      </c>
      <c r="F168" s="97" t="s">
        <v>2188</v>
      </c>
      <c r="G168" s="97">
        <v>1000</v>
      </c>
      <c r="H168" s="97">
        <v>880</v>
      </c>
      <c r="I168" s="97">
        <v>80</v>
      </c>
      <c r="K168" s="74" t="s">
        <v>1879</v>
      </c>
      <c r="L168" s="71">
        <f t="shared" si="12"/>
        <v>0</v>
      </c>
      <c r="M168" s="74">
        <f t="shared" si="13"/>
        <v>68.992000000000004</v>
      </c>
      <c r="N168" s="72">
        <f t="shared" si="14"/>
        <v>0</v>
      </c>
      <c r="O168" s="97" t="s">
        <v>1928</v>
      </c>
    </row>
    <row r="169" spans="2:15" x14ac:dyDescent="0.3">
      <c r="B169" s="83">
        <v>2012</v>
      </c>
      <c r="C169" s="97" t="s">
        <v>2182</v>
      </c>
      <c r="D169" s="97" t="s">
        <v>2189</v>
      </c>
      <c r="E169" s="97" t="s">
        <v>2190</v>
      </c>
      <c r="F169" s="97" t="s">
        <v>2191</v>
      </c>
      <c r="G169" s="97">
        <v>1000</v>
      </c>
      <c r="H169" s="97">
        <v>880</v>
      </c>
      <c r="I169" s="97">
        <v>80</v>
      </c>
      <c r="K169" s="74" t="s">
        <v>1879</v>
      </c>
      <c r="L169" s="71">
        <f t="shared" si="12"/>
        <v>0</v>
      </c>
      <c r="M169" s="74">
        <f t="shared" si="13"/>
        <v>68.992000000000004</v>
      </c>
      <c r="N169" s="72">
        <f t="shared" si="14"/>
        <v>0</v>
      </c>
      <c r="O169" s="97" t="s">
        <v>1928</v>
      </c>
    </row>
    <row r="170" spans="2:15" x14ac:dyDescent="0.3">
      <c r="B170" s="83">
        <v>2012</v>
      </c>
      <c r="C170" s="97" t="s">
        <v>2182</v>
      </c>
      <c r="D170" s="97" t="s">
        <v>2192</v>
      </c>
      <c r="E170" s="97" t="s">
        <v>2193</v>
      </c>
      <c r="F170" s="97" t="s">
        <v>2194</v>
      </c>
      <c r="G170" s="97">
        <v>1000</v>
      </c>
      <c r="H170" s="97">
        <v>950</v>
      </c>
      <c r="I170" s="97">
        <v>80</v>
      </c>
      <c r="K170" s="74" t="s">
        <v>1879</v>
      </c>
      <c r="L170" s="71">
        <f t="shared" si="12"/>
        <v>0</v>
      </c>
      <c r="M170" s="74">
        <f t="shared" si="13"/>
        <v>74.48</v>
      </c>
      <c r="N170" s="72">
        <f t="shared" si="14"/>
        <v>0</v>
      </c>
      <c r="O170" s="97" t="s">
        <v>1928</v>
      </c>
    </row>
    <row r="171" spans="2:15" x14ac:dyDescent="0.3">
      <c r="B171" s="83">
        <v>2012</v>
      </c>
      <c r="C171" s="97" t="s">
        <v>2182</v>
      </c>
      <c r="D171" s="97" t="s">
        <v>2195</v>
      </c>
      <c r="E171" s="97" t="s">
        <v>2196</v>
      </c>
      <c r="F171" s="97" t="s">
        <v>2197</v>
      </c>
      <c r="G171" s="97">
        <v>1000</v>
      </c>
      <c r="H171" s="97">
        <v>880</v>
      </c>
      <c r="I171" s="97">
        <v>80</v>
      </c>
      <c r="K171" s="74" t="s">
        <v>1879</v>
      </c>
      <c r="L171" s="71">
        <f t="shared" si="12"/>
        <v>0</v>
      </c>
      <c r="M171" s="74">
        <f t="shared" si="13"/>
        <v>68.992000000000004</v>
      </c>
      <c r="N171" s="72">
        <f t="shared" si="14"/>
        <v>0</v>
      </c>
      <c r="O171" s="97" t="s">
        <v>1928</v>
      </c>
    </row>
    <row r="172" spans="2:15" x14ac:dyDescent="0.3">
      <c r="B172" s="83">
        <v>2012</v>
      </c>
      <c r="C172" s="97" t="s">
        <v>2182</v>
      </c>
      <c r="D172" s="97" t="s">
        <v>2198</v>
      </c>
      <c r="E172" s="97" t="s">
        <v>2199</v>
      </c>
      <c r="F172" s="97" t="s">
        <v>2200</v>
      </c>
      <c r="G172" s="97">
        <v>1000</v>
      </c>
      <c r="H172" s="97">
        <v>880</v>
      </c>
      <c r="I172" s="97">
        <v>80</v>
      </c>
      <c r="K172" s="74" t="s">
        <v>1879</v>
      </c>
      <c r="L172" s="71">
        <f t="shared" si="12"/>
        <v>0</v>
      </c>
      <c r="M172" s="74">
        <f t="shared" si="13"/>
        <v>68.992000000000004</v>
      </c>
      <c r="N172" s="72">
        <f t="shared" si="14"/>
        <v>0</v>
      </c>
      <c r="O172" s="97" t="s">
        <v>1928</v>
      </c>
    </row>
    <row r="173" spans="2:15" x14ac:dyDescent="0.3">
      <c r="B173" s="83">
        <v>2012</v>
      </c>
      <c r="C173" s="86" t="s">
        <v>1220</v>
      </c>
      <c r="D173" s="86" t="s">
        <v>1221</v>
      </c>
      <c r="E173" s="86" t="s">
        <v>1222</v>
      </c>
      <c r="F173" s="86" t="s">
        <v>1223</v>
      </c>
      <c r="G173" s="86">
        <v>1150</v>
      </c>
      <c r="H173" s="86">
        <v>950</v>
      </c>
      <c r="I173" s="86">
        <v>100</v>
      </c>
      <c r="K173" s="74" t="s">
        <v>1879</v>
      </c>
      <c r="L173" s="71">
        <f t="shared" si="12"/>
        <v>0</v>
      </c>
      <c r="M173" s="74">
        <f t="shared" si="13"/>
        <v>107.065</v>
      </c>
      <c r="N173" s="72">
        <f t="shared" si="14"/>
        <v>0</v>
      </c>
      <c r="O173" s="86" t="s">
        <v>1934</v>
      </c>
    </row>
    <row r="174" spans="2:15" x14ac:dyDescent="0.3">
      <c r="B174" s="83">
        <v>2012</v>
      </c>
      <c r="C174" s="86" t="s">
        <v>1224</v>
      </c>
      <c r="D174" s="86" t="s">
        <v>1225</v>
      </c>
      <c r="E174" s="86" t="s">
        <v>1226</v>
      </c>
      <c r="F174" s="86" t="s">
        <v>1227</v>
      </c>
      <c r="G174" s="86">
        <v>785</v>
      </c>
      <c r="H174" s="86">
        <v>650</v>
      </c>
      <c r="I174" s="86">
        <v>65</v>
      </c>
      <c r="K174" s="74" t="s">
        <v>1879</v>
      </c>
      <c r="L174" s="71">
        <f t="shared" si="12"/>
        <v>0</v>
      </c>
      <c r="M174" s="74">
        <f t="shared" si="13"/>
        <v>32.502924999999998</v>
      </c>
      <c r="N174" s="72">
        <f t="shared" si="14"/>
        <v>0</v>
      </c>
      <c r="O174" s="86" t="s">
        <v>1928</v>
      </c>
    </row>
    <row r="175" spans="2:15" x14ac:dyDescent="0.3">
      <c r="B175" s="83">
        <v>2012</v>
      </c>
      <c r="C175" s="87" t="s">
        <v>2201</v>
      </c>
      <c r="D175" s="87" t="s">
        <v>2202</v>
      </c>
      <c r="E175" s="87" t="s">
        <v>2203</v>
      </c>
      <c r="F175" s="87" t="s">
        <v>2204</v>
      </c>
      <c r="G175" s="87">
        <v>835</v>
      </c>
      <c r="H175" s="87">
        <v>530</v>
      </c>
      <c r="I175" s="87">
        <v>100</v>
      </c>
      <c r="K175" s="74" t="s">
        <v>1879</v>
      </c>
      <c r="L175" s="71">
        <f t="shared" si="12"/>
        <v>0</v>
      </c>
      <c r="M175" s="74">
        <f t="shared" si="13"/>
        <v>43.369900000000001</v>
      </c>
      <c r="N175" s="72">
        <f t="shared" si="14"/>
        <v>0</v>
      </c>
      <c r="O175" s="87" t="s">
        <v>1932</v>
      </c>
    </row>
    <row r="176" spans="2:15" x14ac:dyDescent="0.3">
      <c r="B176" s="83">
        <v>2012</v>
      </c>
      <c r="C176" s="87" t="s">
        <v>2201</v>
      </c>
      <c r="D176" s="87" t="s">
        <v>2205</v>
      </c>
      <c r="E176" s="87" t="s">
        <v>2206</v>
      </c>
      <c r="F176" s="87" t="s">
        <v>1867</v>
      </c>
      <c r="G176" s="87">
        <v>890</v>
      </c>
      <c r="H176" s="87">
        <v>690</v>
      </c>
      <c r="I176" s="87">
        <v>110</v>
      </c>
      <c r="K176" s="74" t="s">
        <v>1879</v>
      </c>
      <c r="L176" s="71">
        <f t="shared" si="12"/>
        <v>0</v>
      </c>
      <c r="M176" s="74">
        <f t="shared" si="13"/>
        <v>66.199979999999996</v>
      </c>
      <c r="N176" s="72">
        <f t="shared" si="14"/>
        <v>0</v>
      </c>
      <c r="O176" s="87" t="s">
        <v>1932</v>
      </c>
    </row>
    <row r="177" spans="2:15" x14ac:dyDescent="0.3">
      <c r="B177" s="83">
        <v>2012</v>
      </c>
      <c r="C177" s="87" t="s">
        <v>2201</v>
      </c>
      <c r="D177" s="87" t="s">
        <v>2207</v>
      </c>
      <c r="E177" s="87" t="s">
        <v>2208</v>
      </c>
      <c r="F177" s="87" t="s">
        <v>1864</v>
      </c>
      <c r="G177" s="87">
        <v>890</v>
      </c>
      <c r="H177" s="87">
        <v>690</v>
      </c>
      <c r="I177" s="87">
        <v>110</v>
      </c>
      <c r="K177" s="74" t="s">
        <v>1879</v>
      </c>
      <c r="L177" s="71">
        <f t="shared" si="12"/>
        <v>0</v>
      </c>
      <c r="M177" s="74">
        <f t="shared" si="13"/>
        <v>66.199979999999996</v>
      </c>
      <c r="N177" s="72">
        <f t="shared" si="14"/>
        <v>0</v>
      </c>
      <c r="O177" s="87" t="s">
        <v>1932</v>
      </c>
    </row>
    <row r="178" spans="2:15" x14ac:dyDescent="0.3">
      <c r="B178" s="83">
        <v>2012</v>
      </c>
      <c r="C178" s="99" t="s">
        <v>1239</v>
      </c>
      <c r="D178" s="99" t="s">
        <v>1240</v>
      </c>
      <c r="E178" s="99" t="s">
        <v>1241</v>
      </c>
      <c r="F178" s="99" t="s">
        <v>817</v>
      </c>
      <c r="G178" s="99">
        <v>680</v>
      </c>
      <c r="H178" s="99">
        <v>580</v>
      </c>
      <c r="I178" s="99">
        <v>100</v>
      </c>
      <c r="K178" s="74" t="s">
        <v>1879</v>
      </c>
      <c r="L178" s="71">
        <f t="shared" si="12"/>
        <v>0</v>
      </c>
      <c r="M178" s="74">
        <f t="shared" si="13"/>
        <v>38.651200000000003</v>
      </c>
      <c r="N178" s="72">
        <f t="shared" si="14"/>
        <v>0</v>
      </c>
      <c r="O178" s="99" t="s">
        <v>1932</v>
      </c>
    </row>
    <row r="179" spans="2:15" x14ac:dyDescent="0.3">
      <c r="B179" s="83">
        <v>2012</v>
      </c>
      <c r="C179" s="99" t="s">
        <v>1239</v>
      </c>
      <c r="D179" s="99" t="s">
        <v>1242</v>
      </c>
      <c r="E179" s="99" t="s">
        <v>1243</v>
      </c>
      <c r="F179" s="99" t="s">
        <v>1244</v>
      </c>
      <c r="G179" s="99">
        <v>1150</v>
      </c>
      <c r="H179" s="99">
        <v>900</v>
      </c>
      <c r="I179" s="99">
        <v>80</v>
      </c>
      <c r="K179" s="74" t="s">
        <v>1879</v>
      </c>
      <c r="L179" s="71">
        <f t="shared" si="12"/>
        <v>0</v>
      </c>
      <c r="M179" s="74">
        <f t="shared" si="13"/>
        <v>81.144000000000005</v>
      </c>
      <c r="N179" s="72">
        <f t="shared" si="14"/>
        <v>0</v>
      </c>
      <c r="O179" s="99" t="s">
        <v>1932</v>
      </c>
    </row>
    <row r="180" spans="2:15" x14ac:dyDescent="0.3">
      <c r="B180" s="83">
        <v>2012</v>
      </c>
      <c r="C180" s="86" t="s">
        <v>1239</v>
      </c>
      <c r="D180" s="86" t="s">
        <v>1245</v>
      </c>
      <c r="E180" s="86" t="s">
        <v>1246</v>
      </c>
      <c r="F180" s="86" t="s">
        <v>1247</v>
      </c>
      <c r="G180" s="86">
        <v>1150</v>
      </c>
      <c r="H180" s="86">
        <v>900</v>
      </c>
      <c r="I180" s="86">
        <v>80</v>
      </c>
      <c r="K180" s="74" t="s">
        <v>1879</v>
      </c>
      <c r="L180" s="71">
        <f t="shared" si="12"/>
        <v>0</v>
      </c>
      <c r="M180" s="74">
        <f t="shared" si="13"/>
        <v>81.144000000000005</v>
      </c>
      <c r="N180" s="72">
        <f t="shared" si="14"/>
        <v>0</v>
      </c>
      <c r="O180" s="86" t="s">
        <v>1928</v>
      </c>
    </row>
    <row r="181" spans="2:15" x14ac:dyDescent="0.3">
      <c r="B181" s="83">
        <v>2012</v>
      </c>
      <c r="C181" s="99" t="s">
        <v>1239</v>
      </c>
      <c r="D181" s="99" t="s">
        <v>1248</v>
      </c>
      <c r="E181" s="99" t="s">
        <v>1249</v>
      </c>
      <c r="F181" s="99" t="s">
        <v>1250</v>
      </c>
      <c r="G181" s="99">
        <v>940</v>
      </c>
      <c r="H181" s="99">
        <v>870</v>
      </c>
      <c r="I181" s="99">
        <v>80</v>
      </c>
      <c r="K181" s="74" t="s">
        <v>1879</v>
      </c>
      <c r="L181" s="71">
        <f t="shared" si="12"/>
        <v>0</v>
      </c>
      <c r="M181" s="74">
        <f t="shared" si="13"/>
        <v>64.115520000000004</v>
      </c>
      <c r="N181" s="72">
        <f t="shared" si="14"/>
        <v>0</v>
      </c>
      <c r="O181" s="99" t="s">
        <v>1932</v>
      </c>
    </row>
    <row r="182" spans="2:15" x14ac:dyDescent="0.3">
      <c r="B182" s="83">
        <v>2012</v>
      </c>
      <c r="C182" s="86" t="s">
        <v>1239</v>
      </c>
      <c r="D182" s="86" t="s">
        <v>1280</v>
      </c>
      <c r="E182" s="86" t="s">
        <v>1281</v>
      </c>
      <c r="F182" s="86" t="s">
        <v>1282</v>
      </c>
      <c r="G182" s="86">
        <v>1000</v>
      </c>
      <c r="H182" s="86">
        <v>900</v>
      </c>
      <c r="I182" s="86">
        <v>70</v>
      </c>
      <c r="K182" s="74" t="s">
        <v>1879</v>
      </c>
      <c r="L182" s="71">
        <f t="shared" si="12"/>
        <v>0</v>
      </c>
      <c r="M182" s="74">
        <f t="shared" si="13"/>
        <v>61.74</v>
      </c>
      <c r="N182" s="72">
        <f t="shared" si="14"/>
        <v>0</v>
      </c>
      <c r="O182" s="86" t="s">
        <v>1928</v>
      </c>
    </row>
    <row r="183" spans="2:15" x14ac:dyDescent="0.3">
      <c r="B183" s="83">
        <v>2012</v>
      </c>
      <c r="C183" s="99" t="s">
        <v>1239</v>
      </c>
      <c r="D183" s="99" t="s">
        <v>2209</v>
      </c>
      <c r="E183" s="99" t="s">
        <v>2210</v>
      </c>
      <c r="F183" s="99" t="s">
        <v>2211</v>
      </c>
      <c r="G183" s="99">
        <v>940</v>
      </c>
      <c r="H183" s="99">
        <v>870</v>
      </c>
      <c r="I183" s="99">
        <v>80</v>
      </c>
      <c r="K183" s="74" t="s">
        <v>1879</v>
      </c>
      <c r="L183" s="71">
        <f t="shared" si="12"/>
        <v>0</v>
      </c>
      <c r="M183" s="74">
        <f t="shared" si="13"/>
        <v>64.115520000000004</v>
      </c>
      <c r="N183" s="72">
        <f t="shared" si="14"/>
        <v>0</v>
      </c>
      <c r="O183" s="99" t="s">
        <v>1932</v>
      </c>
    </row>
    <row r="184" spans="2:15" x14ac:dyDescent="0.3">
      <c r="B184" s="83">
        <v>2012</v>
      </c>
      <c r="C184" s="99" t="s">
        <v>1239</v>
      </c>
      <c r="D184" s="99" t="s">
        <v>1283</v>
      </c>
      <c r="E184" s="99" t="s">
        <v>1284</v>
      </c>
      <c r="F184" s="99" t="s">
        <v>1230</v>
      </c>
      <c r="G184" s="99">
        <v>785</v>
      </c>
      <c r="H184" s="99">
        <v>650</v>
      </c>
      <c r="I184" s="99">
        <v>80</v>
      </c>
      <c r="K184" s="74" t="s">
        <v>1879</v>
      </c>
      <c r="L184" s="71">
        <f t="shared" si="12"/>
        <v>0</v>
      </c>
      <c r="M184" s="74">
        <f t="shared" si="13"/>
        <v>40.003599999999999</v>
      </c>
      <c r="N184" s="72">
        <f t="shared" si="14"/>
        <v>0</v>
      </c>
      <c r="O184" s="99" t="s">
        <v>1932</v>
      </c>
    </row>
    <row r="185" spans="2:15" x14ac:dyDescent="0.3">
      <c r="B185" s="83">
        <v>2012</v>
      </c>
      <c r="C185" s="99" t="s">
        <v>1239</v>
      </c>
      <c r="D185" s="99" t="s">
        <v>1287</v>
      </c>
      <c r="E185" s="99" t="s">
        <v>1288</v>
      </c>
      <c r="F185" s="99" t="s">
        <v>1261</v>
      </c>
      <c r="G185" s="99">
        <v>940</v>
      </c>
      <c r="H185" s="99">
        <v>870</v>
      </c>
      <c r="I185" s="99">
        <v>80</v>
      </c>
      <c r="K185" s="74" t="s">
        <v>1879</v>
      </c>
      <c r="L185" s="71">
        <f t="shared" si="12"/>
        <v>0</v>
      </c>
      <c r="M185" s="74">
        <f t="shared" si="13"/>
        <v>64.115520000000004</v>
      </c>
      <c r="N185" s="72">
        <f t="shared" si="14"/>
        <v>0</v>
      </c>
      <c r="O185" s="99" t="s">
        <v>1932</v>
      </c>
    </row>
    <row r="186" spans="2:15" x14ac:dyDescent="0.3">
      <c r="B186" s="83">
        <v>2012</v>
      </c>
      <c r="C186" s="99" t="s">
        <v>1239</v>
      </c>
      <c r="D186" s="99" t="s">
        <v>2212</v>
      </c>
      <c r="E186" s="99" t="s">
        <v>2213</v>
      </c>
      <c r="F186" s="99" t="s">
        <v>2214</v>
      </c>
      <c r="G186" s="99">
        <v>680</v>
      </c>
      <c r="H186" s="99">
        <v>520</v>
      </c>
      <c r="I186" s="99">
        <v>80</v>
      </c>
      <c r="K186" s="74" t="s">
        <v>1879</v>
      </c>
      <c r="L186" s="71">
        <f t="shared" si="12"/>
        <v>0</v>
      </c>
      <c r="M186" s="74">
        <f t="shared" si="13"/>
        <v>27.722239999999999</v>
      </c>
      <c r="N186" s="72">
        <f t="shared" si="14"/>
        <v>0</v>
      </c>
      <c r="O186" s="99" t="s">
        <v>1932</v>
      </c>
    </row>
    <row r="187" spans="2:15" x14ac:dyDescent="0.3">
      <c r="B187" s="83">
        <v>2012</v>
      </c>
      <c r="C187" s="99" t="s">
        <v>1239</v>
      </c>
      <c r="D187" s="99" t="s">
        <v>1289</v>
      </c>
      <c r="E187" s="99" t="s">
        <v>1290</v>
      </c>
      <c r="F187" s="99" t="s">
        <v>1291</v>
      </c>
      <c r="G187" s="99">
        <v>1150</v>
      </c>
      <c r="H187" s="99">
        <v>1000</v>
      </c>
      <c r="I187" s="99">
        <v>100</v>
      </c>
      <c r="K187" s="74" t="s">
        <v>1879</v>
      </c>
      <c r="L187" s="71">
        <f t="shared" si="12"/>
        <v>0</v>
      </c>
      <c r="M187" s="74">
        <f t="shared" si="13"/>
        <v>112.7</v>
      </c>
      <c r="N187" s="72">
        <f t="shared" si="14"/>
        <v>0</v>
      </c>
      <c r="O187" s="99" t="s">
        <v>1932</v>
      </c>
    </row>
    <row r="188" spans="2:15" x14ac:dyDescent="0.3">
      <c r="B188" s="83">
        <v>2012</v>
      </c>
      <c r="C188" s="99" t="s">
        <v>1239</v>
      </c>
      <c r="D188" s="99" t="s">
        <v>1292</v>
      </c>
      <c r="E188" s="99" t="s">
        <v>1293</v>
      </c>
      <c r="F188" s="99" t="s">
        <v>1267</v>
      </c>
      <c r="G188" s="99">
        <v>940</v>
      </c>
      <c r="H188" s="99">
        <v>870</v>
      </c>
      <c r="I188" s="99">
        <v>80</v>
      </c>
      <c r="K188" s="74" t="s">
        <v>1879</v>
      </c>
      <c r="L188" s="71">
        <f t="shared" si="12"/>
        <v>0</v>
      </c>
      <c r="M188" s="74">
        <f t="shared" si="13"/>
        <v>64.115520000000004</v>
      </c>
      <c r="N188" s="72">
        <f t="shared" si="14"/>
        <v>0</v>
      </c>
      <c r="O188" s="99" t="s">
        <v>1932</v>
      </c>
    </row>
    <row r="189" spans="2:15" x14ac:dyDescent="0.3">
      <c r="B189" s="83">
        <v>2012</v>
      </c>
      <c r="C189" s="99" t="s">
        <v>1239</v>
      </c>
      <c r="D189" s="99" t="s">
        <v>1294</v>
      </c>
      <c r="E189" s="99" t="s">
        <v>1295</v>
      </c>
      <c r="F189" s="99" t="s">
        <v>1296</v>
      </c>
      <c r="G189" s="99">
        <v>1150</v>
      </c>
      <c r="H189" s="99">
        <v>950</v>
      </c>
      <c r="I189" s="99">
        <v>100</v>
      </c>
      <c r="K189" s="74" t="s">
        <v>1879</v>
      </c>
      <c r="L189" s="71">
        <f t="shared" si="12"/>
        <v>0</v>
      </c>
      <c r="M189" s="74">
        <f t="shared" si="13"/>
        <v>107.065</v>
      </c>
      <c r="N189" s="72">
        <f t="shared" si="14"/>
        <v>0</v>
      </c>
      <c r="O189" s="99" t="s">
        <v>1932</v>
      </c>
    </row>
    <row r="190" spans="2:15" x14ac:dyDescent="0.3">
      <c r="B190" s="83">
        <v>2012</v>
      </c>
      <c r="C190" s="99" t="s">
        <v>1239</v>
      </c>
      <c r="D190" s="99" t="s">
        <v>1297</v>
      </c>
      <c r="E190" s="99" t="s">
        <v>1298</v>
      </c>
      <c r="F190" s="99" t="s">
        <v>1273</v>
      </c>
      <c r="G190" s="99">
        <v>785</v>
      </c>
      <c r="H190" s="99">
        <v>650</v>
      </c>
      <c r="I190" s="99">
        <v>80</v>
      </c>
      <c r="K190" s="74" t="s">
        <v>1879</v>
      </c>
      <c r="L190" s="71">
        <f t="shared" si="12"/>
        <v>0</v>
      </c>
      <c r="M190" s="74">
        <f t="shared" si="13"/>
        <v>40.003599999999999</v>
      </c>
      <c r="N190" s="72">
        <f t="shared" si="14"/>
        <v>0</v>
      </c>
      <c r="O190" s="99" t="s">
        <v>1932</v>
      </c>
    </row>
    <row r="191" spans="2:15" x14ac:dyDescent="0.3">
      <c r="B191" s="83">
        <v>2012</v>
      </c>
      <c r="C191" s="99" t="s">
        <v>1239</v>
      </c>
      <c r="D191" s="99" t="s">
        <v>1299</v>
      </c>
      <c r="E191" s="99" t="s">
        <v>1300</v>
      </c>
      <c r="F191" s="99" t="s">
        <v>1276</v>
      </c>
      <c r="G191" s="99">
        <v>940</v>
      </c>
      <c r="H191" s="99">
        <v>870</v>
      </c>
      <c r="I191" s="99">
        <v>80</v>
      </c>
      <c r="K191" s="74" t="s">
        <v>1879</v>
      </c>
      <c r="L191" s="71">
        <f t="shared" si="12"/>
        <v>0</v>
      </c>
      <c r="M191" s="74">
        <f t="shared" si="13"/>
        <v>64.115520000000004</v>
      </c>
      <c r="N191" s="72">
        <f t="shared" si="14"/>
        <v>0</v>
      </c>
      <c r="O191" s="99" t="s">
        <v>1932</v>
      </c>
    </row>
    <row r="192" spans="2:15" x14ac:dyDescent="0.3">
      <c r="B192" s="83">
        <v>2012</v>
      </c>
      <c r="C192" s="87" t="s">
        <v>1021</v>
      </c>
      <c r="D192" s="87" t="s">
        <v>2215</v>
      </c>
      <c r="E192" s="87" t="s">
        <v>2216</v>
      </c>
      <c r="F192" s="87" t="s">
        <v>2217</v>
      </c>
      <c r="G192" s="87">
        <v>1060</v>
      </c>
      <c r="H192" s="87">
        <v>900</v>
      </c>
      <c r="I192" s="87">
        <v>110</v>
      </c>
      <c r="K192" s="74" t="s">
        <v>1879</v>
      </c>
      <c r="L192" s="71">
        <f t="shared" si="12"/>
        <v>0</v>
      </c>
      <c r="M192" s="74">
        <f t="shared" si="13"/>
        <v>102.8412</v>
      </c>
      <c r="N192" s="72">
        <f t="shared" si="14"/>
        <v>0</v>
      </c>
      <c r="O192" s="87" t="s">
        <v>1932</v>
      </c>
    </row>
    <row r="193" spans="2:15" x14ac:dyDescent="0.3">
      <c r="B193" s="83">
        <v>2012</v>
      </c>
      <c r="C193" s="87" t="s">
        <v>1021</v>
      </c>
      <c r="D193" s="87" t="s">
        <v>2218</v>
      </c>
      <c r="E193" s="87" t="s">
        <v>2219</v>
      </c>
      <c r="F193" s="87" t="s">
        <v>2220</v>
      </c>
      <c r="G193" s="87">
        <v>1340</v>
      </c>
      <c r="H193" s="87">
        <v>1190</v>
      </c>
      <c r="I193" s="87">
        <v>100</v>
      </c>
      <c r="K193" s="74" t="s">
        <v>1879</v>
      </c>
      <c r="L193" s="71">
        <f t="shared" si="12"/>
        <v>0</v>
      </c>
      <c r="M193" s="74">
        <f t="shared" si="13"/>
        <v>156.27080000000001</v>
      </c>
      <c r="N193" s="72">
        <f t="shared" si="14"/>
        <v>0</v>
      </c>
      <c r="O193" s="87" t="s">
        <v>1932</v>
      </c>
    </row>
    <row r="194" spans="2:15" x14ac:dyDescent="0.3">
      <c r="B194" s="83">
        <v>2012</v>
      </c>
      <c r="C194" s="86" t="s">
        <v>2221</v>
      </c>
      <c r="D194" s="86" t="s">
        <v>2222</v>
      </c>
      <c r="E194" s="86" t="s">
        <v>2223</v>
      </c>
      <c r="F194" s="86" t="s">
        <v>2224</v>
      </c>
      <c r="G194" s="86">
        <v>1040</v>
      </c>
      <c r="H194" s="86">
        <v>950</v>
      </c>
      <c r="I194" s="86">
        <v>80</v>
      </c>
      <c r="K194" s="74" t="s">
        <v>1879</v>
      </c>
      <c r="L194" s="71">
        <f t="shared" si="12"/>
        <v>0</v>
      </c>
      <c r="M194" s="74">
        <f t="shared" si="13"/>
        <v>77.459199999999996</v>
      </c>
      <c r="N194" s="72">
        <f t="shared" si="14"/>
        <v>0</v>
      </c>
      <c r="O194" s="86" t="s">
        <v>2299</v>
      </c>
    </row>
    <row r="195" spans="2:15" x14ac:dyDescent="0.3">
      <c r="B195" s="83">
        <v>2012</v>
      </c>
      <c r="C195" s="86" t="s">
        <v>2221</v>
      </c>
      <c r="D195" s="86" t="s">
        <v>2225</v>
      </c>
      <c r="E195" s="86" t="s">
        <v>2226</v>
      </c>
      <c r="F195" s="86" t="s">
        <v>2227</v>
      </c>
      <c r="G195" s="86">
        <v>1040</v>
      </c>
      <c r="H195" s="86">
        <v>950</v>
      </c>
      <c r="I195" s="86">
        <v>80</v>
      </c>
      <c r="K195" s="74" t="s">
        <v>1879</v>
      </c>
      <c r="L195" s="71">
        <f t="shared" si="12"/>
        <v>0</v>
      </c>
      <c r="M195" s="74">
        <f t="shared" si="13"/>
        <v>77.459199999999996</v>
      </c>
      <c r="N195" s="72">
        <f t="shared" si="14"/>
        <v>0</v>
      </c>
      <c r="O195" s="86" t="s">
        <v>2299</v>
      </c>
    </row>
    <row r="196" spans="2:15" x14ac:dyDescent="0.3">
      <c r="B196" s="83">
        <v>2012</v>
      </c>
      <c r="C196" s="86" t="s">
        <v>2221</v>
      </c>
      <c r="D196" s="86" t="s">
        <v>1364</v>
      </c>
      <c r="E196" s="86" t="s">
        <v>1365</v>
      </c>
      <c r="F196" s="86" t="s">
        <v>1366</v>
      </c>
      <c r="G196" s="86">
        <v>1000</v>
      </c>
      <c r="H196" s="86">
        <v>900</v>
      </c>
      <c r="I196" s="86">
        <v>80</v>
      </c>
      <c r="K196" s="74" t="s">
        <v>1879</v>
      </c>
      <c r="L196" s="71">
        <f t="shared" si="12"/>
        <v>0</v>
      </c>
      <c r="M196" s="74">
        <f t="shared" si="13"/>
        <v>70.56</v>
      </c>
      <c r="N196" s="72">
        <f t="shared" si="14"/>
        <v>0</v>
      </c>
      <c r="O196" s="86" t="s">
        <v>1929</v>
      </c>
    </row>
    <row r="197" spans="2:15" x14ac:dyDescent="0.3">
      <c r="B197" s="83">
        <v>2012</v>
      </c>
      <c r="C197" s="86"/>
      <c r="D197" s="86"/>
      <c r="E197" s="86"/>
      <c r="F197" s="86"/>
      <c r="G197" s="86"/>
      <c r="H197" s="86"/>
      <c r="I197" s="86"/>
      <c r="K197" s="74" t="s">
        <v>1879</v>
      </c>
      <c r="L197" s="71">
        <f t="shared" si="12"/>
        <v>0</v>
      </c>
      <c r="M197" s="74">
        <f t="shared" si="13"/>
        <v>0</v>
      </c>
      <c r="N197" s="72">
        <f t="shared" si="14"/>
        <v>0</v>
      </c>
      <c r="O197" s="86"/>
    </row>
    <row r="198" spans="2:15" x14ac:dyDescent="0.3">
      <c r="B198" s="83">
        <v>2012</v>
      </c>
      <c r="C198" s="86" t="s">
        <v>2221</v>
      </c>
      <c r="D198" s="86" t="s">
        <v>1376</v>
      </c>
      <c r="E198" s="86" t="s">
        <v>1377</v>
      </c>
      <c r="F198" s="86" t="s">
        <v>1378</v>
      </c>
      <c r="G198" s="86">
        <v>785</v>
      </c>
      <c r="H198" s="86">
        <v>650</v>
      </c>
      <c r="I198" s="86">
        <v>80</v>
      </c>
      <c r="K198" s="74" t="s">
        <v>1879</v>
      </c>
      <c r="L198" s="71">
        <f t="shared" si="12"/>
        <v>0</v>
      </c>
      <c r="M198" s="74">
        <f t="shared" si="13"/>
        <v>40.003599999999999</v>
      </c>
      <c r="N198" s="72">
        <f t="shared" si="14"/>
        <v>0</v>
      </c>
      <c r="O198" s="86" t="s">
        <v>1929</v>
      </c>
    </row>
    <row r="199" spans="2:15" x14ac:dyDescent="0.3">
      <c r="B199" s="83">
        <v>2012</v>
      </c>
      <c r="C199" s="86" t="s">
        <v>2221</v>
      </c>
      <c r="D199" s="86" t="s">
        <v>1391</v>
      </c>
      <c r="E199" s="86" t="s">
        <v>1392</v>
      </c>
      <c r="F199" s="86" t="s">
        <v>1393</v>
      </c>
      <c r="G199" s="86">
        <v>940</v>
      </c>
      <c r="H199" s="86">
        <v>880</v>
      </c>
      <c r="I199" s="86">
        <v>80</v>
      </c>
      <c r="K199" s="74" t="s">
        <v>1879</v>
      </c>
      <c r="L199" s="71">
        <f t="shared" si="12"/>
        <v>0</v>
      </c>
      <c r="M199" s="74">
        <f t="shared" si="13"/>
        <v>64.85248</v>
      </c>
      <c r="N199" s="72">
        <f t="shared" si="14"/>
        <v>0</v>
      </c>
      <c r="O199" s="86" t="s">
        <v>1929</v>
      </c>
    </row>
    <row r="200" spans="2:15" x14ac:dyDescent="0.3">
      <c r="B200" s="83">
        <v>2012</v>
      </c>
      <c r="C200" s="86" t="s">
        <v>2221</v>
      </c>
      <c r="D200" s="86" t="s">
        <v>1385</v>
      </c>
      <c r="E200" s="86" t="s">
        <v>1386</v>
      </c>
      <c r="F200" s="86" t="s">
        <v>1387</v>
      </c>
      <c r="G200" s="86">
        <v>580</v>
      </c>
      <c r="H200" s="86">
        <v>450</v>
      </c>
      <c r="I200" s="86">
        <v>75</v>
      </c>
      <c r="K200" s="74" t="s">
        <v>1879</v>
      </c>
      <c r="L200" s="71">
        <f t="shared" si="12"/>
        <v>0</v>
      </c>
      <c r="M200" s="74">
        <f t="shared" si="13"/>
        <v>19.183499999999999</v>
      </c>
      <c r="N200" s="72">
        <f t="shared" si="14"/>
        <v>0</v>
      </c>
      <c r="O200" s="86" t="s">
        <v>1929</v>
      </c>
    </row>
    <row r="201" spans="2:15" x14ac:dyDescent="0.3">
      <c r="B201" s="83">
        <v>2012</v>
      </c>
      <c r="C201" s="86" t="s">
        <v>2221</v>
      </c>
      <c r="D201" s="86" t="s">
        <v>1388</v>
      </c>
      <c r="E201" s="86" t="s">
        <v>1389</v>
      </c>
      <c r="F201" s="86" t="s">
        <v>1390</v>
      </c>
      <c r="G201" s="86">
        <v>785</v>
      </c>
      <c r="H201" s="86">
        <v>650</v>
      </c>
      <c r="I201" s="86">
        <v>80</v>
      </c>
      <c r="K201" s="74" t="s">
        <v>1879</v>
      </c>
      <c r="L201" s="71">
        <f t="shared" si="12"/>
        <v>0</v>
      </c>
      <c r="M201" s="74">
        <f t="shared" si="13"/>
        <v>40.003599999999999</v>
      </c>
      <c r="N201" s="72">
        <f t="shared" si="14"/>
        <v>0</v>
      </c>
      <c r="O201" s="86" t="s">
        <v>1929</v>
      </c>
    </row>
    <row r="202" spans="2:15" x14ac:dyDescent="0.3">
      <c r="B202" s="83">
        <v>2012</v>
      </c>
      <c r="C202" s="86" t="s">
        <v>2221</v>
      </c>
      <c r="D202" s="86" t="s">
        <v>1394</v>
      </c>
      <c r="E202" s="86" t="s">
        <v>1395</v>
      </c>
      <c r="F202" s="86" t="s">
        <v>1396</v>
      </c>
      <c r="G202" s="86">
        <v>1000</v>
      </c>
      <c r="H202" s="86">
        <v>900</v>
      </c>
      <c r="I202" s="86">
        <v>80</v>
      </c>
      <c r="K202" s="74" t="s">
        <v>1879</v>
      </c>
      <c r="L202" s="71">
        <f t="shared" si="12"/>
        <v>0</v>
      </c>
      <c r="M202" s="74">
        <f t="shared" si="13"/>
        <v>70.56</v>
      </c>
      <c r="N202" s="72">
        <f t="shared" si="14"/>
        <v>0</v>
      </c>
      <c r="O202" s="86" t="s">
        <v>1929</v>
      </c>
    </row>
    <row r="203" spans="2:15" x14ac:dyDescent="0.3">
      <c r="B203" s="83">
        <v>2012</v>
      </c>
      <c r="C203" s="86" t="s">
        <v>2221</v>
      </c>
      <c r="D203" s="86" t="s">
        <v>1397</v>
      </c>
      <c r="E203" s="86" t="s">
        <v>1398</v>
      </c>
      <c r="F203" s="86" t="s">
        <v>1399</v>
      </c>
      <c r="G203" s="86">
        <v>785</v>
      </c>
      <c r="H203" s="86">
        <v>650</v>
      </c>
      <c r="I203" s="86">
        <v>80</v>
      </c>
      <c r="K203" s="74" t="s">
        <v>1879</v>
      </c>
      <c r="L203" s="71">
        <f t="shared" ref="L203:L266" si="15">IF(AND(C203="Botanic",B203&gt;2017),0.3,IF(AND(O203="Placel",B203&gt;2017), 0.2,IF(AND(OR(D203="UTRU50E",D203 = "UEPL50E", D203 = "UGBS20E"),B203&gt;2019),0.2,0)))</f>
        <v>0</v>
      </c>
      <c r="M203" s="74">
        <f t="shared" si="13"/>
        <v>40.003599999999999</v>
      </c>
      <c r="N203" s="72">
        <f t="shared" si="14"/>
        <v>0</v>
      </c>
      <c r="O203" s="86" t="s">
        <v>1929</v>
      </c>
    </row>
    <row r="204" spans="2:15" x14ac:dyDescent="0.3">
      <c r="B204" s="83">
        <v>2012</v>
      </c>
      <c r="C204" s="86" t="s">
        <v>2221</v>
      </c>
      <c r="D204" s="86" t="s">
        <v>1400</v>
      </c>
      <c r="E204" s="86" t="s">
        <v>1401</v>
      </c>
      <c r="F204" s="86" t="s">
        <v>1402</v>
      </c>
      <c r="G204" s="86">
        <v>1000</v>
      </c>
      <c r="H204" s="86">
        <v>900</v>
      </c>
      <c r="I204" s="86">
        <v>80</v>
      </c>
      <c r="K204" s="74" t="s">
        <v>1879</v>
      </c>
      <c r="L204" s="71">
        <f t="shared" si="15"/>
        <v>0</v>
      </c>
      <c r="M204" s="74">
        <f t="shared" si="13"/>
        <v>70.56</v>
      </c>
      <c r="N204" s="72">
        <f t="shared" si="14"/>
        <v>0</v>
      </c>
      <c r="O204" s="86" t="s">
        <v>1929</v>
      </c>
    </row>
    <row r="205" spans="2:15" x14ac:dyDescent="0.3">
      <c r="B205" s="83">
        <v>2012</v>
      </c>
      <c r="C205" s="86" t="s">
        <v>2221</v>
      </c>
      <c r="D205" s="86" t="s">
        <v>1403</v>
      </c>
      <c r="E205" s="86" t="s">
        <v>1404</v>
      </c>
      <c r="F205" s="86" t="s">
        <v>1405</v>
      </c>
      <c r="G205" s="86">
        <v>785</v>
      </c>
      <c r="H205" s="86">
        <v>650</v>
      </c>
      <c r="I205" s="86">
        <v>80</v>
      </c>
      <c r="K205" s="74" t="s">
        <v>1879</v>
      </c>
      <c r="L205" s="71">
        <f t="shared" si="15"/>
        <v>0</v>
      </c>
      <c r="M205" s="74">
        <f t="shared" si="13"/>
        <v>40.003599999999999</v>
      </c>
      <c r="N205" s="72">
        <f t="shared" si="14"/>
        <v>0</v>
      </c>
      <c r="O205" s="86" t="s">
        <v>1929</v>
      </c>
    </row>
    <row r="206" spans="2:15" x14ac:dyDescent="0.3">
      <c r="B206" s="83">
        <v>2012</v>
      </c>
      <c r="C206" s="86" t="s">
        <v>2221</v>
      </c>
      <c r="D206" s="86" t="s">
        <v>1406</v>
      </c>
      <c r="E206" s="86" t="s">
        <v>1407</v>
      </c>
      <c r="F206" s="86" t="s">
        <v>1408</v>
      </c>
      <c r="G206" s="86">
        <v>1000</v>
      </c>
      <c r="H206" s="86">
        <v>900</v>
      </c>
      <c r="I206" s="86">
        <v>80</v>
      </c>
      <c r="K206" s="74" t="s">
        <v>1879</v>
      </c>
      <c r="L206" s="71">
        <f t="shared" si="15"/>
        <v>0</v>
      </c>
      <c r="M206" s="74">
        <f t="shared" si="13"/>
        <v>70.56</v>
      </c>
      <c r="N206" s="72">
        <f t="shared" si="14"/>
        <v>0</v>
      </c>
      <c r="O206" s="86" t="s">
        <v>1929</v>
      </c>
    </row>
    <row r="207" spans="2:15" x14ac:dyDescent="0.3">
      <c r="B207" s="83">
        <v>2012</v>
      </c>
      <c r="C207" s="86" t="s">
        <v>2221</v>
      </c>
      <c r="D207" s="86" t="s">
        <v>1412</v>
      </c>
      <c r="E207" s="86" t="s">
        <v>1413</v>
      </c>
      <c r="F207" s="86" t="s">
        <v>1414</v>
      </c>
      <c r="G207" s="86">
        <v>1000</v>
      </c>
      <c r="H207" s="86">
        <v>880</v>
      </c>
      <c r="I207" s="86">
        <v>110</v>
      </c>
      <c r="K207" s="74" t="s">
        <v>1879</v>
      </c>
      <c r="L207" s="71">
        <f t="shared" si="15"/>
        <v>0</v>
      </c>
      <c r="M207" s="74">
        <f t="shared" si="13"/>
        <v>94.864000000000004</v>
      </c>
      <c r="N207" s="72">
        <f t="shared" si="14"/>
        <v>0</v>
      </c>
      <c r="O207" s="86" t="s">
        <v>1929</v>
      </c>
    </row>
    <row r="208" spans="2:15" x14ac:dyDescent="0.3">
      <c r="B208" s="83">
        <v>2012</v>
      </c>
      <c r="C208" s="86" t="s">
        <v>2221</v>
      </c>
      <c r="D208" s="86" t="s">
        <v>1415</v>
      </c>
      <c r="E208" s="86" t="s">
        <v>1416</v>
      </c>
      <c r="F208" s="86" t="s">
        <v>1417</v>
      </c>
      <c r="G208" s="86">
        <v>940</v>
      </c>
      <c r="H208" s="86">
        <v>900</v>
      </c>
      <c r="I208" s="86">
        <v>80</v>
      </c>
      <c r="K208" s="74" t="s">
        <v>1879</v>
      </c>
      <c r="L208" s="71">
        <f t="shared" si="15"/>
        <v>0</v>
      </c>
      <c r="M208" s="74">
        <f t="shared" si="13"/>
        <v>66.326400000000007</v>
      </c>
      <c r="N208" s="72">
        <f t="shared" si="14"/>
        <v>0</v>
      </c>
      <c r="O208" s="86" t="s">
        <v>1929</v>
      </c>
    </row>
    <row r="209" spans="2:15" x14ac:dyDescent="0.3">
      <c r="B209" s="83">
        <v>2012</v>
      </c>
      <c r="C209" s="86" t="s">
        <v>14</v>
      </c>
      <c r="D209" s="86" t="s">
        <v>1326</v>
      </c>
      <c r="E209" s="86" t="s">
        <v>1327</v>
      </c>
      <c r="F209" s="86" t="s">
        <v>1328</v>
      </c>
      <c r="G209" s="86">
        <v>1000</v>
      </c>
      <c r="H209" s="86">
        <v>790</v>
      </c>
      <c r="I209" s="86">
        <v>110</v>
      </c>
      <c r="K209" s="74" t="s">
        <v>1879</v>
      </c>
      <c r="L209" s="71">
        <f t="shared" si="15"/>
        <v>0</v>
      </c>
      <c r="M209" s="74">
        <f t="shared" ref="M209:M272" si="16">IF(K209="PEBD",PRODUCT(G209:I209)*$D$6/1000000,0)</f>
        <v>85.162000000000006</v>
      </c>
      <c r="N209" s="72">
        <f t="shared" ref="N209:N272" si="17">IF(M209="PEBD",PRODUCT(G209:I209)*$D$6/1000000,0)</f>
        <v>0</v>
      </c>
      <c r="O209" s="86" t="s">
        <v>1928</v>
      </c>
    </row>
    <row r="210" spans="2:15" x14ac:dyDescent="0.3">
      <c r="B210" s="83">
        <v>2012</v>
      </c>
      <c r="C210" s="86" t="s">
        <v>14</v>
      </c>
      <c r="D210" s="86" t="s">
        <v>1329</v>
      </c>
      <c r="E210" s="86" t="s">
        <v>1330</v>
      </c>
      <c r="F210" s="86" t="s">
        <v>1334</v>
      </c>
      <c r="G210" s="86">
        <v>1140</v>
      </c>
      <c r="H210" s="86">
        <v>980</v>
      </c>
      <c r="I210" s="86">
        <v>170</v>
      </c>
      <c r="K210" s="74" t="s">
        <v>1879</v>
      </c>
      <c r="L210" s="71">
        <f t="shared" si="15"/>
        <v>0</v>
      </c>
      <c r="M210" s="74">
        <f t="shared" si="16"/>
        <v>186.12551999999999</v>
      </c>
      <c r="N210" s="72">
        <f t="shared" si="17"/>
        <v>0</v>
      </c>
      <c r="O210" s="86" t="s">
        <v>1928</v>
      </c>
    </row>
    <row r="211" spans="2:15" x14ac:dyDescent="0.3">
      <c r="B211" s="83">
        <v>2012</v>
      </c>
      <c r="C211" s="86" t="s">
        <v>1446</v>
      </c>
      <c r="D211" s="86" t="s">
        <v>2228</v>
      </c>
      <c r="E211" s="86" t="s">
        <v>2229</v>
      </c>
      <c r="F211" s="86" t="s">
        <v>2230</v>
      </c>
      <c r="G211" s="86">
        <v>780</v>
      </c>
      <c r="H211" s="86">
        <v>670</v>
      </c>
      <c r="I211" s="86">
        <v>110</v>
      </c>
      <c r="K211" s="74" t="s">
        <v>1879</v>
      </c>
      <c r="L211" s="71">
        <f t="shared" si="15"/>
        <v>0</v>
      </c>
      <c r="M211" s="74">
        <f t="shared" si="16"/>
        <v>56.336280000000002</v>
      </c>
      <c r="N211" s="72">
        <f t="shared" si="17"/>
        <v>0</v>
      </c>
      <c r="O211" s="86" t="s">
        <v>1928</v>
      </c>
    </row>
    <row r="212" spans="2:15" x14ac:dyDescent="0.3">
      <c r="B212" s="83">
        <v>2012</v>
      </c>
      <c r="C212" s="94" t="s">
        <v>1446</v>
      </c>
      <c r="D212" s="94" t="s">
        <v>1447</v>
      </c>
      <c r="E212" s="86" t="s">
        <v>1447</v>
      </c>
      <c r="F212" s="86" t="s">
        <v>1447</v>
      </c>
      <c r="G212" s="86">
        <v>1200</v>
      </c>
      <c r="H212" s="86">
        <v>900</v>
      </c>
      <c r="I212" s="86">
        <v>80</v>
      </c>
      <c r="K212" s="74" t="s">
        <v>1879</v>
      </c>
      <c r="L212" s="71">
        <f t="shared" si="15"/>
        <v>0</v>
      </c>
      <c r="M212" s="74">
        <f t="shared" si="16"/>
        <v>84.671999999999997</v>
      </c>
      <c r="N212" s="72">
        <f t="shared" si="17"/>
        <v>0</v>
      </c>
      <c r="O212" s="86" t="s">
        <v>1928</v>
      </c>
    </row>
    <row r="213" spans="2:15" x14ac:dyDescent="0.3">
      <c r="B213" s="83">
        <v>2012</v>
      </c>
      <c r="C213" s="86" t="s">
        <v>1734</v>
      </c>
      <c r="D213" s="86" t="s">
        <v>2231</v>
      </c>
      <c r="E213" s="86" t="s">
        <v>2232</v>
      </c>
      <c r="F213" s="86" t="s">
        <v>2233</v>
      </c>
      <c r="G213" s="86">
        <v>1000</v>
      </c>
      <c r="H213" s="86">
        <v>900</v>
      </c>
      <c r="I213" s="86">
        <v>70</v>
      </c>
      <c r="K213" s="74" t="s">
        <v>1879</v>
      </c>
      <c r="L213" s="71">
        <f t="shared" si="15"/>
        <v>0</v>
      </c>
      <c r="M213" s="74">
        <f t="shared" si="16"/>
        <v>61.74</v>
      </c>
      <c r="N213" s="72">
        <f t="shared" si="17"/>
        <v>0</v>
      </c>
      <c r="O213" s="86" t="s">
        <v>1928</v>
      </c>
    </row>
    <row r="214" spans="2:15" x14ac:dyDescent="0.3">
      <c r="B214" s="83">
        <v>2012</v>
      </c>
      <c r="C214" s="86" t="s">
        <v>2234</v>
      </c>
      <c r="D214" s="86" t="s">
        <v>2235</v>
      </c>
      <c r="E214" s="86" t="s">
        <v>2236</v>
      </c>
      <c r="F214" s="86" t="s">
        <v>2237</v>
      </c>
      <c r="G214" s="86">
        <v>1150</v>
      </c>
      <c r="H214" s="86">
        <v>1000</v>
      </c>
      <c r="I214" s="86">
        <v>100</v>
      </c>
      <c r="K214" s="74" t="s">
        <v>1879</v>
      </c>
      <c r="L214" s="71">
        <f t="shared" si="15"/>
        <v>0</v>
      </c>
      <c r="M214" s="74">
        <f t="shared" si="16"/>
        <v>112.7</v>
      </c>
      <c r="N214" s="72">
        <f t="shared" si="17"/>
        <v>0</v>
      </c>
      <c r="O214" s="86" t="s">
        <v>1928</v>
      </c>
    </row>
    <row r="215" spans="2:15" x14ac:dyDescent="0.3">
      <c r="B215" s="83">
        <v>2012</v>
      </c>
      <c r="C215" s="86" t="s">
        <v>14</v>
      </c>
      <c r="D215" s="86" t="s">
        <v>1001</v>
      </c>
      <c r="E215" s="86" t="s">
        <v>2238</v>
      </c>
      <c r="F215" s="86" t="s">
        <v>1003</v>
      </c>
      <c r="G215" s="86">
        <v>1050</v>
      </c>
      <c r="H215" s="86">
        <v>800</v>
      </c>
      <c r="I215" s="86">
        <v>100</v>
      </c>
      <c r="K215" s="74" t="s">
        <v>1879</v>
      </c>
      <c r="L215" s="71">
        <f t="shared" si="15"/>
        <v>0</v>
      </c>
      <c r="M215" s="74">
        <f t="shared" si="16"/>
        <v>82.32</v>
      </c>
      <c r="N215" s="72">
        <f t="shared" si="17"/>
        <v>0</v>
      </c>
      <c r="O215" s="86" t="s">
        <v>1928</v>
      </c>
    </row>
    <row r="216" spans="2:15" x14ac:dyDescent="0.3">
      <c r="B216" s="83">
        <v>2012</v>
      </c>
      <c r="C216" s="86" t="s">
        <v>1448</v>
      </c>
      <c r="D216" s="86" t="s">
        <v>1461</v>
      </c>
      <c r="E216" s="86" t="s">
        <v>1462</v>
      </c>
      <c r="F216" s="86" t="s">
        <v>1463</v>
      </c>
      <c r="G216" s="86"/>
      <c r="H216" s="86"/>
      <c r="I216" s="86"/>
      <c r="K216" s="74" t="s">
        <v>1879</v>
      </c>
      <c r="L216" s="71">
        <f t="shared" si="15"/>
        <v>0</v>
      </c>
      <c r="M216" s="74">
        <f t="shared" si="16"/>
        <v>0</v>
      </c>
      <c r="N216" s="72">
        <f t="shared" si="17"/>
        <v>0</v>
      </c>
      <c r="O216" s="86"/>
    </row>
    <row r="217" spans="2:15" x14ac:dyDescent="0.3">
      <c r="B217" s="83">
        <v>2012</v>
      </c>
      <c r="C217" s="99" t="s">
        <v>1448</v>
      </c>
      <c r="D217" s="99" t="s">
        <v>1464</v>
      </c>
      <c r="E217" s="99" t="s">
        <v>1465</v>
      </c>
      <c r="F217" s="99" t="s">
        <v>1466</v>
      </c>
      <c r="G217" s="99">
        <v>1000</v>
      </c>
      <c r="H217" s="99">
        <v>880</v>
      </c>
      <c r="I217" s="99">
        <v>120</v>
      </c>
      <c r="K217" s="74" t="s">
        <v>1879</v>
      </c>
      <c r="L217" s="71">
        <f t="shared" si="15"/>
        <v>0</v>
      </c>
      <c r="M217" s="74">
        <f t="shared" si="16"/>
        <v>103.488</v>
      </c>
      <c r="N217" s="72">
        <f t="shared" si="17"/>
        <v>0</v>
      </c>
      <c r="O217" s="99" t="s">
        <v>1928</v>
      </c>
    </row>
    <row r="218" spans="2:15" x14ac:dyDescent="0.3">
      <c r="B218" s="83">
        <v>2012</v>
      </c>
      <c r="C218" s="86" t="s">
        <v>1696</v>
      </c>
      <c r="D218" s="86" t="s">
        <v>1697</v>
      </c>
      <c r="E218" s="86" t="s">
        <v>1698</v>
      </c>
      <c r="F218" s="86" t="s">
        <v>1699</v>
      </c>
      <c r="G218" s="86">
        <v>1000</v>
      </c>
      <c r="H218" s="86">
        <v>880</v>
      </c>
      <c r="I218" s="86">
        <v>80</v>
      </c>
      <c r="K218" s="74" t="s">
        <v>1879</v>
      </c>
      <c r="L218" s="71">
        <f t="shared" si="15"/>
        <v>0</v>
      </c>
      <c r="M218" s="74">
        <f t="shared" si="16"/>
        <v>68.992000000000004</v>
      </c>
      <c r="N218" s="72">
        <f t="shared" si="17"/>
        <v>0</v>
      </c>
      <c r="O218" s="86" t="s">
        <v>1929</v>
      </c>
    </row>
    <row r="219" spans="2:15" x14ac:dyDescent="0.3">
      <c r="B219" s="83">
        <v>2012</v>
      </c>
      <c r="C219" s="86" t="s">
        <v>1704</v>
      </c>
      <c r="D219" s="100" t="s">
        <v>1711</v>
      </c>
      <c r="E219" s="83" t="s">
        <v>1712</v>
      </c>
      <c r="F219" s="83" t="s">
        <v>1707</v>
      </c>
      <c r="G219" s="86">
        <v>940</v>
      </c>
      <c r="H219" s="86">
        <v>870</v>
      </c>
      <c r="I219" s="86">
        <v>140</v>
      </c>
      <c r="K219" s="74" t="s">
        <v>1879</v>
      </c>
      <c r="L219" s="71">
        <f t="shared" si="15"/>
        <v>0</v>
      </c>
      <c r="M219" s="74">
        <f t="shared" si="16"/>
        <v>112.20216000000001</v>
      </c>
      <c r="N219" s="72">
        <f t="shared" si="17"/>
        <v>0</v>
      </c>
      <c r="O219" s="83" t="s">
        <v>1928</v>
      </c>
    </row>
    <row r="220" spans="2:15" x14ac:dyDescent="0.3">
      <c r="B220" s="83">
        <v>2012</v>
      </c>
      <c r="C220" s="86" t="s">
        <v>1704</v>
      </c>
      <c r="D220" s="100" t="s">
        <v>1713</v>
      </c>
      <c r="E220" s="83" t="s">
        <v>1714</v>
      </c>
      <c r="F220" s="83" t="s">
        <v>1707</v>
      </c>
      <c r="G220" s="86">
        <v>940</v>
      </c>
      <c r="H220" s="86">
        <v>870</v>
      </c>
      <c r="I220" s="86">
        <v>140</v>
      </c>
      <c r="K220" s="74" t="s">
        <v>1879</v>
      </c>
      <c r="L220" s="71">
        <f t="shared" si="15"/>
        <v>0</v>
      </c>
      <c r="M220" s="74">
        <f t="shared" si="16"/>
        <v>112.20216000000001</v>
      </c>
      <c r="N220" s="72">
        <f t="shared" si="17"/>
        <v>0</v>
      </c>
      <c r="O220" s="83" t="s">
        <v>1928</v>
      </c>
    </row>
    <row r="221" spans="2:15" x14ac:dyDescent="0.3">
      <c r="B221" s="83">
        <v>2012</v>
      </c>
      <c r="C221" s="86" t="s">
        <v>1704</v>
      </c>
      <c r="D221" s="100" t="s">
        <v>1718</v>
      </c>
      <c r="E221" s="83" t="s">
        <v>1719</v>
      </c>
      <c r="F221" s="83" t="s">
        <v>1707</v>
      </c>
      <c r="G221" s="86">
        <v>940</v>
      </c>
      <c r="H221" s="86">
        <v>870</v>
      </c>
      <c r="I221" s="86">
        <v>140</v>
      </c>
      <c r="K221" s="74" t="s">
        <v>1879</v>
      </c>
      <c r="L221" s="71">
        <f t="shared" si="15"/>
        <v>0</v>
      </c>
      <c r="M221" s="74">
        <f t="shared" si="16"/>
        <v>112.20216000000001</v>
      </c>
      <c r="N221" s="72">
        <f t="shared" si="17"/>
        <v>0</v>
      </c>
      <c r="O221" s="83" t="s">
        <v>1928</v>
      </c>
    </row>
    <row r="222" spans="2:15" x14ac:dyDescent="0.3">
      <c r="B222" s="83">
        <v>2012</v>
      </c>
      <c r="C222" s="86" t="s">
        <v>1704</v>
      </c>
      <c r="D222" s="100" t="s">
        <v>1720</v>
      </c>
      <c r="E222" s="83" t="s">
        <v>1721</v>
      </c>
      <c r="F222" s="83" t="s">
        <v>1707</v>
      </c>
      <c r="G222" s="86">
        <v>940</v>
      </c>
      <c r="H222" s="86">
        <v>870</v>
      </c>
      <c r="I222" s="86">
        <v>140</v>
      </c>
      <c r="K222" s="74" t="s">
        <v>1879</v>
      </c>
      <c r="L222" s="71">
        <f t="shared" si="15"/>
        <v>0</v>
      </c>
      <c r="M222" s="74">
        <f t="shared" si="16"/>
        <v>112.20216000000001</v>
      </c>
      <c r="N222" s="72">
        <f t="shared" si="17"/>
        <v>0</v>
      </c>
      <c r="O222" s="83" t="s">
        <v>1928</v>
      </c>
    </row>
    <row r="223" spans="2:15" x14ac:dyDescent="0.3">
      <c r="B223" s="83">
        <v>2012</v>
      </c>
      <c r="C223" s="86" t="s">
        <v>1704</v>
      </c>
      <c r="D223" s="100" t="s">
        <v>2239</v>
      </c>
      <c r="E223" s="83" t="s">
        <v>1722</v>
      </c>
      <c r="F223" s="83" t="s">
        <v>1707</v>
      </c>
      <c r="G223" s="86">
        <v>940</v>
      </c>
      <c r="H223" s="86">
        <v>870</v>
      </c>
      <c r="I223" s="86">
        <v>140</v>
      </c>
      <c r="K223" s="74" t="s">
        <v>1879</v>
      </c>
      <c r="L223" s="71">
        <f t="shared" si="15"/>
        <v>0</v>
      </c>
      <c r="M223" s="74">
        <f t="shared" si="16"/>
        <v>112.20216000000001</v>
      </c>
      <c r="N223" s="72">
        <f t="shared" si="17"/>
        <v>0</v>
      </c>
      <c r="O223" s="83" t="s">
        <v>1928</v>
      </c>
    </row>
    <row r="224" spans="2:15" x14ac:dyDescent="0.3">
      <c r="B224" s="83">
        <v>2012</v>
      </c>
      <c r="C224" s="86" t="s">
        <v>1704</v>
      </c>
      <c r="D224" s="100" t="s">
        <v>1723</v>
      </c>
      <c r="E224" s="83" t="s">
        <v>1724</v>
      </c>
      <c r="F224" s="83" t="s">
        <v>1707</v>
      </c>
      <c r="G224" s="86">
        <v>940</v>
      </c>
      <c r="H224" s="86">
        <v>870</v>
      </c>
      <c r="I224" s="86">
        <v>140</v>
      </c>
      <c r="K224" s="74" t="s">
        <v>1879</v>
      </c>
      <c r="L224" s="71">
        <f t="shared" si="15"/>
        <v>0</v>
      </c>
      <c r="M224" s="74">
        <f t="shared" si="16"/>
        <v>112.20216000000001</v>
      </c>
      <c r="N224" s="72">
        <f t="shared" si="17"/>
        <v>0</v>
      </c>
      <c r="O224" s="83" t="s">
        <v>1928</v>
      </c>
    </row>
    <row r="225" spans="2:15" x14ac:dyDescent="0.3">
      <c r="B225" s="83">
        <v>2012</v>
      </c>
      <c r="C225" s="86" t="s">
        <v>1704</v>
      </c>
      <c r="D225" s="100" t="s">
        <v>1725</v>
      </c>
      <c r="E225" s="83" t="s">
        <v>1726</v>
      </c>
      <c r="F225" s="83" t="s">
        <v>1707</v>
      </c>
      <c r="G225" s="86">
        <v>940</v>
      </c>
      <c r="H225" s="86">
        <v>870</v>
      </c>
      <c r="I225" s="86">
        <v>140</v>
      </c>
      <c r="K225" s="74" t="s">
        <v>1879</v>
      </c>
      <c r="L225" s="71">
        <f t="shared" si="15"/>
        <v>0</v>
      </c>
      <c r="M225" s="74">
        <f t="shared" si="16"/>
        <v>112.20216000000001</v>
      </c>
      <c r="N225" s="72">
        <f t="shared" si="17"/>
        <v>0</v>
      </c>
      <c r="O225" s="83" t="s">
        <v>1928</v>
      </c>
    </row>
    <row r="226" spans="2:15" x14ac:dyDescent="0.3">
      <c r="B226" s="83">
        <v>2012</v>
      </c>
      <c r="C226" s="86" t="s">
        <v>1704</v>
      </c>
      <c r="D226" s="100" t="s">
        <v>1727</v>
      </c>
      <c r="E226" s="83" t="s">
        <v>1728</v>
      </c>
      <c r="F226" s="83" t="s">
        <v>1707</v>
      </c>
      <c r="G226" s="86">
        <v>940</v>
      </c>
      <c r="H226" s="86">
        <v>870</v>
      </c>
      <c r="I226" s="86">
        <v>140</v>
      </c>
      <c r="K226" s="74" t="s">
        <v>1879</v>
      </c>
      <c r="L226" s="71">
        <f t="shared" si="15"/>
        <v>0</v>
      </c>
      <c r="M226" s="74">
        <f t="shared" si="16"/>
        <v>112.20216000000001</v>
      </c>
      <c r="N226" s="72">
        <f t="shared" si="17"/>
        <v>0</v>
      </c>
      <c r="O226" s="83" t="s">
        <v>1928</v>
      </c>
    </row>
    <row r="227" spans="2:15" x14ac:dyDescent="0.3">
      <c r="B227" s="83">
        <v>2012</v>
      </c>
      <c r="C227" s="86" t="s">
        <v>1704</v>
      </c>
      <c r="D227" s="100" t="s">
        <v>1729</v>
      </c>
      <c r="E227" s="83" t="s">
        <v>1730</v>
      </c>
      <c r="F227" s="83" t="s">
        <v>1707</v>
      </c>
      <c r="G227" s="86">
        <v>940</v>
      </c>
      <c r="H227" s="86">
        <v>870</v>
      </c>
      <c r="I227" s="86">
        <v>140</v>
      </c>
      <c r="K227" s="74" t="s">
        <v>1879</v>
      </c>
      <c r="L227" s="71">
        <f t="shared" si="15"/>
        <v>0</v>
      </c>
      <c r="M227" s="74">
        <f t="shared" si="16"/>
        <v>112.20216000000001</v>
      </c>
      <c r="N227" s="72">
        <f t="shared" si="17"/>
        <v>0</v>
      </c>
      <c r="O227" s="83" t="s">
        <v>1928</v>
      </c>
    </row>
    <row r="228" spans="2:15" x14ac:dyDescent="0.3">
      <c r="B228" s="83">
        <v>2012</v>
      </c>
      <c r="C228" s="86" t="s">
        <v>1704</v>
      </c>
      <c r="D228" s="100" t="s">
        <v>1705</v>
      </c>
      <c r="E228" s="83" t="s">
        <v>1706</v>
      </c>
      <c r="F228" s="83" t="s">
        <v>1707</v>
      </c>
      <c r="G228" s="86">
        <v>940</v>
      </c>
      <c r="H228" s="86">
        <v>870</v>
      </c>
      <c r="I228" s="86">
        <v>140</v>
      </c>
      <c r="K228" s="74" t="s">
        <v>1879</v>
      </c>
      <c r="L228" s="71">
        <f t="shared" si="15"/>
        <v>0</v>
      </c>
      <c r="M228" s="74">
        <f t="shared" si="16"/>
        <v>112.20216000000001</v>
      </c>
      <c r="N228" s="72">
        <f t="shared" si="17"/>
        <v>0</v>
      </c>
      <c r="O228" s="83" t="s">
        <v>1928</v>
      </c>
    </row>
    <row r="229" spans="2:15" x14ac:dyDescent="0.3">
      <c r="B229" s="83">
        <v>2012</v>
      </c>
      <c r="C229" s="87" t="s">
        <v>1448</v>
      </c>
      <c r="D229" s="87" t="s">
        <v>2240</v>
      </c>
      <c r="E229" s="87" t="s">
        <v>2241</v>
      </c>
      <c r="F229" s="87" t="s">
        <v>2242</v>
      </c>
      <c r="G229" s="87">
        <v>1150</v>
      </c>
      <c r="H229" s="87">
        <v>950</v>
      </c>
      <c r="I229" s="87">
        <v>100</v>
      </c>
      <c r="K229" s="74" t="s">
        <v>1879</v>
      </c>
      <c r="L229" s="71">
        <f t="shared" si="15"/>
        <v>0</v>
      </c>
      <c r="M229" s="74">
        <f t="shared" si="16"/>
        <v>107.065</v>
      </c>
      <c r="N229" s="72">
        <f t="shared" si="17"/>
        <v>0</v>
      </c>
      <c r="O229" s="87" t="s">
        <v>1928</v>
      </c>
    </row>
    <row r="230" spans="2:15" x14ac:dyDescent="0.3">
      <c r="B230" s="83">
        <v>2012</v>
      </c>
      <c r="C230" s="92" t="s">
        <v>1448</v>
      </c>
      <c r="D230" s="92" t="s">
        <v>1458</v>
      </c>
      <c r="E230" s="92" t="s">
        <v>1459</v>
      </c>
      <c r="F230" s="92" t="s">
        <v>1460</v>
      </c>
      <c r="G230" s="92">
        <v>600</v>
      </c>
      <c r="H230" s="101" t="s">
        <v>1897</v>
      </c>
      <c r="I230" s="92">
        <v>70</v>
      </c>
      <c r="K230" s="74" t="s">
        <v>1879</v>
      </c>
      <c r="L230" s="71">
        <f t="shared" si="15"/>
        <v>0</v>
      </c>
      <c r="M230" s="74">
        <f t="shared" si="16"/>
        <v>4.1160000000000002E-2</v>
      </c>
      <c r="N230" s="72">
        <f t="shared" si="17"/>
        <v>0</v>
      </c>
      <c r="O230" s="92" t="s">
        <v>1928</v>
      </c>
    </row>
    <row r="231" spans="2:15" x14ac:dyDescent="0.3">
      <c r="B231" s="83">
        <v>2012</v>
      </c>
      <c r="C231" s="87" t="s">
        <v>1448</v>
      </c>
      <c r="D231" s="87" t="s">
        <v>2243</v>
      </c>
      <c r="E231" s="87" t="s">
        <v>2244</v>
      </c>
      <c r="F231" s="87" t="s">
        <v>2245</v>
      </c>
      <c r="G231" s="87">
        <v>785</v>
      </c>
      <c r="H231" s="87">
        <v>670</v>
      </c>
      <c r="I231" s="87">
        <v>80</v>
      </c>
      <c r="K231" s="74" t="s">
        <v>1879</v>
      </c>
      <c r="L231" s="71">
        <f t="shared" si="15"/>
        <v>0</v>
      </c>
      <c r="M231" s="74">
        <f t="shared" si="16"/>
        <v>41.234479999999998</v>
      </c>
      <c r="N231" s="72">
        <f t="shared" si="17"/>
        <v>0</v>
      </c>
      <c r="O231" s="87" t="s">
        <v>1928</v>
      </c>
    </row>
    <row r="232" spans="2:15" x14ac:dyDescent="0.3">
      <c r="B232" s="83">
        <v>2012</v>
      </c>
      <c r="C232" s="87" t="s">
        <v>1448</v>
      </c>
      <c r="D232" s="87" t="s">
        <v>1449</v>
      </c>
      <c r="E232" s="87" t="s">
        <v>2246</v>
      </c>
      <c r="F232" s="87" t="s">
        <v>2247</v>
      </c>
      <c r="G232" s="87">
        <v>1150</v>
      </c>
      <c r="H232" s="87">
        <v>950</v>
      </c>
      <c r="I232" s="87">
        <v>100</v>
      </c>
      <c r="K232" s="74" t="s">
        <v>1879</v>
      </c>
      <c r="L232" s="71">
        <f t="shared" si="15"/>
        <v>0</v>
      </c>
      <c r="M232" s="74">
        <f t="shared" si="16"/>
        <v>107.065</v>
      </c>
      <c r="N232" s="72">
        <f t="shared" si="17"/>
        <v>0</v>
      </c>
      <c r="O232" s="87" t="s">
        <v>1928</v>
      </c>
    </row>
    <row r="233" spans="2:15" x14ac:dyDescent="0.3">
      <c r="B233" s="83">
        <v>2012</v>
      </c>
      <c r="C233" s="89" t="s">
        <v>1448</v>
      </c>
      <c r="D233" s="89" t="s">
        <v>1449</v>
      </c>
      <c r="E233" s="89" t="s">
        <v>2248</v>
      </c>
      <c r="F233" s="86" t="s">
        <v>2249</v>
      </c>
      <c r="G233" s="86">
        <v>1150</v>
      </c>
      <c r="H233" s="86">
        <v>950</v>
      </c>
      <c r="I233" s="86">
        <v>100</v>
      </c>
      <c r="K233" s="74" t="s">
        <v>1879</v>
      </c>
      <c r="L233" s="71">
        <f t="shared" si="15"/>
        <v>0</v>
      </c>
      <c r="M233" s="74">
        <f t="shared" si="16"/>
        <v>107.065</v>
      </c>
      <c r="N233" s="72">
        <f t="shared" si="17"/>
        <v>0</v>
      </c>
      <c r="O233" s="86" t="s">
        <v>1928</v>
      </c>
    </row>
    <row r="234" spans="2:15" x14ac:dyDescent="0.3">
      <c r="B234" s="83">
        <v>2012</v>
      </c>
      <c r="C234" s="86" t="s">
        <v>1448</v>
      </c>
      <c r="D234" s="86" t="s">
        <v>2250</v>
      </c>
      <c r="E234" s="86" t="s">
        <v>1453</v>
      </c>
      <c r="F234" s="86" t="s">
        <v>2251</v>
      </c>
      <c r="G234" s="86">
        <v>600</v>
      </c>
      <c r="H234" s="86">
        <v>630</v>
      </c>
      <c r="I234" s="86">
        <v>100</v>
      </c>
      <c r="K234" s="74" t="s">
        <v>1879</v>
      </c>
      <c r="L234" s="71">
        <f t="shared" si="15"/>
        <v>0</v>
      </c>
      <c r="M234" s="74">
        <f t="shared" si="16"/>
        <v>37.043999999999997</v>
      </c>
      <c r="N234" s="72">
        <f t="shared" si="17"/>
        <v>0</v>
      </c>
      <c r="O234" s="86" t="s">
        <v>2300</v>
      </c>
    </row>
    <row r="235" spans="2:15" x14ac:dyDescent="0.3">
      <c r="B235" s="83">
        <v>2012</v>
      </c>
      <c r="C235" s="87" t="s">
        <v>1448</v>
      </c>
      <c r="D235" s="87" t="s">
        <v>1467</v>
      </c>
      <c r="E235" s="87" t="s">
        <v>2252</v>
      </c>
      <c r="F235" s="87" t="s">
        <v>2253</v>
      </c>
      <c r="G235" s="87">
        <v>1150</v>
      </c>
      <c r="H235" s="87">
        <v>950</v>
      </c>
      <c r="I235" s="87">
        <v>100</v>
      </c>
      <c r="K235" s="74" t="s">
        <v>1879</v>
      </c>
      <c r="L235" s="71">
        <f t="shared" si="15"/>
        <v>0</v>
      </c>
      <c r="M235" s="74">
        <f t="shared" si="16"/>
        <v>107.065</v>
      </c>
      <c r="N235" s="72">
        <f t="shared" si="17"/>
        <v>0</v>
      </c>
      <c r="O235" s="87" t="s">
        <v>1928</v>
      </c>
    </row>
    <row r="236" spans="2:15" x14ac:dyDescent="0.3">
      <c r="B236" s="83">
        <v>2012</v>
      </c>
      <c r="C236" s="89" t="s">
        <v>1448</v>
      </c>
      <c r="D236" s="89" t="s">
        <v>1467</v>
      </c>
      <c r="E236" s="89" t="s">
        <v>1468</v>
      </c>
      <c r="F236" s="86" t="s">
        <v>1469</v>
      </c>
      <c r="G236" s="86">
        <v>1150</v>
      </c>
      <c r="H236" s="86">
        <v>950</v>
      </c>
      <c r="I236" s="86">
        <v>100</v>
      </c>
      <c r="K236" s="74" t="s">
        <v>1879</v>
      </c>
      <c r="L236" s="71">
        <f t="shared" si="15"/>
        <v>0</v>
      </c>
      <c r="M236" s="74">
        <f t="shared" si="16"/>
        <v>107.065</v>
      </c>
      <c r="N236" s="72">
        <f t="shared" si="17"/>
        <v>0</v>
      </c>
      <c r="O236" s="86" t="s">
        <v>1928</v>
      </c>
    </row>
    <row r="237" spans="2:15" x14ac:dyDescent="0.3">
      <c r="B237" s="83">
        <v>2012</v>
      </c>
      <c r="C237" s="87" t="s">
        <v>1448</v>
      </c>
      <c r="D237" s="87" t="s">
        <v>1470</v>
      </c>
      <c r="E237" s="87" t="s">
        <v>2254</v>
      </c>
      <c r="F237" s="87" t="s">
        <v>2255</v>
      </c>
      <c r="G237" s="87">
        <v>1150</v>
      </c>
      <c r="H237" s="87">
        <v>950</v>
      </c>
      <c r="I237" s="87">
        <v>100</v>
      </c>
      <c r="K237" s="74" t="s">
        <v>1879</v>
      </c>
      <c r="L237" s="71">
        <f t="shared" si="15"/>
        <v>0</v>
      </c>
      <c r="M237" s="74">
        <f t="shared" si="16"/>
        <v>107.065</v>
      </c>
      <c r="N237" s="72">
        <f t="shared" si="17"/>
        <v>0</v>
      </c>
      <c r="O237" s="87" t="s">
        <v>1928</v>
      </c>
    </row>
    <row r="238" spans="2:15" x14ac:dyDescent="0.3">
      <c r="B238" s="83">
        <v>2012</v>
      </c>
      <c r="C238" s="89" t="s">
        <v>1448</v>
      </c>
      <c r="D238" s="89" t="s">
        <v>1470</v>
      </c>
      <c r="E238" s="89" t="s">
        <v>1471</v>
      </c>
      <c r="F238" s="86" t="s">
        <v>1472</v>
      </c>
      <c r="G238" s="86">
        <v>1150</v>
      </c>
      <c r="H238" s="86">
        <v>950</v>
      </c>
      <c r="I238" s="86">
        <v>100</v>
      </c>
      <c r="K238" s="74" t="s">
        <v>1879</v>
      </c>
      <c r="L238" s="71">
        <f t="shared" si="15"/>
        <v>0</v>
      </c>
      <c r="M238" s="74">
        <f t="shared" si="16"/>
        <v>107.065</v>
      </c>
      <c r="N238" s="72">
        <f t="shared" si="17"/>
        <v>0</v>
      </c>
      <c r="O238" s="86" t="s">
        <v>1928</v>
      </c>
    </row>
    <row r="239" spans="2:15" x14ac:dyDescent="0.3">
      <c r="B239" s="83">
        <v>2012</v>
      </c>
      <c r="C239" s="87" t="s">
        <v>1448</v>
      </c>
      <c r="D239" s="87" t="s">
        <v>1473</v>
      </c>
      <c r="E239" s="87" t="s">
        <v>2256</v>
      </c>
      <c r="F239" s="87" t="s">
        <v>2257</v>
      </c>
      <c r="G239" s="87">
        <v>1150</v>
      </c>
      <c r="H239" s="87">
        <v>950</v>
      </c>
      <c r="I239" s="87">
        <v>100</v>
      </c>
      <c r="K239" s="74" t="s">
        <v>1879</v>
      </c>
      <c r="L239" s="71">
        <f t="shared" si="15"/>
        <v>0</v>
      </c>
      <c r="M239" s="74">
        <f t="shared" si="16"/>
        <v>107.065</v>
      </c>
      <c r="N239" s="72">
        <f t="shared" si="17"/>
        <v>0</v>
      </c>
      <c r="O239" s="87" t="s">
        <v>1928</v>
      </c>
    </row>
    <row r="240" spans="2:15" x14ac:dyDescent="0.3">
      <c r="B240" s="83">
        <v>2012</v>
      </c>
      <c r="C240" s="89" t="s">
        <v>1448</v>
      </c>
      <c r="D240" s="89" t="s">
        <v>1473</v>
      </c>
      <c r="E240" s="89" t="s">
        <v>1474</v>
      </c>
      <c r="F240" s="86" t="s">
        <v>1475</v>
      </c>
      <c r="G240" s="86">
        <v>1150</v>
      </c>
      <c r="H240" s="86">
        <v>950</v>
      </c>
      <c r="I240" s="86">
        <v>100</v>
      </c>
      <c r="K240" s="74" t="s">
        <v>1879</v>
      </c>
      <c r="L240" s="71">
        <f t="shared" si="15"/>
        <v>0</v>
      </c>
      <c r="M240" s="74">
        <f t="shared" si="16"/>
        <v>107.065</v>
      </c>
      <c r="N240" s="72">
        <f t="shared" si="17"/>
        <v>0</v>
      </c>
      <c r="O240" s="86" t="s">
        <v>1928</v>
      </c>
    </row>
    <row r="241" spans="2:15" x14ac:dyDescent="0.3">
      <c r="B241" s="83">
        <v>2012</v>
      </c>
      <c r="C241" s="87" t="s">
        <v>2182</v>
      </c>
      <c r="D241" s="87" t="s">
        <v>2258</v>
      </c>
      <c r="E241" s="87" t="s">
        <v>2259</v>
      </c>
      <c r="F241" s="87" t="s">
        <v>2260</v>
      </c>
      <c r="G241" s="87">
        <v>1150</v>
      </c>
      <c r="H241" s="87">
        <v>950</v>
      </c>
      <c r="I241" s="87">
        <v>100</v>
      </c>
      <c r="K241" s="74" t="s">
        <v>1879</v>
      </c>
      <c r="L241" s="71">
        <f t="shared" si="15"/>
        <v>0</v>
      </c>
      <c r="M241" s="74">
        <f t="shared" si="16"/>
        <v>107.065</v>
      </c>
      <c r="N241" s="72">
        <f t="shared" si="17"/>
        <v>0</v>
      </c>
      <c r="O241"/>
    </row>
    <row r="242" spans="2:15" x14ac:dyDescent="0.3">
      <c r="B242" s="83">
        <v>2012</v>
      </c>
      <c r="C242" s="86" t="s">
        <v>2261</v>
      </c>
      <c r="D242" s="86" t="s">
        <v>2262</v>
      </c>
      <c r="E242" s="86" t="s">
        <v>2263</v>
      </c>
      <c r="F242" s="86" t="s">
        <v>2264</v>
      </c>
      <c r="G242" s="86">
        <v>1150</v>
      </c>
      <c r="H242" s="86">
        <v>950</v>
      </c>
      <c r="I242" s="86">
        <v>100</v>
      </c>
      <c r="K242" s="74" t="s">
        <v>1879</v>
      </c>
      <c r="L242" s="71">
        <f t="shared" si="15"/>
        <v>0</v>
      </c>
      <c r="M242" s="74">
        <f t="shared" si="16"/>
        <v>107.065</v>
      </c>
      <c r="N242" s="72">
        <f t="shared" si="17"/>
        <v>0</v>
      </c>
      <c r="O242" s="86" t="s">
        <v>1935</v>
      </c>
    </row>
    <row r="243" spans="2:15" x14ac:dyDescent="0.3">
      <c r="B243" s="83">
        <v>2012</v>
      </c>
      <c r="C243" s="87" t="s">
        <v>2182</v>
      </c>
      <c r="D243" s="87" t="s">
        <v>2265</v>
      </c>
      <c r="E243" s="87" t="s">
        <v>2266</v>
      </c>
      <c r="F243" s="87" t="s">
        <v>2267</v>
      </c>
      <c r="G243" s="87">
        <v>1150</v>
      </c>
      <c r="H243" s="87">
        <v>950</v>
      </c>
      <c r="I243" s="87">
        <v>100</v>
      </c>
      <c r="K243" s="74" t="s">
        <v>1879</v>
      </c>
      <c r="L243" s="71">
        <f t="shared" si="15"/>
        <v>0</v>
      </c>
      <c r="M243" s="74">
        <f t="shared" si="16"/>
        <v>107.065</v>
      </c>
      <c r="N243" s="72">
        <f t="shared" si="17"/>
        <v>0</v>
      </c>
      <c r="O243" s="87" t="s">
        <v>2301</v>
      </c>
    </row>
    <row r="244" spans="2:15" x14ac:dyDescent="0.3">
      <c r="B244" s="83">
        <v>2012</v>
      </c>
      <c r="C244" s="86" t="s">
        <v>2168</v>
      </c>
      <c r="D244" s="86" t="s">
        <v>2268</v>
      </c>
      <c r="E244" s="86" t="s">
        <v>2269</v>
      </c>
      <c r="F244" s="86" t="s">
        <v>2270</v>
      </c>
      <c r="G244" s="86">
        <v>1000</v>
      </c>
      <c r="H244" s="86">
        <v>880</v>
      </c>
      <c r="I244" s="86">
        <v>80</v>
      </c>
      <c r="K244" s="74" t="s">
        <v>1879</v>
      </c>
      <c r="L244" s="71">
        <f t="shared" si="15"/>
        <v>0</v>
      </c>
      <c r="M244" s="74">
        <f t="shared" si="16"/>
        <v>68.992000000000004</v>
      </c>
      <c r="N244" s="72">
        <f t="shared" si="17"/>
        <v>0</v>
      </c>
      <c r="O244" s="86" t="s">
        <v>1928</v>
      </c>
    </row>
    <row r="245" spans="2:15" x14ac:dyDescent="0.3">
      <c r="B245" s="83">
        <v>2012</v>
      </c>
      <c r="C245" s="86" t="s">
        <v>1734</v>
      </c>
      <c r="D245" s="86" t="s">
        <v>416</v>
      </c>
      <c r="E245" s="86" t="s">
        <v>1735</v>
      </c>
      <c r="F245" s="86" t="s">
        <v>1736</v>
      </c>
      <c r="G245" s="86">
        <v>1150</v>
      </c>
      <c r="H245" s="86">
        <v>920</v>
      </c>
      <c r="I245" s="86">
        <v>80</v>
      </c>
      <c r="K245" s="74" t="s">
        <v>1879</v>
      </c>
      <c r="L245" s="71">
        <f t="shared" si="15"/>
        <v>0</v>
      </c>
      <c r="M245" s="74">
        <f t="shared" si="16"/>
        <v>82.947199999999995</v>
      </c>
      <c r="N245" s="72">
        <f t="shared" si="17"/>
        <v>0</v>
      </c>
      <c r="O245" s="86" t="s">
        <v>1928</v>
      </c>
    </row>
    <row r="246" spans="2:15" x14ac:dyDescent="0.3">
      <c r="B246" s="83">
        <v>2012</v>
      </c>
      <c r="C246" s="86" t="s">
        <v>2168</v>
      </c>
      <c r="D246" s="86" t="s">
        <v>1738</v>
      </c>
      <c r="E246" s="86" t="s">
        <v>1739</v>
      </c>
      <c r="F246" s="86" t="s">
        <v>1740</v>
      </c>
      <c r="G246" s="102">
        <v>1360</v>
      </c>
      <c r="H246" s="102">
        <v>1140</v>
      </c>
      <c r="I246" s="102">
        <v>90</v>
      </c>
      <c r="K246" s="74" t="s">
        <v>1879</v>
      </c>
      <c r="L246" s="71">
        <f t="shared" si="15"/>
        <v>0</v>
      </c>
      <c r="M246" s="74">
        <f t="shared" si="16"/>
        <v>136.74528000000001</v>
      </c>
      <c r="N246" s="72">
        <f t="shared" si="17"/>
        <v>0</v>
      </c>
      <c r="O246" s="86" t="s">
        <v>1925</v>
      </c>
    </row>
    <row r="247" spans="2:15" x14ac:dyDescent="0.3">
      <c r="B247" s="83">
        <v>2012</v>
      </c>
      <c r="C247" s="86" t="s">
        <v>1734</v>
      </c>
      <c r="D247" s="86" t="s">
        <v>1741</v>
      </c>
      <c r="E247" s="86" t="s">
        <v>1742</v>
      </c>
      <c r="F247" s="86" t="s">
        <v>1743</v>
      </c>
      <c r="G247" s="86">
        <v>1000</v>
      </c>
      <c r="H247" s="86">
        <v>870</v>
      </c>
      <c r="I247" s="86">
        <v>80</v>
      </c>
      <c r="K247" s="74" t="s">
        <v>1879</v>
      </c>
      <c r="L247" s="71">
        <f t="shared" si="15"/>
        <v>0</v>
      </c>
      <c r="M247" s="74">
        <f t="shared" si="16"/>
        <v>68.207999999999998</v>
      </c>
      <c r="N247" s="72">
        <f t="shared" si="17"/>
        <v>0</v>
      </c>
      <c r="O247" s="86" t="s">
        <v>1928</v>
      </c>
    </row>
    <row r="248" spans="2:15" x14ac:dyDescent="0.3">
      <c r="B248" s="83">
        <v>2012</v>
      </c>
      <c r="C248" s="86" t="s">
        <v>1744</v>
      </c>
      <c r="D248" s="86" t="s">
        <v>1745</v>
      </c>
      <c r="E248" s="86" t="s">
        <v>1746</v>
      </c>
      <c r="F248" s="86" t="s">
        <v>723</v>
      </c>
      <c r="G248" s="86">
        <v>785</v>
      </c>
      <c r="H248" s="86">
        <v>650</v>
      </c>
      <c r="I248" s="86">
        <v>65</v>
      </c>
      <c r="K248" s="74" t="s">
        <v>1879</v>
      </c>
      <c r="L248" s="71">
        <f t="shared" si="15"/>
        <v>0</v>
      </c>
      <c r="M248" s="74">
        <f t="shared" si="16"/>
        <v>32.502924999999998</v>
      </c>
      <c r="N248" s="72">
        <f t="shared" si="17"/>
        <v>0</v>
      </c>
      <c r="O248" s="86" t="s">
        <v>1928</v>
      </c>
    </row>
    <row r="249" spans="2:15" x14ac:dyDescent="0.3">
      <c r="B249" s="83">
        <v>2012</v>
      </c>
      <c r="C249" s="86" t="s">
        <v>1744</v>
      </c>
      <c r="D249" s="86" t="s">
        <v>2271</v>
      </c>
      <c r="E249" s="86" t="s">
        <v>2272</v>
      </c>
      <c r="F249" s="86" t="s">
        <v>2273</v>
      </c>
      <c r="G249" s="86">
        <v>940</v>
      </c>
      <c r="H249" s="86">
        <v>870</v>
      </c>
      <c r="I249" s="86">
        <v>70</v>
      </c>
      <c r="K249" s="74" t="s">
        <v>1879</v>
      </c>
      <c r="L249" s="71">
        <f t="shared" si="15"/>
        <v>0</v>
      </c>
      <c r="M249" s="74">
        <f t="shared" si="16"/>
        <v>56.101080000000003</v>
      </c>
      <c r="N249" s="72">
        <f t="shared" si="17"/>
        <v>0</v>
      </c>
      <c r="O249" s="86" t="s">
        <v>1928</v>
      </c>
    </row>
    <row r="250" spans="2:15" x14ac:dyDescent="0.3">
      <c r="B250" s="83">
        <v>2012</v>
      </c>
      <c r="C250" s="86" t="s">
        <v>1734</v>
      </c>
      <c r="D250" s="86" t="s">
        <v>1747</v>
      </c>
      <c r="E250" s="86" t="s">
        <v>1748</v>
      </c>
      <c r="F250" s="86" t="s">
        <v>2274</v>
      </c>
      <c r="G250" s="86">
        <v>1000</v>
      </c>
      <c r="H250" s="86">
        <v>900</v>
      </c>
      <c r="I250" s="86">
        <v>70</v>
      </c>
      <c r="K250" s="74" t="s">
        <v>1879</v>
      </c>
      <c r="L250" s="71">
        <f t="shared" si="15"/>
        <v>0</v>
      </c>
      <c r="M250" s="74">
        <f t="shared" si="16"/>
        <v>61.74</v>
      </c>
      <c r="N250" s="72">
        <f t="shared" si="17"/>
        <v>0</v>
      </c>
      <c r="O250" s="86" t="s">
        <v>1928</v>
      </c>
    </row>
    <row r="251" spans="2:15" x14ac:dyDescent="0.3">
      <c r="B251" s="83">
        <v>2012</v>
      </c>
      <c r="C251" s="86" t="s">
        <v>1734</v>
      </c>
      <c r="D251" s="86" t="s">
        <v>2275</v>
      </c>
      <c r="E251" s="86" t="s">
        <v>2276</v>
      </c>
      <c r="F251" s="86" t="s">
        <v>2277</v>
      </c>
      <c r="G251" s="86">
        <v>940</v>
      </c>
      <c r="H251" s="86">
        <v>870</v>
      </c>
      <c r="I251" s="86">
        <v>70</v>
      </c>
      <c r="K251" s="74" t="s">
        <v>1879</v>
      </c>
      <c r="L251" s="71">
        <f t="shared" si="15"/>
        <v>0</v>
      </c>
      <c r="M251" s="74">
        <f t="shared" si="16"/>
        <v>56.101080000000003</v>
      </c>
      <c r="N251" s="72">
        <f t="shared" si="17"/>
        <v>0</v>
      </c>
      <c r="O251" s="86" t="s">
        <v>1935</v>
      </c>
    </row>
    <row r="252" spans="2:15" x14ac:dyDescent="0.3">
      <c r="B252" s="83">
        <v>2012</v>
      </c>
      <c r="C252" s="96" t="s">
        <v>1744</v>
      </c>
      <c r="D252" s="96" t="s">
        <v>1752</v>
      </c>
      <c r="E252" s="96" t="s">
        <v>1753</v>
      </c>
      <c r="F252" s="96" t="s">
        <v>1754</v>
      </c>
      <c r="G252" s="86">
        <v>680</v>
      </c>
      <c r="H252" s="86">
        <v>520</v>
      </c>
      <c r="I252" s="86">
        <v>65</v>
      </c>
      <c r="K252" s="74" t="s">
        <v>1879</v>
      </c>
      <c r="L252" s="71">
        <f t="shared" si="15"/>
        <v>0</v>
      </c>
      <c r="M252" s="74">
        <f t="shared" si="16"/>
        <v>22.524319999999999</v>
      </c>
      <c r="N252" s="72">
        <f t="shared" si="17"/>
        <v>0</v>
      </c>
      <c r="O252" s="86" t="s">
        <v>1928</v>
      </c>
    </row>
    <row r="253" spans="2:15" x14ac:dyDescent="0.3">
      <c r="B253" s="83">
        <v>2012</v>
      </c>
      <c r="C253" s="86" t="s">
        <v>1744</v>
      </c>
      <c r="D253" s="86" t="s">
        <v>1755</v>
      </c>
      <c r="E253" s="86" t="s">
        <v>1756</v>
      </c>
      <c r="F253" s="86" t="s">
        <v>1757</v>
      </c>
      <c r="G253" s="86">
        <v>785</v>
      </c>
      <c r="H253" s="86">
        <v>650</v>
      </c>
      <c r="I253" s="86">
        <v>65</v>
      </c>
      <c r="K253" s="74" t="s">
        <v>1879</v>
      </c>
      <c r="L253" s="71">
        <f t="shared" si="15"/>
        <v>0</v>
      </c>
      <c r="M253" s="74">
        <f t="shared" si="16"/>
        <v>32.502924999999998</v>
      </c>
      <c r="N253" s="72">
        <f t="shared" si="17"/>
        <v>0</v>
      </c>
      <c r="O253" s="86" t="s">
        <v>1928</v>
      </c>
    </row>
    <row r="254" spans="2:15" x14ac:dyDescent="0.3">
      <c r="B254" s="83">
        <v>2012</v>
      </c>
      <c r="C254" s="86" t="s">
        <v>1744</v>
      </c>
      <c r="D254" s="86" t="s">
        <v>2278</v>
      </c>
      <c r="E254" s="86" t="s">
        <v>2279</v>
      </c>
      <c r="F254" s="86" t="s">
        <v>2280</v>
      </c>
      <c r="G254" s="86">
        <v>940</v>
      </c>
      <c r="H254" s="86">
        <v>870</v>
      </c>
      <c r="I254" s="86">
        <v>70</v>
      </c>
      <c r="K254" s="74" t="s">
        <v>1879</v>
      </c>
      <c r="L254" s="71">
        <f t="shared" si="15"/>
        <v>0</v>
      </c>
      <c r="M254" s="74">
        <f t="shared" si="16"/>
        <v>56.101080000000003</v>
      </c>
      <c r="N254" s="72">
        <f t="shared" si="17"/>
        <v>0</v>
      </c>
      <c r="O254" s="86" t="s">
        <v>1928</v>
      </c>
    </row>
    <row r="255" spans="2:15" x14ac:dyDescent="0.3">
      <c r="B255" s="83">
        <v>2012</v>
      </c>
      <c r="C255" s="86" t="s">
        <v>1734</v>
      </c>
      <c r="D255" s="86" t="s">
        <v>1761</v>
      </c>
      <c r="E255" s="86" t="s">
        <v>1762</v>
      </c>
      <c r="F255" s="86" t="s">
        <v>1763</v>
      </c>
      <c r="G255" s="86">
        <v>1000</v>
      </c>
      <c r="H255" s="86">
        <v>900</v>
      </c>
      <c r="I255" s="86">
        <v>70</v>
      </c>
      <c r="K255" s="74" t="s">
        <v>1879</v>
      </c>
      <c r="L255" s="71">
        <f t="shared" si="15"/>
        <v>0</v>
      </c>
      <c r="M255" s="74">
        <f t="shared" si="16"/>
        <v>61.74</v>
      </c>
      <c r="N255" s="72">
        <f t="shared" si="17"/>
        <v>0</v>
      </c>
      <c r="O255" s="86" t="s">
        <v>1935</v>
      </c>
    </row>
    <row r="256" spans="2:15" x14ac:dyDescent="0.3">
      <c r="B256" s="83">
        <v>2012</v>
      </c>
      <c r="C256" s="86" t="s">
        <v>1744</v>
      </c>
      <c r="D256" s="86" t="s">
        <v>1764</v>
      </c>
      <c r="E256" s="86" t="s">
        <v>1765</v>
      </c>
      <c r="F256" s="86" t="s">
        <v>1766</v>
      </c>
      <c r="G256" s="86">
        <v>785</v>
      </c>
      <c r="H256" s="86">
        <v>650</v>
      </c>
      <c r="I256" s="86">
        <v>65</v>
      </c>
      <c r="K256" s="74" t="s">
        <v>1879</v>
      </c>
      <c r="L256" s="71">
        <f t="shared" si="15"/>
        <v>0</v>
      </c>
      <c r="M256" s="74">
        <f t="shared" si="16"/>
        <v>32.502924999999998</v>
      </c>
      <c r="N256" s="72">
        <f t="shared" si="17"/>
        <v>0</v>
      </c>
      <c r="O256" s="86" t="s">
        <v>1928</v>
      </c>
    </row>
    <row r="257" spans="2:15" x14ac:dyDescent="0.3">
      <c r="B257" s="83">
        <v>2012</v>
      </c>
      <c r="C257" s="86" t="s">
        <v>1744</v>
      </c>
      <c r="D257" s="86" t="s">
        <v>2281</v>
      </c>
      <c r="E257" s="86" t="s">
        <v>2282</v>
      </c>
      <c r="F257" s="86" t="s">
        <v>2283</v>
      </c>
      <c r="G257" s="86">
        <v>940</v>
      </c>
      <c r="H257" s="86">
        <v>870</v>
      </c>
      <c r="I257" s="86">
        <v>70</v>
      </c>
      <c r="K257" s="74" t="s">
        <v>1879</v>
      </c>
      <c r="L257" s="71">
        <f t="shared" si="15"/>
        <v>0</v>
      </c>
      <c r="M257" s="74">
        <f t="shared" si="16"/>
        <v>56.101080000000003</v>
      </c>
      <c r="N257" s="72">
        <f t="shared" si="17"/>
        <v>0</v>
      </c>
      <c r="O257" s="86" t="s">
        <v>1928</v>
      </c>
    </row>
    <row r="258" spans="2:15" x14ac:dyDescent="0.3">
      <c r="B258" s="83">
        <v>2012</v>
      </c>
      <c r="C258" s="86" t="s">
        <v>1734</v>
      </c>
      <c r="D258" s="86" t="s">
        <v>1767</v>
      </c>
      <c r="E258" s="86" t="s">
        <v>1768</v>
      </c>
      <c r="F258" s="86" t="s">
        <v>1769</v>
      </c>
      <c r="G258" s="86">
        <v>1000</v>
      </c>
      <c r="H258" s="86">
        <v>900</v>
      </c>
      <c r="I258" s="86">
        <v>70</v>
      </c>
      <c r="K258" s="74" t="s">
        <v>1879</v>
      </c>
      <c r="L258" s="71">
        <f t="shared" si="15"/>
        <v>0</v>
      </c>
      <c r="M258" s="74">
        <f t="shared" si="16"/>
        <v>61.74</v>
      </c>
      <c r="N258" s="72">
        <f t="shared" si="17"/>
        <v>0</v>
      </c>
      <c r="O258" s="86" t="s">
        <v>1928</v>
      </c>
    </row>
    <row r="259" spans="2:15" x14ac:dyDescent="0.3">
      <c r="B259" s="83">
        <v>2012</v>
      </c>
      <c r="C259" s="87" t="s">
        <v>1770</v>
      </c>
      <c r="D259" s="87" t="s">
        <v>2284</v>
      </c>
      <c r="E259" s="87" t="s">
        <v>2285</v>
      </c>
      <c r="F259" s="87" t="s">
        <v>2286</v>
      </c>
      <c r="G259" s="87">
        <v>1000</v>
      </c>
      <c r="H259" s="87">
        <v>880</v>
      </c>
      <c r="I259" s="87">
        <v>90</v>
      </c>
      <c r="K259" s="74" t="s">
        <v>1879</v>
      </c>
      <c r="L259" s="71">
        <f t="shared" si="15"/>
        <v>0</v>
      </c>
      <c r="M259" s="74">
        <f t="shared" si="16"/>
        <v>77.616</v>
      </c>
      <c r="N259" s="72">
        <f t="shared" si="17"/>
        <v>0</v>
      </c>
      <c r="O259" s="87" t="s">
        <v>1932</v>
      </c>
    </row>
    <row r="260" spans="2:15" x14ac:dyDescent="0.3">
      <c r="B260" s="83">
        <v>2012</v>
      </c>
      <c r="C260" s="86" t="s">
        <v>1770</v>
      </c>
      <c r="D260" s="86" t="s">
        <v>2287</v>
      </c>
      <c r="E260" s="86" t="s">
        <v>2288</v>
      </c>
      <c r="F260" s="86" t="s">
        <v>1779</v>
      </c>
      <c r="G260" s="86">
        <v>1000</v>
      </c>
      <c r="H260" s="86">
        <v>900</v>
      </c>
      <c r="I260" s="86">
        <v>70</v>
      </c>
      <c r="K260" s="74" t="s">
        <v>1879</v>
      </c>
      <c r="L260" s="71">
        <f t="shared" si="15"/>
        <v>0</v>
      </c>
      <c r="M260" s="74">
        <f t="shared" si="16"/>
        <v>61.74</v>
      </c>
      <c r="N260" s="72">
        <f t="shared" si="17"/>
        <v>0</v>
      </c>
      <c r="O260" s="86" t="s">
        <v>1928</v>
      </c>
    </row>
    <row r="261" spans="2:15" x14ac:dyDescent="0.3">
      <c r="B261" s="83">
        <v>2012</v>
      </c>
      <c r="C261" s="87" t="s">
        <v>1770</v>
      </c>
      <c r="D261" s="87" t="s">
        <v>2289</v>
      </c>
      <c r="E261" s="87" t="s">
        <v>2290</v>
      </c>
      <c r="F261" s="87" t="s">
        <v>2291</v>
      </c>
      <c r="G261" s="87">
        <v>1000</v>
      </c>
      <c r="H261" s="87">
        <v>900</v>
      </c>
      <c r="I261" s="87">
        <v>70</v>
      </c>
      <c r="K261" s="74" t="s">
        <v>1879</v>
      </c>
      <c r="L261" s="71">
        <f t="shared" si="15"/>
        <v>0</v>
      </c>
      <c r="M261" s="74">
        <f t="shared" si="16"/>
        <v>61.74</v>
      </c>
      <c r="N261" s="72">
        <f t="shared" si="17"/>
        <v>0</v>
      </c>
      <c r="O261" s="87" t="s">
        <v>1928</v>
      </c>
    </row>
    <row r="262" spans="2:15" x14ac:dyDescent="0.3">
      <c r="B262" s="83">
        <v>2012</v>
      </c>
      <c r="C262" s="103" t="s">
        <v>1770</v>
      </c>
      <c r="D262" s="103" t="s">
        <v>2292</v>
      </c>
      <c r="E262" s="103" t="s">
        <v>1781</v>
      </c>
      <c r="F262" s="103" t="s">
        <v>1782</v>
      </c>
      <c r="G262" s="103">
        <v>785</v>
      </c>
      <c r="H262" s="103">
        <v>670</v>
      </c>
      <c r="I262" s="103">
        <v>80</v>
      </c>
      <c r="K262" s="74" t="s">
        <v>1879</v>
      </c>
      <c r="L262" s="71">
        <f t="shared" si="15"/>
        <v>0</v>
      </c>
      <c r="M262" s="74">
        <f t="shared" si="16"/>
        <v>41.234479999999998</v>
      </c>
      <c r="N262" s="72">
        <f t="shared" si="17"/>
        <v>0</v>
      </c>
      <c r="O262" s="103" t="s">
        <v>1932</v>
      </c>
    </row>
    <row r="263" spans="2:15" x14ac:dyDescent="0.3">
      <c r="B263" s="83">
        <v>2012</v>
      </c>
      <c r="C263" s="103" t="s">
        <v>1770</v>
      </c>
      <c r="D263" s="103" t="s">
        <v>1780</v>
      </c>
      <c r="E263" s="103" t="s">
        <v>1781</v>
      </c>
      <c r="F263" s="103" t="s">
        <v>1782</v>
      </c>
      <c r="G263" s="103">
        <v>785</v>
      </c>
      <c r="H263" s="103">
        <v>670</v>
      </c>
      <c r="I263" s="103">
        <v>80</v>
      </c>
      <c r="K263" s="74" t="s">
        <v>1879</v>
      </c>
      <c r="L263" s="71">
        <f t="shared" si="15"/>
        <v>0</v>
      </c>
      <c r="M263" s="74">
        <f t="shared" si="16"/>
        <v>41.234479999999998</v>
      </c>
      <c r="N263" s="72">
        <f t="shared" si="17"/>
        <v>0</v>
      </c>
      <c r="O263" s="103" t="s">
        <v>1932</v>
      </c>
    </row>
    <row r="264" spans="2:15" x14ac:dyDescent="0.3">
      <c r="B264" s="83">
        <v>2012</v>
      </c>
      <c r="C264" s="103" t="s">
        <v>1770</v>
      </c>
      <c r="D264" s="103" t="s">
        <v>1783</v>
      </c>
      <c r="E264" s="103" t="s">
        <v>1784</v>
      </c>
      <c r="F264" s="103" t="s">
        <v>1785</v>
      </c>
      <c r="G264" s="103">
        <v>1000</v>
      </c>
      <c r="H264" s="103">
        <v>950</v>
      </c>
      <c r="I264" s="103">
        <v>90</v>
      </c>
      <c r="K264" s="74" t="s">
        <v>1879</v>
      </c>
      <c r="L264" s="71">
        <f t="shared" si="15"/>
        <v>0</v>
      </c>
      <c r="M264" s="74">
        <f t="shared" si="16"/>
        <v>83.79</v>
      </c>
      <c r="N264" s="72">
        <f t="shared" si="17"/>
        <v>0</v>
      </c>
      <c r="O264" s="103" t="s">
        <v>1932</v>
      </c>
    </row>
    <row r="265" spans="2:15" x14ac:dyDescent="0.3">
      <c r="B265" s="83">
        <v>2012</v>
      </c>
      <c r="C265" s="86" t="s">
        <v>1793</v>
      </c>
      <c r="D265" s="86" t="s">
        <v>1794</v>
      </c>
      <c r="E265" s="86" t="s">
        <v>1795</v>
      </c>
      <c r="F265" s="86" t="s">
        <v>1796</v>
      </c>
      <c r="G265" s="86">
        <v>1000</v>
      </c>
      <c r="H265" s="86">
        <v>950</v>
      </c>
      <c r="I265" s="86">
        <v>80</v>
      </c>
      <c r="K265" s="74" t="s">
        <v>1879</v>
      </c>
      <c r="L265" s="71">
        <f t="shared" si="15"/>
        <v>0</v>
      </c>
      <c r="M265" s="74">
        <f t="shared" si="16"/>
        <v>74.48</v>
      </c>
      <c r="N265" s="72">
        <f t="shared" si="17"/>
        <v>0</v>
      </c>
      <c r="O265" s="86" t="s">
        <v>1928</v>
      </c>
    </row>
    <row r="266" spans="2:15" x14ac:dyDescent="0.3">
      <c r="B266" s="83">
        <v>2012</v>
      </c>
      <c r="C266" s="86" t="s">
        <v>1801</v>
      </c>
      <c r="D266" s="86" t="s">
        <v>1802</v>
      </c>
      <c r="E266" s="86" t="s">
        <v>1799</v>
      </c>
      <c r="F266" s="86" t="s">
        <v>1803</v>
      </c>
      <c r="G266" s="86">
        <v>1000</v>
      </c>
      <c r="H266" s="86">
        <v>880</v>
      </c>
      <c r="I266" s="86">
        <v>80</v>
      </c>
      <c r="K266" s="74" t="s">
        <v>1879</v>
      </c>
      <c r="L266" s="71">
        <f t="shared" si="15"/>
        <v>0</v>
      </c>
      <c r="M266" s="74">
        <f t="shared" si="16"/>
        <v>68.992000000000004</v>
      </c>
      <c r="N266" s="72">
        <f t="shared" si="17"/>
        <v>0</v>
      </c>
      <c r="O266" s="86" t="s">
        <v>1929</v>
      </c>
    </row>
    <row r="267" spans="2:15" x14ac:dyDescent="0.3">
      <c r="B267" s="83">
        <v>2012</v>
      </c>
      <c r="C267" s="86" t="s">
        <v>1801</v>
      </c>
      <c r="D267" s="86" t="s">
        <v>1807</v>
      </c>
      <c r="E267" s="86" t="s">
        <v>1808</v>
      </c>
      <c r="F267" s="86" t="s">
        <v>1244</v>
      </c>
      <c r="G267" s="86">
        <v>1150</v>
      </c>
      <c r="H267" s="86">
        <v>900</v>
      </c>
      <c r="I267" s="86">
        <v>80</v>
      </c>
      <c r="K267" s="74" t="s">
        <v>1879</v>
      </c>
      <c r="L267" s="71">
        <f t="shared" ref="L267:L330" si="18">IF(AND(C267="Botanic",B267&gt;2017),0.3,IF(AND(O267="Placel",B267&gt;2017), 0.2,IF(AND(OR(D267="UTRU50E",D267 = "UEPL50E", D267 = "UGBS20E"),B267&gt;2019),0.2,0)))</f>
        <v>0</v>
      </c>
      <c r="M267" s="74">
        <f t="shared" si="16"/>
        <v>81.144000000000005</v>
      </c>
      <c r="N267" s="72">
        <f t="shared" si="17"/>
        <v>0</v>
      </c>
      <c r="O267" s="86" t="s">
        <v>1929</v>
      </c>
    </row>
    <row r="268" spans="2:15" x14ac:dyDescent="0.3">
      <c r="B268" s="83">
        <v>2012</v>
      </c>
      <c r="C268" s="86" t="s">
        <v>1801</v>
      </c>
      <c r="D268" s="86" t="s">
        <v>1812</v>
      </c>
      <c r="E268" s="86" t="s">
        <v>1813</v>
      </c>
      <c r="F268" s="86" t="s">
        <v>1814</v>
      </c>
      <c r="G268" s="86">
        <v>1150</v>
      </c>
      <c r="H268" s="86">
        <v>900</v>
      </c>
      <c r="I268" s="86">
        <v>80</v>
      </c>
      <c r="K268" s="74" t="s">
        <v>1879</v>
      </c>
      <c r="L268" s="71">
        <f t="shared" si="18"/>
        <v>0</v>
      </c>
      <c r="M268" s="74">
        <f t="shared" si="16"/>
        <v>81.144000000000005</v>
      </c>
      <c r="N268" s="72">
        <f t="shared" si="17"/>
        <v>0</v>
      </c>
      <c r="O268" s="86" t="s">
        <v>1929</v>
      </c>
    </row>
    <row r="269" spans="2:15" x14ac:dyDescent="0.3">
      <c r="B269" s="83">
        <v>2012</v>
      </c>
      <c r="C269" s="86" t="s">
        <v>1801</v>
      </c>
      <c r="D269" s="86" t="s">
        <v>1815</v>
      </c>
      <c r="E269" s="86" t="s">
        <v>1816</v>
      </c>
      <c r="F269" s="86" t="s">
        <v>1743</v>
      </c>
      <c r="G269" s="86">
        <v>1000</v>
      </c>
      <c r="H269" s="86">
        <v>880</v>
      </c>
      <c r="I269" s="86">
        <v>80</v>
      </c>
      <c r="K269" s="74" t="s">
        <v>1879</v>
      </c>
      <c r="L269" s="71">
        <f t="shared" si="18"/>
        <v>0</v>
      </c>
      <c r="M269" s="74">
        <f t="shared" si="16"/>
        <v>68.992000000000004</v>
      </c>
      <c r="N269" s="72">
        <f t="shared" si="17"/>
        <v>0</v>
      </c>
      <c r="O269" s="86" t="s">
        <v>1929</v>
      </c>
    </row>
    <row r="270" spans="2:15" x14ac:dyDescent="0.3">
      <c r="B270" s="83">
        <v>2012</v>
      </c>
      <c r="C270" s="87" t="s">
        <v>1801</v>
      </c>
      <c r="D270" s="87" t="s">
        <v>2293</v>
      </c>
      <c r="E270" s="87" t="s">
        <v>2294</v>
      </c>
      <c r="F270" s="87" t="s">
        <v>2295</v>
      </c>
      <c r="G270" s="87">
        <v>1000</v>
      </c>
      <c r="H270" s="87">
        <v>880</v>
      </c>
      <c r="I270" s="87">
        <v>80</v>
      </c>
      <c r="K270" s="74" t="s">
        <v>1879</v>
      </c>
      <c r="L270" s="71">
        <f t="shared" si="18"/>
        <v>0</v>
      </c>
      <c r="M270" s="74">
        <f t="shared" si="16"/>
        <v>68.992000000000004</v>
      </c>
      <c r="N270" s="72">
        <f t="shared" si="17"/>
        <v>0</v>
      </c>
      <c r="O270" s="87" t="s">
        <v>1929</v>
      </c>
    </row>
    <row r="271" spans="2:15" x14ac:dyDescent="0.3">
      <c r="B271" s="83">
        <v>2012</v>
      </c>
      <c r="C271" s="86" t="s">
        <v>1801</v>
      </c>
      <c r="D271" s="86" t="s">
        <v>1853</v>
      </c>
      <c r="E271" s="86" t="s">
        <v>1854</v>
      </c>
      <c r="F271" s="86" t="s">
        <v>1855</v>
      </c>
      <c r="G271" s="86">
        <v>785</v>
      </c>
      <c r="H271" s="86">
        <v>670</v>
      </c>
      <c r="I271" s="86">
        <v>65</v>
      </c>
      <c r="K271" s="74" t="s">
        <v>1879</v>
      </c>
      <c r="L271" s="71">
        <f t="shared" si="18"/>
        <v>0</v>
      </c>
      <c r="M271" s="74">
        <f t="shared" si="16"/>
        <v>33.503014999999998</v>
      </c>
      <c r="N271" s="72">
        <f t="shared" si="17"/>
        <v>0</v>
      </c>
      <c r="O271" s="86" t="s">
        <v>1929</v>
      </c>
    </row>
    <row r="272" spans="2:15" x14ac:dyDescent="0.3">
      <c r="B272" s="83">
        <v>2012</v>
      </c>
      <c r="C272" s="86" t="s">
        <v>1801</v>
      </c>
      <c r="D272" s="86" t="s">
        <v>1859</v>
      </c>
      <c r="E272" s="86" t="s">
        <v>1860</v>
      </c>
      <c r="F272" s="86" t="s">
        <v>1861</v>
      </c>
      <c r="G272" s="86">
        <v>1000</v>
      </c>
      <c r="H272" s="86">
        <v>950</v>
      </c>
      <c r="I272" s="86">
        <v>80</v>
      </c>
      <c r="K272" s="74" t="s">
        <v>1879</v>
      </c>
      <c r="L272" s="71">
        <f t="shared" si="18"/>
        <v>0</v>
      </c>
      <c r="M272" s="74">
        <f t="shared" si="16"/>
        <v>74.48</v>
      </c>
      <c r="N272" s="72">
        <f t="shared" si="17"/>
        <v>0</v>
      </c>
      <c r="O272" s="86" t="s">
        <v>1929</v>
      </c>
    </row>
    <row r="273" spans="1:28" x14ac:dyDescent="0.3">
      <c r="B273" s="83">
        <v>2012</v>
      </c>
      <c r="C273" s="86" t="s">
        <v>1801</v>
      </c>
      <c r="D273" s="86" t="s">
        <v>1862</v>
      </c>
      <c r="E273" s="86" t="s">
        <v>1863</v>
      </c>
      <c r="F273" s="86" t="s">
        <v>1864</v>
      </c>
      <c r="G273" s="86">
        <v>1000</v>
      </c>
      <c r="H273" s="86">
        <v>880</v>
      </c>
      <c r="I273" s="86">
        <v>80</v>
      </c>
      <c r="K273" s="74" t="s">
        <v>1879</v>
      </c>
      <c r="L273" s="71">
        <f t="shared" si="18"/>
        <v>0</v>
      </c>
      <c r="M273" s="74">
        <f t="shared" ref="M273:M336" si="19">IF(K273="PEBD",PRODUCT(G273:I273)*$D$6/1000000,0)</f>
        <v>68.992000000000004</v>
      </c>
      <c r="N273" s="72">
        <f t="shared" ref="N273:N304" si="20">IF(M273="PEBD",PRODUCT(G273:I273)*$D$6/1000000,0)</f>
        <v>0</v>
      </c>
      <c r="O273" s="86" t="s">
        <v>1929</v>
      </c>
    </row>
    <row r="274" spans="1:28" x14ac:dyDescent="0.3">
      <c r="B274" s="83">
        <v>2012</v>
      </c>
      <c r="C274" s="86" t="s">
        <v>1801</v>
      </c>
      <c r="D274" s="86" t="s">
        <v>1865</v>
      </c>
      <c r="E274" s="86" t="s">
        <v>1866</v>
      </c>
      <c r="F274" s="86" t="s">
        <v>1867</v>
      </c>
      <c r="G274" s="86">
        <v>1000</v>
      </c>
      <c r="H274" s="86">
        <v>880</v>
      </c>
      <c r="I274" s="86">
        <v>80</v>
      </c>
      <c r="K274" s="74" t="s">
        <v>1879</v>
      </c>
      <c r="L274" s="71">
        <f t="shared" si="18"/>
        <v>0</v>
      </c>
      <c r="M274" s="74">
        <f t="shared" si="19"/>
        <v>68.992000000000004</v>
      </c>
      <c r="N274" s="72">
        <f t="shared" si="20"/>
        <v>0</v>
      </c>
      <c r="O274" s="86" t="s">
        <v>1929</v>
      </c>
    </row>
    <row r="275" spans="1:28" x14ac:dyDescent="0.3">
      <c r="A275" s="31" t="s">
        <v>2302</v>
      </c>
      <c r="B275" s="83">
        <v>2012</v>
      </c>
      <c r="C275" s="86" t="s">
        <v>1801</v>
      </c>
      <c r="D275" s="86" t="s">
        <v>1868</v>
      </c>
      <c r="E275" s="86" t="s">
        <v>1869</v>
      </c>
      <c r="F275" s="86" t="s">
        <v>1870</v>
      </c>
      <c r="G275" s="86">
        <v>1150</v>
      </c>
      <c r="H275" s="86">
        <v>1000</v>
      </c>
      <c r="I275" s="86">
        <v>100</v>
      </c>
      <c r="K275" s="72" t="s">
        <v>1879</v>
      </c>
      <c r="L275" s="71">
        <f t="shared" si="18"/>
        <v>0</v>
      </c>
      <c r="M275" s="75">
        <f t="shared" si="19"/>
        <v>112.7</v>
      </c>
      <c r="N275" s="72">
        <f t="shared" si="20"/>
        <v>0</v>
      </c>
      <c r="O275" s="86" t="s">
        <v>1929</v>
      </c>
    </row>
    <row r="276" spans="1:28" s="76" customFormat="1" x14ac:dyDescent="0.3">
      <c r="A276" s="79" t="s">
        <v>2303</v>
      </c>
      <c r="B276" s="83">
        <v>2015</v>
      </c>
      <c r="C276" s="83" t="s">
        <v>714</v>
      </c>
      <c r="D276" s="83" t="s">
        <v>718</v>
      </c>
      <c r="E276" s="83" t="s">
        <v>719</v>
      </c>
      <c r="F276" s="83" t="s">
        <v>720</v>
      </c>
      <c r="G276" s="84">
        <v>1000</v>
      </c>
      <c r="H276" s="84">
        <v>920</v>
      </c>
      <c r="I276" s="84">
        <v>75</v>
      </c>
      <c r="J276" s="79"/>
      <c r="K276" s="74" t="s">
        <v>1879</v>
      </c>
      <c r="L276" s="71">
        <f t="shared" si="18"/>
        <v>0</v>
      </c>
      <c r="M276" s="74">
        <f t="shared" si="19"/>
        <v>67.62</v>
      </c>
      <c r="N276" s="72">
        <f t="shared" si="20"/>
        <v>0</v>
      </c>
      <c r="O276" s="174" t="s">
        <v>1926</v>
      </c>
      <c r="P276" s="79"/>
      <c r="Q276" s="79"/>
      <c r="R276" s="79"/>
      <c r="S276" s="79"/>
      <c r="T276" s="79"/>
      <c r="U276" s="79"/>
      <c r="V276" s="79"/>
      <c r="W276" s="79"/>
      <c r="X276" s="79"/>
      <c r="Y276" s="79"/>
      <c r="Z276" s="79"/>
      <c r="AA276" s="79"/>
      <c r="AB276" s="79"/>
    </row>
    <row r="277" spans="1:28" x14ac:dyDescent="0.3">
      <c r="B277" s="83">
        <v>2015</v>
      </c>
      <c r="C277" s="104" t="s">
        <v>2304</v>
      </c>
      <c r="D277" s="104" t="s">
        <v>721</v>
      </c>
      <c r="E277" s="104" t="s">
        <v>722</v>
      </c>
      <c r="F277" s="86" t="s">
        <v>723</v>
      </c>
      <c r="G277" s="86">
        <v>785</v>
      </c>
      <c r="H277" s="86">
        <v>650</v>
      </c>
      <c r="I277" s="86">
        <v>65</v>
      </c>
      <c r="K277" s="74" t="s">
        <v>1879</v>
      </c>
      <c r="L277" s="71">
        <f t="shared" si="18"/>
        <v>0</v>
      </c>
      <c r="M277" s="74">
        <f t="shared" si="19"/>
        <v>32.502924999999998</v>
      </c>
      <c r="N277" s="72">
        <f t="shared" si="20"/>
        <v>0</v>
      </c>
      <c r="O277" s="86" t="s">
        <v>1928</v>
      </c>
    </row>
    <row r="278" spans="1:28" x14ac:dyDescent="0.3">
      <c r="B278" s="83">
        <v>2015</v>
      </c>
      <c r="C278" s="105" t="s">
        <v>1418</v>
      </c>
      <c r="D278" s="105" t="s">
        <v>2305</v>
      </c>
      <c r="E278" s="106" t="s">
        <v>2306</v>
      </c>
      <c r="F278" s="106" t="s">
        <v>1429</v>
      </c>
      <c r="G278" s="107">
        <v>1000</v>
      </c>
      <c r="H278" s="107">
        <v>900</v>
      </c>
      <c r="I278" s="107">
        <v>85</v>
      </c>
      <c r="K278" s="74" t="s">
        <v>1879</v>
      </c>
      <c r="L278" s="71">
        <f t="shared" si="18"/>
        <v>0</v>
      </c>
      <c r="M278" s="74">
        <f t="shared" si="19"/>
        <v>74.97</v>
      </c>
      <c r="N278" s="72">
        <f t="shared" si="20"/>
        <v>0</v>
      </c>
      <c r="O278" s="175" t="s">
        <v>2343</v>
      </c>
    </row>
    <row r="279" spans="1:28" x14ac:dyDescent="0.3">
      <c r="B279" s="83">
        <v>2015</v>
      </c>
      <c r="C279" s="105" t="s">
        <v>1418</v>
      </c>
      <c r="D279" s="105" t="s">
        <v>2307</v>
      </c>
      <c r="E279" s="106" t="s">
        <v>2308</v>
      </c>
      <c r="F279" s="106" t="s">
        <v>1432</v>
      </c>
      <c r="G279" s="107">
        <v>1000</v>
      </c>
      <c r="H279" s="107">
        <v>900</v>
      </c>
      <c r="I279" s="107">
        <v>85</v>
      </c>
      <c r="K279" s="74" t="s">
        <v>1879</v>
      </c>
      <c r="L279" s="71">
        <f t="shared" si="18"/>
        <v>0</v>
      </c>
      <c r="M279" s="74">
        <f t="shared" si="19"/>
        <v>74.97</v>
      </c>
      <c r="N279" s="72">
        <f t="shared" si="20"/>
        <v>0</v>
      </c>
      <c r="O279" s="175" t="s">
        <v>2343</v>
      </c>
    </row>
    <row r="280" spans="1:28" x14ac:dyDescent="0.3">
      <c r="B280" s="83">
        <v>2015</v>
      </c>
      <c r="C280" s="86" t="s">
        <v>771</v>
      </c>
      <c r="D280" s="86" t="s">
        <v>772</v>
      </c>
      <c r="E280" s="86" t="s">
        <v>773</v>
      </c>
      <c r="F280" s="86" t="s">
        <v>774</v>
      </c>
      <c r="G280" s="86">
        <v>940</v>
      </c>
      <c r="H280" s="86">
        <v>870</v>
      </c>
      <c r="I280" s="86">
        <v>80</v>
      </c>
      <c r="K280" s="74" t="s">
        <v>1879</v>
      </c>
      <c r="L280" s="71">
        <f t="shared" si="18"/>
        <v>0</v>
      </c>
      <c r="M280" s="74">
        <f t="shared" si="19"/>
        <v>64.115520000000004</v>
      </c>
      <c r="N280" s="72">
        <f t="shared" si="20"/>
        <v>0</v>
      </c>
      <c r="O280" s="174" t="s">
        <v>1928</v>
      </c>
    </row>
    <row r="281" spans="1:28" x14ac:dyDescent="0.3">
      <c r="B281" s="83">
        <v>2015</v>
      </c>
      <c r="C281" s="105" t="s">
        <v>1418</v>
      </c>
      <c r="D281" s="108" t="s">
        <v>2309</v>
      </c>
      <c r="E281" s="109" t="s">
        <v>2310</v>
      </c>
      <c r="F281" s="109" t="s">
        <v>1435</v>
      </c>
      <c r="G281" s="107">
        <v>1000</v>
      </c>
      <c r="H281" s="107">
        <v>900</v>
      </c>
      <c r="I281" s="107">
        <v>85</v>
      </c>
      <c r="K281" s="74" t="s">
        <v>1879</v>
      </c>
      <c r="L281" s="71">
        <f t="shared" si="18"/>
        <v>0</v>
      </c>
      <c r="M281" s="74">
        <f t="shared" si="19"/>
        <v>74.97</v>
      </c>
      <c r="N281" s="72">
        <f t="shared" si="20"/>
        <v>0</v>
      </c>
      <c r="O281" s="175" t="s">
        <v>2343</v>
      </c>
    </row>
    <row r="282" spans="1:28" x14ac:dyDescent="0.3">
      <c r="B282" s="83">
        <v>2015</v>
      </c>
      <c r="C282" s="85" t="s">
        <v>781</v>
      </c>
      <c r="D282" s="85" t="s">
        <v>790</v>
      </c>
      <c r="E282" s="86" t="s">
        <v>791</v>
      </c>
      <c r="F282" s="86" t="s">
        <v>792</v>
      </c>
      <c r="G282" s="86">
        <v>580</v>
      </c>
      <c r="H282" s="86">
        <v>405</v>
      </c>
      <c r="I282" s="88">
        <v>75</v>
      </c>
      <c r="K282" s="74" t="s">
        <v>1879</v>
      </c>
      <c r="L282" s="71">
        <f t="shared" si="18"/>
        <v>0</v>
      </c>
      <c r="M282" s="74">
        <f t="shared" si="19"/>
        <v>17.265149999999998</v>
      </c>
      <c r="N282" s="72">
        <f t="shared" si="20"/>
        <v>0</v>
      </c>
      <c r="O282" s="86" t="s">
        <v>1932</v>
      </c>
    </row>
    <row r="283" spans="1:28" x14ac:dyDescent="0.3">
      <c r="B283" s="83">
        <v>2015</v>
      </c>
      <c r="C283" s="110" t="s">
        <v>781</v>
      </c>
      <c r="D283" s="110" t="s">
        <v>793</v>
      </c>
      <c r="E283" s="86" t="s">
        <v>794</v>
      </c>
      <c r="F283" s="86" t="s">
        <v>795</v>
      </c>
      <c r="G283" s="86">
        <v>680</v>
      </c>
      <c r="H283" s="86">
        <v>520</v>
      </c>
      <c r="I283" s="88">
        <v>65</v>
      </c>
      <c r="K283" s="74" t="s">
        <v>1879</v>
      </c>
      <c r="L283" s="71">
        <f t="shared" si="18"/>
        <v>0</v>
      </c>
      <c r="M283" s="74">
        <f t="shared" si="19"/>
        <v>22.524319999999999</v>
      </c>
      <c r="N283" s="72">
        <f t="shared" si="20"/>
        <v>0</v>
      </c>
      <c r="O283" s="86" t="s">
        <v>1932</v>
      </c>
    </row>
    <row r="284" spans="1:28" x14ac:dyDescent="0.3">
      <c r="B284" s="83">
        <v>2015</v>
      </c>
      <c r="C284" s="85" t="s">
        <v>781</v>
      </c>
      <c r="D284" s="85" t="s">
        <v>796</v>
      </c>
      <c r="E284" s="86" t="s">
        <v>797</v>
      </c>
      <c r="F284" s="86" t="s">
        <v>798</v>
      </c>
      <c r="G284" s="86">
        <v>730</v>
      </c>
      <c r="H284" s="86">
        <v>600</v>
      </c>
      <c r="I284" s="86">
        <v>75</v>
      </c>
      <c r="K284" s="74" t="s">
        <v>1879</v>
      </c>
      <c r="L284" s="71">
        <f t="shared" si="18"/>
        <v>0</v>
      </c>
      <c r="M284" s="74">
        <f t="shared" si="19"/>
        <v>32.192999999999998</v>
      </c>
      <c r="N284" s="72">
        <f t="shared" si="20"/>
        <v>0</v>
      </c>
      <c r="O284" s="86" t="s">
        <v>1932</v>
      </c>
    </row>
    <row r="285" spans="1:28" x14ac:dyDescent="0.3">
      <c r="B285" s="83">
        <v>2015</v>
      </c>
      <c r="C285" s="110" t="s">
        <v>781</v>
      </c>
      <c r="D285" s="110" t="s">
        <v>799</v>
      </c>
      <c r="E285" s="86" t="s">
        <v>800</v>
      </c>
      <c r="F285" s="86" t="s">
        <v>801</v>
      </c>
      <c r="G285" s="86">
        <v>785</v>
      </c>
      <c r="H285" s="86">
        <v>650</v>
      </c>
      <c r="I285" s="86">
        <v>65</v>
      </c>
      <c r="K285" s="74" t="s">
        <v>1879</v>
      </c>
      <c r="L285" s="71">
        <f t="shared" si="18"/>
        <v>0</v>
      </c>
      <c r="M285" s="74">
        <f t="shared" si="19"/>
        <v>32.502924999999998</v>
      </c>
      <c r="N285" s="72">
        <f t="shared" si="20"/>
        <v>0</v>
      </c>
      <c r="O285" s="86" t="s">
        <v>1932</v>
      </c>
    </row>
    <row r="286" spans="1:28" x14ac:dyDescent="0.3">
      <c r="B286" s="83">
        <v>2015</v>
      </c>
      <c r="C286" s="110" t="s">
        <v>781</v>
      </c>
      <c r="D286" s="110" t="s">
        <v>805</v>
      </c>
      <c r="E286" s="86" t="s">
        <v>806</v>
      </c>
      <c r="F286" s="86" t="s">
        <v>807</v>
      </c>
      <c r="G286" s="86">
        <v>1000</v>
      </c>
      <c r="H286" s="86">
        <v>900</v>
      </c>
      <c r="I286" s="86">
        <v>80</v>
      </c>
      <c r="K286" s="74" t="s">
        <v>1879</v>
      </c>
      <c r="L286" s="71">
        <f t="shared" si="18"/>
        <v>0</v>
      </c>
      <c r="M286" s="74">
        <f t="shared" si="19"/>
        <v>70.56</v>
      </c>
      <c r="N286" s="72">
        <f t="shared" si="20"/>
        <v>0</v>
      </c>
      <c r="O286" s="86" t="s">
        <v>1932</v>
      </c>
    </row>
    <row r="287" spans="1:28" x14ac:dyDescent="0.3">
      <c r="B287" s="83">
        <v>2015</v>
      </c>
      <c r="C287" s="110" t="s">
        <v>781</v>
      </c>
      <c r="D287" s="110" t="s">
        <v>808</v>
      </c>
      <c r="E287" s="86" t="s">
        <v>809</v>
      </c>
      <c r="F287" s="83" t="s">
        <v>810</v>
      </c>
      <c r="G287" s="86">
        <v>785</v>
      </c>
      <c r="H287" s="86">
        <v>650</v>
      </c>
      <c r="I287" s="86">
        <v>65</v>
      </c>
      <c r="K287" s="74" t="s">
        <v>1879</v>
      </c>
      <c r="L287" s="71">
        <f t="shared" si="18"/>
        <v>0</v>
      </c>
      <c r="M287" s="74">
        <f t="shared" si="19"/>
        <v>32.502924999999998</v>
      </c>
      <c r="N287" s="72">
        <f t="shared" si="20"/>
        <v>0</v>
      </c>
      <c r="O287" s="86" t="s">
        <v>1935</v>
      </c>
    </row>
    <row r="288" spans="1:28" x14ac:dyDescent="0.3">
      <c r="B288" s="83">
        <v>2015</v>
      </c>
      <c r="C288" s="85" t="s">
        <v>781</v>
      </c>
      <c r="D288" s="85" t="s">
        <v>811</v>
      </c>
      <c r="E288" s="85" t="s">
        <v>812</v>
      </c>
      <c r="F288" s="83" t="s">
        <v>813</v>
      </c>
      <c r="G288" s="86">
        <v>1000</v>
      </c>
      <c r="H288" s="86">
        <v>900</v>
      </c>
      <c r="I288" s="86">
        <v>80</v>
      </c>
      <c r="K288" s="74" t="s">
        <v>1879</v>
      </c>
      <c r="L288" s="71">
        <f t="shared" si="18"/>
        <v>0</v>
      </c>
      <c r="M288" s="74">
        <f t="shared" si="19"/>
        <v>70.56</v>
      </c>
      <c r="N288" s="72">
        <f t="shared" si="20"/>
        <v>0</v>
      </c>
      <c r="O288" s="86" t="s">
        <v>1928</v>
      </c>
    </row>
    <row r="289" spans="2:15" x14ac:dyDescent="0.3">
      <c r="B289" s="83">
        <v>2015</v>
      </c>
      <c r="C289" s="111" t="s">
        <v>781</v>
      </c>
      <c r="D289" s="111" t="s">
        <v>1958</v>
      </c>
      <c r="E289" s="111" t="s">
        <v>1959</v>
      </c>
      <c r="F289" s="111" t="s">
        <v>1960</v>
      </c>
      <c r="G289" s="111">
        <v>1000</v>
      </c>
      <c r="H289" s="111">
        <v>900</v>
      </c>
      <c r="I289" s="111">
        <v>80</v>
      </c>
      <c r="K289" s="74" t="s">
        <v>1879</v>
      </c>
      <c r="L289" s="71">
        <f t="shared" si="18"/>
        <v>0</v>
      </c>
      <c r="M289" s="74">
        <f t="shared" si="19"/>
        <v>70.56</v>
      </c>
      <c r="N289" s="72">
        <f t="shared" si="20"/>
        <v>0</v>
      </c>
      <c r="O289" s="111" t="s">
        <v>1928</v>
      </c>
    </row>
    <row r="290" spans="2:15" x14ac:dyDescent="0.3">
      <c r="B290" s="83">
        <v>2015</v>
      </c>
      <c r="C290" s="85" t="s">
        <v>781</v>
      </c>
      <c r="D290" s="85" t="s">
        <v>509</v>
      </c>
      <c r="E290" s="85" t="s">
        <v>814</v>
      </c>
      <c r="F290" s="86" t="s">
        <v>1961</v>
      </c>
      <c r="G290" s="86">
        <v>580</v>
      </c>
      <c r="H290" s="86">
        <v>350</v>
      </c>
      <c r="I290" s="86">
        <v>80</v>
      </c>
      <c r="K290" s="74" t="s">
        <v>1879</v>
      </c>
      <c r="L290" s="71">
        <f t="shared" si="18"/>
        <v>0</v>
      </c>
      <c r="M290" s="74">
        <f t="shared" si="19"/>
        <v>15.9152</v>
      </c>
      <c r="N290" s="72">
        <f t="shared" si="20"/>
        <v>0</v>
      </c>
      <c r="O290" s="86" t="s">
        <v>1932</v>
      </c>
    </row>
    <row r="291" spans="2:15" x14ac:dyDescent="0.3">
      <c r="B291" s="83">
        <v>2015</v>
      </c>
      <c r="C291" s="85" t="s">
        <v>781</v>
      </c>
      <c r="D291" s="85" t="s">
        <v>511</v>
      </c>
      <c r="E291" s="85" t="s">
        <v>816</v>
      </c>
      <c r="F291" s="86" t="s">
        <v>1962</v>
      </c>
      <c r="G291" s="86">
        <v>680</v>
      </c>
      <c r="H291" s="86">
        <v>580</v>
      </c>
      <c r="I291" s="86">
        <v>80</v>
      </c>
      <c r="K291" s="74" t="s">
        <v>1879</v>
      </c>
      <c r="L291" s="71">
        <f t="shared" si="18"/>
        <v>0</v>
      </c>
      <c r="M291" s="74">
        <f t="shared" si="19"/>
        <v>30.920960000000001</v>
      </c>
      <c r="N291" s="72">
        <f t="shared" si="20"/>
        <v>0</v>
      </c>
      <c r="O291" s="86" t="s">
        <v>1932</v>
      </c>
    </row>
    <row r="292" spans="2:15" x14ac:dyDescent="0.3">
      <c r="B292" s="83">
        <v>2015</v>
      </c>
      <c r="C292" s="85" t="s">
        <v>781</v>
      </c>
      <c r="D292" s="85" t="s">
        <v>818</v>
      </c>
      <c r="E292" s="85" t="s">
        <v>819</v>
      </c>
      <c r="F292" s="86" t="s">
        <v>1963</v>
      </c>
      <c r="G292" s="86">
        <v>785</v>
      </c>
      <c r="H292" s="86">
        <v>720</v>
      </c>
      <c r="I292" s="86">
        <v>100</v>
      </c>
      <c r="K292" s="74" t="s">
        <v>1879</v>
      </c>
      <c r="L292" s="71">
        <f t="shared" si="18"/>
        <v>0</v>
      </c>
      <c r="M292" s="74">
        <f t="shared" si="19"/>
        <v>55.389600000000002</v>
      </c>
      <c r="N292" s="72">
        <f t="shared" si="20"/>
        <v>0</v>
      </c>
      <c r="O292" s="86" t="s">
        <v>1929</v>
      </c>
    </row>
    <row r="293" spans="2:15" x14ac:dyDescent="0.3">
      <c r="B293" s="83">
        <v>2015</v>
      </c>
      <c r="C293" s="112" t="s">
        <v>781</v>
      </c>
      <c r="D293" s="112" t="s">
        <v>821</v>
      </c>
      <c r="E293" s="85" t="s">
        <v>822</v>
      </c>
      <c r="F293" s="83" t="s">
        <v>823</v>
      </c>
      <c r="G293" s="86">
        <v>580</v>
      </c>
      <c r="H293" s="86">
        <v>405</v>
      </c>
      <c r="I293" s="88">
        <v>75</v>
      </c>
      <c r="K293" s="74" t="s">
        <v>1879</v>
      </c>
      <c r="L293" s="71">
        <f t="shared" si="18"/>
        <v>0</v>
      </c>
      <c r="M293" s="74">
        <f t="shared" si="19"/>
        <v>17.265149999999998</v>
      </c>
      <c r="N293" s="72">
        <f t="shared" si="20"/>
        <v>0</v>
      </c>
      <c r="O293" s="86" t="s">
        <v>1932</v>
      </c>
    </row>
    <row r="294" spans="2:15" x14ac:dyDescent="0.3">
      <c r="B294" s="83">
        <v>2015</v>
      </c>
      <c r="C294" s="85" t="s">
        <v>781</v>
      </c>
      <c r="D294" s="85" t="s">
        <v>824</v>
      </c>
      <c r="E294" s="85" t="s">
        <v>825</v>
      </c>
      <c r="F294" s="83" t="s">
        <v>826</v>
      </c>
      <c r="G294" s="86">
        <v>1000</v>
      </c>
      <c r="H294" s="86">
        <v>900</v>
      </c>
      <c r="I294" s="86">
        <v>80</v>
      </c>
      <c r="K294" s="74" t="s">
        <v>1879</v>
      </c>
      <c r="L294" s="71">
        <f t="shared" si="18"/>
        <v>0</v>
      </c>
      <c r="M294" s="74">
        <f t="shared" si="19"/>
        <v>70.56</v>
      </c>
      <c r="N294" s="72">
        <f t="shared" si="20"/>
        <v>0</v>
      </c>
      <c r="O294" s="86" t="s">
        <v>1928</v>
      </c>
    </row>
    <row r="295" spans="2:15" x14ac:dyDescent="0.3">
      <c r="B295" s="83">
        <v>2015</v>
      </c>
      <c r="C295" s="112" t="s">
        <v>781</v>
      </c>
      <c r="D295" s="112" t="s">
        <v>827</v>
      </c>
      <c r="E295" s="85" t="s">
        <v>828</v>
      </c>
      <c r="F295" s="86" t="s">
        <v>784</v>
      </c>
      <c r="G295" s="86">
        <v>580</v>
      </c>
      <c r="H295" s="86">
        <v>450</v>
      </c>
      <c r="I295" s="113">
        <v>75</v>
      </c>
      <c r="K295" s="74" t="s">
        <v>1879</v>
      </c>
      <c r="L295" s="71">
        <f t="shared" si="18"/>
        <v>0</v>
      </c>
      <c r="M295" s="74">
        <f t="shared" si="19"/>
        <v>19.183499999999999</v>
      </c>
      <c r="N295" s="72">
        <f t="shared" si="20"/>
        <v>0</v>
      </c>
      <c r="O295" s="86" t="s">
        <v>1932</v>
      </c>
    </row>
    <row r="296" spans="2:15" x14ac:dyDescent="0.3">
      <c r="B296" s="83">
        <v>2015</v>
      </c>
      <c r="C296" s="85" t="s">
        <v>781</v>
      </c>
      <c r="D296" s="85" t="s">
        <v>829</v>
      </c>
      <c r="E296" s="85" t="s">
        <v>830</v>
      </c>
      <c r="F296" s="86" t="s">
        <v>787</v>
      </c>
      <c r="G296" s="86">
        <v>780</v>
      </c>
      <c r="H296" s="86">
        <v>625</v>
      </c>
      <c r="I296" s="86">
        <v>80</v>
      </c>
      <c r="K296" s="74" t="s">
        <v>1879</v>
      </c>
      <c r="L296" s="71">
        <f t="shared" si="18"/>
        <v>0</v>
      </c>
      <c r="M296" s="74">
        <f t="shared" si="19"/>
        <v>38.22</v>
      </c>
      <c r="N296" s="72">
        <f t="shared" si="20"/>
        <v>0</v>
      </c>
      <c r="O296" s="86" t="s">
        <v>1928</v>
      </c>
    </row>
    <row r="297" spans="2:15" x14ac:dyDescent="0.3">
      <c r="B297" s="83">
        <v>2015</v>
      </c>
      <c r="C297" s="85" t="s">
        <v>781</v>
      </c>
      <c r="D297" s="85" t="s">
        <v>831</v>
      </c>
      <c r="E297" s="85" t="s">
        <v>832</v>
      </c>
      <c r="F297" s="86" t="s">
        <v>789</v>
      </c>
      <c r="G297" s="86">
        <v>1000</v>
      </c>
      <c r="H297" s="86">
        <v>870</v>
      </c>
      <c r="I297" s="86">
        <v>80</v>
      </c>
      <c r="K297" s="74" t="s">
        <v>1879</v>
      </c>
      <c r="L297" s="71">
        <f t="shared" si="18"/>
        <v>0</v>
      </c>
      <c r="M297" s="74">
        <f t="shared" si="19"/>
        <v>68.207999999999998</v>
      </c>
      <c r="N297" s="72">
        <f t="shared" si="20"/>
        <v>0</v>
      </c>
      <c r="O297" s="86" t="s">
        <v>1928</v>
      </c>
    </row>
    <row r="298" spans="2:15" x14ac:dyDescent="0.3">
      <c r="B298" s="83">
        <v>2015</v>
      </c>
      <c r="C298" s="85" t="s">
        <v>781</v>
      </c>
      <c r="D298" s="85" t="s">
        <v>833</v>
      </c>
      <c r="E298" s="85" t="s">
        <v>834</v>
      </c>
      <c r="F298" s="86" t="s">
        <v>835</v>
      </c>
      <c r="G298" s="86">
        <v>1040</v>
      </c>
      <c r="H298" s="86">
        <v>980</v>
      </c>
      <c r="I298" s="86">
        <v>90</v>
      </c>
      <c r="K298" s="74" t="s">
        <v>1879</v>
      </c>
      <c r="L298" s="71">
        <f t="shared" si="18"/>
        <v>0</v>
      </c>
      <c r="M298" s="74">
        <f t="shared" si="19"/>
        <v>89.893439999999998</v>
      </c>
      <c r="N298" s="72">
        <f t="shared" si="20"/>
        <v>0</v>
      </c>
      <c r="O298" s="86" t="s">
        <v>1925</v>
      </c>
    </row>
    <row r="299" spans="2:15" x14ac:dyDescent="0.3">
      <c r="B299" s="83">
        <v>2015</v>
      </c>
      <c r="C299" s="85" t="s">
        <v>781</v>
      </c>
      <c r="D299" s="85" t="s">
        <v>842</v>
      </c>
      <c r="E299" s="85" t="s">
        <v>843</v>
      </c>
      <c r="F299" s="86" t="s">
        <v>844</v>
      </c>
      <c r="G299" s="86">
        <v>1240</v>
      </c>
      <c r="H299" s="86">
        <v>1090</v>
      </c>
      <c r="I299" s="86">
        <v>100</v>
      </c>
      <c r="K299" s="74" t="s">
        <v>1879</v>
      </c>
      <c r="L299" s="71">
        <f t="shared" si="18"/>
        <v>0</v>
      </c>
      <c r="M299" s="74">
        <f t="shared" si="19"/>
        <v>132.45679999999999</v>
      </c>
      <c r="N299" s="72">
        <f t="shared" si="20"/>
        <v>0</v>
      </c>
      <c r="O299" s="86" t="s">
        <v>1936</v>
      </c>
    </row>
    <row r="300" spans="2:15" x14ac:dyDescent="0.3">
      <c r="B300" s="83">
        <v>2015</v>
      </c>
      <c r="C300" s="111" t="s">
        <v>781</v>
      </c>
      <c r="D300" s="111" t="s">
        <v>2311</v>
      </c>
      <c r="E300" s="111" t="s">
        <v>2312</v>
      </c>
      <c r="F300" s="111" t="s">
        <v>2313</v>
      </c>
      <c r="G300" s="111">
        <v>1150</v>
      </c>
      <c r="H300" s="111">
        <v>900</v>
      </c>
      <c r="I300" s="111">
        <v>85</v>
      </c>
      <c r="K300" s="74" t="s">
        <v>1879</v>
      </c>
      <c r="L300" s="71">
        <f t="shared" si="18"/>
        <v>0</v>
      </c>
      <c r="M300" s="74">
        <f t="shared" si="19"/>
        <v>86.215500000000006</v>
      </c>
      <c r="N300" s="72">
        <f t="shared" si="20"/>
        <v>0</v>
      </c>
      <c r="O300" s="111" t="s">
        <v>1928</v>
      </c>
    </row>
    <row r="301" spans="2:15" x14ac:dyDescent="0.3">
      <c r="B301" s="83">
        <v>2015</v>
      </c>
      <c r="C301" s="85" t="s">
        <v>781</v>
      </c>
      <c r="D301" s="85" t="s">
        <v>851</v>
      </c>
      <c r="E301" s="85" t="s">
        <v>2314</v>
      </c>
      <c r="F301" s="86" t="s">
        <v>2315</v>
      </c>
      <c r="G301" s="86">
        <v>1150</v>
      </c>
      <c r="H301" s="86">
        <v>900</v>
      </c>
      <c r="I301" s="86">
        <v>85</v>
      </c>
      <c r="K301" s="74" t="s">
        <v>1879</v>
      </c>
      <c r="L301" s="71">
        <f t="shared" si="18"/>
        <v>0</v>
      </c>
      <c r="M301" s="74">
        <f t="shared" si="19"/>
        <v>86.215500000000006</v>
      </c>
      <c r="N301" s="72">
        <f t="shared" si="20"/>
        <v>0</v>
      </c>
      <c r="O301" s="86" t="s">
        <v>1928</v>
      </c>
    </row>
    <row r="302" spans="2:15" x14ac:dyDescent="0.3">
      <c r="B302" s="83">
        <v>2015</v>
      </c>
      <c r="C302" s="85" t="s">
        <v>781</v>
      </c>
      <c r="D302" s="85" t="s">
        <v>555</v>
      </c>
      <c r="E302" s="85" t="s">
        <v>857</v>
      </c>
      <c r="F302" s="86" t="s">
        <v>858</v>
      </c>
      <c r="G302" s="86">
        <v>785</v>
      </c>
      <c r="H302" s="86">
        <v>710</v>
      </c>
      <c r="I302" s="86">
        <v>80</v>
      </c>
      <c r="K302" s="74" t="s">
        <v>1879</v>
      </c>
      <c r="L302" s="71">
        <f t="shared" si="18"/>
        <v>0</v>
      </c>
      <c r="M302" s="74">
        <f t="shared" si="19"/>
        <v>43.696240000000003</v>
      </c>
      <c r="N302" s="72">
        <f t="shared" si="20"/>
        <v>0</v>
      </c>
      <c r="O302" s="86" t="s">
        <v>1928</v>
      </c>
    </row>
    <row r="303" spans="2:15" x14ac:dyDescent="0.3">
      <c r="B303" s="83">
        <v>2015</v>
      </c>
      <c r="C303" s="85" t="s">
        <v>781</v>
      </c>
      <c r="D303" s="85" t="s">
        <v>859</v>
      </c>
      <c r="E303" s="85" t="s">
        <v>860</v>
      </c>
      <c r="F303" s="86" t="s">
        <v>2316</v>
      </c>
      <c r="G303" s="86">
        <v>1150</v>
      </c>
      <c r="H303" s="86">
        <v>1000</v>
      </c>
      <c r="I303" s="86">
        <v>100</v>
      </c>
      <c r="K303" s="74" t="s">
        <v>1879</v>
      </c>
      <c r="L303" s="71">
        <f t="shared" si="18"/>
        <v>0</v>
      </c>
      <c r="M303" s="74">
        <f t="shared" si="19"/>
        <v>112.7</v>
      </c>
      <c r="N303" s="72">
        <f t="shared" si="20"/>
        <v>0</v>
      </c>
      <c r="O303" s="86" t="s">
        <v>1928</v>
      </c>
    </row>
    <row r="304" spans="2:15" x14ac:dyDescent="0.3">
      <c r="B304" s="83">
        <v>2015</v>
      </c>
      <c r="C304" s="85" t="s">
        <v>781</v>
      </c>
      <c r="D304" s="85" t="s">
        <v>862</v>
      </c>
      <c r="E304" s="85" t="s">
        <v>2317</v>
      </c>
      <c r="F304" s="86" t="s">
        <v>2318</v>
      </c>
      <c r="G304" s="86">
        <v>1150</v>
      </c>
      <c r="H304" s="86">
        <v>900</v>
      </c>
      <c r="I304" s="86">
        <v>85</v>
      </c>
      <c r="K304" s="74" t="s">
        <v>1879</v>
      </c>
      <c r="L304" s="71">
        <f t="shared" si="18"/>
        <v>0</v>
      </c>
      <c r="M304" s="74">
        <f t="shared" si="19"/>
        <v>86.215500000000006</v>
      </c>
      <c r="N304" s="72">
        <f t="shared" si="20"/>
        <v>0</v>
      </c>
      <c r="O304" s="86" t="s">
        <v>1928</v>
      </c>
    </row>
    <row r="305" spans="2:15" x14ac:dyDescent="0.3">
      <c r="B305" s="83">
        <v>2015</v>
      </c>
      <c r="C305" s="109" t="s">
        <v>781</v>
      </c>
      <c r="D305" s="109" t="s">
        <v>877</v>
      </c>
      <c r="E305" s="109" t="s">
        <v>878</v>
      </c>
      <c r="F305" s="86" t="s">
        <v>879</v>
      </c>
      <c r="G305" s="86">
        <v>940</v>
      </c>
      <c r="H305" s="86">
        <v>870</v>
      </c>
      <c r="I305" s="86">
        <v>80</v>
      </c>
      <c r="K305" s="74" t="s">
        <v>1879</v>
      </c>
      <c r="L305" s="71">
        <f t="shared" si="18"/>
        <v>0</v>
      </c>
      <c r="M305" s="74">
        <f t="shared" si="19"/>
        <v>64.115520000000004</v>
      </c>
      <c r="N305" s="72">
        <f t="shared" ref="N305:N336" si="21">IF(M305="PEBD",PRODUCT(G305:I305)*$D$6/1000000,0)</f>
        <v>0</v>
      </c>
      <c r="O305" s="86" t="s">
        <v>1928</v>
      </c>
    </row>
    <row r="306" spans="2:15" x14ac:dyDescent="0.3">
      <c r="B306" s="83">
        <v>2015</v>
      </c>
      <c r="C306" s="111" t="s">
        <v>781</v>
      </c>
      <c r="D306" s="111" t="s">
        <v>1964</v>
      </c>
      <c r="E306" s="111" t="s">
        <v>1965</v>
      </c>
      <c r="F306" s="111" t="s">
        <v>1966</v>
      </c>
      <c r="G306" s="111">
        <v>1000</v>
      </c>
      <c r="H306" s="111">
        <v>950</v>
      </c>
      <c r="I306" s="111">
        <v>90</v>
      </c>
      <c r="K306" s="74" t="s">
        <v>1879</v>
      </c>
      <c r="L306" s="71">
        <f t="shared" si="18"/>
        <v>0</v>
      </c>
      <c r="M306" s="74">
        <f t="shared" si="19"/>
        <v>83.79</v>
      </c>
      <c r="N306" s="72">
        <f t="shared" si="21"/>
        <v>0</v>
      </c>
      <c r="O306" s="111" t="s">
        <v>1928</v>
      </c>
    </row>
    <row r="307" spans="2:15" x14ac:dyDescent="0.3">
      <c r="B307" s="83">
        <v>2015</v>
      </c>
      <c r="C307" s="112" t="s">
        <v>781</v>
      </c>
      <c r="D307" s="112" t="s">
        <v>880</v>
      </c>
      <c r="E307" s="85" t="s">
        <v>881</v>
      </c>
      <c r="F307" s="86" t="s">
        <v>882</v>
      </c>
      <c r="G307" s="86">
        <v>580</v>
      </c>
      <c r="H307" s="86">
        <v>405</v>
      </c>
      <c r="I307" s="88">
        <v>75</v>
      </c>
      <c r="K307" s="74" t="s">
        <v>1879</v>
      </c>
      <c r="L307" s="71">
        <f t="shared" si="18"/>
        <v>0</v>
      </c>
      <c r="M307" s="74">
        <f t="shared" si="19"/>
        <v>17.265149999999998</v>
      </c>
      <c r="N307" s="72">
        <f t="shared" si="21"/>
        <v>0</v>
      </c>
      <c r="O307" s="86" t="s">
        <v>1932</v>
      </c>
    </row>
    <row r="308" spans="2:15" x14ac:dyDescent="0.3">
      <c r="B308" s="83">
        <v>2015</v>
      </c>
      <c r="C308" s="114" t="s">
        <v>781</v>
      </c>
      <c r="D308" s="114" t="s">
        <v>883</v>
      </c>
      <c r="E308" s="114" t="s">
        <v>884</v>
      </c>
      <c r="F308" s="86" t="s">
        <v>885</v>
      </c>
      <c r="G308" s="86">
        <v>730</v>
      </c>
      <c r="H308" s="86">
        <v>600</v>
      </c>
      <c r="I308" s="86">
        <v>65</v>
      </c>
      <c r="K308" s="74" t="s">
        <v>1879</v>
      </c>
      <c r="L308" s="71">
        <f t="shared" si="18"/>
        <v>0</v>
      </c>
      <c r="M308" s="74">
        <f t="shared" si="19"/>
        <v>27.900600000000001</v>
      </c>
      <c r="N308" s="72">
        <f t="shared" si="21"/>
        <v>0</v>
      </c>
      <c r="O308" s="86" t="s">
        <v>1932</v>
      </c>
    </row>
    <row r="309" spans="2:15" x14ac:dyDescent="0.3">
      <c r="B309" s="83">
        <v>2015</v>
      </c>
      <c r="C309" s="85" t="s">
        <v>781</v>
      </c>
      <c r="D309" s="85" t="s">
        <v>886</v>
      </c>
      <c r="E309" s="85" t="s">
        <v>887</v>
      </c>
      <c r="F309" s="86" t="s">
        <v>888</v>
      </c>
      <c r="G309" s="86">
        <v>940</v>
      </c>
      <c r="H309" s="86">
        <v>870</v>
      </c>
      <c r="I309" s="86">
        <v>80</v>
      </c>
      <c r="K309" s="74" t="s">
        <v>1879</v>
      </c>
      <c r="L309" s="71">
        <f t="shared" si="18"/>
        <v>0</v>
      </c>
      <c r="M309" s="74">
        <f t="shared" si="19"/>
        <v>64.115520000000004</v>
      </c>
      <c r="N309" s="72">
        <f t="shared" si="21"/>
        <v>0</v>
      </c>
      <c r="O309" s="86" t="s">
        <v>1932</v>
      </c>
    </row>
    <row r="310" spans="2:15" x14ac:dyDescent="0.3">
      <c r="B310" s="83">
        <v>2015</v>
      </c>
      <c r="C310" s="112" t="s">
        <v>781</v>
      </c>
      <c r="D310" s="112" t="s">
        <v>889</v>
      </c>
      <c r="E310" s="85" t="s">
        <v>890</v>
      </c>
      <c r="F310" s="86" t="s">
        <v>891</v>
      </c>
      <c r="G310" s="86">
        <v>580</v>
      </c>
      <c r="H310" s="86">
        <v>405</v>
      </c>
      <c r="I310" s="88">
        <v>75</v>
      </c>
      <c r="K310" s="74" t="s">
        <v>1879</v>
      </c>
      <c r="L310" s="71">
        <f t="shared" si="18"/>
        <v>0</v>
      </c>
      <c r="M310" s="74">
        <f t="shared" si="19"/>
        <v>17.265149999999998</v>
      </c>
      <c r="N310" s="72">
        <f t="shared" si="21"/>
        <v>0</v>
      </c>
      <c r="O310" s="86" t="s">
        <v>1932</v>
      </c>
    </row>
    <row r="311" spans="2:15" x14ac:dyDescent="0.3">
      <c r="B311" s="83">
        <v>2015</v>
      </c>
      <c r="C311" s="85" t="s">
        <v>781</v>
      </c>
      <c r="D311" s="85" t="s">
        <v>892</v>
      </c>
      <c r="E311" s="85" t="s">
        <v>893</v>
      </c>
      <c r="F311" s="86" t="s">
        <v>894</v>
      </c>
      <c r="G311" s="86">
        <v>730</v>
      </c>
      <c r="H311" s="86">
        <v>600</v>
      </c>
      <c r="I311" s="86">
        <v>75</v>
      </c>
      <c r="K311" s="74" t="s">
        <v>1879</v>
      </c>
      <c r="L311" s="71">
        <f t="shared" si="18"/>
        <v>0</v>
      </c>
      <c r="M311" s="74">
        <f t="shared" si="19"/>
        <v>32.192999999999998</v>
      </c>
      <c r="N311" s="72">
        <f t="shared" si="21"/>
        <v>0</v>
      </c>
      <c r="O311" s="86" t="s">
        <v>1932</v>
      </c>
    </row>
    <row r="312" spans="2:15" x14ac:dyDescent="0.3">
      <c r="B312" s="83">
        <v>2015</v>
      </c>
      <c r="C312" s="85" t="s">
        <v>781</v>
      </c>
      <c r="D312" s="85" t="s">
        <v>895</v>
      </c>
      <c r="E312" s="85" t="s">
        <v>896</v>
      </c>
      <c r="F312" s="86" t="s">
        <v>897</v>
      </c>
      <c r="G312" s="86">
        <v>940</v>
      </c>
      <c r="H312" s="86">
        <v>870</v>
      </c>
      <c r="I312" s="86">
        <v>80</v>
      </c>
      <c r="K312" s="74" t="s">
        <v>1879</v>
      </c>
      <c r="L312" s="71">
        <f t="shared" si="18"/>
        <v>0</v>
      </c>
      <c r="M312" s="74">
        <f t="shared" si="19"/>
        <v>64.115520000000004</v>
      </c>
      <c r="N312" s="72">
        <f t="shared" si="21"/>
        <v>0</v>
      </c>
      <c r="O312" s="86" t="s">
        <v>1932</v>
      </c>
    </row>
    <row r="313" spans="2:15" x14ac:dyDescent="0.3">
      <c r="B313" s="83">
        <v>2015</v>
      </c>
      <c r="C313" s="111" t="s">
        <v>781</v>
      </c>
      <c r="D313" s="111" t="s">
        <v>1975</v>
      </c>
      <c r="E313" s="111" t="s">
        <v>1976</v>
      </c>
      <c r="F313" s="111" t="s">
        <v>1977</v>
      </c>
      <c r="G313" s="111">
        <v>600</v>
      </c>
      <c r="H313" s="111">
        <v>690</v>
      </c>
      <c r="I313" s="111">
        <v>80</v>
      </c>
      <c r="K313" s="74" t="s">
        <v>1879</v>
      </c>
      <c r="L313" s="71">
        <f t="shared" si="18"/>
        <v>0</v>
      </c>
      <c r="M313" s="74">
        <f t="shared" si="19"/>
        <v>32.457599999999999</v>
      </c>
      <c r="N313" s="72">
        <f t="shared" si="21"/>
        <v>0</v>
      </c>
      <c r="O313" s="111" t="s">
        <v>1928</v>
      </c>
    </row>
    <row r="314" spans="2:15" x14ac:dyDescent="0.3">
      <c r="B314" s="83">
        <v>2015</v>
      </c>
      <c r="C314" s="85" t="s">
        <v>781</v>
      </c>
      <c r="D314" s="85" t="s">
        <v>913</v>
      </c>
      <c r="E314" s="85" t="s">
        <v>914</v>
      </c>
      <c r="F314" s="92" t="s">
        <v>915</v>
      </c>
      <c r="G314" s="92">
        <v>740</v>
      </c>
      <c r="H314" s="92">
        <v>650</v>
      </c>
      <c r="I314" s="92">
        <v>110</v>
      </c>
      <c r="K314" s="74" t="s">
        <v>1879</v>
      </c>
      <c r="L314" s="71">
        <f t="shared" si="18"/>
        <v>0</v>
      </c>
      <c r="M314" s="74">
        <f t="shared" si="19"/>
        <v>51.851799999999997</v>
      </c>
      <c r="N314" s="72">
        <f t="shared" si="21"/>
        <v>0</v>
      </c>
      <c r="O314" s="92" t="s">
        <v>1928</v>
      </c>
    </row>
    <row r="315" spans="2:15" x14ac:dyDescent="0.3">
      <c r="B315" s="83">
        <v>2015</v>
      </c>
      <c r="C315" s="85" t="s">
        <v>781</v>
      </c>
      <c r="D315" s="85" t="s">
        <v>916</v>
      </c>
      <c r="E315" s="85" t="s">
        <v>917</v>
      </c>
      <c r="F315" s="92" t="s">
        <v>918</v>
      </c>
      <c r="G315" s="92">
        <v>940</v>
      </c>
      <c r="H315" s="92">
        <v>870</v>
      </c>
      <c r="I315" s="92">
        <v>140</v>
      </c>
      <c r="K315" s="74" t="s">
        <v>1879</v>
      </c>
      <c r="L315" s="71">
        <f t="shared" si="18"/>
        <v>0</v>
      </c>
      <c r="M315" s="74">
        <f t="shared" si="19"/>
        <v>112.20216000000001</v>
      </c>
      <c r="N315" s="72">
        <f t="shared" si="21"/>
        <v>0</v>
      </c>
      <c r="O315" s="92" t="s">
        <v>1928</v>
      </c>
    </row>
    <row r="316" spans="2:15" x14ac:dyDescent="0.3">
      <c r="B316" s="83">
        <v>2015</v>
      </c>
      <c r="C316" s="85" t="s">
        <v>781</v>
      </c>
      <c r="D316" s="85" t="s">
        <v>1978</v>
      </c>
      <c r="E316" s="85" t="s">
        <v>1979</v>
      </c>
      <c r="F316" s="92" t="s">
        <v>1980</v>
      </c>
      <c r="G316" s="92">
        <v>940</v>
      </c>
      <c r="H316" s="92">
        <v>870</v>
      </c>
      <c r="I316" s="92">
        <v>170</v>
      </c>
      <c r="K316" s="74" t="s">
        <v>1879</v>
      </c>
      <c r="L316" s="71">
        <f t="shared" si="18"/>
        <v>0</v>
      </c>
      <c r="M316" s="74">
        <f t="shared" si="19"/>
        <v>136.24547999999999</v>
      </c>
      <c r="N316" s="72">
        <f t="shared" si="21"/>
        <v>0</v>
      </c>
      <c r="O316" s="92" t="s">
        <v>1928</v>
      </c>
    </row>
    <row r="317" spans="2:15" x14ac:dyDescent="0.3">
      <c r="B317" s="83">
        <v>2015</v>
      </c>
      <c r="C317" s="112" t="s">
        <v>781</v>
      </c>
      <c r="D317" s="112" t="s">
        <v>919</v>
      </c>
      <c r="E317" s="85" t="s">
        <v>920</v>
      </c>
      <c r="F317" s="86" t="s">
        <v>921</v>
      </c>
      <c r="G317" s="86">
        <v>580</v>
      </c>
      <c r="H317" s="86">
        <v>405</v>
      </c>
      <c r="I317" s="88">
        <v>75</v>
      </c>
      <c r="K317" s="74" t="s">
        <v>1879</v>
      </c>
      <c r="L317" s="71">
        <f t="shared" si="18"/>
        <v>0</v>
      </c>
      <c r="M317" s="74">
        <f t="shared" si="19"/>
        <v>17.265149999999998</v>
      </c>
      <c r="N317" s="72">
        <f t="shared" si="21"/>
        <v>0</v>
      </c>
      <c r="O317" s="86" t="s">
        <v>1932</v>
      </c>
    </row>
    <row r="318" spans="2:15" x14ac:dyDescent="0.3">
      <c r="B318" s="83">
        <v>2015</v>
      </c>
      <c r="C318" s="85" t="s">
        <v>781</v>
      </c>
      <c r="D318" s="85" t="s">
        <v>922</v>
      </c>
      <c r="E318" s="85" t="s">
        <v>923</v>
      </c>
      <c r="F318" s="86" t="s">
        <v>1981</v>
      </c>
      <c r="G318" s="86">
        <v>785</v>
      </c>
      <c r="H318" s="86">
        <v>650</v>
      </c>
      <c r="I318" s="86">
        <v>65</v>
      </c>
      <c r="K318" s="74" t="s">
        <v>1879</v>
      </c>
      <c r="L318" s="71">
        <f t="shared" si="18"/>
        <v>0</v>
      </c>
      <c r="M318" s="74">
        <f t="shared" si="19"/>
        <v>32.502924999999998</v>
      </c>
      <c r="N318" s="72">
        <f t="shared" si="21"/>
        <v>0</v>
      </c>
      <c r="O318" s="86" t="s">
        <v>1932</v>
      </c>
    </row>
    <row r="319" spans="2:15" x14ac:dyDescent="0.3">
      <c r="B319" s="83">
        <v>2015</v>
      </c>
      <c r="C319" s="85" t="s">
        <v>781</v>
      </c>
      <c r="D319" s="85" t="s">
        <v>925</v>
      </c>
      <c r="E319" s="85" t="s">
        <v>926</v>
      </c>
      <c r="F319" s="86" t="s">
        <v>927</v>
      </c>
      <c r="G319" s="86">
        <v>1000</v>
      </c>
      <c r="H319" s="86">
        <v>900</v>
      </c>
      <c r="I319" s="86">
        <v>80</v>
      </c>
      <c r="K319" s="74" t="s">
        <v>1879</v>
      </c>
      <c r="L319" s="71">
        <f t="shared" si="18"/>
        <v>0</v>
      </c>
      <c r="M319" s="74">
        <f t="shared" si="19"/>
        <v>70.56</v>
      </c>
      <c r="N319" s="72">
        <f t="shared" si="21"/>
        <v>0</v>
      </c>
      <c r="O319" s="86" t="s">
        <v>1932</v>
      </c>
    </row>
    <row r="320" spans="2:15" x14ac:dyDescent="0.3">
      <c r="B320" s="83">
        <v>2015</v>
      </c>
      <c r="C320" s="85" t="s">
        <v>781</v>
      </c>
      <c r="D320" s="85" t="s">
        <v>541</v>
      </c>
      <c r="E320" s="85" t="s">
        <v>929</v>
      </c>
      <c r="F320" s="86" t="s">
        <v>930</v>
      </c>
      <c r="G320" s="86">
        <v>785</v>
      </c>
      <c r="H320" s="86">
        <v>650</v>
      </c>
      <c r="I320" s="86">
        <v>65</v>
      </c>
      <c r="K320" s="74" t="s">
        <v>1879</v>
      </c>
      <c r="L320" s="71">
        <f t="shared" si="18"/>
        <v>0</v>
      </c>
      <c r="M320" s="74">
        <f t="shared" si="19"/>
        <v>32.502924999999998</v>
      </c>
      <c r="N320" s="72">
        <f t="shared" si="21"/>
        <v>0</v>
      </c>
      <c r="O320" s="86" t="s">
        <v>1932</v>
      </c>
    </row>
    <row r="321" spans="2:15" x14ac:dyDescent="0.3">
      <c r="B321" s="83">
        <v>2015</v>
      </c>
      <c r="C321" s="85" t="s">
        <v>781</v>
      </c>
      <c r="D321" s="85" t="s">
        <v>928</v>
      </c>
      <c r="E321" s="85" t="s">
        <v>929</v>
      </c>
      <c r="F321" s="86" t="s">
        <v>930</v>
      </c>
      <c r="G321" s="86">
        <v>785</v>
      </c>
      <c r="H321" s="86">
        <v>650</v>
      </c>
      <c r="I321" s="86">
        <v>65</v>
      </c>
      <c r="K321" s="74" t="s">
        <v>1879</v>
      </c>
      <c r="L321" s="71">
        <f t="shared" si="18"/>
        <v>0</v>
      </c>
      <c r="M321" s="74">
        <f t="shared" si="19"/>
        <v>32.502924999999998</v>
      </c>
      <c r="N321" s="72">
        <f t="shared" si="21"/>
        <v>0</v>
      </c>
      <c r="O321" s="86" t="s">
        <v>1932</v>
      </c>
    </row>
    <row r="322" spans="2:15" x14ac:dyDescent="0.3">
      <c r="B322" s="83">
        <v>2015</v>
      </c>
      <c r="C322" s="85" t="s">
        <v>781</v>
      </c>
      <c r="D322" s="85" t="s">
        <v>595</v>
      </c>
      <c r="E322" s="85" t="s">
        <v>931</v>
      </c>
      <c r="F322" s="86" t="s">
        <v>1982</v>
      </c>
      <c r="G322" s="86">
        <v>580</v>
      </c>
      <c r="H322" s="86">
        <v>405</v>
      </c>
      <c r="I322" s="88">
        <v>75</v>
      </c>
      <c r="K322" s="74" t="s">
        <v>1879</v>
      </c>
      <c r="L322" s="71">
        <f t="shared" si="18"/>
        <v>0</v>
      </c>
      <c r="M322" s="74">
        <f t="shared" si="19"/>
        <v>17.265149999999998</v>
      </c>
      <c r="N322" s="72">
        <f t="shared" si="21"/>
        <v>0</v>
      </c>
      <c r="O322" s="86" t="s">
        <v>1932</v>
      </c>
    </row>
    <row r="323" spans="2:15" x14ac:dyDescent="0.3">
      <c r="B323" s="83">
        <v>2015</v>
      </c>
      <c r="C323" s="111" t="s">
        <v>781</v>
      </c>
      <c r="D323" s="111" t="s">
        <v>560</v>
      </c>
      <c r="E323" s="111" t="s">
        <v>1983</v>
      </c>
      <c r="F323" s="111" t="s">
        <v>1984</v>
      </c>
      <c r="G323" s="111">
        <v>730</v>
      </c>
      <c r="H323" s="111">
        <v>600</v>
      </c>
      <c r="I323" s="111">
        <v>65</v>
      </c>
      <c r="K323" s="74" t="s">
        <v>1879</v>
      </c>
      <c r="L323" s="71">
        <f t="shared" si="18"/>
        <v>0</v>
      </c>
      <c r="M323" s="74">
        <f t="shared" si="19"/>
        <v>27.900600000000001</v>
      </c>
      <c r="N323" s="72">
        <f t="shared" si="21"/>
        <v>0</v>
      </c>
      <c r="O323" s="111" t="s">
        <v>1932</v>
      </c>
    </row>
    <row r="324" spans="2:15" x14ac:dyDescent="0.3">
      <c r="B324" s="83">
        <v>2015</v>
      </c>
      <c r="C324" s="85" t="s">
        <v>781</v>
      </c>
      <c r="D324" s="85" t="s">
        <v>591</v>
      </c>
      <c r="E324" s="85" t="s">
        <v>933</v>
      </c>
      <c r="F324" s="86" t="s">
        <v>1989</v>
      </c>
      <c r="G324" s="86">
        <v>580</v>
      </c>
      <c r="H324" s="86">
        <v>405</v>
      </c>
      <c r="I324" s="88">
        <v>75</v>
      </c>
      <c r="K324" s="74" t="s">
        <v>1879</v>
      </c>
      <c r="L324" s="71">
        <f t="shared" si="18"/>
        <v>0</v>
      </c>
      <c r="M324" s="74">
        <f t="shared" si="19"/>
        <v>17.265149999999998</v>
      </c>
      <c r="N324" s="72">
        <f t="shared" si="21"/>
        <v>0</v>
      </c>
      <c r="O324" s="86" t="s">
        <v>1932</v>
      </c>
    </row>
    <row r="325" spans="2:15" x14ac:dyDescent="0.3">
      <c r="B325" s="83">
        <v>2015</v>
      </c>
      <c r="C325" s="111" t="s">
        <v>781</v>
      </c>
      <c r="D325" s="111" t="s">
        <v>1990</v>
      </c>
      <c r="E325" s="111" t="s">
        <v>1990</v>
      </c>
      <c r="F325" s="111" t="s">
        <v>1991</v>
      </c>
      <c r="G325" s="111">
        <v>785</v>
      </c>
      <c r="H325" s="111">
        <v>650</v>
      </c>
      <c r="I325" s="111">
        <v>80</v>
      </c>
      <c r="K325" s="74" t="s">
        <v>1879</v>
      </c>
      <c r="L325" s="71">
        <f t="shared" si="18"/>
        <v>0</v>
      </c>
      <c r="M325" s="74">
        <f t="shared" si="19"/>
        <v>40.003599999999999</v>
      </c>
      <c r="N325" s="72">
        <f t="shared" si="21"/>
        <v>0</v>
      </c>
      <c r="O325" s="111" t="s">
        <v>1928</v>
      </c>
    </row>
    <row r="326" spans="2:15" x14ac:dyDescent="0.3">
      <c r="B326" s="83">
        <v>2015</v>
      </c>
      <c r="C326" s="111" t="s">
        <v>781</v>
      </c>
      <c r="D326" s="111" t="s">
        <v>1992</v>
      </c>
      <c r="E326" s="111" t="s">
        <v>1992</v>
      </c>
      <c r="F326" s="86" t="s">
        <v>2319</v>
      </c>
      <c r="G326" s="86">
        <v>1000</v>
      </c>
      <c r="H326" s="86">
        <v>900</v>
      </c>
      <c r="I326" s="86">
        <v>80</v>
      </c>
      <c r="K326" s="74" t="s">
        <v>1879</v>
      </c>
      <c r="L326" s="71">
        <f t="shared" si="18"/>
        <v>0</v>
      </c>
      <c r="M326" s="74">
        <f t="shared" si="19"/>
        <v>70.56</v>
      </c>
      <c r="N326" s="72">
        <f t="shared" si="21"/>
        <v>0</v>
      </c>
      <c r="O326" s="86" t="s">
        <v>1928</v>
      </c>
    </row>
    <row r="327" spans="2:15" x14ac:dyDescent="0.3">
      <c r="B327" s="83">
        <v>2015</v>
      </c>
      <c r="C327" s="85" t="s">
        <v>781</v>
      </c>
      <c r="D327" s="85" t="s">
        <v>593</v>
      </c>
      <c r="E327" s="85" t="s">
        <v>944</v>
      </c>
      <c r="F327" s="86" t="s">
        <v>2002</v>
      </c>
      <c r="G327" s="86">
        <v>580</v>
      </c>
      <c r="H327" s="86">
        <v>405</v>
      </c>
      <c r="I327" s="88">
        <v>75</v>
      </c>
      <c r="K327" s="74" t="s">
        <v>1879</v>
      </c>
      <c r="L327" s="71">
        <f t="shared" si="18"/>
        <v>0</v>
      </c>
      <c r="M327" s="74">
        <f t="shared" si="19"/>
        <v>17.265149999999998</v>
      </c>
      <c r="N327" s="72">
        <f t="shared" si="21"/>
        <v>0</v>
      </c>
      <c r="O327" s="86" t="s">
        <v>1932</v>
      </c>
    </row>
    <row r="328" spans="2:15" x14ac:dyDescent="0.3">
      <c r="B328" s="83">
        <v>2015</v>
      </c>
      <c r="C328" s="111" t="s">
        <v>781</v>
      </c>
      <c r="D328" s="111" t="s">
        <v>2004</v>
      </c>
      <c r="E328" s="111" t="s">
        <v>2005</v>
      </c>
      <c r="F328" s="111" t="s">
        <v>2006</v>
      </c>
      <c r="G328" s="111">
        <v>680</v>
      </c>
      <c r="H328" s="111">
        <v>520</v>
      </c>
      <c r="I328" s="111">
        <v>65</v>
      </c>
      <c r="K328" s="74" t="s">
        <v>1879</v>
      </c>
      <c r="L328" s="71">
        <f t="shared" si="18"/>
        <v>0</v>
      </c>
      <c r="M328" s="74">
        <f t="shared" si="19"/>
        <v>22.524319999999999</v>
      </c>
      <c r="N328" s="72">
        <f t="shared" si="21"/>
        <v>0</v>
      </c>
      <c r="O328" s="111" t="s">
        <v>1932</v>
      </c>
    </row>
    <row r="329" spans="2:15" x14ac:dyDescent="0.3">
      <c r="B329" s="83">
        <v>2015</v>
      </c>
      <c r="C329" s="111" t="s">
        <v>781</v>
      </c>
      <c r="D329" s="111" t="s">
        <v>2011</v>
      </c>
      <c r="E329" s="111" t="s">
        <v>2012</v>
      </c>
      <c r="F329" s="111" t="s">
        <v>2013</v>
      </c>
      <c r="G329" s="111">
        <v>1000</v>
      </c>
      <c r="H329" s="111">
        <v>900</v>
      </c>
      <c r="I329" s="111">
        <v>80</v>
      </c>
      <c r="K329" s="74" t="s">
        <v>1879</v>
      </c>
      <c r="L329" s="71">
        <f t="shared" si="18"/>
        <v>0</v>
      </c>
      <c r="M329" s="74">
        <f t="shared" si="19"/>
        <v>70.56</v>
      </c>
      <c r="N329" s="72">
        <f t="shared" si="21"/>
        <v>0</v>
      </c>
      <c r="O329" s="111" t="s">
        <v>1928</v>
      </c>
    </row>
    <row r="330" spans="2:15" x14ac:dyDescent="0.3">
      <c r="B330" s="83">
        <v>2015</v>
      </c>
      <c r="C330" s="111" t="s">
        <v>781</v>
      </c>
      <c r="D330" s="111" t="s">
        <v>2016</v>
      </c>
      <c r="E330" s="111" t="s">
        <v>2017</v>
      </c>
      <c r="F330" s="111" t="s">
        <v>2320</v>
      </c>
      <c r="G330" s="111">
        <v>785</v>
      </c>
      <c r="H330" s="111">
        <v>650</v>
      </c>
      <c r="I330" s="111">
        <v>65</v>
      </c>
      <c r="K330" s="74" t="s">
        <v>1879</v>
      </c>
      <c r="L330" s="71">
        <f t="shared" si="18"/>
        <v>0</v>
      </c>
      <c r="M330" s="74">
        <f t="shared" si="19"/>
        <v>32.502924999999998</v>
      </c>
      <c r="N330" s="72">
        <f t="shared" si="21"/>
        <v>0</v>
      </c>
      <c r="O330" s="111" t="s">
        <v>1932</v>
      </c>
    </row>
    <row r="331" spans="2:15" x14ac:dyDescent="0.3">
      <c r="B331" s="83">
        <v>2015</v>
      </c>
      <c r="C331" s="85" t="s">
        <v>781</v>
      </c>
      <c r="D331" s="85" t="s">
        <v>953</v>
      </c>
      <c r="E331" s="85" t="s">
        <v>954</v>
      </c>
      <c r="F331" s="86" t="s">
        <v>2019</v>
      </c>
      <c r="G331" s="86">
        <v>785</v>
      </c>
      <c r="H331" s="86">
        <v>650</v>
      </c>
      <c r="I331" s="86">
        <v>65</v>
      </c>
      <c r="K331" s="74" t="s">
        <v>1879</v>
      </c>
      <c r="L331" s="71">
        <f t="shared" ref="L331:L394" si="22">IF(AND(C331="Botanic",B331&gt;2017),0.3,IF(AND(O331="Placel",B331&gt;2017), 0.2,IF(AND(OR(D331="UTRU50E",D331 = "UEPL50E", D331 = "UGBS20E"),B331&gt;2019),0.2,0)))</f>
        <v>0</v>
      </c>
      <c r="M331" s="74">
        <f t="shared" si="19"/>
        <v>32.502924999999998</v>
      </c>
      <c r="N331" s="72">
        <f t="shared" si="21"/>
        <v>0</v>
      </c>
      <c r="O331" s="86" t="s">
        <v>1932</v>
      </c>
    </row>
    <row r="332" spans="2:15" x14ac:dyDescent="0.3">
      <c r="B332" s="83">
        <v>2015</v>
      </c>
      <c r="C332" s="85" t="s">
        <v>781</v>
      </c>
      <c r="D332" s="85" t="s">
        <v>956</v>
      </c>
      <c r="E332" s="85" t="s">
        <v>957</v>
      </c>
      <c r="F332" s="86" t="s">
        <v>2020</v>
      </c>
      <c r="G332" s="86">
        <v>1000</v>
      </c>
      <c r="H332" s="86">
        <v>900</v>
      </c>
      <c r="I332" s="86">
        <v>80</v>
      </c>
      <c r="K332" s="74" t="s">
        <v>1879</v>
      </c>
      <c r="L332" s="71">
        <f t="shared" si="22"/>
        <v>0</v>
      </c>
      <c r="M332" s="74">
        <f t="shared" si="19"/>
        <v>70.56</v>
      </c>
      <c r="N332" s="72">
        <f t="shared" si="21"/>
        <v>0</v>
      </c>
      <c r="O332" s="86" t="s">
        <v>1932</v>
      </c>
    </row>
    <row r="333" spans="2:15" x14ac:dyDescent="0.3">
      <c r="B333" s="83">
        <v>2015</v>
      </c>
      <c r="C333" s="85" t="s">
        <v>781</v>
      </c>
      <c r="D333" s="85" t="s">
        <v>959</v>
      </c>
      <c r="E333" s="85" t="s">
        <v>960</v>
      </c>
      <c r="F333" s="86" t="s">
        <v>2021</v>
      </c>
      <c r="G333" s="86">
        <v>1150</v>
      </c>
      <c r="H333" s="86">
        <v>1000</v>
      </c>
      <c r="I333" s="86">
        <v>100</v>
      </c>
      <c r="K333" s="74" t="s">
        <v>1879</v>
      </c>
      <c r="L333" s="71">
        <f t="shared" si="22"/>
        <v>0</v>
      </c>
      <c r="M333" s="74">
        <f t="shared" si="19"/>
        <v>112.7</v>
      </c>
      <c r="N333" s="72">
        <f t="shared" si="21"/>
        <v>0</v>
      </c>
      <c r="O333" s="86" t="s">
        <v>1932</v>
      </c>
    </row>
    <row r="334" spans="2:15" x14ac:dyDescent="0.3">
      <c r="B334" s="83">
        <v>2015</v>
      </c>
      <c r="C334" s="85" t="s">
        <v>781</v>
      </c>
      <c r="D334" s="85" t="s">
        <v>962</v>
      </c>
      <c r="E334" s="85" t="s">
        <v>963</v>
      </c>
      <c r="F334" s="86" t="s">
        <v>2022</v>
      </c>
      <c r="G334" s="86">
        <v>785</v>
      </c>
      <c r="H334" s="86">
        <v>650</v>
      </c>
      <c r="I334" s="86">
        <v>65</v>
      </c>
      <c r="K334" s="74" t="s">
        <v>1879</v>
      </c>
      <c r="L334" s="71">
        <f t="shared" si="22"/>
        <v>0</v>
      </c>
      <c r="M334" s="74">
        <f t="shared" si="19"/>
        <v>32.502924999999998</v>
      </c>
      <c r="N334" s="72">
        <f t="shared" si="21"/>
        <v>0</v>
      </c>
      <c r="O334" s="86" t="s">
        <v>1932</v>
      </c>
    </row>
    <row r="335" spans="2:15" x14ac:dyDescent="0.3">
      <c r="B335" s="83">
        <v>2015</v>
      </c>
      <c r="C335" s="85" t="s">
        <v>781</v>
      </c>
      <c r="D335" s="85" t="s">
        <v>965</v>
      </c>
      <c r="E335" s="85" t="s">
        <v>966</v>
      </c>
      <c r="F335" s="86" t="s">
        <v>2023</v>
      </c>
      <c r="G335" s="86">
        <v>1000</v>
      </c>
      <c r="H335" s="86">
        <v>900</v>
      </c>
      <c r="I335" s="86">
        <v>80</v>
      </c>
      <c r="K335" s="74" t="s">
        <v>1879</v>
      </c>
      <c r="L335" s="71">
        <f t="shared" si="22"/>
        <v>0</v>
      </c>
      <c r="M335" s="74">
        <f t="shared" si="19"/>
        <v>70.56</v>
      </c>
      <c r="N335" s="72">
        <f t="shared" si="21"/>
        <v>0</v>
      </c>
      <c r="O335" s="86" t="s">
        <v>1932</v>
      </c>
    </row>
    <row r="336" spans="2:15" x14ac:dyDescent="0.3">
      <c r="B336" s="83">
        <v>2015</v>
      </c>
      <c r="C336" s="85" t="s">
        <v>781</v>
      </c>
      <c r="D336" s="85" t="s">
        <v>968</v>
      </c>
      <c r="E336" s="85" t="s">
        <v>969</v>
      </c>
      <c r="F336" s="86" t="s">
        <v>970</v>
      </c>
      <c r="G336" s="86">
        <v>785</v>
      </c>
      <c r="H336" s="86">
        <v>650</v>
      </c>
      <c r="I336" s="86">
        <v>80</v>
      </c>
      <c r="K336" s="74" t="s">
        <v>1879</v>
      </c>
      <c r="L336" s="71">
        <f t="shared" si="22"/>
        <v>0</v>
      </c>
      <c r="M336" s="74">
        <f t="shared" si="19"/>
        <v>40.003599999999999</v>
      </c>
      <c r="N336" s="72">
        <f t="shared" si="21"/>
        <v>0</v>
      </c>
      <c r="O336" s="86" t="s">
        <v>1928</v>
      </c>
    </row>
    <row r="337" spans="2:15" x14ac:dyDescent="0.3">
      <c r="B337" s="83">
        <v>2015</v>
      </c>
      <c r="C337" s="85" t="s">
        <v>781</v>
      </c>
      <c r="D337" s="85" t="s">
        <v>971</v>
      </c>
      <c r="E337" s="85" t="s">
        <v>972</v>
      </c>
      <c r="F337" s="86" t="s">
        <v>2024</v>
      </c>
      <c r="G337" s="86">
        <v>1000</v>
      </c>
      <c r="H337" s="86">
        <v>900</v>
      </c>
      <c r="I337" s="86">
        <v>80</v>
      </c>
      <c r="K337" s="74" t="s">
        <v>1879</v>
      </c>
      <c r="L337" s="71">
        <f t="shared" si="22"/>
        <v>0</v>
      </c>
      <c r="M337" s="74">
        <f t="shared" ref="M337:M400" si="23">IF(K337="PEBD",PRODUCT(G337:I337)*$D$6/1000000,0)</f>
        <v>70.56</v>
      </c>
      <c r="N337" s="72">
        <f t="shared" ref="N337:N400" si="24">IF(M337="PEBD",PRODUCT(G337:I337)*$D$6/1000000,0)</f>
        <v>0</v>
      </c>
      <c r="O337" s="86" t="s">
        <v>1928</v>
      </c>
    </row>
    <row r="338" spans="2:15" x14ac:dyDescent="0.3">
      <c r="B338" s="83">
        <v>2015</v>
      </c>
      <c r="C338" s="115" t="s">
        <v>781</v>
      </c>
      <c r="D338" s="115" t="s">
        <v>974</v>
      </c>
      <c r="E338" s="85" t="s">
        <v>975</v>
      </c>
      <c r="F338" s="86" t="s">
        <v>2025</v>
      </c>
      <c r="G338" s="86">
        <v>1150</v>
      </c>
      <c r="H338" s="86">
        <v>1000</v>
      </c>
      <c r="I338" s="86">
        <v>100</v>
      </c>
      <c r="K338" s="74" t="s">
        <v>1879</v>
      </c>
      <c r="L338" s="71">
        <f t="shared" si="22"/>
        <v>0</v>
      </c>
      <c r="M338" s="74">
        <f t="shared" si="23"/>
        <v>112.7</v>
      </c>
      <c r="N338" s="72">
        <f t="shared" si="24"/>
        <v>0</v>
      </c>
      <c r="O338" s="86" t="s">
        <v>1928</v>
      </c>
    </row>
    <row r="339" spans="2:15" x14ac:dyDescent="0.3">
      <c r="B339" s="83">
        <v>2015</v>
      </c>
      <c r="C339" s="111" t="s">
        <v>781</v>
      </c>
      <c r="D339" s="111" t="s">
        <v>2026</v>
      </c>
      <c r="E339" s="111" t="s">
        <v>2027</v>
      </c>
      <c r="F339" s="111" t="s">
        <v>2028</v>
      </c>
      <c r="G339" s="111">
        <v>785</v>
      </c>
      <c r="H339" s="111">
        <v>650</v>
      </c>
      <c r="I339" s="111">
        <v>80</v>
      </c>
      <c r="K339" s="74" t="s">
        <v>1879</v>
      </c>
      <c r="L339" s="71">
        <f t="shared" si="22"/>
        <v>0</v>
      </c>
      <c r="M339" s="74">
        <f t="shared" si="23"/>
        <v>40.003599999999999</v>
      </c>
      <c r="N339" s="72">
        <f t="shared" si="24"/>
        <v>0</v>
      </c>
      <c r="O339" s="111" t="s">
        <v>1928</v>
      </c>
    </row>
    <row r="340" spans="2:15" x14ac:dyDescent="0.3">
      <c r="B340" s="83">
        <v>2015</v>
      </c>
      <c r="C340" s="85" t="s">
        <v>781</v>
      </c>
      <c r="D340" s="85" t="s">
        <v>977</v>
      </c>
      <c r="E340" s="85" t="s">
        <v>978</v>
      </c>
      <c r="F340" s="86" t="s">
        <v>2029</v>
      </c>
      <c r="G340" s="86">
        <v>1000</v>
      </c>
      <c r="H340" s="86">
        <v>880</v>
      </c>
      <c r="I340" s="86">
        <v>110</v>
      </c>
      <c r="K340" s="74" t="s">
        <v>1879</v>
      </c>
      <c r="L340" s="71">
        <f t="shared" si="22"/>
        <v>0</v>
      </c>
      <c r="M340" s="74">
        <f t="shared" si="23"/>
        <v>94.864000000000004</v>
      </c>
      <c r="N340" s="72">
        <f t="shared" si="24"/>
        <v>0</v>
      </c>
      <c r="O340" s="86" t="s">
        <v>1928</v>
      </c>
    </row>
    <row r="341" spans="2:15" x14ac:dyDescent="0.3">
      <c r="B341" s="83">
        <v>2015</v>
      </c>
      <c r="C341" s="112" t="s">
        <v>781</v>
      </c>
      <c r="D341" s="112" t="s">
        <v>980</v>
      </c>
      <c r="E341" s="85" t="s">
        <v>981</v>
      </c>
      <c r="F341" s="86" t="s">
        <v>982</v>
      </c>
      <c r="G341" s="86">
        <v>580</v>
      </c>
      <c r="H341" s="86">
        <v>405</v>
      </c>
      <c r="I341" s="88">
        <v>75</v>
      </c>
      <c r="K341" s="74" t="s">
        <v>1879</v>
      </c>
      <c r="L341" s="71">
        <f t="shared" si="22"/>
        <v>0</v>
      </c>
      <c r="M341" s="74">
        <f t="shared" si="23"/>
        <v>17.265149999999998</v>
      </c>
      <c r="N341" s="72">
        <f t="shared" si="24"/>
        <v>0</v>
      </c>
      <c r="O341" s="86" t="s">
        <v>1932</v>
      </c>
    </row>
    <row r="342" spans="2:15" x14ac:dyDescent="0.3">
      <c r="B342" s="83">
        <v>2015</v>
      </c>
      <c r="C342" s="85" t="s">
        <v>781</v>
      </c>
      <c r="D342" s="85" t="s">
        <v>983</v>
      </c>
      <c r="E342" s="85" t="s">
        <v>984</v>
      </c>
      <c r="F342" s="86" t="s">
        <v>2030</v>
      </c>
      <c r="G342" s="86">
        <v>730</v>
      </c>
      <c r="H342" s="86">
        <v>600</v>
      </c>
      <c r="I342" s="86">
        <v>65</v>
      </c>
      <c r="K342" s="74" t="s">
        <v>1879</v>
      </c>
      <c r="L342" s="71">
        <f t="shared" si="22"/>
        <v>0</v>
      </c>
      <c r="M342" s="74">
        <f t="shared" si="23"/>
        <v>27.900600000000001</v>
      </c>
      <c r="N342" s="72">
        <f t="shared" si="24"/>
        <v>0</v>
      </c>
      <c r="O342" s="86" t="s">
        <v>1932</v>
      </c>
    </row>
    <row r="343" spans="2:15" x14ac:dyDescent="0.3">
      <c r="B343" s="83">
        <v>2015</v>
      </c>
      <c r="C343" s="85" t="s">
        <v>781</v>
      </c>
      <c r="D343" s="85" t="s">
        <v>986</v>
      </c>
      <c r="E343" s="85" t="s">
        <v>987</v>
      </c>
      <c r="F343" s="86" t="s">
        <v>2031</v>
      </c>
      <c r="G343" s="86">
        <v>940</v>
      </c>
      <c r="H343" s="86">
        <v>900</v>
      </c>
      <c r="I343" s="86">
        <v>80</v>
      </c>
      <c r="K343" s="74" t="s">
        <v>1879</v>
      </c>
      <c r="L343" s="71">
        <f t="shared" si="22"/>
        <v>0</v>
      </c>
      <c r="M343" s="74">
        <f t="shared" si="23"/>
        <v>66.326400000000007</v>
      </c>
      <c r="N343" s="72">
        <f t="shared" si="24"/>
        <v>0</v>
      </c>
      <c r="O343" s="86" t="s">
        <v>1932</v>
      </c>
    </row>
    <row r="344" spans="2:15" x14ac:dyDescent="0.3">
      <c r="B344" s="83">
        <v>2015</v>
      </c>
      <c r="C344" s="111" t="s">
        <v>781</v>
      </c>
      <c r="D344" s="111" t="s">
        <v>2032</v>
      </c>
      <c r="E344" s="111" t="s">
        <v>2033</v>
      </c>
      <c r="F344" s="111" t="s">
        <v>2034</v>
      </c>
      <c r="G344" s="111">
        <v>1150</v>
      </c>
      <c r="H344" s="111">
        <v>950</v>
      </c>
      <c r="I344" s="111">
        <v>100</v>
      </c>
      <c r="K344" s="74" t="s">
        <v>1879</v>
      </c>
      <c r="L344" s="71">
        <f t="shared" si="22"/>
        <v>0</v>
      </c>
      <c r="M344" s="74">
        <f t="shared" si="23"/>
        <v>107.065</v>
      </c>
      <c r="N344" s="72">
        <f t="shared" si="24"/>
        <v>0</v>
      </c>
      <c r="O344" s="111" t="s">
        <v>1932</v>
      </c>
    </row>
    <row r="345" spans="2:15" x14ac:dyDescent="0.3">
      <c r="B345" s="83">
        <v>2015</v>
      </c>
      <c r="C345" s="111" t="s">
        <v>14</v>
      </c>
      <c r="D345" s="116" t="s">
        <v>2035</v>
      </c>
      <c r="E345" s="116" t="s">
        <v>2036</v>
      </c>
      <c r="F345" s="111" t="s">
        <v>2037</v>
      </c>
      <c r="G345" s="111">
        <v>1000</v>
      </c>
      <c r="H345" s="111">
        <v>780</v>
      </c>
      <c r="I345" s="111">
        <v>130</v>
      </c>
      <c r="K345" s="74" t="s">
        <v>1879</v>
      </c>
      <c r="L345" s="71">
        <f t="shared" si="22"/>
        <v>0</v>
      </c>
      <c r="M345" s="74">
        <f t="shared" si="23"/>
        <v>99.372</v>
      </c>
      <c r="N345" s="72">
        <f t="shared" si="24"/>
        <v>0</v>
      </c>
      <c r="O345" s="111" t="s">
        <v>1932</v>
      </c>
    </row>
    <row r="346" spans="2:15" x14ac:dyDescent="0.3">
      <c r="B346" s="83">
        <v>2015</v>
      </c>
      <c r="C346" s="94" t="s">
        <v>14</v>
      </c>
      <c r="D346" s="95" t="s">
        <v>989</v>
      </c>
      <c r="E346" s="95" t="s">
        <v>990</v>
      </c>
      <c r="F346" s="94" t="s">
        <v>991</v>
      </c>
      <c r="G346" s="109">
        <v>1150</v>
      </c>
      <c r="H346" s="109">
        <v>950</v>
      </c>
      <c r="I346" s="94">
        <v>150</v>
      </c>
      <c r="K346" s="74" t="s">
        <v>1879</v>
      </c>
      <c r="L346" s="71">
        <f t="shared" si="22"/>
        <v>0</v>
      </c>
      <c r="M346" s="74">
        <f t="shared" si="23"/>
        <v>160.5975</v>
      </c>
      <c r="N346" s="72">
        <f t="shared" si="24"/>
        <v>0</v>
      </c>
      <c r="O346" s="94" t="s">
        <v>1928</v>
      </c>
    </row>
    <row r="347" spans="2:15" x14ac:dyDescent="0.3">
      <c r="B347" s="83">
        <v>2015</v>
      </c>
      <c r="C347" s="111" t="s">
        <v>14</v>
      </c>
      <c r="D347" s="111" t="s">
        <v>2043</v>
      </c>
      <c r="E347" s="86" t="s">
        <v>2044</v>
      </c>
      <c r="F347" s="86" t="s">
        <v>2045</v>
      </c>
      <c r="G347" s="86">
        <v>940</v>
      </c>
      <c r="H347" s="86">
        <v>870</v>
      </c>
      <c r="I347" s="86">
        <v>80</v>
      </c>
      <c r="K347" s="74" t="s">
        <v>1879</v>
      </c>
      <c r="L347" s="71">
        <f t="shared" si="22"/>
        <v>0</v>
      </c>
      <c r="M347" s="74">
        <f t="shared" si="23"/>
        <v>64.115520000000004</v>
      </c>
      <c r="N347" s="72">
        <f t="shared" si="24"/>
        <v>0</v>
      </c>
      <c r="O347" s="86" t="s">
        <v>1928</v>
      </c>
    </row>
    <row r="348" spans="2:15" x14ac:dyDescent="0.3">
      <c r="B348" s="83">
        <v>2015</v>
      </c>
      <c r="C348" s="111" t="s">
        <v>14</v>
      </c>
      <c r="D348" s="111" t="s">
        <v>995</v>
      </c>
      <c r="E348" s="86" t="s">
        <v>996</v>
      </c>
      <c r="F348" s="86" t="s">
        <v>997</v>
      </c>
      <c r="G348" s="86">
        <v>1150</v>
      </c>
      <c r="H348" s="86">
        <v>1000</v>
      </c>
      <c r="I348" s="86">
        <v>100</v>
      </c>
      <c r="K348" s="74" t="s">
        <v>1879</v>
      </c>
      <c r="L348" s="71">
        <f t="shared" si="22"/>
        <v>0</v>
      </c>
      <c r="M348" s="74">
        <f t="shared" si="23"/>
        <v>112.7</v>
      </c>
      <c r="N348" s="72">
        <f t="shared" si="24"/>
        <v>0</v>
      </c>
      <c r="O348" s="86" t="s">
        <v>1928</v>
      </c>
    </row>
    <row r="349" spans="2:15" x14ac:dyDescent="0.3">
      <c r="B349" s="83">
        <v>2015</v>
      </c>
      <c r="C349" s="111" t="s">
        <v>14</v>
      </c>
      <c r="D349" s="111" t="s">
        <v>998</v>
      </c>
      <c r="E349" s="111" t="s">
        <v>999</v>
      </c>
      <c r="F349" s="111" t="s">
        <v>1000</v>
      </c>
      <c r="G349" s="111">
        <v>940</v>
      </c>
      <c r="H349" s="111">
        <v>870</v>
      </c>
      <c r="I349" s="111">
        <v>80</v>
      </c>
      <c r="K349" s="74" t="s">
        <v>1879</v>
      </c>
      <c r="L349" s="71">
        <f t="shared" si="22"/>
        <v>0</v>
      </c>
      <c r="M349" s="74">
        <f t="shared" si="23"/>
        <v>64.115520000000004</v>
      </c>
      <c r="N349" s="72">
        <f t="shared" si="24"/>
        <v>0</v>
      </c>
      <c r="O349" s="111" t="s">
        <v>1928</v>
      </c>
    </row>
    <row r="350" spans="2:15" x14ac:dyDescent="0.3">
      <c r="B350" s="83">
        <v>2015</v>
      </c>
      <c r="C350" s="111" t="s">
        <v>14</v>
      </c>
      <c r="D350" s="111" t="s">
        <v>992</v>
      </c>
      <c r="E350" s="86" t="s">
        <v>993</v>
      </c>
      <c r="F350" s="86" t="s">
        <v>994</v>
      </c>
      <c r="G350" s="86">
        <v>940</v>
      </c>
      <c r="H350" s="86">
        <v>870</v>
      </c>
      <c r="I350" s="86">
        <v>80</v>
      </c>
      <c r="K350" s="74" t="s">
        <v>1879</v>
      </c>
      <c r="L350" s="71">
        <f t="shared" si="22"/>
        <v>0</v>
      </c>
      <c r="M350" s="74">
        <f t="shared" si="23"/>
        <v>64.115520000000004</v>
      </c>
      <c r="N350" s="72">
        <f t="shared" si="24"/>
        <v>0</v>
      </c>
      <c r="O350" s="86" t="s">
        <v>1928</v>
      </c>
    </row>
    <row r="351" spans="2:15" x14ac:dyDescent="0.3">
      <c r="B351" s="83">
        <v>2015</v>
      </c>
      <c r="C351" s="117" t="s">
        <v>14</v>
      </c>
      <c r="D351" s="117" t="s">
        <v>2052</v>
      </c>
      <c r="E351" s="117" t="s">
        <v>2053</v>
      </c>
      <c r="F351" s="117" t="s">
        <v>1369</v>
      </c>
      <c r="G351" s="111">
        <v>1000</v>
      </c>
      <c r="H351" s="111">
        <v>880</v>
      </c>
      <c r="I351" s="111">
        <v>80</v>
      </c>
      <c r="K351" s="74" t="s">
        <v>1879</v>
      </c>
      <c r="L351" s="71">
        <f t="shared" si="22"/>
        <v>0</v>
      </c>
      <c r="M351" s="74">
        <f t="shared" si="23"/>
        <v>68.992000000000004</v>
      </c>
      <c r="N351" s="72">
        <f t="shared" si="24"/>
        <v>0</v>
      </c>
      <c r="O351" s="111" t="s">
        <v>1928</v>
      </c>
    </row>
    <row r="352" spans="2:15" x14ac:dyDescent="0.3">
      <c r="B352" s="83">
        <v>2015</v>
      </c>
      <c r="C352" s="111" t="s">
        <v>14</v>
      </c>
      <c r="D352" s="111" t="s">
        <v>575</v>
      </c>
      <c r="E352" s="111" t="s">
        <v>2054</v>
      </c>
      <c r="F352" s="111" t="s">
        <v>2055</v>
      </c>
      <c r="G352" s="111">
        <v>785</v>
      </c>
      <c r="H352" s="111">
        <v>600</v>
      </c>
      <c r="I352" s="111">
        <v>80</v>
      </c>
      <c r="K352" s="74" t="s">
        <v>1879</v>
      </c>
      <c r="L352" s="71">
        <f t="shared" si="22"/>
        <v>0</v>
      </c>
      <c r="M352" s="74">
        <f t="shared" si="23"/>
        <v>36.926400000000001</v>
      </c>
      <c r="N352" s="72">
        <f t="shared" si="24"/>
        <v>0</v>
      </c>
      <c r="O352" s="111" t="s">
        <v>1928</v>
      </c>
    </row>
    <row r="353" spans="2:15" x14ac:dyDescent="0.3">
      <c r="B353" s="83">
        <v>2015</v>
      </c>
      <c r="C353" s="111" t="s">
        <v>14</v>
      </c>
      <c r="D353" s="111" t="s">
        <v>2056</v>
      </c>
      <c r="E353" s="111" t="s">
        <v>2054</v>
      </c>
      <c r="F353" s="111" t="s">
        <v>2057</v>
      </c>
      <c r="G353" s="111">
        <v>785</v>
      </c>
      <c r="H353" s="111">
        <v>600</v>
      </c>
      <c r="I353" s="111">
        <v>80</v>
      </c>
      <c r="K353" s="74" t="s">
        <v>1879</v>
      </c>
      <c r="L353" s="71">
        <f t="shared" si="22"/>
        <v>0</v>
      </c>
      <c r="M353" s="74">
        <f t="shared" si="23"/>
        <v>36.926400000000001</v>
      </c>
      <c r="N353" s="72">
        <f t="shared" si="24"/>
        <v>0</v>
      </c>
      <c r="O353" s="111" t="s">
        <v>1928</v>
      </c>
    </row>
    <row r="354" spans="2:15" x14ac:dyDescent="0.3">
      <c r="B354" s="83">
        <v>2015</v>
      </c>
      <c r="C354" s="86" t="s">
        <v>14</v>
      </c>
      <c r="D354" s="86" t="s">
        <v>105</v>
      </c>
      <c r="E354" s="86" t="s">
        <v>2058</v>
      </c>
      <c r="F354" s="86" t="s">
        <v>2059</v>
      </c>
      <c r="G354" s="86">
        <v>1150</v>
      </c>
      <c r="H354" s="86">
        <v>950</v>
      </c>
      <c r="I354" s="86">
        <v>100</v>
      </c>
      <c r="K354" s="74" t="s">
        <v>1879</v>
      </c>
      <c r="L354" s="71">
        <f t="shared" si="22"/>
        <v>0</v>
      </c>
      <c r="M354" s="74">
        <f t="shared" si="23"/>
        <v>107.065</v>
      </c>
      <c r="N354" s="72">
        <f t="shared" si="24"/>
        <v>0</v>
      </c>
      <c r="O354" s="86" t="s">
        <v>1928</v>
      </c>
    </row>
    <row r="355" spans="2:15" x14ac:dyDescent="0.3">
      <c r="B355" s="83">
        <v>2015</v>
      </c>
      <c r="C355" s="86" t="s">
        <v>14</v>
      </c>
      <c r="D355" s="86" t="s">
        <v>2060</v>
      </c>
      <c r="E355" s="86" t="s">
        <v>2061</v>
      </c>
      <c r="F355" s="86" t="s">
        <v>2062</v>
      </c>
      <c r="G355" s="86">
        <v>835</v>
      </c>
      <c r="H355" s="86">
        <v>650</v>
      </c>
      <c r="I355" s="86">
        <v>120</v>
      </c>
      <c r="K355" s="74" t="s">
        <v>1879</v>
      </c>
      <c r="L355" s="71">
        <f t="shared" si="22"/>
        <v>0</v>
      </c>
      <c r="M355" s="74">
        <f t="shared" si="23"/>
        <v>63.827399999999997</v>
      </c>
      <c r="N355" s="72">
        <f t="shared" si="24"/>
        <v>0</v>
      </c>
      <c r="O355" s="86" t="s">
        <v>1928</v>
      </c>
    </row>
    <row r="356" spans="2:15" x14ac:dyDescent="0.3">
      <c r="B356" s="83">
        <v>2015</v>
      </c>
      <c r="C356" s="86" t="s">
        <v>14</v>
      </c>
      <c r="D356" s="86" t="s">
        <v>2063</v>
      </c>
      <c r="E356" s="86" t="s">
        <v>2064</v>
      </c>
      <c r="F356" s="86" t="s">
        <v>2065</v>
      </c>
      <c r="G356" s="86">
        <v>1230</v>
      </c>
      <c r="H356" s="86">
        <v>1200</v>
      </c>
      <c r="I356" s="86">
        <v>120</v>
      </c>
      <c r="K356" s="74" t="s">
        <v>1879</v>
      </c>
      <c r="L356" s="71">
        <f t="shared" si="22"/>
        <v>0</v>
      </c>
      <c r="M356" s="74">
        <f t="shared" si="23"/>
        <v>173.57759999999999</v>
      </c>
      <c r="N356" s="72">
        <f t="shared" si="24"/>
        <v>0</v>
      </c>
      <c r="O356" s="86" t="s">
        <v>1928</v>
      </c>
    </row>
    <row r="357" spans="2:15" x14ac:dyDescent="0.3">
      <c r="B357" s="83">
        <v>2015</v>
      </c>
      <c r="C357" s="89" t="s">
        <v>14</v>
      </c>
      <c r="D357" s="89" t="s">
        <v>532</v>
      </c>
      <c r="E357" s="89" t="s">
        <v>1004</v>
      </c>
      <c r="F357" s="89" t="s">
        <v>1005</v>
      </c>
      <c r="G357" s="89">
        <v>1150</v>
      </c>
      <c r="H357" s="89">
        <v>1000</v>
      </c>
      <c r="I357" s="89">
        <v>100</v>
      </c>
      <c r="K357" s="74" t="s">
        <v>1879</v>
      </c>
      <c r="L357" s="71">
        <f t="shared" si="22"/>
        <v>0</v>
      </c>
      <c r="M357" s="74">
        <f t="shared" si="23"/>
        <v>112.7</v>
      </c>
      <c r="N357" s="72">
        <f t="shared" si="24"/>
        <v>0</v>
      </c>
      <c r="O357" s="89" t="s">
        <v>1928</v>
      </c>
    </row>
    <row r="358" spans="2:15" x14ac:dyDescent="0.3">
      <c r="B358" s="83">
        <v>2015</v>
      </c>
      <c r="C358" s="117" t="s">
        <v>14</v>
      </c>
      <c r="D358" s="117" t="s">
        <v>112</v>
      </c>
      <c r="E358" s="117" t="s">
        <v>2071</v>
      </c>
      <c r="F358" s="117" t="s">
        <v>2072</v>
      </c>
      <c r="G358" s="111">
        <v>1000</v>
      </c>
      <c r="H358" s="111">
        <v>880</v>
      </c>
      <c r="I358" s="111">
        <v>80</v>
      </c>
      <c r="K358" s="74" t="s">
        <v>1879</v>
      </c>
      <c r="L358" s="71">
        <f t="shared" si="22"/>
        <v>0</v>
      </c>
      <c r="M358" s="74">
        <f t="shared" si="23"/>
        <v>68.992000000000004</v>
      </c>
      <c r="N358" s="72">
        <f t="shared" si="24"/>
        <v>0</v>
      </c>
      <c r="O358" s="111" t="s">
        <v>1928</v>
      </c>
    </row>
    <row r="359" spans="2:15" x14ac:dyDescent="0.3">
      <c r="B359" s="83">
        <v>2015</v>
      </c>
      <c r="C359" s="87" t="s">
        <v>14</v>
      </c>
      <c r="D359" s="87" t="s">
        <v>573</v>
      </c>
      <c r="E359" s="87" t="s">
        <v>2069</v>
      </c>
      <c r="F359" s="87" t="s">
        <v>2070</v>
      </c>
      <c r="G359" s="87">
        <v>580</v>
      </c>
      <c r="H359" s="87">
        <v>450</v>
      </c>
      <c r="I359" s="87">
        <v>80</v>
      </c>
      <c r="K359" s="74" t="s">
        <v>1879</v>
      </c>
      <c r="L359" s="71">
        <f t="shared" si="22"/>
        <v>0</v>
      </c>
      <c r="M359" s="74">
        <f t="shared" si="23"/>
        <v>20.462399999999999</v>
      </c>
      <c r="N359" s="72">
        <f t="shared" si="24"/>
        <v>0</v>
      </c>
      <c r="O359" s="87" t="s">
        <v>1928</v>
      </c>
    </row>
    <row r="360" spans="2:15" x14ac:dyDescent="0.3">
      <c r="B360" s="83">
        <v>2015</v>
      </c>
      <c r="C360" s="87" t="s">
        <v>14</v>
      </c>
      <c r="D360" s="87" t="s">
        <v>571</v>
      </c>
      <c r="E360" s="87" t="s">
        <v>2321</v>
      </c>
      <c r="F360" s="87" t="s">
        <v>2322</v>
      </c>
      <c r="G360" s="87">
        <v>580</v>
      </c>
      <c r="H360" s="87">
        <v>450</v>
      </c>
      <c r="I360" s="87">
        <v>80</v>
      </c>
      <c r="K360" s="74" t="s">
        <v>1879</v>
      </c>
      <c r="L360" s="71">
        <f t="shared" si="22"/>
        <v>0</v>
      </c>
      <c r="M360" s="74">
        <f t="shared" si="23"/>
        <v>20.462399999999999</v>
      </c>
      <c r="N360" s="72">
        <f t="shared" si="24"/>
        <v>0</v>
      </c>
      <c r="O360" s="87" t="s">
        <v>1928</v>
      </c>
    </row>
    <row r="361" spans="2:15" x14ac:dyDescent="0.3">
      <c r="B361" s="83">
        <v>2015</v>
      </c>
      <c r="C361" s="87" t="s">
        <v>14</v>
      </c>
      <c r="D361" s="87" t="s">
        <v>2073</v>
      </c>
      <c r="E361" s="87" t="s">
        <v>2074</v>
      </c>
      <c r="F361" s="87" t="s">
        <v>2075</v>
      </c>
      <c r="G361" s="87">
        <v>580</v>
      </c>
      <c r="H361" s="87">
        <v>480</v>
      </c>
      <c r="I361" s="87">
        <v>80</v>
      </c>
      <c r="K361" s="74" t="s">
        <v>1879</v>
      </c>
      <c r="L361" s="71">
        <f t="shared" si="22"/>
        <v>0</v>
      </c>
      <c r="M361" s="74">
        <f t="shared" si="23"/>
        <v>21.826560000000001</v>
      </c>
      <c r="N361" s="72">
        <f t="shared" si="24"/>
        <v>0</v>
      </c>
      <c r="O361" s="87" t="s">
        <v>1928</v>
      </c>
    </row>
    <row r="362" spans="2:15" x14ac:dyDescent="0.3">
      <c r="B362" s="83">
        <v>2015</v>
      </c>
      <c r="C362" s="90" t="s">
        <v>2110</v>
      </c>
      <c r="D362" s="90" t="s">
        <v>2111</v>
      </c>
      <c r="E362" s="90" t="s">
        <v>2112</v>
      </c>
      <c r="F362" s="90" t="s">
        <v>1803</v>
      </c>
      <c r="G362" s="90">
        <v>1000</v>
      </c>
      <c r="H362" s="90">
        <v>880</v>
      </c>
      <c r="I362" s="90">
        <v>110</v>
      </c>
      <c r="K362" s="74" t="s">
        <v>1879</v>
      </c>
      <c r="L362" s="71">
        <f t="shared" si="22"/>
        <v>0</v>
      </c>
      <c r="M362" s="74">
        <f t="shared" si="23"/>
        <v>94.864000000000004</v>
      </c>
      <c r="N362" s="72">
        <f t="shared" si="24"/>
        <v>0</v>
      </c>
      <c r="O362" s="90" t="s">
        <v>1932</v>
      </c>
    </row>
    <row r="363" spans="2:15" x14ac:dyDescent="0.3">
      <c r="B363" s="83">
        <v>2015</v>
      </c>
      <c r="C363" s="86" t="s">
        <v>14</v>
      </c>
      <c r="D363" s="86" t="s">
        <v>1006</v>
      </c>
      <c r="E363" s="86" t="s">
        <v>1007</v>
      </c>
      <c r="F363" s="86" t="s">
        <v>1008</v>
      </c>
      <c r="G363" s="86">
        <v>1140</v>
      </c>
      <c r="H363" s="86">
        <v>980</v>
      </c>
      <c r="I363" s="86">
        <v>170</v>
      </c>
      <c r="K363" s="74" t="s">
        <v>1879</v>
      </c>
      <c r="L363" s="71">
        <f t="shared" si="22"/>
        <v>0</v>
      </c>
      <c r="M363" s="74">
        <f t="shared" si="23"/>
        <v>186.12551999999999</v>
      </c>
      <c r="N363" s="72">
        <f t="shared" si="24"/>
        <v>0</v>
      </c>
      <c r="O363" s="86" t="s">
        <v>1932</v>
      </c>
    </row>
    <row r="364" spans="2:15" x14ac:dyDescent="0.3">
      <c r="B364" s="83">
        <v>2015</v>
      </c>
      <c r="C364" s="111" t="s">
        <v>2134</v>
      </c>
      <c r="D364" s="111" t="s">
        <v>2135</v>
      </c>
      <c r="E364" s="111" t="s">
        <v>2136</v>
      </c>
      <c r="F364" s="111" t="s">
        <v>1236</v>
      </c>
      <c r="G364" s="111">
        <v>1000</v>
      </c>
      <c r="H364" s="111">
        <v>950</v>
      </c>
      <c r="I364" s="111">
        <v>80</v>
      </c>
      <c r="K364" s="74" t="s">
        <v>1879</v>
      </c>
      <c r="L364" s="71">
        <f t="shared" si="22"/>
        <v>0</v>
      </c>
      <c r="M364" s="74">
        <f t="shared" si="23"/>
        <v>74.48</v>
      </c>
      <c r="N364" s="72">
        <f t="shared" si="24"/>
        <v>0</v>
      </c>
      <c r="O364" s="111" t="s">
        <v>1928</v>
      </c>
    </row>
    <row r="365" spans="2:15" x14ac:dyDescent="0.3">
      <c r="B365" s="83">
        <v>2015</v>
      </c>
      <c r="C365" s="86" t="s">
        <v>1009</v>
      </c>
      <c r="D365" s="86" t="s">
        <v>203</v>
      </c>
      <c r="E365" s="86" t="s">
        <v>1016</v>
      </c>
      <c r="F365" s="86" t="s">
        <v>1017</v>
      </c>
      <c r="G365" s="86">
        <v>1000</v>
      </c>
      <c r="H365" s="86">
        <v>900</v>
      </c>
      <c r="I365" s="86">
        <v>80</v>
      </c>
      <c r="K365" s="74" t="s">
        <v>1879</v>
      </c>
      <c r="L365" s="71">
        <f t="shared" si="22"/>
        <v>0</v>
      </c>
      <c r="M365" s="74">
        <f t="shared" si="23"/>
        <v>70.56</v>
      </c>
      <c r="N365" s="72">
        <f t="shared" si="24"/>
        <v>0</v>
      </c>
      <c r="O365" s="86" t="s">
        <v>1928</v>
      </c>
    </row>
    <row r="366" spans="2:15" x14ac:dyDescent="0.3">
      <c r="B366" s="83">
        <v>2015</v>
      </c>
      <c r="C366" s="86" t="s">
        <v>1021</v>
      </c>
      <c r="D366" s="86" t="s">
        <v>1022</v>
      </c>
      <c r="E366" s="86" t="s">
        <v>1023</v>
      </c>
      <c r="F366" s="86" t="s">
        <v>1024</v>
      </c>
      <c r="G366" s="86">
        <v>1360</v>
      </c>
      <c r="H366" s="86">
        <v>950</v>
      </c>
      <c r="I366" s="86">
        <v>110</v>
      </c>
      <c r="K366" s="74" t="s">
        <v>1879</v>
      </c>
      <c r="L366" s="71">
        <f t="shared" si="22"/>
        <v>0</v>
      </c>
      <c r="M366" s="74">
        <f t="shared" si="23"/>
        <v>139.27760000000001</v>
      </c>
      <c r="N366" s="72">
        <f t="shared" si="24"/>
        <v>0</v>
      </c>
      <c r="O366" s="86" t="s">
        <v>1933</v>
      </c>
    </row>
    <row r="367" spans="2:15" x14ac:dyDescent="0.3">
      <c r="B367" s="83">
        <v>2015</v>
      </c>
      <c r="C367" s="86" t="s">
        <v>1021</v>
      </c>
      <c r="D367" s="86" t="s">
        <v>1025</v>
      </c>
      <c r="E367" s="86" t="s">
        <v>1026</v>
      </c>
      <c r="F367" s="86" t="s">
        <v>1027</v>
      </c>
      <c r="G367" s="86">
        <v>1360</v>
      </c>
      <c r="H367" s="86">
        <v>1500</v>
      </c>
      <c r="I367" s="86">
        <v>110</v>
      </c>
      <c r="K367" s="74" t="s">
        <v>1879</v>
      </c>
      <c r="L367" s="71">
        <f t="shared" si="22"/>
        <v>0</v>
      </c>
      <c r="M367" s="74">
        <f t="shared" si="23"/>
        <v>219.91200000000001</v>
      </c>
      <c r="N367" s="72">
        <f t="shared" si="24"/>
        <v>0</v>
      </c>
      <c r="O367" s="86" t="s">
        <v>1933</v>
      </c>
    </row>
    <row r="368" spans="2:15" x14ac:dyDescent="0.3">
      <c r="B368" s="83">
        <v>2015</v>
      </c>
      <c r="C368" s="85" t="s">
        <v>2137</v>
      </c>
      <c r="D368" s="85" t="s">
        <v>2138</v>
      </c>
      <c r="E368" s="85" t="s">
        <v>2139</v>
      </c>
      <c r="F368" s="85" t="s">
        <v>2140</v>
      </c>
      <c r="G368" s="85">
        <v>610</v>
      </c>
      <c r="H368" s="85">
        <v>550</v>
      </c>
      <c r="I368" s="85">
        <v>70</v>
      </c>
      <c r="K368" s="74" t="s">
        <v>1879</v>
      </c>
      <c r="L368" s="71">
        <f t="shared" si="22"/>
        <v>0</v>
      </c>
      <c r="M368" s="74">
        <f t="shared" si="23"/>
        <v>23.0153</v>
      </c>
      <c r="N368" s="72">
        <f t="shared" si="24"/>
        <v>0</v>
      </c>
      <c r="O368" s="85" t="s">
        <v>1928</v>
      </c>
    </row>
    <row r="369" spans="2:15" x14ac:dyDescent="0.3">
      <c r="B369" s="83">
        <v>2015</v>
      </c>
      <c r="C369" s="85" t="s">
        <v>2137</v>
      </c>
      <c r="D369" s="85" t="s">
        <v>2141</v>
      </c>
      <c r="E369" s="85" t="s">
        <v>2142</v>
      </c>
      <c r="F369" s="85" t="s">
        <v>2143</v>
      </c>
      <c r="G369" s="85">
        <v>610</v>
      </c>
      <c r="H369" s="85">
        <v>550</v>
      </c>
      <c r="I369" s="85">
        <v>70</v>
      </c>
      <c r="K369" s="74" t="s">
        <v>1879</v>
      </c>
      <c r="L369" s="71">
        <f t="shared" si="22"/>
        <v>0</v>
      </c>
      <c r="M369" s="74">
        <f t="shared" si="23"/>
        <v>23.0153</v>
      </c>
      <c r="N369" s="72">
        <f t="shared" si="24"/>
        <v>0</v>
      </c>
      <c r="O369" s="85" t="s">
        <v>1928</v>
      </c>
    </row>
    <row r="370" spans="2:15" x14ac:dyDescent="0.3">
      <c r="B370" s="83">
        <v>2015</v>
      </c>
      <c r="C370" s="85" t="s">
        <v>2137</v>
      </c>
      <c r="D370" s="85" t="s">
        <v>2144</v>
      </c>
      <c r="E370" s="85" t="s">
        <v>2145</v>
      </c>
      <c r="F370" s="85" t="s">
        <v>2146</v>
      </c>
      <c r="G370" s="85">
        <v>610</v>
      </c>
      <c r="H370" s="85">
        <v>550</v>
      </c>
      <c r="I370" s="85">
        <v>70</v>
      </c>
      <c r="K370" s="74" t="s">
        <v>1879</v>
      </c>
      <c r="L370" s="71">
        <f t="shared" si="22"/>
        <v>0</v>
      </c>
      <c r="M370" s="74">
        <f t="shared" si="23"/>
        <v>23.0153</v>
      </c>
      <c r="N370" s="72">
        <f t="shared" si="24"/>
        <v>0</v>
      </c>
      <c r="O370" s="85" t="s">
        <v>1928</v>
      </c>
    </row>
    <row r="371" spans="2:15" x14ac:dyDescent="0.3">
      <c r="B371" s="83">
        <v>2015</v>
      </c>
      <c r="C371" s="86" t="s">
        <v>1018</v>
      </c>
      <c r="D371" s="86" t="s">
        <v>1019</v>
      </c>
      <c r="E371" s="86" t="s">
        <v>1882</v>
      </c>
      <c r="F371" s="86" t="s">
        <v>1020</v>
      </c>
      <c r="G371" s="86">
        <v>940</v>
      </c>
      <c r="H371" s="86">
        <v>870</v>
      </c>
      <c r="I371" s="86">
        <v>90</v>
      </c>
      <c r="K371" s="74" t="s">
        <v>1879</v>
      </c>
      <c r="L371" s="71">
        <f t="shared" si="22"/>
        <v>0</v>
      </c>
      <c r="M371" s="74">
        <f t="shared" si="23"/>
        <v>72.129959999999997</v>
      </c>
      <c r="N371" s="72">
        <f t="shared" si="24"/>
        <v>0</v>
      </c>
      <c r="O371" s="86" t="s">
        <v>1928</v>
      </c>
    </row>
    <row r="372" spans="2:15" x14ac:dyDescent="0.3">
      <c r="B372" s="83">
        <v>2015</v>
      </c>
      <c r="C372" s="118" t="s">
        <v>1032</v>
      </c>
      <c r="D372" s="118" t="s">
        <v>1033</v>
      </c>
      <c r="E372" s="118" t="s">
        <v>1034</v>
      </c>
      <c r="F372" s="118" t="s">
        <v>2147</v>
      </c>
      <c r="G372" s="118">
        <v>1040</v>
      </c>
      <c r="H372" s="118">
        <v>950</v>
      </c>
      <c r="I372" s="118">
        <v>80</v>
      </c>
      <c r="K372" s="74" t="s">
        <v>1879</v>
      </c>
      <c r="L372" s="71">
        <f t="shared" si="22"/>
        <v>0</v>
      </c>
      <c r="M372" s="74">
        <f t="shared" si="23"/>
        <v>77.459199999999996</v>
      </c>
      <c r="N372" s="72">
        <f t="shared" si="24"/>
        <v>0</v>
      </c>
      <c r="O372" s="118" t="s">
        <v>1934</v>
      </c>
    </row>
    <row r="373" spans="2:15" x14ac:dyDescent="0.3">
      <c r="B373" s="83">
        <v>2015</v>
      </c>
      <c r="C373" s="118" t="s">
        <v>1032</v>
      </c>
      <c r="D373" s="118" t="s">
        <v>1036</v>
      </c>
      <c r="E373" s="118" t="s">
        <v>1037</v>
      </c>
      <c r="F373" s="118" t="s">
        <v>2148</v>
      </c>
      <c r="G373" s="118">
        <v>1000</v>
      </c>
      <c r="H373" s="118">
        <v>880</v>
      </c>
      <c r="I373" s="118">
        <v>80</v>
      </c>
      <c r="K373" s="74" t="s">
        <v>1879</v>
      </c>
      <c r="L373" s="71">
        <f t="shared" si="22"/>
        <v>0</v>
      </c>
      <c r="M373" s="74">
        <f t="shared" si="23"/>
        <v>68.992000000000004</v>
      </c>
      <c r="N373" s="72">
        <f t="shared" si="24"/>
        <v>0</v>
      </c>
      <c r="O373" s="118" t="s">
        <v>1934</v>
      </c>
    </row>
    <row r="374" spans="2:15" x14ac:dyDescent="0.3">
      <c r="B374" s="83">
        <v>2015</v>
      </c>
      <c r="C374" s="118" t="s">
        <v>1032</v>
      </c>
      <c r="D374" s="118" t="s">
        <v>1039</v>
      </c>
      <c r="E374" s="118" t="s">
        <v>1040</v>
      </c>
      <c r="F374" s="118" t="s">
        <v>2149</v>
      </c>
      <c r="G374" s="118">
        <v>680</v>
      </c>
      <c r="H374" s="118">
        <v>520</v>
      </c>
      <c r="I374" s="118">
        <v>65</v>
      </c>
      <c r="K374" s="74" t="s">
        <v>1879</v>
      </c>
      <c r="L374" s="71">
        <f t="shared" si="22"/>
        <v>0</v>
      </c>
      <c r="M374" s="74">
        <f t="shared" si="23"/>
        <v>22.524319999999999</v>
      </c>
      <c r="N374" s="72">
        <f t="shared" si="24"/>
        <v>0</v>
      </c>
      <c r="O374" s="118" t="s">
        <v>1934</v>
      </c>
    </row>
    <row r="375" spans="2:15" x14ac:dyDescent="0.3">
      <c r="B375" s="83">
        <v>2015</v>
      </c>
      <c r="C375" s="118" t="s">
        <v>1032</v>
      </c>
      <c r="D375" s="118" t="s">
        <v>1042</v>
      </c>
      <c r="E375" s="118" t="s">
        <v>1043</v>
      </c>
      <c r="F375" s="118" t="s">
        <v>2150</v>
      </c>
      <c r="G375" s="118">
        <v>1000</v>
      </c>
      <c r="H375" s="118">
        <v>880</v>
      </c>
      <c r="I375" s="118">
        <v>80</v>
      </c>
      <c r="K375" s="74" t="s">
        <v>1879</v>
      </c>
      <c r="L375" s="71">
        <f t="shared" si="22"/>
        <v>0</v>
      </c>
      <c r="M375" s="74">
        <f t="shared" si="23"/>
        <v>68.992000000000004</v>
      </c>
      <c r="N375" s="72">
        <f t="shared" si="24"/>
        <v>0</v>
      </c>
      <c r="O375" s="118" t="s">
        <v>1934</v>
      </c>
    </row>
    <row r="376" spans="2:15" x14ac:dyDescent="0.3">
      <c r="B376" s="83">
        <v>2015</v>
      </c>
      <c r="C376" s="118" t="s">
        <v>1032</v>
      </c>
      <c r="D376" s="118" t="s">
        <v>1048</v>
      </c>
      <c r="E376" s="118" t="s">
        <v>1049</v>
      </c>
      <c r="F376" s="118" t="s">
        <v>2151</v>
      </c>
      <c r="G376" s="118">
        <v>1000</v>
      </c>
      <c r="H376" s="118">
        <v>880</v>
      </c>
      <c r="I376" s="118">
        <v>80</v>
      </c>
      <c r="K376" s="74" t="s">
        <v>1879</v>
      </c>
      <c r="L376" s="71">
        <f t="shared" si="22"/>
        <v>0</v>
      </c>
      <c r="M376" s="74">
        <f t="shared" si="23"/>
        <v>68.992000000000004</v>
      </c>
      <c r="N376" s="72">
        <f t="shared" si="24"/>
        <v>0</v>
      </c>
      <c r="O376" s="118" t="s">
        <v>1934</v>
      </c>
    </row>
    <row r="377" spans="2:15" x14ac:dyDescent="0.3">
      <c r="B377" s="83">
        <v>2015</v>
      </c>
      <c r="C377" s="110" t="s">
        <v>1054</v>
      </c>
      <c r="D377" s="110" t="s">
        <v>1055</v>
      </c>
      <c r="E377" s="86" t="s">
        <v>1056</v>
      </c>
      <c r="F377" s="86" t="s">
        <v>1057</v>
      </c>
      <c r="G377" s="86">
        <v>785</v>
      </c>
      <c r="H377" s="86">
        <v>650</v>
      </c>
      <c r="I377" s="86">
        <v>65</v>
      </c>
      <c r="K377" s="74" t="s">
        <v>1879</v>
      </c>
      <c r="L377" s="71">
        <f t="shared" si="22"/>
        <v>0</v>
      </c>
      <c r="M377" s="74">
        <f t="shared" si="23"/>
        <v>32.502924999999998</v>
      </c>
      <c r="N377" s="72">
        <f t="shared" si="24"/>
        <v>0</v>
      </c>
      <c r="O377" s="86" t="s">
        <v>1929</v>
      </c>
    </row>
    <row r="378" spans="2:15" x14ac:dyDescent="0.3">
      <c r="B378" s="83">
        <v>2015</v>
      </c>
      <c r="C378" s="86" t="s">
        <v>1054</v>
      </c>
      <c r="D378" s="86" t="s">
        <v>1058</v>
      </c>
      <c r="E378" s="86" t="s">
        <v>1059</v>
      </c>
      <c r="F378" s="86" t="s">
        <v>1060</v>
      </c>
      <c r="G378" s="86">
        <v>1000</v>
      </c>
      <c r="H378" s="86">
        <v>880</v>
      </c>
      <c r="I378" s="86">
        <v>80</v>
      </c>
      <c r="K378" s="74" t="s">
        <v>1879</v>
      </c>
      <c r="L378" s="71">
        <f t="shared" si="22"/>
        <v>0</v>
      </c>
      <c r="M378" s="74">
        <f t="shared" si="23"/>
        <v>68.992000000000004</v>
      </c>
      <c r="N378" s="72">
        <f t="shared" si="24"/>
        <v>0</v>
      </c>
      <c r="O378" s="86" t="s">
        <v>1929</v>
      </c>
    </row>
    <row r="379" spans="2:15" x14ac:dyDescent="0.3">
      <c r="B379" s="83">
        <v>2015</v>
      </c>
      <c r="C379" s="112" t="s">
        <v>1054</v>
      </c>
      <c r="D379" s="112" t="s">
        <v>1064</v>
      </c>
      <c r="E379" s="86" t="s">
        <v>1065</v>
      </c>
      <c r="F379" s="86" t="s">
        <v>1066</v>
      </c>
      <c r="G379" s="86">
        <v>1150</v>
      </c>
      <c r="H379" s="86">
        <v>960</v>
      </c>
      <c r="I379" s="86">
        <v>85</v>
      </c>
      <c r="K379" s="74" t="s">
        <v>1879</v>
      </c>
      <c r="L379" s="71">
        <f t="shared" si="22"/>
        <v>0</v>
      </c>
      <c r="M379" s="74">
        <f t="shared" si="23"/>
        <v>91.963200000000001</v>
      </c>
      <c r="N379" s="72">
        <f t="shared" si="24"/>
        <v>0</v>
      </c>
      <c r="O379" s="86" t="s">
        <v>1925</v>
      </c>
    </row>
    <row r="380" spans="2:15" x14ac:dyDescent="0.3">
      <c r="B380" s="83">
        <v>2015</v>
      </c>
      <c r="C380" s="104" t="s">
        <v>1054</v>
      </c>
      <c r="D380" s="104" t="s">
        <v>1082</v>
      </c>
      <c r="E380" s="86" t="s">
        <v>1083</v>
      </c>
      <c r="F380" s="86"/>
      <c r="G380" s="86"/>
      <c r="H380" s="86"/>
      <c r="I380" s="86"/>
      <c r="K380" s="74" t="s">
        <v>1879</v>
      </c>
      <c r="L380" s="71">
        <f t="shared" si="22"/>
        <v>0</v>
      </c>
      <c r="M380" s="74">
        <f t="shared" si="23"/>
        <v>0</v>
      </c>
      <c r="N380" s="72">
        <f t="shared" si="24"/>
        <v>0</v>
      </c>
      <c r="O380" s="86"/>
    </row>
    <row r="381" spans="2:15" x14ac:dyDescent="0.3">
      <c r="B381" s="83">
        <v>2015</v>
      </c>
      <c r="C381" s="110" t="s">
        <v>1085</v>
      </c>
      <c r="D381" s="110" t="s">
        <v>1086</v>
      </c>
      <c r="E381" s="119" t="s">
        <v>1087</v>
      </c>
      <c r="F381" s="119" t="s">
        <v>1088</v>
      </c>
      <c r="G381" s="119">
        <v>940</v>
      </c>
      <c r="H381" s="119">
        <v>870</v>
      </c>
      <c r="I381" s="119">
        <v>140</v>
      </c>
      <c r="K381" s="74" t="s">
        <v>1879</v>
      </c>
      <c r="L381" s="71">
        <f t="shared" si="22"/>
        <v>0</v>
      </c>
      <c r="M381" s="74">
        <f t="shared" si="23"/>
        <v>112.20216000000001</v>
      </c>
      <c r="N381" s="72">
        <f t="shared" si="24"/>
        <v>0</v>
      </c>
      <c r="O381" s="119" t="s">
        <v>1928</v>
      </c>
    </row>
    <row r="382" spans="2:15" x14ac:dyDescent="0.3">
      <c r="B382" s="83">
        <v>2015</v>
      </c>
      <c r="C382" s="111" t="s">
        <v>1054</v>
      </c>
      <c r="D382" s="111" t="s">
        <v>1089</v>
      </c>
      <c r="E382" s="111" t="s">
        <v>1090</v>
      </c>
      <c r="F382" s="111" t="s">
        <v>1091</v>
      </c>
      <c r="G382" s="111">
        <v>780</v>
      </c>
      <c r="H382" s="111">
        <v>710</v>
      </c>
      <c r="I382" s="111">
        <v>130</v>
      </c>
      <c r="K382" s="74" t="s">
        <v>1879</v>
      </c>
      <c r="L382" s="71">
        <f t="shared" si="22"/>
        <v>0</v>
      </c>
      <c r="M382" s="74">
        <f t="shared" si="23"/>
        <v>70.554119999999998</v>
      </c>
      <c r="N382" s="72">
        <f t="shared" si="24"/>
        <v>0</v>
      </c>
      <c r="O382" s="111" t="s">
        <v>1925</v>
      </c>
    </row>
    <row r="383" spans="2:15" x14ac:dyDescent="0.3">
      <c r="B383" s="83">
        <v>2015</v>
      </c>
      <c r="C383" s="110" t="s">
        <v>1054</v>
      </c>
      <c r="D383" s="110" t="s">
        <v>1089</v>
      </c>
      <c r="E383" s="92" t="s">
        <v>1090</v>
      </c>
      <c r="F383" s="92" t="s">
        <v>1091</v>
      </c>
      <c r="G383" s="92">
        <v>785</v>
      </c>
      <c r="H383" s="92">
        <v>670</v>
      </c>
      <c r="I383" s="92">
        <v>130</v>
      </c>
      <c r="K383" s="74" t="s">
        <v>1879</v>
      </c>
      <c r="L383" s="71">
        <f t="shared" si="22"/>
        <v>0</v>
      </c>
      <c r="M383" s="74">
        <f t="shared" si="23"/>
        <v>67.006029999999996</v>
      </c>
      <c r="N383" s="72">
        <f t="shared" si="24"/>
        <v>0</v>
      </c>
      <c r="O383" s="92" t="s">
        <v>1928</v>
      </c>
    </row>
    <row r="384" spans="2:15" x14ac:dyDescent="0.3">
      <c r="B384" s="83">
        <v>2015</v>
      </c>
      <c r="C384" s="86" t="s">
        <v>1054</v>
      </c>
      <c r="D384" s="86" t="s">
        <v>1092</v>
      </c>
      <c r="E384" s="86" t="s">
        <v>1093</v>
      </c>
      <c r="F384" s="86" t="s">
        <v>1094</v>
      </c>
      <c r="G384" s="86">
        <v>1000</v>
      </c>
      <c r="H384" s="86">
        <v>950</v>
      </c>
      <c r="I384" s="86">
        <v>100</v>
      </c>
      <c r="K384" s="74" t="s">
        <v>1879</v>
      </c>
      <c r="L384" s="71">
        <f t="shared" si="22"/>
        <v>0</v>
      </c>
      <c r="M384" s="74">
        <f t="shared" si="23"/>
        <v>93.1</v>
      </c>
      <c r="N384" s="72">
        <f t="shared" si="24"/>
        <v>0</v>
      </c>
      <c r="O384" s="86" t="s">
        <v>1928</v>
      </c>
    </row>
    <row r="385" spans="1:28" s="76" customFormat="1" x14ac:dyDescent="0.3">
      <c r="A385" s="79"/>
      <c r="B385" s="83">
        <v>2015</v>
      </c>
      <c r="C385" s="112" t="s">
        <v>1054</v>
      </c>
      <c r="D385" s="112" t="s">
        <v>1095</v>
      </c>
      <c r="E385" s="86" t="s">
        <v>1096</v>
      </c>
      <c r="F385" s="86" t="s">
        <v>1097</v>
      </c>
      <c r="G385" s="86">
        <v>1000</v>
      </c>
      <c r="H385" s="86">
        <v>950</v>
      </c>
      <c r="I385" s="86">
        <v>100</v>
      </c>
      <c r="J385" s="79"/>
      <c r="K385" s="74" t="s">
        <v>1879</v>
      </c>
      <c r="L385" s="71">
        <f t="shared" si="22"/>
        <v>0</v>
      </c>
      <c r="M385" s="74">
        <f t="shared" si="23"/>
        <v>93.1</v>
      </c>
      <c r="N385" s="72">
        <f t="shared" si="24"/>
        <v>0</v>
      </c>
      <c r="O385" s="86" t="s">
        <v>1928</v>
      </c>
      <c r="P385" s="79"/>
      <c r="Q385" s="79"/>
      <c r="R385" s="79"/>
      <c r="S385" s="79"/>
      <c r="T385" s="79"/>
      <c r="U385" s="79"/>
      <c r="V385" s="79"/>
      <c r="W385" s="79"/>
      <c r="X385" s="79"/>
      <c r="Y385" s="79"/>
      <c r="Z385" s="79"/>
      <c r="AA385" s="79"/>
      <c r="AB385" s="79"/>
    </row>
    <row r="386" spans="1:28" s="76" customFormat="1" x14ac:dyDescent="0.3">
      <c r="A386" s="79"/>
      <c r="B386" s="83">
        <v>2015</v>
      </c>
      <c r="C386" s="110" t="s">
        <v>1054</v>
      </c>
      <c r="D386" s="110" t="s">
        <v>1098</v>
      </c>
      <c r="E386" s="119" t="s">
        <v>1099</v>
      </c>
      <c r="F386" s="119" t="s">
        <v>1100</v>
      </c>
      <c r="G386" s="119">
        <v>940</v>
      </c>
      <c r="H386" s="119">
        <v>870</v>
      </c>
      <c r="I386" s="119">
        <v>140</v>
      </c>
      <c r="J386" s="79"/>
      <c r="K386" s="74" t="s">
        <v>1879</v>
      </c>
      <c r="L386" s="71">
        <f t="shared" si="22"/>
        <v>0</v>
      </c>
      <c r="M386" s="74">
        <f t="shared" si="23"/>
        <v>112.20216000000001</v>
      </c>
      <c r="N386" s="72">
        <f t="shared" si="24"/>
        <v>0</v>
      </c>
      <c r="O386" s="119" t="s">
        <v>1928</v>
      </c>
      <c r="P386" s="79"/>
      <c r="Q386" s="79"/>
      <c r="R386" s="79"/>
      <c r="S386" s="79"/>
      <c r="T386" s="79"/>
      <c r="U386" s="79"/>
      <c r="V386" s="79"/>
      <c r="W386" s="79"/>
      <c r="X386" s="79"/>
      <c r="Y386" s="79"/>
      <c r="Z386" s="79"/>
      <c r="AA386" s="79"/>
      <c r="AB386" s="79"/>
    </row>
    <row r="387" spans="1:28" s="76" customFormat="1" x14ac:dyDescent="0.3">
      <c r="A387" s="79"/>
      <c r="B387" s="83">
        <v>2015</v>
      </c>
      <c r="C387" s="112" t="s">
        <v>1054</v>
      </c>
      <c r="D387" s="112" t="s">
        <v>1104</v>
      </c>
      <c r="E387" s="86" t="s">
        <v>1105</v>
      </c>
      <c r="F387" s="86" t="s">
        <v>1106</v>
      </c>
      <c r="G387" s="86">
        <v>940</v>
      </c>
      <c r="H387" s="86">
        <v>870</v>
      </c>
      <c r="I387" s="86">
        <v>80</v>
      </c>
      <c r="J387" s="79"/>
      <c r="K387" s="74" t="s">
        <v>1879</v>
      </c>
      <c r="L387" s="71">
        <f t="shared" si="22"/>
        <v>0</v>
      </c>
      <c r="M387" s="74">
        <f t="shared" si="23"/>
        <v>64.115520000000004</v>
      </c>
      <c r="N387" s="72">
        <f t="shared" si="24"/>
        <v>0</v>
      </c>
      <c r="O387" s="86" t="s">
        <v>1928</v>
      </c>
      <c r="P387" s="79"/>
      <c r="Q387" s="79"/>
      <c r="R387" s="79"/>
      <c r="S387" s="79"/>
      <c r="T387" s="79"/>
      <c r="U387" s="79"/>
      <c r="V387" s="79"/>
      <c r="W387" s="79"/>
      <c r="X387" s="79"/>
      <c r="Y387" s="79"/>
      <c r="Z387" s="79"/>
      <c r="AA387" s="79"/>
      <c r="AB387" s="79"/>
    </row>
    <row r="388" spans="1:28" s="76" customFormat="1" x14ac:dyDescent="0.3">
      <c r="A388" s="79"/>
      <c r="B388" s="83">
        <v>2015</v>
      </c>
      <c r="C388" s="86" t="s">
        <v>1054</v>
      </c>
      <c r="D388" s="86" t="s">
        <v>2153</v>
      </c>
      <c r="E388" s="86" t="s">
        <v>2154</v>
      </c>
      <c r="F388" s="86" t="s">
        <v>2155</v>
      </c>
      <c r="G388" s="86">
        <v>600</v>
      </c>
      <c r="H388" s="86">
        <v>690</v>
      </c>
      <c r="I388" s="86">
        <v>80</v>
      </c>
      <c r="J388" s="79"/>
      <c r="K388" s="74" t="s">
        <v>1879</v>
      </c>
      <c r="L388" s="71">
        <f t="shared" si="22"/>
        <v>0</v>
      </c>
      <c r="M388" s="74">
        <f t="shared" si="23"/>
        <v>32.457599999999999</v>
      </c>
      <c r="N388" s="72">
        <f t="shared" si="24"/>
        <v>0</v>
      </c>
      <c r="O388" s="86" t="s">
        <v>1928</v>
      </c>
      <c r="P388" s="79"/>
      <c r="Q388" s="79"/>
      <c r="R388" s="79"/>
      <c r="S388" s="79"/>
      <c r="T388" s="79"/>
      <c r="U388" s="79"/>
      <c r="V388" s="79"/>
      <c r="W388" s="79"/>
      <c r="X388" s="79"/>
      <c r="Y388" s="79"/>
      <c r="Z388" s="79"/>
      <c r="AA388" s="79"/>
      <c r="AB388" s="79"/>
    </row>
    <row r="389" spans="1:28" s="76" customFormat="1" x14ac:dyDescent="0.3">
      <c r="A389" s="79"/>
      <c r="B389" s="83">
        <v>2015</v>
      </c>
      <c r="C389" s="86" t="s">
        <v>1054</v>
      </c>
      <c r="D389" s="86" t="s">
        <v>1107</v>
      </c>
      <c r="E389" s="86" t="s">
        <v>1108</v>
      </c>
      <c r="F389" s="86" t="s">
        <v>1109</v>
      </c>
      <c r="G389" s="86">
        <v>940</v>
      </c>
      <c r="H389" s="86">
        <v>880</v>
      </c>
      <c r="I389" s="86">
        <v>80</v>
      </c>
      <c r="J389" s="79"/>
      <c r="K389" s="74" t="s">
        <v>1879</v>
      </c>
      <c r="L389" s="71">
        <f t="shared" si="22"/>
        <v>0</v>
      </c>
      <c r="M389" s="74">
        <f t="shared" si="23"/>
        <v>64.85248</v>
      </c>
      <c r="N389" s="72">
        <f t="shared" si="24"/>
        <v>0</v>
      </c>
      <c r="O389" s="86" t="s">
        <v>1929</v>
      </c>
      <c r="P389" s="79"/>
      <c r="Q389" s="79"/>
      <c r="R389" s="79"/>
      <c r="S389" s="79"/>
      <c r="T389" s="79"/>
      <c r="U389" s="79"/>
      <c r="V389" s="79"/>
      <c r="W389" s="79"/>
      <c r="X389" s="79"/>
      <c r="Y389" s="79"/>
      <c r="Z389" s="79"/>
      <c r="AA389" s="79"/>
      <c r="AB389" s="79"/>
    </row>
    <row r="390" spans="1:28" s="76" customFormat="1" x14ac:dyDescent="0.3">
      <c r="A390" s="79"/>
      <c r="B390" s="83">
        <v>2015</v>
      </c>
      <c r="C390" s="86" t="s">
        <v>1054</v>
      </c>
      <c r="D390" s="86" t="s">
        <v>2156</v>
      </c>
      <c r="E390" s="86" t="s">
        <v>2157</v>
      </c>
      <c r="F390" s="86" t="s">
        <v>2158</v>
      </c>
      <c r="G390" s="86">
        <v>1000</v>
      </c>
      <c r="H390" s="86">
        <v>900</v>
      </c>
      <c r="I390" s="86">
        <v>80</v>
      </c>
      <c r="J390" s="79"/>
      <c r="K390" s="74" t="s">
        <v>1879</v>
      </c>
      <c r="L390" s="71">
        <f t="shared" si="22"/>
        <v>0</v>
      </c>
      <c r="M390" s="74">
        <f t="shared" si="23"/>
        <v>70.56</v>
      </c>
      <c r="N390" s="72">
        <f t="shared" si="24"/>
        <v>0</v>
      </c>
      <c r="O390" s="86" t="s">
        <v>1929</v>
      </c>
      <c r="P390" s="79"/>
      <c r="Q390" s="79"/>
      <c r="R390" s="79"/>
      <c r="S390" s="79"/>
      <c r="T390" s="79"/>
      <c r="U390" s="79"/>
      <c r="V390" s="79"/>
      <c r="W390" s="79"/>
      <c r="X390" s="79"/>
      <c r="Y390" s="79"/>
      <c r="Z390" s="79"/>
      <c r="AA390" s="79"/>
      <c r="AB390" s="79"/>
    </row>
    <row r="391" spans="1:28" s="79" customFormat="1" x14ac:dyDescent="0.3">
      <c r="B391" s="83">
        <v>2015</v>
      </c>
      <c r="C391" s="86" t="s">
        <v>1054</v>
      </c>
      <c r="D391" s="86" t="s">
        <v>2159</v>
      </c>
      <c r="E391" s="86" t="s">
        <v>2160</v>
      </c>
      <c r="F391" s="86" t="s">
        <v>2161</v>
      </c>
      <c r="G391" s="86">
        <v>940</v>
      </c>
      <c r="H391" s="86">
        <v>880</v>
      </c>
      <c r="I391" s="86">
        <v>80</v>
      </c>
      <c r="K391" s="74" t="s">
        <v>1879</v>
      </c>
      <c r="L391" s="71">
        <f t="shared" si="22"/>
        <v>0</v>
      </c>
      <c r="M391" s="74">
        <f t="shared" si="23"/>
        <v>64.85248</v>
      </c>
      <c r="N391" s="72">
        <f t="shared" si="24"/>
        <v>0</v>
      </c>
      <c r="O391" s="86" t="s">
        <v>1929</v>
      </c>
    </row>
    <row r="392" spans="1:28" s="79" customFormat="1" x14ac:dyDescent="0.3">
      <c r="B392" s="83">
        <v>2015</v>
      </c>
      <c r="C392" s="109" t="s">
        <v>1054</v>
      </c>
      <c r="D392" s="109" t="s">
        <v>2162</v>
      </c>
      <c r="E392" s="86" t="s">
        <v>2163</v>
      </c>
      <c r="F392" s="86" t="s">
        <v>2164</v>
      </c>
      <c r="G392" s="86">
        <v>1000</v>
      </c>
      <c r="H392" s="86">
        <v>900</v>
      </c>
      <c r="I392" s="86">
        <v>80</v>
      </c>
      <c r="K392" s="74" t="s">
        <v>1879</v>
      </c>
      <c r="L392" s="71">
        <f t="shared" si="22"/>
        <v>0</v>
      </c>
      <c r="M392" s="74">
        <f t="shared" si="23"/>
        <v>70.56</v>
      </c>
      <c r="N392" s="72">
        <f t="shared" si="24"/>
        <v>0</v>
      </c>
      <c r="O392" s="86" t="s">
        <v>1929</v>
      </c>
    </row>
    <row r="393" spans="1:28" s="79" customFormat="1" x14ac:dyDescent="0.3">
      <c r="B393" s="83">
        <v>2015</v>
      </c>
      <c r="C393" s="86" t="s">
        <v>1054</v>
      </c>
      <c r="D393" s="86" t="s">
        <v>2165</v>
      </c>
      <c r="E393" s="86" t="s">
        <v>2166</v>
      </c>
      <c r="F393" s="86" t="s">
        <v>2167</v>
      </c>
      <c r="G393" s="86">
        <v>940</v>
      </c>
      <c r="H393" s="86">
        <v>880</v>
      </c>
      <c r="I393" s="86">
        <v>80</v>
      </c>
      <c r="K393" s="74" t="s">
        <v>1879</v>
      </c>
      <c r="L393" s="71">
        <f t="shared" si="22"/>
        <v>0</v>
      </c>
      <c r="M393" s="74">
        <f t="shared" si="23"/>
        <v>64.85248</v>
      </c>
      <c r="N393" s="72">
        <f t="shared" si="24"/>
        <v>0</v>
      </c>
      <c r="O393" s="86" t="s">
        <v>1929</v>
      </c>
    </row>
    <row r="394" spans="1:28" s="79" customFormat="1" x14ac:dyDescent="0.3">
      <c r="B394" s="83">
        <v>2015</v>
      </c>
      <c r="C394" s="89" t="s">
        <v>1113</v>
      </c>
      <c r="D394" s="89" t="s">
        <v>1114</v>
      </c>
      <c r="E394" s="89" t="s">
        <v>1115</v>
      </c>
      <c r="F394" s="89" t="s">
        <v>1116</v>
      </c>
      <c r="G394" s="89">
        <v>680</v>
      </c>
      <c r="H394" s="89">
        <v>580</v>
      </c>
      <c r="I394" s="89">
        <v>65</v>
      </c>
      <c r="K394" s="74" t="s">
        <v>1879</v>
      </c>
      <c r="L394" s="71">
        <f t="shared" si="22"/>
        <v>0</v>
      </c>
      <c r="M394" s="74">
        <f t="shared" si="23"/>
        <v>25.123280000000001</v>
      </c>
      <c r="N394" s="72">
        <f t="shared" si="24"/>
        <v>0</v>
      </c>
      <c r="O394" s="89" t="s">
        <v>1928</v>
      </c>
    </row>
    <row r="395" spans="1:28" s="79" customFormat="1" x14ac:dyDescent="0.3">
      <c r="B395" s="83">
        <v>2015</v>
      </c>
      <c r="C395" s="89" t="s">
        <v>1113</v>
      </c>
      <c r="D395" s="89" t="s">
        <v>1117</v>
      </c>
      <c r="E395" s="89" t="s">
        <v>1118</v>
      </c>
      <c r="F395" s="89" t="s">
        <v>1119</v>
      </c>
      <c r="G395" s="89">
        <v>1040</v>
      </c>
      <c r="H395" s="89">
        <v>980</v>
      </c>
      <c r="I395" s="89">
        <v>90</v>
      </c>
      <c r="K395" s="74" t="s">
        <v>1879</v>
      </c>
      <c r="L395" s="71">
        <f t="shared" ref="L395:L458" si="25">IF(AND(C395="Botanic",B395&gt;2017),0.3,IF(AND(O395="Placel",B395&gt;2017), 0.2,IF(AND(OR(D395="UTRU50E",D395 = "UEPL50E", D395 = "UGBS20E"),B395&gt;2019),0.2,0)))</f>
        <v>0</v>
      </c>
      <c r="M395" s="74">
        <f t="shared" si="23"/>
        <v>89.893439999999998</v>
      </c>
      <c r="N395" s="72">
        <f t="shared" si="24"/>
        <v>0</v>
      </c>
      <c r="O395" s="89" t="s">
        <v>1925</v>
      </c>
    </row>
    <row r="396" spans="1:28" s="79" customFormat="1" x14ac:dyDescent="0.3">
      <c r="B396" s="83">
        <v>2015</v>
      </c>
      <c r="C396" s="86" t="s">
        <v>1113</v>
      </c>
      <c r="D396" s="86" t="s">
        <v>1128</v>
      </c>
      <c r="E396" s="86" t="s">
        <v>1129</v>
      </c>
      <c r="F396" s="86" t="s">
        <v>1130</v>
      </c>
      <c r="G396" s="86">
        <v>1240</v>
      </c>
      <c r="H396" s="86">
        <v>1090</v>
      </c>
      <c r="I396" s="86">
        <v>100</v>
      </c>
      <c r="K396" s="74" t="s">
        <v>1879</v>
      </c>
      <c r="L396" s="71">
        <f t="shared" si="25"/>
        <v>0</v>
      </c>
      <c r="M396" s="74">
        <f t="shared" si="23"/>
        <v>132.45679999999999</v>
      </c>
      <c r="N396" s="72">
        <f t="shared" si="24"/>
        <v>0</v>
      </c>
      <c r="O396" s="86" t="s">
        <v>2296</v>
      </c>
    </row>
    <row r="397" spans="1:28" s="79" customFormat="1" x14ac:dyDescent="0.3">
      <c r="B397" s="83">
        <v>2015</v>
      </c>
      <c r="C397" s="89" t="s">
        <v>1113</v>
      </c>
      <c r="D397" s="89" t="s">
        <v>1131</v>
      </c>
      <c r="E397" s="89" t="s">
        <v>1132</v>
      </c>
      <c r="F397" s="89" t="s">
        <v>1133</v>
      </c>
      <c r="G397" s="89">
        <v>1150</v>
      </c>
      <c r="H397" s="89">
        <v>950</v>
      </c>
      <c r="I397" s="89">
        <v>85</v>
      </c>
      <c r="K397" s="74" t="s">
        <v>1879</v>
      </c>
      <c r="L397" s="71">
        <f t="shared" si="25"/>
        <v>0</v>
      </c>
      <c r="M397" s="74">
        <f t="shared" si="23"/>
        <v>91.005250000000004</v>
      </c>
      <c r="N397" s="72">
        <f t="shared" si="24"/>
        <v>0</v>
      </c>
      <c r="O397" s="89" t="s">
        <v>1925</v>
      </c>
    </row>
    <row r="398" spans="1:28" s="79" customFormat="1" x14ac:dyDescent="0.3">
      <c r="B398" s="83">
        <v>2015</v>
      </c>
      <c r="C398" s="110" t="s">
        <v>1113</v>
      </c>
      <c r="D398" s="120" t="s">
        <v>1134</v>
      </c>
      <c r="E398" s="83" t="s">
        <v>1135</v>
      </c>
      <c r="F398" s="86" t="s">
        <v>1136</v>
      </c>
      <c r="G398" s="86">
        <v>580</v>
      </c>
      <c r="H398" s="86">
        <v>450</v>
      </c>
      <c r="I398" s="86">
        <v>75</v>
      </c>
      <c r="K398" s="74" t="s">
        <v>1879</v>
      </c>
      <c r="L398" s="71">
        <f t="shared" si="25"/>
        <v>0</v>
      </c>
      <c r="M398" s="74">
        <f t="shared" si="23"/>
        <v>19.183499999999999</v>
      </c>
      <c r="N398" s="72">
        <f t="shared" si="24"/>
        <v>0</v>
      </c>
      <c r="O398" s="86" t="s">
        <v>1929</v>
      </c>
    </row>
    <row r="399" spans="1:28" s="79" customFormat="1" x14ac:dyDescent="0.3">
      <c r="B399" s="83">
        <v>2015</v>
      </c>
      <c r="C399" s="89" t="s">
        <v>1113</v>
      </c>
      <c r="D399" s="89" t="s">
        <v>1137</v>
      </c>
      <c r="E399" s="89" t="s">
        <v>1138</v>
      </c>
      <c r="F399" s="89" t="s">
        <v>1139</v>
      </c>
      <c r="G399" s="89">
        <v>1150</v>
      </c>
      <c r="H399" s="89">
        <v>960</v>
      </c>
      <c r="I399" s="89">
        <v>85</v>
      </c>
      <c r="K399" s="74" t="s">
        <v>1879</v>
      </c>
      <c r="L399" s="71">
        <f t="shared" si="25"/>
        <v>0</v>
      </c>
      <c r="M399" s="74">
        <f t="shared" si="23"/>
        <v>91.963200000000001</v>
      </c>
      <c r="N399" s="72">
        <f t="shared" si="24"/>
        <v>0</v>
      </c>
      <c r="O399" s="89" t="s">
        <v>1925</v>
      </c>
    </row>
    <row r="400" spans="1:28" s="79" customFormat="1" x14ac:dyDescent="0.3">
      <c r="B400" s="83">
        <v>2015</v>
      </c>
      <c r="C400" s="86" t="s">
        <v>1113</v>
      </c>
      <c r="D400" s="86" t="s">
        <v>1140</v>
      </c>
      <c r="E400" s="86" t="s">
        <v>1141</v>
      </c>
      <c r="F400" s="86" t="s">
        <v>1142</v>
      </c>
      <c r="G400" s="86">
        <v>1150</v>
      </c>
      <c r="H400" s="86">
        <v>950</v>
      </c>
      <c r="I400" s="86">
        <v>100</v>
      </c>
      <c r="K400" s="74" t="s">
        <v>1879</v>
      </c>
      <c r="L400" s="71">
        <f t="shared" si="25"/>
        <v>0</v>
      </c>
      <c r="M400" s="74">
        <f t="shared" si="23"/>
        <v>107.065</v>
      </c>
      <c r="N400" s="72">
        <f t="shared" si="24"/>
        <v>0</v>
      </c>
      <c r="O400" s="86" t="s">
        <v>1928</v>
      </c>
    </row>
    <row r="401" spans="2:15" s="79" customFormat="1" x14ac:dyDescent="0.3">
      <c r="B401" s="83">
        <v>2015</v>
      </c>
      <c r="C401" s="104" t="s">
        <v>1143</v>
      </c>
      <c r="D401" s="104" t="s">
        <v>1144</v>
      </c>
      <c r="E401" s="86" t="s">
        <v>1145</v>
      </c>
      <c r="F401" s="86" t="s">
        <v>2323</v>
      </c>
      <c r="G401" s="86">
        <v>940</v>
      </c>
      <c r="H401" s="86">
        <v>870</v>
      </c>
      <c r="I401" s="86">
        <v>80</v>
      </c>
      <c r="K401" s="74" t="s">
        <v>1879</v>
      </c>
      <c r="L401" s="71">
        <f t="shared" si="25"/>
        <v>0</v>
      </c>
      <c r="M401" s="74">
        <f t="shared" ref="M401:M464" si="26">IF(K401="PEBD",PRODUCT(G401:I401)*$D$6/1000000,0)</f>
        <v>64.115520000000004</v>
      </c>
      <c r="N401" s="72">
        <f t="shared" ref="N401:N464" si="27">IF(M401="PEBD",PRODUCT(G401:I401)*$D$6/1000000,0)</f>
        <v>0</v>
      </c>
      <c r="O401" s="86" t="s">
        <v>1925</v>
      </c>
    </row>
    <row r="402" spans="2:15" s="79" customFormat="1" x14ac:dyDescent="0.3">
      <c r="B402" s="83">
        <v>2015</v>
      </c>
      <c r="C402" s="110" t="s">
        <v>1113</v>
      </c>
      <c r="D402" s="110" t="s">
        <v>1150</v>
      </c>
      <c r="E402" s="86" t="s">
        <v>1151</v>
      </c>
      <c r="F402" s="86" t="s">
        <v>1152</v>
      </c>
      <c r="G402" s="86">
        <v>580</v>
      </c>
      <c r="H402" s="86">
        <v>450</v>
      </c>
      <c r="I402" s="86">
        <v>110</v>
      </c>
      <c r="K402" s="74" t="s">
        <v>1879</v>
      </c>
      <c r="L402" s="71">
        <f t="shared" si="25"/>
        <v>0</v>
      </c>
      <c r="M402" s="74">
        <f t="shared" si="26"/>
        <v>28.1358</v>
      </c>
      <c r="N402" s="72">
        <f t="shared" si="27"/>
        <v>0</v>
      </c>
      <c r="O402" s="86" t="s">
        <v>1928</v>
      </c>
    </row>
    <row r="403" spans="2:15" s="79" customFormat="1" x14ac:dyDescent="0.3">
      <c r="B403" s="83">
        <v>2015</v>
      </c>
      <c r="C403" s="110" t="s">
        <v>1113</v>
      </c>
      <c r="D403" s="110" t="s">
        <v>1153</v>
      </c>
      <c r="E403" s="119" t="s">
        <v>1154</v>
      </c>
      <c r="F403" s="119" t="s">
        <v>1155</v>
      </c>
      <c r="G403" s="119">
        <v>940</v>
      </c>
      <c r="H403" s="119">
        <v>870</v>
      </c>
      <c r="I403" s="119">
        <v>140</v>
      </c>
      <c r="K403" s="74" t="s">
        <v>1879</v>
      </c>
      <c r="L403" s="71">
        <f t="shared" si="25"/>
        <v>0</v>
      </c>
      <c r="M403" s="74">
        <f t="shared" si="26"/>
        <v>112.20216000000001</v>
      </c>
      <c r="N403" s="72">
        <f t="shared" si="27"/>
        <v>0</v>
      </c>
      <c r="O403" s="119" t="s">
        <v>1928</v>
      </c>
    </row>
    <row r="404" spans="2:15" s="79" customFormat="1" x14ac:dyDescent="0.3">
      <c r="B404" s="83">
        <v>2015</v>
      </c>
      <c r="C404" s="110" t="s">
        <v>1113</v>
      </c>
      <c r="D404" s="110" t="s">
        <v>1147</v>
      </c>
      <c r="E404" s="119" t="s">
        <v>1148</v>
      </c>
      <c r="F404" s="119" t="s">
        <v>1149</v>
      </c>
      <c r="G404" s="119">
        <v>1150</v>
      </c>
      <c r="H404" s="119">
        <v>950</v>
      </c>
      <c r="I404" s="119">
        <v>140</v>
      </c>
      <c r="K404" s="74" t="s">
        <v>1879</v>
      </c>
      <c r="L404" s="71">
        <f t="shared" si="25"/>
        <v>0</v>
      </c>
      <c r="M404" s="74">
        <f t="shared" si="26"/>
        <v>149.89099999999999</v>
      </c>
      <c r="N404" s="72">
        <f t="shared" si="27"/>
        <v>0</v>
      </c>
      <c r="O404" s="119" t="s">
        <v>1928</v>
      </c>
    </row>
    <row r="405" spans="2:15" s="79" customFormat="1" x14ac:dyDescent="0.3">
      <c r="B405" s="83">
        <v>2015</v>
      </c>
      <c r="C405" s="111" t="s">
        <v>1113</v>
      </c>
      <c r="D405" s="111" t="s">
        <v>229</v>
      </c>
      <c r="E405" s="111" t="s">
        <v>1156</v>
      </c>
      <c r="F405" s="111" t="s">
        <v>1157</v>
      </c>
      <c r="G405" s="111">
        <v>780</v>
      </c>
      <c r="H405" s="111">
        <v>710</v>
      </c>
      <c r="I405" s="111">
        <v>130</v>
      </c>
      <c r="K405" s="74" t="s">
        <v>1879</v>
      </c>
      <c r="L405" s="71">
        <f t="shared" si="25"/>
        <v>0</v>
      </c>
      <c r="M405" s="74">
        <f t="shared" si="26"/>
        <v>70.554119999999998</v>
      </c>
      <c r="N405" s="72">
        <f t="shared" si="27"/>
        <v>0</v>
      </c>
      <c r="O405" s="111" t="s">
        <v>1925</v>
      </c>
    </row>
    <row r="406" spans="2:15" s="79" customFormat="1" x14ac:dyDescent="0.3">
      <c r="B406" s="83">
        <v>2015</v>
      </c>
      <c r="C406" s="110" t="s">
        <v>1113</v>
      </c>
      <c r="D406" s="110" t="s">
        <v>229</v>
      </c>
      <c r="E406" s="92" t="s">
        <v>1156</v>
      </c>
      <c r="F406" s="92" t="s">
        <v>1157</v>
      </c>
      <c r="G406" s="92">
        <v>785</v>
      </c>
      <c r="H406" s="92">
        <v>680</v>
      </c>
      <c r="I406" s="92">
        <v>130</v>
      </c>
      <c r="K406" s="74" t="s">
        <v>1879</v>
      </c>
      <c r="L406" s="71">
        <f t="shared" si="25"/>
        <v>0</v>
      </c>
      <c r="M406" s="74">
        <f t="shared" si="26"/>
        <v>68.006119999999996</v>
      </c>
      <c r="N406" s="72">
        <f t="shared" si="27"/>
        <v>0</v>
      </c>
      <c r="O406" s="92" t="s">
        <v>1925</v>
      </c>
    </row>
    <row r="407" spans="2:15" s="79" customFormat="1" x14ac:dyDescent="0.3">
      <c r="B407" s="83">
        <v>2015</v>
      </c>
      <c r="C407" s="86" t="s">
        <v>1113</v>
      </c>
      <c r="D407" s="86" t="s">
        <v>219</v>
      </c>
      <c r="E407" s="86" t="s">
        <v>1158</v>
      </c>
      <c r="F407" s="86" t="s">
        <v>1159</v>
      </c>
      <c r="G407" s="86">
        <v>1150</v>
      </c>
      <c r="H407" s="86">
        <v>1000</v>
      </c>
      <c r="I407" s="86">
        <v>110</v>
      </c>
      <c r="K407" s="74" t="s">
        <v>1879</v>
      </c>
      <c r="L407" s="71">
        <f t="shared" si="25"/>
        <v>0</v>
      </c>
      <c r="M407" s="74">
        <f t="shared" si="26"/>
        <v>123.97</v>
      </c>
      <c r="N407" s="72">
        <f t="shared" si="27"/>
        <v>0</v>
      </c>
      <c r="O407" s="86" t="s">
        <v>1937</v>
      </c>
    </row>
    <row r="408" spans="2:15" s="79" customFormat="1" x14ac:dyDescent="0.3">
      <c r="B408" s="83">
        <v>2015</v>
      </c>
      <c r="C408" s="108" t="s">
        <v>1113</v>
      </c>
      <c r="D408" s="108" t="s">
        <v>320</v>
      </c>
      <c r="E408" s="86" t="s">
        <v>1160</v>
      </c>
      <c r="F408" s="86" t="s">
        <v>1161</v>
      </c>
      <c r="G408" s="86">
        <v>1150</v>
      </c>
      <c r="H408" s="86">
        <v>1000</v>
      </c>
      <c r="I408" s="86">
        <v>110</v>
      </c>
      <c r="K408" s="74" t="s">
        <v>1879</v>
      </c>
      <c r="L408" s="71">
        <f t="shared" si="25"/>
        <v>0</v>
      </c>
      <c r="M408" s="74">
        <f t="shared" si="26"/>
        <v>123.97</v>
      </c>
      <c r="N408" s="72">
        <f t="shared" si="27"/>
        <v>0</v>
      </c>
      <c r="O408" s="86" t="s">
        <v>1937</v>
      </c>
    </row>
    <row r="409" spans="2:15" s="79" customFormat="1" x14ac:dyDescent="0.3">
      <c r="B409" s="83">
        <v>2015</v>
      </c>
      <c r="C409" s="86" t="s">
        <v>1113</v>
      </c>
      <c r="D409" s="86" t="s">
        <v>216</v>
      </c>
      <c r="E409" s="86" t="s">
        <v>1162</v>
      </c>
      <c r="F409" s="86" t="s">
        <v>1163</v>
      </c>
      <c r="G409" s="86">
        <v>1150</v>
      </c>
      <c r="H409" s="86">
        <v>1000</v>
      </c>
      <c r="I409" s="86">
        <v>110</v>
      </c>
      <c r="K409" s="74" t="s">
        <v>1879</v>
      </c>
      <c r="L409" s="71">
        <f t="shared" si="25"/>
        <v>0</v>
      </c>
      <c r="M409" s="74">
        <f t="shared" si="26"/>
        <v>123.97</v>
      </c>
      <c r="N409" s="72">
        <f t="shared" si="27"/>
        <v>0</v>
      </c>
      <c r="O409" s="86" t="s">
        <v>1928</v>
      </c>
    </row>
    <row r="410" spans="2:15" s="79" customFormat="1" x14ac:dyDescent="0.3">
      <c r="B410" s="83">
        <v>2015</v>
      </c>
      <c r="C410" s="89" t="s">
        <v>1113</v>
      </c>
      <c r="D410" s="89" t="s">
        <v>225</v>
      </c>
      <c r="E410" s="89" t="s">
        <v>1164</v>
      </c>
      <c r="F410" s="89" t="s">
        <v>1165</v>
      </c>
      <c r="G410" s="89">
        <v>1150</v>
      </c>
      <c r="H410" s="89">
        <v>1000</v>
      </c>
      <c r="I410" s="89">
        <v>110</v>
      </c>
      <c r="K410" s="74" t="s">
        <v>1879</v>
      </c>
      <c r="L410" s="71">
        <f t="shared" si="25"/>
        <v>0</v>
      </c>
      <c r="M410" s="74">
        <f t="shared" si="26"/>
        <v>123.97</v>
      </c>
      <c r="N410" s="72">
        <f t="shared" si="27"/>
        <v>0</v>
      </c>
      <c r="O410" s="89" t="s">
        <v>1928</v>
      </c>
    </row>
    <row r="411" spans="2:15" s="79" customFormat="1" x14ac:dyDescent="0.3">
      <c r="B411" s="83">
        <v>2015</v>
      </c>
      <c r="C411" s="89" t="s">
        <v>1113</v>
      </c>
      <c r="D411" s="89" t="s">
        <v>142</v>
      </c>
      <c r="E411" s="89" t="s">
        <v>1167</v>
      </c>
      <c r="F411" s="89" t="s">
        <v>1168</v>
      </c>
      <c r="G411" s="86">
        <v>1040</v>
      </c>
      <c r="H411" s="86">
        <v>950</v>
      </c>
      <c r="I411" s="86">
        <v>85</v>
      </c>
      <c r="K411" s="74" t="s">
        <v>1879</v>
      </c>
      <c r="L411" s="71">
        <f t="shared" si="25"/>
        <v>0</v>
      </c>
      <c r="M411" s="74">
        <f t="shared" si="26"/>
        <v>82.300399999999996</v>
      </c>
      <c r="N411" s="72">
        <f t="shared" si="27"/>
        <v>0</v>
      </c>
      <c r="O411" s="89" t="s">
        <v>1938</v>
      </c>
    </row>
    <row r="412" spans="2:15" s="79" customFormat="1" x14ac:dyDescent="0.3">
      <c r="B412" s="83">
        <v>2015</v>
      </c>
      <c r="C412" s="92" t="s">
        <v>1113</v>
      </c>
      <c r="D412" s="92" t="s">
        <v>153</v>
      </c>
      <c r="E412" s="92" t="s">
        <v>1172</v>
      </c>
      <c r="F412" s="92" t="s">
        <v>1173</v>
      </c>
      <c r="G412" s="92">
        <v>940</v>
      </c>
      <c r="H412" s="92">
        <v>870</v>
      </c>
      <c r="I412" s="92">
        <v>140</v>
      </c>
      <c r="K412" s="74" t="s">
        <v>1879</v>
      </c>
      <c r="L412" s="71">
        <f t="shared" si="25"/>
        <v>0</v>
      </c>
      <c r="M412" s="74">
        <f t="shared" si="26"/>
        <v>112.20216000000001</v>
      </c>
      <c r="N412" s="72">
        <f t="shared" si="27"/>
        <v>0</v>
      </c>
      <c r="O412" s="92" t="s">
        <v>1928</v>
      </c>
    </row>
    <row r="413" spans="2:15" s="79" customFormat="1" x14ac:dyDescent="0.3">
      <c r="B413" s="83">
        <v>2015</v>
      </c>
      <c r="C413" s="92" t="s">
        <v>1113</v>
      </c>
      <c r="D413" s="98" t="s">
        <v>1174</v>
      </c>
      <c r="E413" s="98" t="s">
        <v>1883</v>
      </c>
      <c r="F413" s="98" t="s">
        <v>1175</v>
      </c>
      <c r="G413" s="92">
        <v>785</v>
      </c>
      <c r="H413" s="92">
        <v>650</v>
      </c>
      <c r="I413" s="92">
        <v>130</v>
      </c>
      <c r="K413" s="74" t="s">
        <v>1879</v>
      </c>
      <c r="L413" s="71">
        <f t="shared" si="25"/>
        <v>0</v>
      </c>
      <c r="M413" s="74">
        <f t="shared" si="26"/>
        <v>65.005849999999995</v>
      </c>
      <c r="N413" s="72">
        <f t="shared" si="27"/>
        <v>0</v>
      </c>
      <c r="O413" s="92" t="s">
        <v>1935</v>
      </c>
    </row>
    <row r="414" spans="2:15" s="79" customFormat="1" x14ac:dyDescent="0.3">
      <c r="B414" s="83">
        <v>2015</v>
      </c>
      <c r="C414" s="89" t="s">
        <v>1113</v>
      </c>
      <c r="D414" s="89" t="s">
        <v>139</v>
      </c>
      <c r="E414" s="89" t="s">
        <v>2177</v>
      </c>
      <c r="F414" s="89" t="s">
        <v>2178</v>
      </c>
      <c r="G414" s="89">
        <v>860</v>
      </c>
      <c r="H414" s="89">
        <v>770</v>
      </c>
      <c r="I414" s="89">
        <v>130</v>
      </c>
      <c r="K414" s="74" t="s">
        <v>1879</v>
      </c>
      <c r="L414" s="71">
        <f t="shared" si="25"/>
        <v>0</v>
      </c>
      <c r="M414" s="74">
        <f t="shared" si="26"/>
        <v>84.364279999999994</v>
      </c>
      <c r="N414" s="72">
        <f t="shared" si="27"/>
        <v>0</v>
      </c>
      <c r="O414" s="89" t="s">
        <v>1925</v>
      </c>
    </row>
    <row r="415" spans="2:15" s="79" customFormat="1" x14ac:dyDescent="0.3">
      <c r="B415" s="83">
        <v>2015</v>
      </c>
      <c r="C415" s="87" t="s">
        <v>1301</v>
      </c>
      <c r="D415" s="87" t="s">
        <v>2179</v>
      </c>
      <c r="E415" s="87" t="s">
        <v>2180</v>
      </c>
      <c r="F415" s="87" t="s">
        <v>2181</v>
      </c>
      <c r="G415" s="87">
        <v>1000</v>
      </c>
      <c r="H415" s="87">
        <v>920</v>
      </c>
      <c r="I415" s="87">
        <v>80</v>
      </c>
      <c r="K415" s="74" t="s">
        <v>1879</v>
      </c>
      <c r="L415" s="71">
        <f t="shared" si="25"/>
        <v>0</v>
      </c>
      <c r="M415" s="74">
        <f t="shared" si="26"/>
        <v>72.128</v>
      </c>
      <c r="N415" s="72">
        <f t="shared" si="27"/>
        <v>0</v>
      </c>
      <c r="O415" s="87" t="s">
        <v>1928</v>
      </c>
    </row>
    <row r="416" spans="2:15" s="79" customFormat="1" x14ac:dyDescent="0.3">
      <c r="B416" s="83">
        <v>2015</v>
      </c>
      <c r="C416" s="108" t="s">
        <v>1176</v>
      </c>
      <c r="D416" s="108" t="s">
        <v>1177</v>
      </c>
      <c r="E416" s="86" t="s">
        <v>1178</v>
      </c>
      <c r="F416" s="86" t="s">
        <v>1179</v>
      </c>
      <c r="G416" s="86">
        <v>1050</v>
      </c>
      <c r="H416" s="86">
        <v>820</v>
      </c>
      <c r="I416" s="86">
        <v>110</v>
      </c>
      <c r="K416" s="74" t="s">
        <v>1879</v>
      </c>
      <c r="L416" s="71">
        <f t="shared" si="25"/>
        <v>0</v>
      </c>
      <c r="M416" s="74">
        <f t="shared" si="26"/>
        <v>92.815799999999996</v>
      </c>
      <c r="N416" s="72">
        <f t="shared" si="27"/>
        <v>0</v>
      </c>
      <c r="O416" s="86" t="s">
        <v>1928</v>
      </c>
    </row>
    <row r="417" spans="2:15" s="79" customFormat="1" x14ac:dyDescent="0.3">
      <c r="B417" s="83">
        <v>2015</v>
      </c>
      <c r="C417" s="111" t="s">
        <v>1143</v>
      </c>
      <c r="D417" s="111" t="s">
        <v>1180</v>
      </c>
      <c r="E417" s="111" t="s">
        <v>1181</v>
      </c>
      <c r="F417" s="111" t="s">
        <v>1182</v>
      </c>
      <c r="G417" s="111">
        <v>1000</v>
      </c>
      <c r="H417" s="111">
        <v>950</v>
      </c>
      <c r="I417" s="111">
        <v>80</v>
      </c>
      <c r="K417" s="74" t="s">
        <v>1879</v>
      </c>
      <c r="L417" s="71">
        <f t="shared" si="25"/>
        <v>0</v>
      </c>
      <c r="M417" s="74">
        <f t="shared" si="26"/>
        <v>74.48</v>
      </c>
      <c r="N417" s="72">
        <f t="shared" si="27"/>
        <v>0</v>
      </c>
      <c r="O417" s="111" t="s">
        <v>1928</v>
      </c>
    </row>
    <row r="418" spans="2:15" s="79" customFormat="1" x14ac:dyDescent="0.3">
      <c r="B418" s="83">
        <v>2015</v>
      </c>
      <c r="C418" s="86" t="s">
        <v>1143</v>
      </c>
      <c r="D418" s="86" t="s">
        <v>1183</v>
      </c>
      <c r="E418" s="86" t="s">
        <v>1184</v>
      </c>
      <c r="F418" s="86" t="s">
        <v>1185</v>
      </c>
      <c r="G418" s="86">
        <v>940</v>
      </c>
      <c r="H418" s="86">
        <v>880</v>
      </c>
      <c r="I418" s="86">
        <v>80</v>
      </c>
      <c r="K418" s="74" t="s">
        <v>1879</v>
      </c>
      <c r="L418" s="71">
        <f t="shared" si="25"/>
        <v>0</v>
      </c>
      <c r="M418" s="74">
        <f t="shared" si="26"/>
        <v>64.85248</v>
      </c>
      <c r="N418" s="72">
        <f t="shared" si="27"/>
        <v>0</v>
      </c>
      <c r="O418" s="86" t="s">
        <v>1939</v>
      </c>
    </row>
    <row r="419" spans="2:15" s="79" customFormat="1" x14ac:dyDescent="0.3">
      <c r="B419" s="83">
        <v>2015</v>
      </c>
      <c r="C419" s="86" t="s">
        <v>1143</v>
      </c>
      <c r="D419" s="86" t="s">
        <v>1186</v>
      </c>
      <c r="E419" s="86" t="s">
        <v>1187</v>
      </c>
      <c r="F419" s="86" t="s">
        <v>1188</v>
      </c>
      <c r="G419" s="86">
        <v>1000</v>
      </c>
      <c r="H419" s="86">
        <v>900</v>
      </c>
      <c r="I419" s="86">
        <v>80</v>
      </c>
      <c r="K419" s="74" t="s">
        <v>1879</v>
      </c>
      <c r="L419" s="71">
        <f t="shared" si="25"/>
        <v>0</v>
      </c>
      <c r="M419" s="74">
        <f t="shared" si="26"/>
        <v>70.56</v>
      </c>
      <c r="N419" s="72">
        <f t="shared" si="27"/>
        <v>0</v>
      </c>
      <c r="O419" s="86" t="s">
        <v>1928</v>
      </c>
    </row>
    <row r="420" spans="2:15" s="79" customFormat="1" x14ac:dyDescent="0.3">
      <c r="B420" s="83">
        <v>2015</v>
      </c>
      <c r="C420" s="111" t="s">
        <v>1143</v>
      </c>
      <c r="D420" s="111" t="s">
        <v>1189</v>
      </c>
      <c r="E420" s="111" t="s">
        <v>1190</v>
      </c>
      <c r="F420" s="111" t="s">
        <v>1191</v>
      </c>
      <c r="G420" s="111">
        <v>785</v>
      </c>
      <c r="H420" s="111">
        <v>650</v>
      </c>
      <c r="I420" s="111">
        <v>65</v>
      </c>
      <c r="K420" s="74" t="s">
        <v>1879</v>
      </c>
      <c r="L420" s="71">
        <f t="shared" si="25"/>
        <v>0</v>
      </c>
      <c r="M420" s="74">
        <f t="shared" si="26"/>
        <v>32.502924999999998</v>
      </c>
      <c r="N420" s="72">
        <f t="shared" si="27"/>
        <v>0</v>
      </c>
      <c r="O420" s="111" t="s">
        <v>1928</v>
      </c>
    </row>
    <row r="421" spans="2:15" s="79" customFormat="1" x14ac:dyDescent="0.3">
      <c r="B421" s="83">
        <v>2015</v>
      </c>
      <c r="C421" s="86" t="s">
        <v>1143</v>
      </c>
      <c r="D421" s="86" t="s">
        <v>1192</v>
      </c>
      <c r="E421" s="86" t="s">
        <v>1193</v>
      </c>
      <c r="F421" s="86" t="s">
        <v>1194</v>
      </c>
      <c r="G421" s="86">
        <v>940</v>
      </c>
      <c r="H421" s="86">
        <v>880</v>
      </c>
      <c r="I421" s="86">
        <v>80</v>
      </c>
      <c r="K421" s="74" t="s">
        <v>1879</v>
      </c>
      <c r="L421" s="71">
        <f t="shared" si="25"/>
        <v>0</v>
      </c>
      <c r="M421" s="74">
        <f t="shared" si="26"/>
        <v>64.85248</v>
      </c>
      <c r="N421" s="72">
        <f t="shared" si="27"/>
        <v>0</v>
      </c>
      <c r="O421" s="86" t="s">
        <v>1939</v>
      </c>
    </row>
    <row r="422" spans="2:15" s="79" customFormat="1" x14ac:dyDescent="0.3">
      <c r="B422" s="83">
        <v>2015</v>
      </c>
      <c r="C422" s="86" t="s">
        <v>1143</v>
      </c>
      <c r="D422" s="86" t="s">
        <v>1195</v>
      </c>
      <c r="E422" s="86" t="s">
        <v>1196</v>
      </c>
      <c r="F422" s="86" t="s">
        <v>1197</v>
      </c>
      <c r="G422" s="86">
        <v>785</v>
      </c>
      <c r="H422" s="86">
        <v>650</v>
      </c>
      <c r="I422" s="86">
        <v>110</v>
      </c>
      <c r="K422" s="74" t="s">
        <v>1879</v>
      </c>
      <c r="L422" s="71">
        <f t="shared" si="25"/>
        <v>0</v>
      </c>
      <c r="M422" s="74">
        <f t="shared" si="26"/>
        <v>55.004950000000001</v>
      </c>
      <c r="N422" s="72">
        <f t="shared" si="27"/>
        <v>0</v>
      </c>
      <c r="O422" s="86" t="s">
        <v>1935</v>
      </c>
    </row>
    <row r="423" spans="2:15" s="79" customFormat="1" x14ac:dyDescent="0.3">
      <c r="B423" s="83">
        <v>2015</v>
      </c>
      <c r="C423" s="118" t="s">
        <v>2182</v>
      </c>
      <c r="D423" s="118" t="s">
        <v>2183</v>
      </c>
      <c r="E423" s="118" t="s">
        <v>2184</v>
      </c>
      <c r="F423" s="118" t="s">
        <v>2185</v>
      </c>
      <c r="G423" s="118">
        <v>1150</v>
      </c>
      <c r="H423" s="118">
        <v>900</v>
      </c>
      <c r="I423" s="118">
        <v>80</v>
      </c>
      <c r="K423" s="74" t="s">
        <v>1879</v>
      </c>
      <c r="L423" s="71">
        <f t="shared" si="25"/>
        <v>0</v>
      </c>
      <c r="M423" s="74">
        <f t="shared" si="26"/>
        <v>81.144000000000005</v>
      </c>
      <c r="N423" s="72">
        <f t="shared" si="27"/>
        <v>0</v>
      </c>
      <c r="O423" s="118" t="s">
        <v>1928</v>
      </c>
    </row>
    <row r="424" spans="2:15" s="79" customFormat="1" x14ac:dyDescent="0.3">
      <c r="B424" s="83">
        <v>2015</v>
      </c>
      <c r="C424" s="118" t="s">
        <v>2182</v>
      </c>
      <c r="D424" s="118" t="s">
        <v>2186</v>
      </c>
      <c r="E424" s="118" t="s">
        <v>2187</v>
      </c>
      <c r="F424" s="118" t="s">
        <v>2188</v>
      </c>
      <c r="G424" s="118">
        <v>1000</v>
      </c>
      <c r="H424" s="118">
        <v>880</v>
      </c>
      <c r="I424" s="118">
        <v>80</v>
      </c>
      <c r="K424" s="74" t="s">
        <v>1879</v>
      </c>
      <c r="L424" s="71">
        <f t="shared" si="25"/>
        <v>0</v>
      </c>
      <c r="M424" s="74">
        <f t="shared" si="26"/>
        <v>68.992000000000004</v>
      </c>
      <c r="N424" s="72">
        <f t="shared" si="27"/>
        <v>0</v>
      </c>
      <c r="O424" s="118" t="s">
        <v>1928</v>
      </c>
    </row>
    <row r="425" spans="2:15" s="79" customFormat="1" x14ac:dyDescent="0.3">
      <c r="B425" s="83">
        <v>2015</v>
      </c>
      <c r="C425" s="118" t="s">
        <v>2182</v>
      </c>
      <c r="D425" s="118" t="s">
        <v>2189</v>
      </c>
      <c r="E425" s="118" t="s">
        <v>2190</v>
      </c>
      <c r="F425" s="118" t="s">
        <v>2191</v>
      </c>
      <c r="G425" s="118">
        <v>1000</v>
      </c>
      <c r="H425" s="118">
        <v>880</v>
      </c>
      <c r="I425" s="118">
        <v>80</v>
      </c>
      <c r="K425" s="74" t="s">
        <v>1879</v>
      </c>
      <c r="L425" s="71">
        <f t="shared" si="25"/>
        <v>0</v>
      </c>
      <c r="M425" s="74">
        <f t="shared" si="26"/>
        <v>68.992000000000004</v>
      </c>
      <c r="N425" s="72">
        <f t="shared" si="27"/>
        <v>0</v>
      </c>
      <c r="O425" s="118" t="s">
        <v>1928</v>
      </c>
    </row>
    <row r="426" spans="2:15" s="79" customFormat="1" x14ac:dyDescent="0.3">
      <c r="B426" s="83">
        <v>2015</v>
      </c>
      <c r="C426" s="118" t="s">
        <v>2182</v>
      </c>
      <c r="D426" s="118" t="s">
        <v>2192</v>
      </c>
      <c r="E426" s="118" t="s">
        <v>2193</v>
      </c>
      <c r="F426" s="118" t="s">
        <v>2194</v>
      </c>
      <c r="G426" s="118">
        <v>1000</v>
      </c>
      <c r="H426" s="118">
        <v>950</v>
      </c>
      <c r="I426" s="118">
        <v>80</v>
      </c>
      <c r="K426" s="74" t="s">
        <v>1879</v>
      </c>
      <c r="L426" s="71">
        <f t="shared" si="25"/>
        <v>0</v>
      </c>
      <c r="M426" s="74">
        <f t="shared" si="26"/>
        <v>74.48</v>
      </c>
      <c r="N426" s="72">
        <f t="shared" si="27"/>
        <v>0</v>
      </c>
      <c r="O426" s="118" t="s">
        <v>1928</v>
      </c>
    </row>
    <row r="427" spans="2:15" s="79" customFormat="1" x14ac:dyDescent="0.3">
      <c r="B427" s="83">
        <v>2015</v>
      </c>
      <c r="C427" s="118" t="s">
        <v>2182</v>
      </c>
      <c r="D427" s="118" t="s">
        <v>2195</v>
      </c>
      <c r="E427" s="118" t="s">
        <v>2196</v>
      </c>
      <c r="F427" s="118" t="s">
        <v>2197</v>
      </c>
      <c r="G427" s="118">
        <v>1000</v>
      </c>
      <c r="H427" s="118">
        <v>880</v>
      </c>
      <c r="I427" s="118">
        <v>80</v>
      </c>
      <c r="K427" s="74" t="s">
        <v>1879</v>
      </c>
      <c r="L427" s="71">
        <f t="shared" si="25"/>
        <v>0</v>
      </c>
      <c r="M427" s="74">
        <f t="shared" si="26"/>
        <v>68.992000000000004</v>
      </c>
      <c r="N427" s="72">
        <f t="shared" si="27"/>
        <v>0</v>
      </c>
      <c r="O427" s="118" t="s">
        <v>1928</v>
      </c>
    </row>
    <row r="428" spans="2:15" s="79" customFormat="1" x14ac:dyDescent="0.3">
      <c r="B428" s="83">
        <v>2015</v>
      </c>
      <c r="C428" s="118" t="s">
        <v>2182</v>
      </c>
      <c r="D428" s="118" t="s">
        <v>2198</v>
      </c>
      <c r="E428" s="118" t="s">
        <v>2199</v>
      </c>
      <c r="F428" s="118" t="s">
        <v>2200</v>
      </c>
      <c r="G428" s="118">
        <v>1000</v>
      </c>
      <c r="H428" s="118">
        <v>880</v>
      </c>
      <c r="I428" s="118">
        <v>80</v>
      </c>
      <c r="K428" s="74" t="s">
        <v>1879</v>
      </c>
      <c r="L428" s="71">
        <f t="shared" si="25"/>
        <v>0</v>
      </c>
      <c r="M428" s="74">
        <f t="shared" si="26"/>
        <v>68.992000000000004</v>
      </c>
      <c r="N428" s="72">
        <f t="shared" si="27"/>
        <v>0</v>
      </c>
      <c r="O428" s="118" t="s">
        <v>1928</v>
      </c>
    </row>
    <row r="429" spans="2:15" s="79" customFormat="1" x14ac:dyDescent="0.3">
      <c r="B429" s="83">
        <v>2015</v>
      </c>
      <c r="C429" s="86" t="s">
        <v>1220</v>
      </c>
      <c r="D429" s="86" t="s">
        <v>1221</v>
      </c>
      <c r="E429" s="86" t="s">
        <v>1222</v>
      </c>
      <c r="F429" s="86" t="s">
        <v>1223</v>
      </c>
      <c r="G429" s="86">
        <v>1150</v>
      </c>
      <c r="H429" s="86">
        <v>950</v>
      </c>
      <c r="I429" s="86">
        <v>100</v>
      </c>
      <c r="K429" s="74" t="s">
        <v>1879</v>
      </c>
      <c r="L429" s="71">
        <f t="shared" si="25"/>
        <v>0</v>
      </c>
      <c r="M429" s="74">
        <f t="shared" si="26"/>
        <v>107.065</v>
      </c>
      <c r="N429" s="72">
        <f t="shared" si="27"/>
        <v>0</v>
      </c>
      <c r="O429" s="86" t="s">
        <v>1934</v>
      </c>
    </row>
    <row r="430" spans="2:15" s="79" customFormat="1" x14ac:dyDescent="0.3">
      <c r="B430" s="83">
        <v>2015</v>
      </c>
      <c r="C430" s="86" t="s">
        <v>1224</v>
      </c>
      <c r="D430" s="86" t="s">
        <v>1225</v>
      </c>
      <c r="E430" s="86" t="s">
        <v>1226</v>
      </c>
      <c r="F430" s="86" t="s">
        <v>1227</v>
      </c>
      <c r="G430" s="86">
        <v>785</v>
      </c>
      <c r="H430" s="86">
        <v>650</v>
      </c>
      <c r="I430" s="86">
        <v>65</v>
      </c>
      <c r="K430" s="74" t="s">
        <v>1879</v>
      </c>
      <c r="L430" s="71">
        <f t="shared" si="25"/>
        <v>0</v>
      </c>
      <c r="M430" s="74">
        <f t="shared" si="26"/>
        <v>32.502924999999998</v>
      </c>
      <c r="N430" s="72">
        <f t="shared" si="27"/>
        <v>0</v>
      </c>
      <c r="O430" s="86" t="s">
        <v>1928</v>
      </c>
    </row>
    <row r="431" spans="2:15" s="79" customFormat="1" x14ac:dyDescent="0.3">
      <c r="B431" s="83">
        <v>2015</v>
      </c>
      <c r="C431" s="111" t="s">
        <v>2324</v>
      </c>
      <c r="D431" s="111" t="s">
        <v>2325</v>
      </c>
      <c r="E431" s="111" t="s">
        <v>2326</v>
      </c>
      <c r="F431" s="111" t="s">
        <v>2327</v>
      </c>
      <c r="G431" s="111">
        <v>1000</v>
      </c>
      <c r="H431" s="111">
        <v>920</v>
      </c>
      <c r="I431" s="111">
        <v>80</v>
      </c>
      <c r="K431" s="74" t="s">
        <v>1879</v>
      </c>
      <c r="L431" s="71">
        <f t="shared" si="25"/>
        <v>0</v>
      </c>
      <c r="M431" s="74">
        <f t="shared" si="26"/>
        <v>72.128</v>
      </c>
      <c r="N431" s="72">
        <f t="shared" si="27"/>
        <v>0</v>
      </c>
      <c r="O431" s="111" t="s">
        <v>1939</v>
      </c>
    </row>
    <row r="432" spans="2:15" s="79" customFormat="1" x14ac:dyDescent="0.3">
      <c r="B432" s="83">
        <v>2015</v>
      </c>
      <c r="C432" s="120" t="s">
        <v>1239</v>
      </c>
      <c r="D432" s="120" t="s">
        <v>1240</v>
      </c>
      <c r="E432" s="110" t="s">
        <v>1241</v>
      </c>
      <c r="F432" s="110" t="s">
        <v>817</v>
      </c>
      <c r="G432" s="110">
        <v>680</v>
      </c>
      <c r="H432" s="110">
        <v>580</v>
      </c>
      <c r="I432" s="110">
        <v>100</v>
      </c>
      <c r="K432" s="74" t="s">
        <v>1879</v>
      </c>
      <c r="L432" s="71">
        <f t="shared" si="25"/>
        <v>0</v>
      </c>
      <c r="M432" s="74">
        <f t="shared" si="26"/>
        <v>38.651200000000003</v>
      </c>
      <c r="N432" s="72">
        <f t="shared" si="27"/>
        <v>0</v>
      </c>
      <c r="O432" s="110" t="s">
        <v>1929</v>
      </c>
    </row>
    <row r="433" spans="2:15" s="79" customFormat="1" x14ac:dyDescent="0.3">
      <c r="B433" s="83">
        <v>2015</v>
      </c>
      <c r="C433" s="120" t="s">
        <v>1239</v>
      </c>
      <c r="D433" s="120" t="s">
        <v>1242</v>
      </c>
      <c r="E433" s="110" t="s">
        <v>1243</v>
      </c>
      <c r="F433" s="110" t="s">
        <v>1244</v>
      </c>
      <c r="G433" s="110">
        <v>1040</v>
      </c>
      <c r="H433" s="110">
        <v>950</v>
      </c>
      <c r="I433" s="110">
        <v>80</v>
      </c>
      <c r="K433" s="74" t="s">
        <v>1879</v>
      </c>
      <c r="L433" s="71">
        <f t="shared" si="25"/>
        <v>0</v>
      </c>
      <c r="M433" s="74">
        <f t="shared" si="26"/>
        <v>77.459199999999996</v>
      </c>
      <c r="N433" s="72">
        <f t="shared" si="27"/>
        <v>0</v>
      </c>
      <c r="O433" s="110" t="s">
        <v>1929</v>
      </c>
    </row>
    <row r="434" spans="2:15" s="79" customFormat="1" x14ac:dyDescent="0.3">
      <c r="B434" s="83">
        <v>2015</v>
      </c>
      <c r="C434" s="120" t="s">
        <v>1239</v>
      </c>
      <c r="D434" s="120" t="s">
        <v>1245</v>
      </c>
      <c r="E434" s="110" t="s">
        <v>1246</v>
      </c>
      <c r="F434" s="110" t="s">
        <v>1247</v>
      </c>
      <c r="G434" s="110">
        <v>1040</v>
      </c>
      <c r="H434" s="110">
        <v>950</v>
      </c>
      <c r="I434" s="110">
        <v>80</v>
      </c>
      <c r="K434" s="74" t="s">
        <v>1879</v>
      </c>
      <c r="L434" s="71">
        <f t="shared" si="25"/>
        <v>0</v>
      </c>
      <c r="M434" s="74">
        <f t="shared" si="26"/>
        <v>77.459199999999996</v>
      </c>
      <c r="N434" s="72">
        <f t="shared" si="27"/>
        <v>0</v>
      </c>
      <c r="O434" s="110" t="s">
        <v>1928</v>
      </c>
    </row>
    <row r="435" spans="2:15" s="79" customFormat="1" x14ac:dyDescent="0.3">
      <c r="B435" s="83">
        <v>2015</v>
      </c>
      <c r="C435" s="120" t="s">
        <v>1239</v>
      </c>
      <c r="D435" s="120" t="s">
        <v>1248</v>
      </c>
      <c r="E435" s="110" t="s">
        <v>1249</v>
      </c>
      <c r="F435" s="110" t="s">
        <v>1250</v>
      </c>
      <c r="G435" s="110">
        <v>940</v>
      </c>
      <c r="H435" s="110">
        <v>870</v>
      </c>
      <c r="I435" s="110">
        <v>80</v>
      </c>
      <c r="K435" s="74" t="s">
        <v>1879</v>
      </c>
      <c r="L435" s="71">
        <f t="shared" si="25"/>
        <v>0</v>
      </c>
      <c r="M435" s="74">
        <f t="shared" si="26"/>
        <v>64.115520000000004</v>
      </c>
      <c r="N435" s="72">
        <f t="shared" si="27"/>
        <v>0</v>
      </c>
      <c r="O435" s="110" t="s">
        <v>1929</v>
      </c>
    </row>
    <row r="436" spans="2:15" x14ac:dyDescent="0.3">
      <c r="B436" s="83">
        <v>2015</v>
      </c>
      <c r="C436" s="86" t="s">
        <v>1239</v>
      </c>
      <c r="D436" s="86" t="s">
        <v>1280</v>
      </c>
      <c r="E436" s="86" t="s">
        <v>1281</v>
      </c>
      <c r="F436" s="86" t="s">
        <v>1282</v>
      </c>
      <c r="G436" s="86">
        <v>1000</v>
      </c>
      <c r="H436" s="86">
        <v>900</v>
      </c>
      <c r="I436" s="86">
        <v>70</v>
      </c>
      <c r="K436" s="74" t="s">
        <v>1879</v>
      </c>
      <c r="L436" s="71">
        <f t="shared" si="25"/>
        <v>0</v>
      </c>
      <c r="M436" s="74">
        <f t="shared" si="26"/>
        <v>61.74</v>
      </c>
      <c r="N436" s="72">
        <f t="shared" si="27"/>
        <v>0</v>
      </c>
      <c r="O436" s="86" t="s">
        <v>1928</v>
      </c>
    </row>
    <row r="437" spans="2:15" x14ac:dyDescent="0.3">
      <c r="B437" s="83">
        <v>2015</v>
      </c>
      <c r="C437" s="110" t="s">
        <v>1239</v>
      </c>
      <c r="D437" s="110" t="s">
        <v>2209</v>
      </c>
      <c r="E437" s="110" t="s">
        <v>2210</v>
      </c>
      <c r="F437" s="110" t="s">
        <v>2211</v>
      </c>
      <c r="G437" s="110">
        <v>940</v>
      </c>
      <c r="H437" s="110">
        <v>870</v>
      </c>
      <c r="I437" s="110">
        <v>80</v>
      </c>
      <c r="K437" s="74" t="s">
        <v>1879</v>
      </c>
      <c r="L437" s="71">
        <f t="shared" si="25"/>
        <v>0</v>
      </c>
      <c r="M437" s="74">
        <f t="shared" si="26"/>
        <v>64.115520000000004</v>
      </c>
      <c r="N437" s="72">
        <f t="shared" si="27"/>
        <v>0</v>
      </c>
      <c r="O437" s="110" t="s">
        <v>1929</v>
      </c>
    </row>
    <row r="438" spans="2:15" x14ac:dyDescent="0.3">
      <c r="B438" s="83">
        <v>2015</v>
      </c>
      <c r="C438" s="110" t="s">
        <v>1239</v>
      </c>
      <c r="D438" s="110" t="s">
        <v>1283</v>
      </c>
      <c r="E438" s="110" t="s">
        <v>1284</v>
      </c>
      <c r="F438" s="110" t="s">
        <v>1230</v>
      </c>
      <c r="G438" s="110">
        <v>785</v>
      </c>
      <c r="H438" s="110">
        <v>650</v>
      </c>
      <c r="I438" s="110">
        <v>80</v>
      </c>
      <c r="K438" s="74" t="s">
        <v>1879</v>
      </c>
      <c r="L438" s="71">
        <f t="shared" si="25"/>
        <v>0</v>
      </c>
      <c r="M438" s="74">
        <f t="shared" si="26"/>
        <v>40.003599999999999</v>
      </c>
      <c r="N438" s="72">
        <f t="shared" si="27"/>
        <v>0</v>
      </c>
      <c r="O438" s="110" t="s">
        <v>1929</v>
      </c>
    </row>
    <row r="439" spans="2:15" x14ac:dyDescent="0.3">
      <c r="B439" s="83">
        <v>2015</v>
      </c>
      <c r="C439" s="110" t="s">
        <v>1239</v>
      </c>
      <c r="D439" s="110" t="s">
        <v>1285</v>
      </c>
      <c r="E439" s="110" t="s">
        <v>1286</v>
      </c>
      <c r="F439" s="110" t="s">
        <v>1258</v>
      </c>
      <c r="G439" s="110">
        <v>940</v>
      </c>
      <c r="H439" s="110">
        <v>870</v>
      </c>
      <c r="I439" s="110">
        <v>80</v>
      </c>
      <c r="K439" s="74" t="s">
        <v>1879</v>
      </c>
      <c r="L439" s="71">
        <f t="shared" si="25"/>
        <v>0</v>
      </c>
      <c r="M439" s="74">
        <f t="shared" si="26"/>
        <v>64.115520000000004</v>
      </c>
      <c r="N439" s="72">
        <f t="shared" si="27"/>
        <v>0</v>
      </c>
      <c r="O439" s="110" t="s">
        <v>1929</v>
      </c>
    </row>
    <row r="440" spans="2:15" x14ac:dyDescent="0.3">
      <c r="B440" s="83">
        <v>2015</v>
      </c>
      <c r="C440" s="110" t="s">
        <v>1239</v>
      </c>
      <c r="D440" s="110" t="s">
        <v>1287</v>
      </c>
      <c r="E440" s="110" t="s">
        <v>1288</v>
      </c>
      <c r="F440" s="110" t="s">
        <v>1261</v>
      </c>
      <c r="G440" s="110">
        <v>940</v>
      </c>
      <c r="H440" s="110">
        <v>870</v>
      </c>
      <c r="I440" s="110">
        <v>80</v>
      </c>
      <c r="K440" s="74" t="s">
        <v>1879</v>
      </c>
      <c r="L440" s="71">
        <f t="shared" si="25"/>
        <v>0</v>
      </c>
      <c r="M440" s="74">
        <f t="shared" si="26"/>
        <v>64.115520000000004</v>
      </c>
      <c r="N440" s="72">
        <f t="shared" si="27"/>
        <v>0</v>
      </c>
      <c r="O440" s="110" t="s">
        <v>1929</v>
      </c>
    </row>
    <row r="441" spans="2:15" x14ac:dyDescent="0.3">
      <c r="B441" s="83">
        <v>2015</v>
      </c>
      <c r="C441" s="110" t="s">
        <v>1239</v>
      </c>
      <c r="D441" s="110" t="s">
        <v>2212</v>
      </c>
      <c r="E441" s="110" t="s">
        <v>2213</v>
      </c>
      <c r="F441" s="110" t="s">
        <v>1264</v>
      </c>
      <c r="G441" s="110">
        <v>680</v>
      </c>
      <c r="H441" s="110">
        <v>520</v>
      </c>
      <c r="I441" s="110">
        <v>80</v>
      </c>
      <c r="K441" s="74" t="s">
        <v>1879</v>
      </c>
      <c r="L441" s="71">
        <f t="shared" si="25"/>
        <v>0</v>
      </c>
      <c r="M441" s="74">
        <f t="shared" si="26"/>
        <v>27.722239999999999</v>
      </c>
      <c r="N441" s="72">
        <f t="shared" si="27"/>
        <v>0</v>
      </c>
      <c r="O441" s="110" t="s">
        <v>1929</v>
      </c>
    </row>
    <row r="442" spans="2:15" x14ac:dyDescent="0.3">
      <c r="B442" s="83">
        <v>2015</v>
      </c>
      <c r="C442" s="110" t="s">
        <v>1239</v>
      </c>
      <c r="D442" s="110" t="s">
        <v>1289</v>
      </c>
      <c r="E442" s="110" t="s">
        <v>1290</v>
      </c>
      <c r="F442" s="110" t="s">
        <v>1291</v>
      </c>
      <c r="G442" s="110">
        <v>1150</v>
      </c>
      <c r="H442" s="110">
        <v>1000</v>
      </c>
      <c r="I442" s="110">
        <v>100</v>
      </c>
      <c r="K442" s="74" t="s">
        <v>1879</v>
      </c>
      <c r="L442" s="71">
        <f t="shared" si="25"/>
        <v>0</v>
      </c>
      <c r="M442" s="74">
        <f t="shared" si="26"/>
        <v>112.7</v>
      </c>
      <c r="N442" s="72">
        <f t="shared" si="27"/>
        <v>0</v>
      </c>
      <c r="O442" s="110" t="s">
        <v>1929</v>
      </c>
    </row>
    <row r="443" spans="2:15" x14ac:dyDescent="0.3">
      <c r="B443" s="83">
        <v>2015</v>
      </c>
      <c r="C443" s="110" t="s">
        <v>1239</v>
      </c>
      <c r="D443" s="110" t="s">
        <v>1292</v>
      </c>
      <c r="E443" s="110" t="s">
        <v>1293</v>
      </c>
      <c r="F443" s="110" t="s">
        <v>1267</v>
      </c>
      <c r="G443" s="110">
        <v>940</v>
      </c>
      <c r="H443" s="110">
        <v>870</v>
      </c>
      <c r="I443" s="110">
        <v>80</v>
      </c>
      <c r="K443" s="74" t="s">
        <v>1879</v>
      </c>
      <c r="L443" s="71">
        <f t="shared" si="25"/>
        <v>0</v>
      </c>
      <c r="M443" s="74">
        <f t="shared" si="26"/>
        <v>64.115520000000004</v>
      </c>
      <c r="N443" s="72">
        <f t="shared" si="27"/>
        <v>0</v>
      </c>
      <c r="O443" s="110" t="s">
        <v>1929</v>
      </c>
    </row>
    <row r="444" spans="2:15" x14ac:dyDescent="0.3">
      <c r="B444" s="83">
        <v>2015</v>
      </c>
      <c r="C444" s="110" t="s">
        <v>1239</v>
      </c>
      <c r="D444" s="110" t="s">
        <v>1294</v>
      </c>
      <c r="E444" s="110" t="s">
        <v>1295</v>
      </c>
      <c r="F444" s="110" t="s">
        <v>1296</v>
      </c>
      <c r="G444" s="110">
        <v>1150</v>
      </c>
      <c r="H444" s="110">
        <v>950</v>
      </c>
      <c r="I444" s="110">
        <v>100</v>
      </c>
      <c r="K444" s="74" t="s">
        <v>1879</v>
      </c>
      <c r="L444" s="71">
        <f t="shared" si="25"/>
        <v>0</v>
      </c>
      <c r="M444" s="74">
        <f t="shared" si="26"/>
        <v>107.065</v>
      </c>
      <c r="N444" s="72">
        <f t="shared" si="27"/>
        <v>0</v>
      </c>
      <c r="O444" s="110" t="s">
        <v>1929</v>
      </c>
    </row>
    <row r="445" spans="2:15" x14ac:dyDescent="0.3">
      <c r="B445" s="83">
        <v>2015</v>
      </c>
      <c r="C445" s="110" t="s">
        <v>1239</v>
      </c>
      <c r="D445" s="110" t="s">
        <v>1297</v>
      </c>
      <c r="E445" s="110" t="s">
        <v>1298</v>
      </c>
      <c r="F445" s="110" t="s">
        <v>1273</v>
      </c>
      <c r="G445" s="110">
        <v>785</v>
      </c>
      <c r="H445" s="110">
        <v>650</v>
      </c>
      <c r="I445" s="110">
        <v>80</v>
      </c>
      <c r="K445" s="74" t="s">
        <v>1879</v>
      </c>
      <c r="L445" s="71">
        <f t="shared" si="25"/>
        <v>0</v>
      </c>
      <c r="M445" s="74">
        <f t="shared" si="26"/>
        <v>40.003599999999999</v>
      </c>
      <c r="N445" s="72">
        <f t="shared" si="27"/>
        <v>0</v>
      </c>
      <c r="O445" s="110" t="s">
        <v>1929</v>
      </c>
    </row>
    <row r="446" spans="2:15" x14ac:dyDescent="0.3">
      <c r="B446" s="83">
        <v>2015</v>
      </c>
      <c r="C446" s="110" t="s">
        <v>1239</v>
      </c>
      <c r="D446" s="110" t="s">
        <v>1299</v>
      </c>
      <c r="E446" s="110" t="s">
        <v>1300</v>
      </c>
      <c r="F446" s="110" t="s">
        <v>1276</v>
      </c>
      <c r="G446" s="110">
        <v>940</v>
      </c>
      <c r="H446" s="110">
        <v>870</v>
      </c>
      <c r="I446" s="110">
        <v>80</v>
      </c>
      <c r="K446" s="74" t="s">
        <v>1879</v>
      </c>
      <c r="L446" s="71">
        <f t="shared" si="25"/>
        <v>0</v>
      </c>
      <c r="M446" s="74">
        <f t="shared" si="26"/>
        <v>64.115520000000004</v>
      </c>
      <c r="N446" s="72">
        <f t="shared" si="27"/>
        <v>0</v>
      </c>
      <c r="O446" s="110" t="s">
        <v>1929</v>
      </c>
    </row>
    <row r="447" spans="2:15" x14ac:dyDescent="0.3">
      <c r="B447" s="83">
        <v>2015</v>
      </c>
      <c r="C447" s="112" t="s">
        <v>1301</v>
      </c>
      <c r="D447" s="112" t="s">
        <v>1302</v>
      </c>
      <c r="E447" s="86" t="s">
        <v>1303</v>
      </c>
      <c r="F447" s="86" t="s">
        <v>1304</v>
      </c>
      <c r="G447" s="86">
        <v>580</v>
      </c>
      <c r="H447" s="86">
        <v>450</v>
      </c>
      <c r="I447" s="86">
        <v>75</v>
      </c>
      <c r="K447" s="74" t="s">
        <v>1879</v>
      </c>
      <c r="L447" s="71">
        <f t="shared" si="25"/>
        <v>0</v>
      </c>
      <c r="M447" s="74">
        <f t="shared" si="26"/>
        <v>19.183499999999999</v>
      </c>
      <c r="N447" s="72">
        <f t="shared" si="27"/>
        <v>0</v>
      </c>
      <c r="O447" s="86" t="s">
        <v>1929</v>
      </c>
    </row>
    <row r="448" spans="2:15" x14ac:dyDescent="0.3">
      <c r="B448" s="83">
        <v>2015</v>
      </c>
      <c r="C448" s="112" t="s">
        <v>1301</v>
      </c>
      <c r="D448" s="112" t="s">
        <v>1305</v>
      </c>
      <c r="E448" s="86" t="s">
        <v>1306</v>
      </c>
      <c r="F448" s="86" t="s">
        <v>1307</v>
      </c>
      <c r="G448" s="86">
        <v>1000</v>
      </c>
      <c r="H448" s="86">
        <v>880</v>
      </c>
      <c r="I448" s="86">
        <v>80</v>
      </c>
      <c r="K448" s="74" t="s">
        <v>1879</v>
      </c>
      <c r="L448" s="71">
        <f t="shared" si="25"/>
        <v>0</v>
      </c>
      <c r="M448" s="74">
        <f t="shared" si="26"/>
        <v>68.992000000000004</v>
      </c>
      <c r="N448" s="72">
        <f t="shared" si="27"/>
        <v>0</v>
      </c>
      <c r="O448" s="86" t="s">
        <v>1929</v>
      </c>
    </row>
    <row r="449" spans="2:15" x14ac:dyDescent="0.3">
      <c r="B449" s="83">
        <v>2015</v>
      </c>
      <c r="C449" s="109" t="s">
        <v>1301</v>
      </c>
      <c r="D449" s="85" t="s">
        <v>1311</v>
      </c>
      <c r="E449" s="86" t="s">
        <v>1312</v>
      </c>
      <c r="F449" s="86" t="s">
        <v>1313</v>
      </c>
      <c r="G449" s="86">
        <v>1000</v>
      </c>
      <c r="H449" s="86">
        <v>900</v>
      </c>
      <c r="I449" s="86">
        <v>80</v>
      </c>
      <c r="K449" s="74" t="s">
        <v>1879</v>
      </c>
      <c r="L449" s="71">
        <f t="shared" si="25"/>
        <v>0</v>
      </c>
      <c r="M449" s="74">
        <f t="shared" si="26"/>
        <v>70.56</v>
      </c>
      <c r="N449" s="72">
        <f t="shared" si="27"/>
        <v>0</v>
      </c>
      <c r="O449" s="86" t="s">
        <v>1929</v>
      </c>
    </row>
    <row r="450" spans="2:15" x14ac:dyDescent="0.3">
      <c r="B450" s="83">
        <v>2015</v>
      </c>
      <c r="C450" s="115" t="s">
        <v>1301</v>
      </c>
      <c r="D450" s="115" t="s">
        <v>2328</v>
      </c>
      <c r="E450" s="115" t="s">
        <v>2329</v>
      </c>
      <c r="F450" s="115" t="s">
        <v>2330</v>
      </c>
      <c r="G450" s="86">
        <v>1000</v>
      </c>
      <c r="H450" s="86">
        <v>900</v>
      </c>
      <c r="I450" s="86">
        <v>80</v>
      </c>
      <c r="K450" s="74" t="s">
        <v>1879</v>
      </c>
      <c r="L450" s="71">
        <f t="shared" si="25"/>
        <v>0</v>
      </c>
      <c r="M450" s="74">
        <f t="shared" si="26"/>
        <v>70.56</v>
      </c>
      <c r="N450" s="72">
        <f t="shared" si="27"/>
        <v>0</v>
      </c>
      <c r="O450" s="86"/>
    </row>
    <row r="451" spans="2:15" x14ac:dyDescent="0.3">
      <c r="B451" s="83">
        <v>2015</v>
      </c>
      <c r="C451" s="115" t="s">
        <v>1301</v>
      </c>
      <c r="D451" s="115" t="s">
        <v>2331</v>
      </c>
      <c r="E451" s="115" t="s">
        <v>2332</v>
      </c>
      <c r="F451" s="115" t="s">
        <v>2333</v>
      </c>
      <c r="G451" s="86">
        <v>1000</v>
      </c>
      <c r="H451" s="86">
        <v>900</v>
      </c>
      <c r="I451" s="86">
        <v>80</v>
      </c>
      <c r="K451" s="74" t="s">
        <v>1879</v>
      </c>
      <c r="L451" s="71">
        <f t="shared" si="25"/>
        <v>0</v>
      </c>
      <c r="M451" s="74">
        <f t="shared" si="26"/>
        <v>70.56</v>
      </c>
      <c r="N451" s="72">
        <f t="shared" si="27"/>
        <v>0</v>
      </c>
      <c r="O451" s="86"/>
    </row>
    <row r="452" spans="2:15" x14ac:dyDescent="0.3">
      <c r="B452" s="83">
        <v>2015</v>
      </c>
      <c r="C452" s="115" t="s">
        <v>1301</v>
      </c>
      <c r="D452" s="115" t="s">
        <v>1320</v>
      </c>
      <c r="E452" s="115" t="s">
        <v>1321</v>
      </c>
      <c r="F452" s="115" t="s">
        <v>2334</v>
      </c>
      <c r="G452" s="86">
        <v>1150</v>
      </c>
      <c r="H452" s="86">
        <v>1000</v>
      </c>
      <c r="I452" s="86">
        <v>100</v>
      </c>
      <c r="K452" s="74" t="s">
        <v>1879</v>
      </c>
      <c r="L452" s="71">
        <f t="shared" si="25"/>
        <v>0</v>
      </c>
      <c r="M452" s="74">
        <f t="shared" si="26"/>
        <v>112.7</v>
      </c>
      <c r="N452" s="72">
        <f t="shared" si="27"/>
        <v>0</v>
      </c>
      <c r="O452" s="86"/>
    </row>
    <row r="453" spans="2:15" x14ac:dyDescent="0.3">
      <c r="B453" s="83">
        <v>2015</v>
      </c>
      <c r="C453" s="112" t="s">
        <v>1301</v>
      </c>
      <c r="D453" s="112" t="s">
        <v>1358</v>
      </c>
      <c r="E453" s="86" t="s">
        <v>1359</v>
      </c>
      <c r="F453" s="86" t="s">
        <v>1360</v>
      </c>
      <c r="G453" s="86">
        <v>580</v>
      </c>
      <c r="H453" s="86">
        <v>450</v>
      </c>
      <c r="I453" s="86">
        <v>75</v>
      </c>
      <c r="K453" s="74" t="s">
        <v>1879</v>
      </c>
      <c r="L453" s="71">
        <f t="shared" si="25"/>
        <v>0</v>
      </c>
      <c r="M453" s="74">
        <f t="shared" si="26"/>
        <v>19.183499999999999</v>
      </c>
      <c r="N453" s="72">
        <f t="shared" si="27"/>
        <v>0</v>
      </c>
      <c r="O453" s="86" t="s">
        <v>1929</v>
      </c>
    </row>
    <row r="454" spans="2:15" x14ac:dyDescent="0.3">
      <c r="B454" s="83">
        <v>2015</v>
      </c>
      <c r="C454" s="112" t="s">
        <v>1301</v>
      </c>
      <c r="D454" s="112" t="s">
        <v>1355</v>
      </c>
      <c r="E454" s="86" t="s">
        <v>1356</v>
      </c>
      <c r="F454" s="86" t="s">
        <v>1357</v>
      </c>
      <c r="G454" s="86">
        <v>940</v>
      </c>
      <c r="H454" s="86">
        <v>900</v>
      </c>
      <c r="I454" s="86">
        <v>80</v>
      </c>
      <c r="K454" s="74" t="s">
        <v>1879</v>
      </c>
      <c r="L454" s="71">
        <f t="shared" si="25"/>
        <v>0</v>
      </c>
      <c r="M454" s="74">
        <f t="shared" si="26"/>
        <v>66.326400000000007</v>
      </c>
      <c r="N454" s="72">
        <f t="shared" si="27"/>
        <v>0</v>
      </c>
      <c r="O454" s="86" t="s">
        <v>1929</v>
      </c>
    </row>
    <row r="455" spans="2:15" x14ac:dyDescent="0.3">
      <c r="B455" s="83">
        <v>2015</v>
      </c>
      <c r="C455" s="86" t="s">
        <v>1301</v>
      </c>
      <c r="D455" s="86" t="s">
        <v>1364</v>
      </c>
      <c r="E455" s="86" t="s">
        <v>1365</v>
      </c>
      <c r="F455" s="86" t="s">
        <v>1366</v>
      </c>
      <c r="G455" s="86">
        <v>1000</v>
      </c>
      <c r="H455" s="86">
        <v>900</v>
      </c>
      <c r="I455" s="86">
        <v>80</v>
      </c>
      <c r="K455" s="74" t="s">
        <v>1879</v>
      </c>
      <c r="L455" s="71">
        <f t="shared" si="25"/>
        <v>0</v>
      </c>
      <c r="M455" s="74">
        <f t="shared" si="26"/>
        <v>70.56</v>
      </c>
      <c r="N455" s="72">
        <f t="shared" si="27"/>
        <v>0</v>
      </c>
      <c r="O455" s="86" t="s">
        <v>1929</v>
      </c>
    </row>
    <row r="456" spans="2:15" x14ac:dyDescent="0.3">
      <c r="B456" s="83">
        <v>2015</v>
      </c>
      <c r="C456" s="112" t="s">
        <v>1301</v>
      </c>
      <c r="D456" s="112" t="s">
        <v>2335</v>
      </c>
      <c r="E456" s="86" t="s">
        <v>2336</v>
      </c>
      <c r="F456" s="86" t="s">
        <v>2337</v>
      </c>
      <c r="G456" s="86">
        <v>1150</v>
      </c>
      <c r="H456" s="86">
        <v>950</v>
      </c>
      <c r="I456" s="86">
        <v>100</v>
      </c>
      <c r="K456" s="74" t="s">
        <v>1879</v>
      </c>
      <c r="L456" s="71">
        <f t="shared" si="25"/>
        <v>0</v>
      </c>
      <c r="M456" s="74">
        <f t="shared" si="26"/>
        <v>107.065</v>
      </c>
      <c r="N456" s="72">
        <f t="shared" si="27"/>
        <v>0</v>
      </c>
      <c r="O456" s="83" t="s">
        <v>1928</v>
      </c>
    </row>
    <row r="457" spans="2:15" x14ac:dyDescent="0.3">
      <c r="B457" s="83">
        <v>2015</v>
      </c>
      <c r="C457" s="110" t="s">
        <v>1301</v>
      </c>
      <c r="D457" s="110" t="s">
        <v>1335</v>
      </c>
      <c r="E457" s="86" t="s">
        <v>1336</v>
      </c>
      <c r="F457" s="86" t="s">
        <v>1337</v>
      </c>
      <c r="G457" s="86">
        <v>1000</v>
      </c>
      <c r="H457" s="86">
        <v>900</v>
      </c>
      <c r="I457" s="86">
        <v>80</v>
      </c>
      <c r="K457" s="74" t="s">
        <v>1879</v>
      </c>
      <c r="L457" s="71">
        <f t="shared" si="25"/>
        <v>0</v>
      </c>
      <c r="M457" s="74">
        <f t="shared" si="26"/>
        <v>70.56</v>
      </c>
      <c r="N457" s="72">
        <f t="shared" si="27"/>
        <v>0</v>
      </c>
      <c r="O457" s="86" t="s">
        <v>1929</v>
      </c>
    </row>
    <row r="458" spans="2:15" x14ac:dyDescent="0.3">
      <c r="B458" s="83">
        <v>2015</v>
      </c>
      <c r="C458" s="112" t="s">
        <v>1301</v>
      </c>
      <c r="D458" s="112" t="s">
        <v>1343</v>
      </c>
      <c r="E458" s="83" t="s">
        <v>1344</v>
      </c>
      <c r="F458" s="86" t="s">
        <v>1345</v>
      </c>
      <c r="G458" s="86">
        <v>1000</v>
      </c>
      <c r="H458" s="86">
        <v>900</v>
      </c>
      <c r="I458" s="86">
        <v>80</v>
      </c>
      <c r="K458" s="74" t="s">
        <v>1879</v>
      </c>
      <c r="L458" s="71">
        <f t="shared" si="25"/>
        <v>0</v>
      </c>
      <c r="M458" s="74">
        <f t="shared" si="26"/>
        <v>70.56</v>
      </c>
      <c r="N458" s="72">
        <f t="shared" si="27"/>
        <v>0</v>
      </c>
      <c r="O458" s="86" t="s">
        <v>1929</v>
      </c>
    </row>
    <row r="459" spans="2:15" x14ac:dyDescent="0.3">
      <c r="B459" s="83">
        <v>2015</v>
      </c>
      <c r="C459" s="112" t="s">
        <v>1301</v>
      </c>
      <c r="D459" s="112" t="s">
        <v>1346</v>
      </c>
      <c r="E459" s="86" t="s">
        <v>1347</v>
      </c>
      <c r="F459" s="86" t="s">
        <v>1348</v>
      </c>
      <c r="G459" s="86">
        <v>580</v>
      </c>
      <c r="H459" s="86">
        <v>450</v>
      </c>
      <c r="I459" s="86">
        <v>75</v>
      </c>
      <c r="K459" s="74" t="s">
        <v>1879</v>
      </c>
      <c r="L459" s="71">
        <f t="shared" ref="L459:L522" si="28">IF(AND(C459="Botanic",B459&gt;2017),0.3,IF(AND(O459="Placel",B459&gt;2017), 0.2,IF(AND(OR(D459="UTRU50E",D459 = "UEPL50E", D459 = "UGBS20E"),B459&gt;2019),0.2,0)))</f>
        <v>0</v>
      </c>
      <c r="M459" s="74">
        <f t="shared" si="26"/>
        <v>19.183499999999999</v>
      </c>
      <c r="N459" s="72">
        <f t="shared" si="27"/>
        <v>0</v>
      </c>
      <c r="O459" s="86" t="s">
        <v>1929</v>
      </c>
    </row>
    <row r="460" spans="2:15" x14ac:dyDescent="0.3">
      <c r="B460" s="83">
        <v>2015</v>
      </c>
      <c r="C460" s="112" t="s">
        <v>1301</v>
      </c>
      <c r="D460" s="112" t="s">
        <v>1349</v>
      </c>
      <c r="E460" s="86" t="s">
        <v>1350</v>
      </c>
      <c r="F460" s="86" t="s">
        <v>1351</v>
      </c>
      <c r="G460" s="86">
        <v>785</v>
      </c>
      <c r="H460" s="86">
        <v>650</v>
      </c>
      <c r="I460" s="86">
        <v>80</v>
      </c>
      <c r="K460" s="74" t="s">
        <v>1879</v>
      </c>
      <c r="L460" s="71">
        <f t="shared" si="28"/>
        <v>0</v>
      </c>
      <c r="M460" s="74">
        <f t="shared" si="26"/>
        <v>40.003599999999999</v>
      </c>
      <c r="N460" s="72">
        <f t="shared" si="27"/>
        <v>0</v>
      </c>
      <c r="O460" s="86" t="s">
        <v>1929</v>
      </c>
    </row>
    <row r="461" spans="2:15" x14ac:dyDescent="0.3">
      <c r="B461" s="83">
        <v>2015</v>
      </c>
      <c r="C461" s="112" t="s">
        <v>1301</v>
      </c>
      <c r="D461" s="112" t="s">
        <v>1352</v>
      </c>
      <c r="E461" s="86" t="s">
        <v>1353</v>
      </c>
      <c r="F461" s="86" t="s">
        <v>1354</v>
      </c>
      <c r="G461" s="86">
        <v>1000</v>
      </c>
      <c r="H461" s="86">
        <v>900</v>
      </c>
      <c r="I461" s="86">
        <v>80</v>
      </c>
      <c r="K461" s="74" t="s">
        <v>1879</v>
      </c>
      <c r="L461" s="71">
        <f t="shared" si="28"/>
        <v>0</v>
      </c>
      <c r="M461" s="74">
        <f t="shared" si="26"/>
        <v>70.56</v>
      </c>
      <c r="N461" s="72">
        <f t="shared" si="27"/>
        <v>0</v>
      </c>
      <c r="O461" s="86" t="s">
        <v>1929</v>
      </c>
    </row>
    <row r="462" spans="2:15" x14ac:dyDescent="0.3">
      <c r="B462" s="83">
        <v>2015</v>
      </c>
      <c r="C462" s="112" t="s">
        <v>1301</v>
      </c>
      <c r="D462" s="112" t="s">
        <v>2338</v>
      </c>
      <c r="E462" s="86" t="s">
        <v>2339</v>
      </c>
      <c r="F462" s="86" t="s">
        <v>2340</v>
      </c>
      <c r="G462" s="86">
        <v>785</v>
      </c>
      <c r="H462" s="86">
        <v>630</v>
      </c>
      <c r="I462" s="86">
        <v>80</v>
      </c>
      <c r="K462" s="74" t="s">
        <v>1879</v>
      </c>
      <c r="L462" s="71">
        <f t="shared" si="28"/>
        <v>0</v>
      </c>
      <c r="M462" s="74">
        <f t="shared" si="26"/>
        <v>38.77272</v>
      </c>
      <c r="N462" s="72">
        <f t="shared" si="27"/>
        <v>0</v>
      </c>
      <c r="O462" s="86" t="s">
        <v>1929</v>
      </c>
    </row>
    <row r="463" spans="2:15" x14ac:dyDescent="0.3">
      <c r="B463" s="83">
        <v>2015</v>
      </c>
      <c r="C463" s="86" t="s">
        <v>1301</v>
      </c>
      <c r="D463" s="86" t="s">
        <v>1874</v>
      </c>
      <c r="E463" s="86"/>
      <c r="F463" s="86"/>
      <c r="G463" s="86"/>
      <c r="H463" s="86"/>
      <c r="I463" s="86"/>
      <c r="K463" s="74" t="s">
        <v>1879</v>
      </c>
      <c r="L463" s="71">
        <f t="shared" si="28"/>
        <v>0</v>
      </c>
      <c r="M463" s="74">
        <f t="shared" si="26"/>
        <v>0</v>
      </c>
      <c r="N463" s="72">
        <f t="shared" si="27"/>
        <v>0</v>
      </c>
      <c r="O463" s="86"/>
    </row>
    <row r="464" spans="2:15" x14ac:dyDescent="0.3">
      <c r="B464" s="83">
        <v>2015</v>
      </c>
      <c r="C464" s="112" t="s">
        <v>1301</v>
      </c>
      <c r="D464" s="121" t="s">
        <v>1367</v>
      </c>
      <c r="E464" s="96" t="s">
        <v>1368</v>
      </c>
      <c r="F464" s="96" t="s">
        <v>1369</v>
      </c>
      <c r="G464" s="86">
        <v>1000</v>
      </c>
      <c r="H464" s="86">
        <v>880</v>
      </c>
      <c r="I464" s="86">
        <v>80</v>
      </c>
      <c r="K464" s="74" t="s">
        <v>1879</v>
      </c>
      <c r="L464" s="71">
        <f t="shared" si="28"/>
        <v>0</v>
      </c>
      <c r="M464" s="74">
        <f t="shared" si="26"/>
        <v>68.992000000000004</v>
      </c>
      <c r="N464" s="72">
        <f t="shared" si="27"/>
        <v>0</v>
      </c>
      <c r="O464" s="86" t="s">
        <v>1929</v>
      </c>
    </row>
    <row r="465" spans="2:15" x14ac:dyDescent="0.3">
      <c r="B465" s="83">
        <v>2015</v>
      </c>
      <c r="C465" s="112" t="s">
        <v>1301</v>
      </c>
      <c r="D465" s="108" t="s">
        <v>1370</v>
      </c>
      <c r="E465" s="86" t="s">
        <v>1371</v>
      </c>
      <c r="F465" s="86" t="s">
        <v>1372</v>
      </c>
      <c r="G465" s="86">
        <v>785</v>
      </c>
      <c r="H465" s="86">
        <v>600</v>
      </c>
      <c r="I465" s="86">
        <v>80</v>
      </c>
      <c r="K465" s="74" t="s">
        <v>1879</v>
      </c>
      <c r="L465" s="71">
        <f t="shared" si="28"/>
        <v>0</v>
      </c>
      <c r="M465" s="74">
        <f t="shared" ref="M465:M528" si="29">IF(K465="PEBD",PRODUCT(G465:I465)*$D$6/1000000,0)</f>
        <v>36.926400000000001</v>
      </c>
      <c r="N465" s="72">
        <f t="shared" ref="N465:N528" si="30">IF(M465="PEBD",PRODUCT(G465:I465)*$D$6/1000000,0)</f>
        <v>0</v>
      </c>
      <c r="O465" s="86" t="s">
        <v>1929</v>
      </c>
    </row>
    <row r="466" spans="2:15" x14ac:dyDescent="0.3">
      <c r="B466" s="83">
        <v>2015</v>
      </c>
      <c r="C466" s="112" t="s">
        <v>1301</v>
      </c>
      <c r="D466" s="112" t="s">
        <v>1373</v>
      </c>
      <c r="E466" s="86" t="s">
        <v>1374</v>
      </c>
      <c r="F466" s="86" t="s">
        <v>1375</v>
      </c>
      <c r="G466" s="86">
        <v>580</v>
      </c>
      <c r="H466" s="86">
        <v>450</v>
      </c>
      <c r="I466" s="86">
        <v>80</v>
      </c>
      <c r="K466" s="74" t="s">
        <v>1879</v>
      </c>
      <c r="L466" s="71">
        <f t="shared" si="28"/>
        <v>0</v>
      </c>
      <c r="M466" s="74">
        <f t="shared" si="29"/>
        <v>20.462399999999999</v>
      </c>
      <c r="N466" s="72">
        <f t="shared" si="30"/>
        <v>0</v>
      </c>
      <c r="O466" s="86" t="s">
        <v>1929</v>
      </c>
    </row>
    <row r="467" spans="2:15" x14ac:dyDescent="0.3">
      <c r="B467" s="83">
        <v>2015</v>
      </c>
      <c r="C467" s="112" t="s">
        <v>1301</v>
      </c>
      <c r="D467" s="112" t="s">
        <v>1376</v>
      </c>
      <c r="E467" s="86" t="s">
        <v>1377</v>
      </c>
      <c r="F467" s="86" t="s">
        <v>1378</v>
      </c>
      <c r="G467" s="86">
        <v>785</v>
      </c>
      <c r="H467" s="86">
        <v>650</v>
      </c>
      <c r="I467" s="86">
        <v>80</v>
      </c>
      <c r="K467" s="74" t="s">
        <v>1879</v>
      </c>
      <c r="L467" s="71">
        <f t="shared" si="28"/>
        <v>0</v>
      </c>
      <c r="M467" s="74">
        <f t="shared" si="29"/>
        <v>40.003599999999999</v>
      </c>
      <c r="N467" s="72">
        <f t="shared" si="30"/>
        <v>0</v>
      </c>
      <c r="O467" s="86" t="s">
        <v>1929</v>
      </c>
    </row>
    <row r="468" spans="2:15" x14ac:dyDescent="0.3">
      <c r="B468" s="83">
        <v>2015</v>
      </c>
      <c r="C468" s="112" t="s">
        <v>1301</v>
      </c>
      <c r="D468" s="112" t="s">
        <v>1379</v>
      </c>
      <c r="E468" s="86" t="s">
        <v>1380</v>
      </c>
      <c r="F468" s="86" t="s">
        <v>1381</v>
      </c>
      <c r="G468" s="86">
        <v>580</v>
      </c>
      <c r="H468" s="86">
        <v>450</v>
      </c>
      <c r="I468" s="86">
        <v>75</v>
      </c>
      <c r="K468" s="74" t="s">
        <v>1879</v>
      </c>
      <c r="L468" s="71">
        <f t="shared" si="28"/>
        <v>0</v>
      </c>
      <c r="M468" s="74">
        <f t="shared" si="29"/>
        <v>19.183499999999999</v>
      </c>
      <c r="N468" s="72">
        <f t="shared" si="30"/>
        <v>0</v>
      </c>
      <c r="O468" s="86" t="s">
        <v>1929</v>
      </c>
    </row>
    <row r="469" spans="2:15" x14ac:dyDescent="0.3">
      <c r="B469" s="83">
        <v>2015</v>
      </c>
      <c r="C469" s="86" t="s">
        <v>1301</v>
      </c>
      <c r="D469" s="86" t="s">
        <v>1875</v>
      </c>
      <c r="E469" s="86"/>
      <c r="F469" s="86"/>
      <c r="G469" s="86"/>
      <c r="H469" s="86"/>
      <c r="I469" s="86"/>
      <c r="K469" s="74" t="s">
        <v>1879</v>
      </c>
      <c r="L469" s="71">
        <f t="shared" si="28"/>
        <v>0</v>
      </c>
      <c r="M469" s="74">
        <f t="shared" si="29"/>
        <v>0</v>
      </c>
      <c r="N469" s="72">
        <f t="shared" si="30"/>
        <v>0</v>
      </c>
      <c r="O469" s="86"/>
    </row>
    <row r="470" spans="2:15" x14ac:dyDescent="0.3">
      <c r="B470" s="83">
        <v>2015</v>
      </c>
      <c r="C470" s="112" t="s">
        <v>1301</v>
      </c>
      <c r="D470" s="112" t="s">
        <v>1382</v>
      </c>
      <c r="E470" s="86" t="s">
        <v>1383</v>
      </c>
      <c r="F470" s="86" t="s">
        <v>1384</v>
      </c>
      <c r="G470" s="86">
        <v>580</v>
      </c>
      <c r="H470" s="86">
        <v>450</v>
      </c>
      <c r="I470" s="86">
        <v>75</v>
      </c>
      <c r="K470" s="74" t="s">
        <v>1879</v>
      </c>
      <c r="L470" s="71">
        <f t="shared" si="28"/>
        <v>0</v>
      </c>
      <c r="M470" s="74">
        <f t="shared" si="29"/>
        <v>19.183499999999999</v>
      </c>
      <c r="N470" s="72">
        <f t="shared" si="30"/>
        <v>0</v>
      </c>
      <c r="O470" s="86" t="s">
        <v>1929</v>
      </c>
    </row>
    <row r="471" spans="2:15" x14ac:dyDescent="0.3">
      <c r="B471" s="83">
        <v>2015</v>
      </c>
      <c r="C471" s="86" t="s">
        <v>1301</v>
      </c>
      <c r="D471" s="86" t="s">
        <v>1391</v>
      </c>
      <c r="E471" s="86" t="s">
        <v>1392</v>
      </c>
      <c r="F471" s="86" t="s">
        <v>1393</v>
      </c>
      <c r="G471" s="86">
        <v>940</v>
      </c>
      <c r="H471" s="86">
        <v>880</v>
      </c>
      <c r="I471" s="86">
        <v>80</v>
      </c>
      <c r="K471" s="74" t="s">
        <v>1879</v>
      </c>
      <c r="L471" s="71">
        <f t="shared" si="28"/>
        <v>0</v>
      </c>
      <c r="M471" s="74">
        <f t="shared" si="29"/>
        <v>64.85248</v>
      </c>
      <c r="N471" s="72">
        <f t="shared" si="30"/>
        <v>0</v>
      </c>
      <c r="O471" s="86" t="s">
        <v>1929</v>
      </c>
    </row>
    <row r="472" spans="2:15" x14ac:dyDescent="0.3">
      <c r="B472" s="83">
        <v>2015</v>
      </c>
      <c r="C472" s="86" t="s">
        <v>1301</v>
      </c>
      <c r="D472" s="86" t="s">
        <v>1385</v>
      </c>
      <c r="E472" s="86" t="s">
        <v>1386</v>
      </c>
      <c r="F472" s="86" t="s">
        <v>1387</v>
      </c>
      <c r="G472" s="86">
        <v>580</v>
      </c>
      <c r="H472" s="86">
        <v>450</v>
      </c>
      <c r="I472" s="86">
        <v>75</v>
      </c>
      <c r="K472" s="74" t="s">
        <v>1879</v>
      </c>
      <c r="L472" s="71">
        <f t="shared" si="28"/>
        <v>0</v>
      </c>
      <c r="M472" s="74">
        <f t="shared" si="29"/>
        <v>19.183499999999999</v>
      </c>
      <c r="N472" s="72">
        <f t="shared" si="30"/>
        <v>0</v>
      </c>
      <c r="O472" s="86" t="s">
        <v>1929</v>
      </c>
    </row>
    <row r="473" spans="2:15" x14ac:dyDescent="0.3">
      <c r="B473" s="83">
        <v>2015</v>
      </c>
      <c r="C473" s="86" t="s">
        <v>1301</v>
      </c>
      <c r="D473" s="86" t="s">
        <v>1388</v>
      </c>
      <c r="E473" s="86" t="s">
        <v>1389</v>
      </c>
      <c r="F473" s="86" t="s">
        <v>1390</v>
      </c>
      <c r="G473" s="86">
        <v>785</v>
      </c>
      <c r="H473" s="86">
        <v>650</v>
      </c>
      <c r="I473" s="86">
        <v>80</v>
      </c>
      <c r="K473" s="74" t="s">
        <v>1879</v>
      </c>
      <c r="L473" s="71">
        <f t="shared" si="28"/>
        <v>0</v>
      </c>
      <c r="M473" s="74">
        <f t="shared" si="29"/>
        <v>40.003599999999999</v>
      </c>
      <c r="N473" s="72">
        <f t="shared" si="30"/>
        <v>0</v>
      </c>
      <c r="O473" s="86" t="s">
        <v>1929</v>
      </c>
    </row>
    <row r="474" spans="2:15" x14ac:dyDescent="0.3">
      <c r="B474" s="83">
        <v>2015</v>
      </c>
      <c r="C474" s="86" t="s">
        <v>1301</v>
      </c>
      <c r="D474" s="86" t="s">
        <v>1394</v>
      </c>
      <c r="E474" s="86" t="s">
        <v>1395</v>
      </c>
      <c r="F474" s="86" t="s">
        <v>1396</v>
      </c>
      <c r="G474" s="86">
        <v>1000</v>
      </c>
      <c r="H474" s="86">
        <v>900</v>
      </c>
      <c r="I474" s="86">
        <v>80</v>
      </c>
      <c r="K474" s="74" t="s">
        <v>1879</v>
      </c>
      <c r="L474" s="71">
        <f t="shared" si="28"/>
        <v>0</v>
      </c>
      <c r="M474" s="74">
        <f t="shared" si="29"/>
        <v>70.56</v>
      </c>
      <c r="N474" s="72">
        <f t="shared" si="30"/>
        <v>0</v>
      </c>
      <c r="O474" s="86" t="s">
        <v>1929</v>
      </c>
    </row>
    <row r="475" spans="2:15" x14ac:dyDescent="0.3">
      <c r="B475" s="83">
        <v>2015</v>
      </c>
      <c r="C475" s="86" t="s">
        <v>1301</v>
      </c>
      <c r="D475" s="86" t="s">
        <v>1397</v>
      </c>
      <c r="E475" s="86" t="s">
        <v>1398</v>
      </c>
      <c r="F475" s="86" t="s">
        <v>1399</v>
      </c>
      <c r="G475" s="86">
        <v>785</v>
      </c>
      <c r="H475" s="86">
        <v>650</v>
      </c>
      <c r="I475" s="86">
        <v>80</v>
      </c>
      <c r="K475" s="74" t="s">
        <v>1879</v>
      </c>
      <c r="L475" s="71">
        <f t="shared" si="28"/>
        <v>0</v>
      </c>
      <c r="M475" s="74">
        <f t="shared" si="29"/>
        <v>40.003599999999999</v>
      </c>
      <c r="N475" s="72">
        <f t="shared" si="30"/>
        <v>0</v>
      </c>
      <c r="O475" s="86" t="s">
        <v>1929</v>
      </c>
    </row>
    <row r="476" spans="2:15" x14ac:dyDescent="0.3">
      <c r="B476" s="83">
        <v>2015</v>
      </c>
      <c r="C476" s="86" t="s">
        <v>1301</v>
      </c>
      <c r="D476" s="86" t="s">
        <v>1400</v>
      </c>
      <c r="E476" s="86" t="s">
        <v>1401</v>
      </c>
      <c r="F476" s="86" t="s">
        <v>1402</v>
      </c>
      <c r="G476" s="86">
        <v>1000</v>
      </c>
      <c r="H476" s="86">
        <v>900</v>
      </c>
      <c r="I476" s="86">
        <v>80</v>
      </c>
      <c r="K476" s="74" t="s">
        <v>1879</v>
      </c>
      <c r="L476" s="71">
        <f t="shared" si="28"/>
        <v>0</v>
      </c>
      <c r="M476" s="74">
        <f t="shared" si="29"/>
        <v>70.56</v>
      </c>
      <c r="N476" s="72">
        <f t="shared" si="30"/>
        <v>0</v>
      </c>
      <c r="O476" s="86" t="s">
        <v>1929</v>
      </c>
    </row>
    <row r="477" spans="2:15" x14ac:dyDescent="0.3">
      <c r="B477" s="83">
        <v>2015</v>
      </c>
      <c r="C477" s="86" t="s">
        <v>1301</v>
      </c>
      <c r="D477" s="86" t="s">
        <v>1403</v>
      </c>
      <c r="E477" s="86" t="s">
        <v>1404</v>
      </c>
      <c r="F477" s="86" t="s">
        <v>1405</v>
      </c>
      <c r="G477" s="86">
        <v>785</v>
      </c>
      <c r="H477" s="86">
        <v>650</v>
      </c>
      <c r="I477" s="86">
        <v>80</v>
      </c>
      <c r="K477" s="74" t="s">
        <v>1879</v>
      </c>
      <c r="L477" s="71">
        <f t="shared" si="28"/>
        <v>0</v>
      </c>
      <c r="M477" s="74">
        <f t="shared" si="29"/>
        <v>40.003599999999999</v>
      </c>
      <c r="N477" s="72">
        <f t="shared" si="30"/>
        <v>0</v>
      </c>
      <c r="O477" s="86" t="s">
        <v>1929</v>
      </c>
    </row>
    <row r="478" spans="2:15" x14ac:dyDescent="0.3">
      <c r="B478" s="83">
        <v>2015</v>
      </c>
      <c r="C478" s="86" t="s">
        <v>1301</v>
      </c>
      <c r="D478" s="86" t="s">
        <v>1406</v>
      </c>
      <c r="E478" s="86" t="s">
        <v>1407</v>
      </c>
      <c r="F478" s="86" t="s">
        <v>1408</v>
      </c>
      <c r="G478" s="86">
        <v>1000</v>
      </c>
      <c r="H478" s="86">
        <v>900</v>
      </c>
      <c r="I478" s="86">
        <v>80</v>
      </c>
      <c r="K478" s="74" t="s">
        <v>1879</v>
      </c>
      <c r="L478" s="71">
        <f t="shared" si="28"/>
        <v>0</v>
      </c>
      <c r="M478" s="74">
        <f t="shared" si="29"/>
        <v>70.56</v>
      </c>
      <c r="N478" s="72">
        <f t="shared" si="30"/>
        <v>0</v>
      </c>
      <c r="O478" s="86" t="s">
        <v>1929</v>
      </c>
    </row>
    <row r="479" spans="2:15" x14ac:dyDescent="0.3">
      <c r="B479" s="83">
        <v>2015</v>
      </c>
      <c r="C479" s="86" t="s">
        <v>1301</v>
      </c>
      <c r="D479" s="86" t="s">
        <v>1412</v>
      </c>
      <c r="E479" s="86" t="s">
        <v>1413</v>
      </c>
      <c r="F479" s="86" t="s">
        <v>1414</v>
      </c>
      <c r="G479" s="86">
        <v>1000</v>
      </c>
      <c r="H479" s="86">
        <v>880</v>
      </c>
      <c r="I479" s="86">
        <v>110</v>
      </c>
      <c r="K479" s="74" t="s">
        <v>1879</v>
      </c>
      <c r="L479" s="71">
        <f t="shared" si="28"/>
        <v>0</v>
      </c>
      <c r="M479" s="74">
        <f t="shared" si="29"/>
        <v>94.864000000000004</v>
      </c>
      <c r="N479" s="72">
        <f t="shared" si="30"/>
        <v>0</v>
      </c>
      <c r="O479" s="86" t="s">
        <v>1929</v>
      </c>
    </row>
    <row r="480" spans="2:15" x14ac:dyDescent="0.3">
      <c r="B480" s="83">
        <v>2015</v>
      </c>
      <c r="C480" s="86" t="s">
        <v>1301</v>
      </c>
      <c r="D480" s="86" t="s">
        <v>1415</v>
      </c>
      <c r="E480" s="86" t="s">
        <v>1416</v>
      </c>
      <c r="F480" s="86" t="s">
        <v>1417</v>
      </c>
      <c r="G480" s="86">
        <v>940</v>
      </c>
      <c r="H480" s="86">
        <v>900</v>
      </c>
      <c r="I480" s="86">
        <v>80</v>
      </c>
      <c r="K480" s="74" t="s">
        <v>1879</v>
      </c>
      <c r="L480" s="71">
        <f t="shared" si="28"/>
        <v>0</v>
      </c>
      <c r="M480" s="74">
        <f t="shared" si="29"/>
        <v>66.326400000000007</v>
      </c>
      <c r="N480" s="72">
        <f t="shared" si="30"/>
        <v>0</v>
      </c>
      <c r="O480" s="86" t="s">
        <v>1929</v>
      </c>
    </row>
    <row r="481" spans="2:15" x14ac:dyDescent="0.3">
      <c r="B481" s="83">
        <v>2015</v>
      </c>
      <c r="C481" s="86" t="s">
        <v>14</v>
      </c>
      <c r="D481" s="86" t="s">
        <v>1326</v>
      </c>
      <c r="E481" s="86" t="s">
        <v>1327</v>
      </c>
      <c r="F481" s="86" t="s">
        <v>1328</v>
      </c>
      <c r="G481" s="86">
        <v>1000</v>
      </c>
      <c r="H481" s="86">
        <v>790</v>
      </c>
      <c r="I481" s="86">
        <v>110</v>
      </c>
      <c r="K481" s="74" t="s">
        <v>1879</v>
      </c>
      <c r="L481" s="71">
        <f t="shared" si="28"/>
        <v>0</v>
      </c>
      <c r="M481" s="74">
        <f t="shared" si="29"/>
        <v>85.162000000000006</v>
      </c>
      <c r="N481" s="72">
        <f t="shared" si="30"/>
        <v>0</v>
      </c>
      <c r="O481" s="86" t="s">
        <v>1928</v>
      </c>
    </row>
    <row r="482" spans="2:15" x14ac:dyDescent="0.3">
      <c r="B482" s="83">
        <v>2015</v>
      </c>
      <c r="C482" s="86" t="s">
        <v>14</v>
      </c>
      <c r="D482" s="86" t="s">
        <v>1329</v>
      </c>
      <c r="E482" s="86" t="s">
        <v>1330</v>
      </c>
      <c r="F482" s="86" t="s">
        <v>1334</v>
      </c>
      <c r="G482" s="86">
        <v>1140</v>
      </c>
      <c r="H482" s="86">
        <v>980</v>
      </c>
      <c r="I482" s="86">
        <v>170</v>
      </c>
      <c r="K482" s="74" t="s">
        <v>1879</v>
      </c>
      <c r="L482" s="71">
        <f t="shared" si="28"/>
        <v>0</v>
      </c>
      <c r="M482" s="74">
        <f t="shared" si="29"/>
        <v>186.12551999999999</v>
      </c>
      <c r="N482" s="72">
        <f t="shared" si="30"/>
        <v>0</v>
      </c>
      <c r="O482" s="86" t="s">
        <v>1928</v>
      </c>
    </row>
    <row r="483" spans="2:15" x14ac:dyDescent="0.3">
      <c r="B483" s="83">
        <v>2015</v>
      </c>
      <c r="C483" s="111" t="s">
        <v>1446</v>
      </c>
      <c r="D483" s="111" t="s">
        <v>2228</v>
      </c>
      <c r="E483" s="111" t="s">
        <v>2229</v>
      </c>
      <c r="F483" s="111" t="s">
        <v>2230</v>
      </c>
      <c r="G483" s="111">
        <v>780</v>
      </c>
      <c r="H483" s="111">
        <v>670</v>
      </c>
      <c r="I483" s="111">
        <v>110</v>
      </c>
      <c r="K483" s="74" t="s">
        <v>1879</v>
      </c>
      <c r="L483" s="71">
        <f t="shared" si="28"/>
        <v>0</v>
      </c>
      <c r="M483" s="74">
        <f t="shared" si="29"/>
        <v>56.336280000000002</v>
      </c>
      <c r="N483" s="72">
        <f t="shared" si="30"/>
        <v>0</v>
      </c>
      <c r="O483" s="111" t="s">
        <v>1928</v>
      </c>
    </row>
    <row r="484" spans="2:15" x14ac:dyDescent="0.3">
      <c r="B484" s="83">
        <v>2015</v>
      </c>
      <c r="C484" s="112" t="s">
        <v>1436</v>
      </c>
      <c r="D484" s="112" t="s">
        <v>1437</v>
      </c>
      <c r="E484" s="86" t="s">
        <v>1438</v>
      </c>
      <c r="F484" s="86" t="s">
        <v>1439</v>
      </c>
      <c r="G484" s="86">
        <v>1040</v>
      </c>
      <c r="H484" s="86">
        <v>950</v>
      </c>
      <c r="I484" s="86">
        <v>80</v>
      </c>
      <c r="K484" s="74" t="s">
        <v>1879</v>
      </c>
      <c r="L484" s="71">
        <f t="shared" si="28"/>
        <v>0</v>
      </c>
      <c r="M484" s="74">
        <f t="shared" si="29"/>
        <v>77.459199999999996</v>
      </c>
      <c r="N484" s="72">
        <f t="shared" si="30"/>
        <v>0</v>
      </c>
      <c r="O484" s="86" t="s">
        <v>1928</v>
      </c>
    </row>
    <row r="485" spans="2:15" x14ac:dyDescent="0.3">
      <c r="B485" s="83">
        <v>2015</v>
      </c>
      <c r="C485" s="112" t="s">
        <v>1436</v>
      </c>
      <c r="D485" s="112" t="s">
        <v>1440</v>
      </c>
      <c r="E485" s="86" t="s">
        <v>1441</v>
      </c>
      <c r="F485" s="86" t="s">
        <v>1442</v>
      </c>
      <c r="G485" s="86">
        <v>1040</v>
      </c>
      <c r="H485" s="86">
        <v>950</v>
      </c>
      <c r="I485" s="86">
        <v>80</v>
      </c>
      <c r="K485" s="74" t="s">
        <v>1879</v>
      </c>
      <c r="L485" s="71">
        <f t="shared" si="28"/>
        <v>0</v>
      </c>
      <c r="M485" s="74">
        <f t="shared" si="29"/>
        <v>77.459199999999996</v>
      </c>
      <c r="N485" s="72">
        <f t="shared" si="30"/>
        <v>0</v>
      </c>
      <c r="O485" s="86" t="s">
        <v>1928</v>
      </c>
    </row>
    <row r="486" spans="2:15" x14ac:dyDescent="0.3">
      <c r="B486" s="83">
        <v>2015</v>
      </c>
      <c r="C486" s="112" t="s">
        <v>1436</v>
      </c>
      <c r="D486" s="112" t="s">
        <v>1443</v>
      </c>
      <c r="E486" s="86" t="s">
        <v>1444</v>
      </c>
      <c r="F486" s="86" t="s">
        <v>1445</v>
      </c>
      <c r="G486" s="86">
        <v>940</v>
      </c>
      <c r="H486" s="86">
        <v>870</v>
      </c>
      <c r="I486" s="86">
        <v>80</v>
      </c>
      <c r="K486" s="74" t="s">
        <v>1879</v>
      </c>
      <c r="L486" s="71">
        <f t="shared" si="28"/>
        <v>0</v>
      </c>
      <c r="M486" s="74">
        <f t="shared" si="29"/>
        <v>64.115520000000004</v>
      </c>
      <c r="N486" s="72">
        <f t="shared" si="30"/>
        <v>0</v>
      </c>
      <c r="O486" s="86" t="s">
        <v>1928</v>
      </c>
    </row>
    <row r="487" spans="2:15" x14ac:dyDescent="0.3">
      <c r="B487" s="83">
        <v>2015</v>
      </c>
      <c r="C487" s="94" t="s">
        <v>1446</v>
      </c>
      <c r="D487" s="94" t="s">
        <v>1447</v>
      </c>
      <c r="E487" s="86" t="s">
        <v>1447</v>
      </c>
      <c r="F487" s="86" t="s">
        <v>1447</v>
      </c>
      <c r="G487" s="86">
        <v>1200</v>
      </c>
      <c r="H487" s="86">
        <v>900</v>
      </c>
      <c r="I487" s="86">
        <v>80</v>
      </c>
      <c r="K487" s="74" t="s">
        <v>1879</v>
      </c>
      <c r="L487" s="71">
        <f t="shared" si="28"/>
        <v>0</v>
      </c>
      <c r="M487" s="74">
        <f t="shared" si="29"/>
        <v>84.671999999999997</v>
      </c>
      <c r="N487" s="72">
        <f t="shared" si="30"/>
        <v>0</v>
      </c>
      <c r="O487" s="86" t="s">
        <v>1928</v>
      </c>
    </row>
    <row r="488" spans="2:15" x14ac:dyDescent="0.3">
      <c r="B488" s="83">
        <v>2015</v>
      </c>
      <c r="C488" s="112" t="s">
        <v>1436</v>
      </c>
      <c r="D488" s="112" t="s">
        <v>1476</v>
      </c>
      <c r="E488" s="86" t="s">
        <v>1477</v>
      </c>
      <c r="F488" s="86" t="s">
        <v>1478</v>
      </c>
      <c r="G488" s="86">
        <v>1000</v>
      </c>
      <c r="H488" s="86">
        <v>900</v>
      </c>
      <c r="I488" s="86">
        <v>80</v>
      </c>
      <c r="K488" s="74" t="s">
        <v>1879</v>
      </c>
      <c r="L488" s="71">
        <f t="shared" si="28"/>
        <v>0</v>
      </c>
      <c r="M488" s="74">
        <f t="shared" si="29"/>
        <v>70.56</v>
      </c>
      <c r="N488" s="72">
        <f t="shared" si="30"/>
        <v>0</v>
      </c>
      <c r="O488" s="86" t="s">
        <v>1928</v>
      </c>
    </row>
    <row r="489" spans="2:15" x14ac:dyDescent="0.3">
      <c r="B489" s="83">
        <v>2015</v>
      </c>
      <c r="C489" s="112" t="s">
        <v>1436</v>
      </c>
      <c r="D489" s="112" t="s">
        <v>1479</v>
      </c>
      <c r="E489" s="86" t="s">
        <v>1480</v>
      </c>
      <c r="F489" s="86" t="s">
        <v>1481</v>
      </c>
      <c r="G489" s="86">
        <v>1000</v>
      </c>
      <c r="H489" s="86">
        <v>900</v>
      </c>
      <c r="I489" s="86">
        <v>80</v>
      </c>
      <c r="K489" s="74" t="s">
        <v>1879</v>
      </c>
      <c r="L489" s="71">
        <f t="shared" si="28"/>
        <v>0</v>
      </c>
      <c r="M489" s="74">
        <f t="shared" si="29"/>
        <v>70.56</v>
      </c>
      <c r="N489" s="72">
        <f t="shared" si="30"/>
        <v>0</v>
      </c>
      <c r="O489" s="86" t="s">
        <v>1928</v>
      </c>
    </row>
    <row r="490" spans="2:15" x14ac:dyDescent="0.3">
      <c r="B490" s="83">
        <v>2015</v>
      </c>
      <c r="C490" s="112" t="s">
        <v>1436</v>
      </c>
      <c r="D490" s="112" t="s">
        <v>1482</v>
      </c>
      <c r="E490" s="86" t="s">
        <v>1483</v>
      </c>
      <c r="F490" s="86" t="s">
        <v>1484</v>
      </c>
      <c r="G490" s="86">
        <v>1000</v>
      </c>
      <c r="H490" s="86">
        <v>900</v>
      </c>
      <c r="I490" s="86">
        <v>70</v>
      </c>
      <c r="K490" s="74" t="s">
        <v>1879</v>
      </c>
      <c r="L490" s="71">
        <f t="shared" si="28"/>
        <v>0</v>
      </c>
      <c r="M490" s="74">
        <f t="shared" si="29"/>
        <v>61.74</v>
      </c>
      <c r="N490" s="72">
        <f t="shared" si="30"/>
        <v>0</v>
      </c>
      <c r="O490" s="86" t="s">
        <v>1928</v>
      </c>
    </row>
    <row r="491" spans="2:15" x14ac:dyDescent="0.3">
      <c r="B491" s="83">
        <v>2015</v>
      </c>
      <c r="C491" s="112" t="s">
        <v>1436</v>
      </c>
      <c r="D491" s="112" t="s">
        <v>1485</v>
      </c>
      <c r="E491" s="86" t="s">
        <v>1486</v>
      </c>
      <c r="F491" s="86" t="s">
        <v>1487</v>
      </c>
      <c r="G491" s="86">
        <v>940</v>
      </c>
      <c r="H491" s="86">
        <v>870</v>
      </c>
      <c r="I491" s="86">
        <v>70</v>
      </c>
      <c r="K491" s="74" t="s">
        <v>1879</v>
      </c>
      <c r="L491" s="71">
        <f t="shared" si="28"/>
        <v>0</v>
      </c>
      <c r="M491" s="74">
        <f t="shared" si="29"/>
        <v>56.101080000000003</v>
      </c>
      <c r="N491" s="72">
        <f t="shared" si="30"/>
        <v>0</v>
      </c>
      <c r="O491" s="86" t="s">
        <v>1935</v>
      </c>
    </row>
    <row r="492" spans="2:15" x14ac:dyDescent="0.3">
      <c r="B492" s="83">
        <v>2015</v>
      </c>
      <c r="C492" s="87" t="s">
        <v>1734</v>
      </c>
      <c r="D492" s="87" t="s">
        <v>2231</v>
      </c>
      <c r="E492" s="87" t="s">
        <v>2232</v>
      </c>
      <c r="F492" s="87" t="s">
        <v>2233</v>
      </c>
      <c r="G492" s="87">
        <v>1000</v>
      </c>
      <c r="H492" s="87">
        <v>900</v>
      </c>
      <c r="I492" s="87">
        <v>70</v>
      </c>
      <c r="K492" s="74" t="s">
        <v>1879</v>
      </c>
      <c r="L492" s="71">
        <f t="shared" si="28"/>
        <v>0</v>
      </c>
      <c r="M492" s="74">
        <f t="shared" si="29"/>
        <v>61.74</v>
      </c>
      <c r="N492" s="72">
        <f t="shared" si="30"/>
        <v>0</v>
      </c>
      <c r="O492" s="87" t="s">
        <v>1928</v>
      </c>
    </row>
    <row r="493" spans="2:15" x14ac:dyDescent="0.3">
      <c r="B493" s="83">
        <v>2015</v>
      </c>
      <c r="C493" s="112" t="s">
        <v>1436</v>
      </c>
      <c r="D493" s="112" t="s">
        <v>1491</v>
      </c>
      <c r="E493" s="86" t="s">
        <v>1492</v>
      </c>
      <c r="F493" s="86" t="s">
        <v>1493</v>
      </c>
      <c r="G493" s="86">
        <v>1150</v>
      </c>
      <c r="H493" s="86">
        <v>1000</v>
      </c>
      <c r="I493" s="86">
        <v>100</v>
      </c>
      <c r="K493" s="74" t="s">
        <v>1879</v>
      </c>
      <c r="L493" s="71">
        <f t="shared" si="28"/>
        <v>0</v>
      </c>
      <c r="M493" s="74">
        <f t="shared" si="29"/>
        <v>112.7</v>
      </c>
      <c r="N493" s="72">
        <f t="shared" si="30"/>
        <v>0</v>
      </c>
      <c r="O493" s="86" t="s">
        <v>1928</v>
      </c>
    </row>
    <row r="494" spans="2:15" x14ac:dyDescent="0.3">
      <c r="B494" s="83">
        <v>2015</v>
      </c>
      <c r="C494" s="112" t="s">
        <v>1436</v>
      </c>
      <c r="D494" s="112" t="s">
        <v>1488</v>
      </c>
      <c r="E494" s="86" t="s">
        <v>1489</v>
      </c>
      <c r="F494" s="86" t="s">
        <v>1490</v>
      </c>
      <c r="G494" s="86">
        <v>1000</v>
      </c>
      <c r="H494" s="86">
        <v>900</v>
      </c>
      <c r="I494" s="86">
        <v>80</v>
      </c>
      <c r="K494" s="74" t="s">
        <v>1879</v>
      </c>
      <c r="L494" s="71">
        <f t="shared" si="28"/>
        <v>0</v>
      </c>
      <c r="M494" s="74">
        <f t="shared" si="29"/>
        <v>70.56</v>
      </c>
      <c r="N494" s="72">
        <f t="shared" si="30"/>
        <v>0</v>
      </c>
      <c r="O494" s="86" t="s">
        <v>1928</v>
      </c>
    </row>
    <row r="495" spans="2:15" x14ac:dyDescent="0.3">
      <c r="B495" s="83">
        <v>2015</v>
      </c>
      <c r="C495" s="112" t="s">
        <v>1436</v>
      </c>
      <c r="D495" s="112" t="s">
        <v>1494</v>
      </c>
      <c r="E495" s="122" t="s">
        <v>1495</v>
      </c>
      <c r="F495" s="122" t="s">
        <v>1496</v>
      </c>
      <c r="G495" s="122">
        <v>1000</v>
      </c>
      <c r="H495" s="122">
        <v>900</v>
      </c>
      <c r="I495" s="122">
        <v>70</v>
      </c>
      <c r="K495" s="74" t="s">
        <v>1879</v>
      </c>
      <c r="L495" s="71">
        <f t="shared" si="28"/>
        <v>0</v>
      </c>
      <c r="M495" s="74">
        <f t="shared" si="29"/>
        <v>61.74</v>
      </c>
      <c r="N495" s="72">
        <f t="shared" si="30"/>
        <v>0</v>
      </c>
      <c r="O495" s="122" t="s">
        <v>1928</v>
      </c>
    </row>
    <row r="496" spans="2:15" x14ac:dyDescent="0.3">
      <c r="B496" s="83">
        <v>2015</v>
      </c>
      <c r="C496" s="87" t="s">
        <v>2234</v>
      </c>
      <c r="D496" s="87" t="s">
        <v>2235</v>
      </c>
      <c r="E496" s="87" t="s">
        <v>2236</v>
      </c>
      <c r="F496" s="87" t="s">
        <v>2237</v>
      </c>
      <c r="G496" s="87">
        <v>1150</v>
      </c>
      <c r="H496" s="87">
        <v>1000</v>
      </c>
      <c r="I496" s="87">
        <v>100</v>
      </c>
      <c r="K496" s="74" t="s">
        <v>1879</v>
      </c>
      <c r="L496" s="71">
        <f t="shared" si="28"/>
        <v>0</v>
      </c>
      <c r="M496" s="74">
        <f t="shared" si="29"/>
        <v>112.7</v>
      </c>
      <c r="N496" s="72">
        <f t="shared" si="30"/>
        <v>0</v>
      </c>
      <c r="O496" s="87" t="s">
        <v>1928</v>
      </c>
    </row>
    <row r="497" spans="2:15" x14ac:dyDescent="0.3">
      <c r="B497" s="83">
        <v>2015</v>
      </c>
      <c r="C497" s="86" t="s">
        <v>1683</v>
      </c>
      <c r="D497" s="86"/>
      <c r="E497" s="86" t="s">
        <v>1685</v>
      </c>
      <c r="F497" s="86" t="s">
        <v>1686</v>
      </c>
      <c r="G497" s="86">
        <v>785</v>
      </c>
      <c r="H497" s="86">
        <v>680</v>
      </c>
      <c r="I497" s="86">
        <v>130</v>
      </c>
      <c r="K497" s="74" t="s">
        <v>1879</v>
      </c>
      <c r="L497" s="71">
        <f t="shared" si="28"/>
        <v>0</v>
      </c>
      <c r="M497" s="74">
        <f t="shared" si="29"/>
        <v>68.006119999999996</v>
      </c>
      <c r="N497" s="72">
        <f t="shared" si="30"/>
        <v>0</v>
      </c>
      <c r="O497" s="86" t="s">
        <v>1928</v>
      </c>
    </row>
    <row r="498" spans="2:15" x14ac:dyDescent="0.3">
      <c r="B498" s="83">
        <v>2015</v>
      </c>
      <c r="C498" s="86" t="s">
        <v>1683</v>
      </c>
      <c r="D498" s="86"/>
      <c r="E498" s="86" t="s">
        <v>1684</v>
      </c>
      <c r="F498" s="86"/>
      <c r="G498" s="86">
        <v>1040</v>
      </c>
      <c r="H498" s="86">
        <v>710</v>
      </c>
      <c r="I498" s="86">
        <v>130</v>
      </c>
      <c r="K498" s="74" t="s">
        <v>1879</v>
      </c>
      <c r="L498" s="71">
        <f t="shared" si="28"/>
        <v>0</v>
      </c>
      <c r="M498" s="74">
        <f t="shared" si="29"/>
        <v>94.072159999999997</v>
      </c>
      <c r="N498" s="72">
        <f t="shared" si="30"/>
        <v>0</v>
      </c>
      <c r="O498" s="86" t="s">
        <v>1928</v>
      </c>
    </row>
    <row r="499" spans="2:15" x14ac:dyDescent="0.3">
      <c r="B499" s="83">
        <v>2015</v>
      </c>
      <c r="C499" s="86" t="s">
        <v>14</v>
      </c>
      <c r="D499" s="86" t="s">
        <v>1001</v>
      </c>
      <c r="E499" s="86" t="s">
        <v>2238</v>
      </c>
      <c r="F499" s="86" t="s">
        <v>1003</v>
      </c>
      <c r="G499" s="86">
        <v>1050</v>
      </c>
      <c r="H499" s="86">
        <v>800</v>
      </c>
      <c r="I499" s="86">
        <v>100</v>
      </c>
      <c r="K499" s="74" t="s">
        <v>1879</v>
      </c>
      <c r="L499" s="71">
        <f t="shared" si="28"/>
        <v>0</v>
      </c>
      <c r="M499" s="74">
        <f t="shared" si="29"/>
        <v>82.32</v>
      </c>
      <c r="N499" s="72">
        <f t="shared" si="30"/>
        <v>0</v>
      </c>
      <c r="O499" s="86" t="s">
        <v>1928</v>
      </c>
    </row>
    <row r="500" spans="2:15" x14ac:dyDescent="0.3">
      <c r="B500" s="83">
        <v>2015</v>
      </c>
      <c r="C500" s="86" t="s">
        <v>1448</v>
      </c>
      <c r="D500" s="86" t="s">
        <v>1461</v>
      </c>
      <c r="E500" s="86" t="s">
        <v>1462</v>
      </c>
      <c r="F500" s="86" t="s">
        <v>1463</v>
      </c>
      <c r="G500" s="86"/>
      <c r="H500" s="86"/>
      <c r="I500" s="86"/>
      <c r="K500" s="74" t="s">
        <v>1879</v>
      </c>
      <c r="L500" s="71">
        <f t="shared" si="28"/>
        <v>0</v>
      </c>
      <c r="M500" s="74">
        <f t="shared" si="29"/>
        <v>0</v>
      </c>
      <c r="N500" s="72">
        <f t="shared" si="30"/>
        <v>0</v>
      </c>
      <c r="O500" s="86"/>
    </row>
    <row r="501" spans="2:15" x14ac:dyDescent="0.3">
      <c r="B501" s="83">
        <v>2015</v>
      </c>
      <c r="C501" s="99" t="s">
        <v>1448</v>
      </c>
      <c r="D501" s="99" t="s">
        <v>1464</v>
      </c>
      <c r="E501" s="99" t="s">
        <v>1465</v>
      </c>
      <c r="F501" s="99" t="s">
        <v>1466</v>
      </c>
      <c r="G501" s="99">
        <v>1000</v>
      </c>
      <c r="H501" s="99">
        <v>880</v>
      </c>
      <c r="I501" s="99">
        <v>120</v>
      </c>
      <c r="K501" s="74" t="s">
        <v>1879</v>
      </c>
      <c r="L501" s="71">
        <f t="shared" si="28"/>
        <v>0</v>
      </c>
      <c r="M501" s="74">
        <f t="shared" si="29"/>
        <v>103.488</v>
      </c>
      <c r="N501" s="72">
        <f t="shared" si="30"/>
        <v>0</v>
      </c>
      <c r="O501" s="99" t="s">
        <v>1928</v>
      </c>
    </row>
    <row r="502" spans="2:15" x14ac:dyDescent="0.3">
      <c r="B502" s="83">
        <v>2015</v>
      </c>
      <c r="C502" s="86" t="s">
        <v>1696</v>
      </c>
      <c r="D502" s="86" t="s">
        <v>1697</v>
      </c>
      <c r="E502" s="86" t="s">
        <v>1698</v>
      </c>
      <c r="F502" s="86" t="s">
        <v>1699</v>
      </c>
      <c r="G502" s="86">
        <v>1000</v>
      </c>
      <c r="H502" s="86">
        <v>880</v>
      </c>
      <c r="I502" s="86">
        <v>80</v>
      </c>
      <c r="K502" s="74" t="s">
        <v>1879</v>
      </c>
      <c r="L502" s="71">
        <f t="shared" si="28"/>
        <v>0</v>
      </c>
      <c r="M502" s="74">
        <f t="shared" si="29"/>
        <v>68.992000000000004</v>
      </c>
      <c r="N502" s="72">
        <f t="shared" si="30"/>
        <v>0</v>
      </c>
      <c r="O502" s="86" t="s">
        <v>1929</v>
      </c>
    </row>
    <row r="503" spans="2:15" x14ac:dyDescent="0.3">
      <c r="B503" s="83">
        <v>2015</v>
      </c>
      <c r="C503" s="86" t="s">
        <v>1704</v>
      </c>
      <c r="D503" s="86" t="s">
        <v>1715</v>
      </c>
      <c r="E503" s="86" t="s">
        <v>1716</v>
      </c>
      <c r="F503" s="86" t="s">
        <v>1717</v>
      </c>
      <c r="G503" s="86">
        <v>940</v>
      </c>
      <c r="H503" s="86">
        <v>870</v>
      </c>
      <c r="I503" s="86">
        <v>140</v>
      </c>
      <c r="K503" s="74" t="s">
        <v>1879</v>
      </c>
      <c r="L503" s="71">
        <f t="shared" si="28"/>
        <v>0</v>
      </c>
      <c r="M503" s="74">
        <f t="shared" si="29"/>
        <v>112.20216000000001</v>
      </c>
      <c r="N503" s="72">
        <f t="shared" si="30"/>
        <v>0</v>
      </c>
      <c r="O503" s="83" t="s">
        <v>1928</v>
      </c>
    </row>
    <row r="504" spans="2:15" x14ac:dyDescent="0.3">
      <c r="B504" s="83">
        <v>2015</v>
      </c>
      <c r="C504" s="86" t="s">
        <v>1704</v>
      </c>
      <c r="D504" s="100" t="s">
        <v>1711</v>
      </c>
      <c r="E504" s="83" t="s">
        <v>1712</v>
      </c>
      <c r="F504" s="83" t="s">
        <v>1707</v>
      </c>
      <c r="G504" s="86">
        <v>940</v>
      </c>
      <c r="H504" s="86">
        <v>870</v>
      </c>
      <c r="I504" s="86">
        <v>140</v>
      </c>
      <c r="K504" s="74" t="s">
        <v>1879</v>
      </c>
      <c r="L504" s="71">
        <f t="shared" si="28"/>
        <v>0</v>
      </c>
      <c r="M504" s="74">
        <f t="shared" si="29"/>
        <v>112.20216000000001</v>
      </c>
      <c r="N504" s="72">
        <f t="shared" si="30"/>
        <v>0</v>
      </c>
      <c r="O504" s="83" t="s">
        <v>1928</v>
      </c>
    </row>
    <row r="505" spans="2:15" x14ac:dyDescent="0.3">
      <c r="B505" s="83">
        <v>2015</v>
      </c>
      <c r="C505" s="86" t="s">
        <v>1704</v>
      </c>
      <c r="D505" s="100" t="s">
        <v>1713</v>
      </c>
      <c r="E505" s="83" t="s">
        <v>1714</v>
      </c>
      <c r="F505" s="83" t="s">
        <v>1707</v>
      </c>
      <c r="G505" s="86">
        <v>940</v>
      </c>
      <c r="H505" s="86">
        <v>870</v>
      </c>
      <c r="I505" s="86">
        <v>140</v>
      </c>
      <c r="K505" s="74" t="s">
        <v>1879</v>
      </c>
      <c r="L505" s="71">
        <f t="shared" si="28"/>
        <v>0</v>
      </c>
      <c r="M505" s="74">
        <f t="shared" si="29"/>
        <v>112.20216000000001</v>
      </c>
      <c r="N505" s="72">
        <f t="shared" si="30"/>
        <v>0</v>
      </c>
      <c r="O505" s="83" t="s">
        <v>1928</v>
      </c>
    </row>
    <row r="506" spans="2:15" x14ac:dyDescent="0.3">
      <c r="B506" s="83">
        <v>2015</v>
      </c>
      <c r="C506" s="86" t="s">
        <v>1704</v>
      </c>
      <c r="D506" s="100" t="s">
        <v>1718</v>
      </c>
      <c r="E506" s="83" t="s">
        <v>1719</v>
      </c>
      <c r="F506" s="83" t="s">
        <v>1707</v>
      </c>
      <c r="G506" s="86">
        <v>940</v>
      </c>
      <c r="H506" s="86">
        <v>870</v>
      </c>
      <c r="I506" s="86">
        <v>140</v>
      </c>
      <c r="K506" s="74" t="s">
        <v>1879</v>
      </c>
      <c r="L506" s="71">
        <f t="shared" si="28"/>
        <v>0</v>
      </c>
      <c r="M506" s="74">
        <f t="shared" si="29"/>
        <v>112.20216000000001</v>
      </c>
      <c r="N506" s="72">
        <f t="shared" si="30"/>
        <v>0</v>
      </c>
      <c r="O506" s="83" t="s">
        <v>1928</v>
      </c>
    </row>
    <row r="507" spans="2:15" x14ac:dyDescent="0.3">
      <c r="B507" s="83">
        <v>2015</v>
      </c>
      <c r="C507" s="86" t="s">
        <v>1704</v>
      </c>
      <c r="D507" s="100" t="s">
        <v>1720</v>
      </c>
      <c r="E507" s="83" t="s">
        <v>1721</v>
      </c>
      <c r="F507" s="83" t="s">
        <v>1707</v>
      </c>
      <c r="G507" s="86">
        <v>940</v>
      </c>
      <c r="H507" s="86">
        <v>870</v>
      </c>
      <c r="I507" s="86">
        <v>140</v>
      </c>
      <c r="K507" s="74" t="s">
        <v>1879</v>
      </c>
      <c r="L507" s="71">
        <f t="shared" si="28"/>
        <v>0</v>
      </c>
      <c r="M507" s="74">
        <f t="shared" si="29"/>
        <v>112.20216000000001</v>
      </c>
      <c r="N507" s="72">
        <f t="shared" si="30"/>
        <v>0</v>
      </c>
      <c r="O507" s="83" t="s">
        <v>1928</v>
      </c>
    </row>
    <row r="508" spans="2:15" x14ac:dyDescent="0.3">
      <c r="B508" s="83">
        <v>2015</v>
      </c>
      <c r="C508" s="86" t="s">
        <v>1704</v>
      </c>
      <c r="D508" s="100" t="s">
        <v>2239</v>
      </c>
      <c r="E508" s="83" t="s">
        <v>1722</v>
      </c>
      <c r="F508" s="83" t="s">
        <v>1707</v>
      </c>
      <c r="G508" s="86">
        <v>940</v>
      </c>
      <c r="H508" s="86">
        <v>870</v>
      </c>
      <c r="I508" s="86">
        <v>140</v>
      </c>
      <c r="K508" s="74" t="s">
        <v>1879</v>
      </c>
      <c r="L508" s="71">
        <f t="shared" si="28"/>
        <v>0</v>
      </c>
      <c r="M508" s="74">
        <f t="shared" si="29"/>
        <v>112.20216000000001</v>
      </c>
      <c r="N508" s="72">
        <f t="shared" si="30"/>
        <v>0</v>
      </c>
      <c r="O508" s="83" t="s">
        <v>1928</v>
      </c>
    </row>
    <row r="509" spans="2:15" x14ac:dyDescent="0.3">
      <c r="B509" s="83">
        <v>2015</v>
      </c>
      <c r="C509" s="86" t="s">
        <v>1704</v>
      </c>
      <c r="D509" s="100" t="s">
        <v>1723</v>
      </c>
      <c r="E509" s="83" t="s">
        <v>1724</v>
      </c>
      <c r="F509" s="83" t="s">
        <v>1707</v>
      </c>
      <c r="G509" s="86">
        <v>940</v>
      </c>
      <c r="H509" s="86">
        <v>870</v>
      </c>
      <c r="I509" s="86">
        <v>140</v>
      </c>
      <c r="K509" s="74" t="s">
        <v>1879</v>
      </c>
      <c r="L509" s="71">
        <f t="shared" si="28"/>
        <v>0</v>
      </c>
      <c r="M509" s="74">
        <f t="shared" si="29"/>
        <v>112.20216000000001</v>
      </c>
      <c r="N509" s="72">
        <f t="shared" si="30"/>
        <v>0</v>
      </c>
      <c r="O509" s="83" t="s">
        <v>1928</v>
      </c>
    </row>
    <row r="510" spans="2:15" x14ac:dyDescent="0.3">
      <c r="B510" s="83">
        <v>2015</v>
      </c>
      <c r="C510" s="86" t="s">
        <v>1704</v>
      </c>
      <c r="D510" s="100" t="s">
        <v>1725</v>
      </c>
      <c r="E510" s="83" t="s">
        <v>1726</v>
      </c>
      <c r="F510" s="83" t="s">
        <v>1707</v>
      </c>
      <c r="G510" s="86">
        <v>940</v>
      </c>
      <c r="H510" s="86">
        <v>870</v>
      </c>
      <c r="I510" s="86">
        <v>140</v>
      </c>
      <c r="K510" s="74" t="s">
        <v>1879</v>
      </c>
      <c r="L510" s="71">
        <f t="shared" si="28"/>
        <v>0</v>
      </c>
      <c r="M510" s="74">
        <f t="shared" si="29"/>
        <v>112.20216000000001</v>
      </c>
      <c r="N510" s="72">
        <f t="shared" si="30"/>
        <v>0</v>
      </c>
      <c r="O510" s="83" t="s">
        <v>1928</v>
      </c>
    </row>
    <row r="511" spans="2:15" x14ac:dyDescent="0.3">
      <c r="B511" s="83">
        <v>2015</v>
      </c>
      <c r="C511" s="86" t="s">
        <v>1704</v>
      </c>
      <c r="D511" s="100" t="s">
        <v>1727</v>
      </c>
      <c r="E511" s="83" t="s">
        <v>1728</v>
      </c>
      <c r="F511" s="83" t="s">
        <v>1707</v>
      </c>
      <c r="G511" s="86">
        <v>940</v>
      </c>
      <c r="H511" s="86">
        <v>870</v>
      </c>
      <c r="I511" s="86">
        <v>140</v>
      </c>
      <c r="K511" s="74" t="s">
        <v>1879</v>
      </c>
      <c r="L511" s="71">
        <f t="shared" si="28"/>
        <v>0</v>
      </c>
      <c r="M511" s="74">
        <f t="shared" si="29"/>
        <v>112.20216000000001</v>
      </c>
      <c r="N511" s="72">
        <f t="shared" si="30"/>
        <v>0</v>
      </c>
      <c r="O511" s="83" t="s">
        <v>1928</v>
      </c>
    </row>
    <row r="512" spans="2:15" x14ac:dyDescent="0.3">
      <c r="B512" s="83">
        <v>2015</v>
      </c>
      <c r="C512" s="86" t="s">
        <v>1704</v>
      </c>
      <c r="D512" s="100" t="s">
        <v>1729</v>
      </c>
      <c r="E512" s="83" t="s">
        <v>1730</v>
      </c>
      <c r="F512" s="83" t="s">
        <v>1707</v>
      </c>
      <c r="G512" s="86">
        <v>940</v>
      </c>
      <c r="H512" s="86">
        <v>870</v>
      </c>
      <c r="I512" s="86">
        <v>140</v>
      </c>
      <c r="K512" s="74" t="s">
        <v>1879</v>
      </c>
      <c r="L512" s="71">
        <f t="shared" si="28"/>
        <v>0</v>
      </c>
      <c r="M512" s="74">
        <f t="shared" si="29"/>
        <v>112.20216000000001</v>
      </c>
      <c r="N512" s="72">
        <f t="shared" si="30"/>
        <v>0</v>
      </c>
      <c r="O512" s="83" t="s">
        <v>1928</v>
      </c>
    </row>
    <row r="513" spans="2:15" x14ac:dyDescent="0.3">
      <c r="B513" s="83">
        <v>2015</v>
      </c>
      <c r="C513" s="86" t="s">
        <v>1704</v>
      </c>
      <c r="D513" s="100" t="s">
        <v>1705</v>
      </c>
      <c r="E513" s="83" t="s">
        <v>1706</v>
      </c>
      <c r="F513" s="83" t="s">
        <v>1707</v>
      </c>
      <c r="G513" s="86">
        <v>940</v>
      </c>
      <c r="H513" s="86">
        <v>870</v>
      </c>
      <c r="I513" s="86">
        <v>140</v>
      </c>
      <c r="K513" s="74" t="s">
        <v>1879</v>
      </c>
      <c r="L513" s="71">
        <f t="shared" si="28"/>
        <v>0</v>
      </c>
      <c r="M513" s="74">
        <f t="shared" si="29"/>
        <v>112.20216000000001</v>
      </c>
      <c r="N513" s="72">
        <f t="shared" si="30"/>
        <v>0</v>
      </c>
      <c r="O513" s="83" t="s">
        <v>1928</v>
      </c>
    </row>
    <row r="514" spans="2:15" x14ac:dyDescent="0.3">
      <c r="B514" s="83">
        <v>2015</v>
      </c>
      <c r="C514" s="86" t="s">
        <v>1446</v>
      </c>
      <c r="D514" s="86" t="s">
        <v>1731</v>
      </c>
      <c r="E514" s="86" t="s">
        <v>1732</v>
      </c>
      <c r="F514" s="86" t="s">
        <v>1733</v>
      </c>
      <c r="G514" s="86">
        <v>780</v>
      </c>
      <c r="H514" s="86">
        <v>670</v>
      </c>
      <c r="I514" s="86">
        <v>110</v>
      </c>
      <c r="K514" s="74" t="s">
        <v>1879</v>
      </c>
      <c r="L514" s="71">
        <f t="shared" si="28"/>
        <v>0</v>
      </c>
      <c r="M514" s="74">
        <f t="shared" si="29"/>
        <v>56.336280000000002</v>
      </c>
      <c r="N514" s="72">
        <f t="shared" si="30"/>
        <v>0</v>
      </c>
      <c r="O514" s="86" t="s">
        <v>1928</v>
      </c>
    </row>
    <row r="515" spans="2:15" x14ac:dyDescent="0.3">
      <c r="B515" s="83">
        <v>2015</v>
      </c>
      <c r="C515" s="92" t="s">
        <v>1448</v>
      </c>
      <c r="D515" s="92" t="s">
        <v>1458</v>
      </c>
      <c r="E515" s="92" t="s">
        <v>1459</v>
      </c>
      <c r="F515" s="92" t="s">
        <v>1460</v>
      </c>
      <c r="G515" s="92">
        <v>600</v>
      </c>
      <c r="H515" s="101" t="s">
        <v>1897</v>
      </c>
      <c r="I515" s="92">
        <v>80</v>
      </c>
      <c r="K515" s="74" t="s">
        <v>1879</v>
      </c>
      <c r="L515" s="71">
        <f t="shared" si="28"/>
        <v>0</v>
      </c>
      <c r="M515" s="74">
        <f t="shared" si="29"/>
        <v>4.7039999999999998E-2</v>
      </c>
      <c r="N515" s="72">
        <f t="shared" si="30"/>
        <v>0</v>
      </c>
      <c r="O515" s="92" t="s">
        <v>1928</v>
      </c>
    </row>
    <row r="516" spans="2:15" x14ac:dyDescent="0.3">
      <c r="B516" s="83">
        <v>2015</v>
      </c>
      <c r="C516" s="111" t="s">
        <v>1448</v>
      </c>
      <c r="D516" s="111" t="s">
        <v>1449</v>
      </c>
      <c r="E516" s="111" t="s">
        <v>2248</v>
      </c>
      <c r="F516" s="111" t="s">
        <v>2249</v>
      </c>
      <c r="G516" s="111">
        <v>1150</v>
      </c>
      <c r="H516" s="111">
        <v>950</v>
      </c>
      <c r="I516" s="111">
        <v>100</v>
      </c>
      <c r="K516" s="74" t="s">
        <v>1879</v>
      </c>
      <c r="L516" s="71">
        <f t="shared" si="28"/>
        <v>0</v>
      </c>
      <c r="M516" s="74">
        <f t="shared" si="29"/>
        <v>107.065</v>
      </c>
      <c r="N516" s="72">
        <f t="shared" si="30"/>
        <v>0</v>
      </c>
      <c r="O516" s="111" t="s">
        <v>1928</v>
      </c>
    </row>
    <row r="517" spans="2:15" x14ac:dyDescent="0.3">
      <c r="B517" s="83">
        <v>2015</v>
      </c>
      <c r="C517" s="108" t="s">
        <v>1448</v>
      </c>
      <c r="D517" s="108" t="s">
        <v>1449</v>
      </c>
      <c r="E517" s="89" t="s">
        <v>1450</v>
      </c>
      <c r="F517" s="86" t="s">
        <v>1451</v>
      </c>
      <c r="G517" s="86">
        <v>1000</v>
      </c>
      <c r="H517" s="86">
        <v>900</v>
      </c>
      <c r="I517" s="86">
        <v>100</v>
      </c>
      <c r="K517" s="74" t="s">
        <v>1879</v>
      </c>
      <c r="L517" s="71">
        <f t="shared" si="28"/>
        <v>0</v>
      </c>
      <c r="M517" s="74">
        <f t="shared" si="29"/>
        <v>88.2</v>
      </c>
      <c r="N517" s="72">
        <f t="shared" si="30"/>
        <v>0</v>
      </c>
      <c r="O517" s="86" t="s">
        <v>1928</v>
      </c>
    </row>
    <row r="518" spans="2:15" x14ac:dyDescent="0.3">
      <c r="B518" s="83">
        <v>2015</v>
      </c>
      <c r="C518" s="119" t="s">
        <v>1448</v>
      </c>
      <c r="D518" s="119" t="s">
        <v>1452</v>
      </c>
      <c r="E518" s="119" t="s">
        <v>2341</v>
      </c>
      <c r="F518" s="119" t="s">
        <v>1454</v>
      </c>
      <c r="G518" s="119">
        <v>600</v>
      </c>
      <c r="H518" s="119">
        <v>630</v>
      </c>
      <c r="I518" s="119">
        <v>100</v>
      </c>
      <c r="K518" s="74" t="s">
        <v>1879</v>
      </c>
      <c r="L518" s="71">
        <f t="shared" si="28"/>
        <v>0</v>
      </c>
      <c r="M518" s="74">
        <f t="shared" si="29"/>
        <v>37.043999999999997</v>
      </c>
      <c r="N518" s="72">
        <f t="shared" si="30"/>
        <v>0</v>
      </c>
      <c r="O518" s="92" t="s">
        <v>1928</v>
      </c>
    </row>
    <row r="519" spans="2:15" x14ac:dyDescent="0.3">
      <c r="B519" s="83">
        <v>2015</v>
      </c>
      <c r="C519" s="119" t="s">
        <v>1448</v>
      </c>
      <c r="D519" s="123" t="s">
        <v>1455</v>
      </c>
      <c r="E519" s="123" t="s">
        <v>1456</v>
      </c>
      <c r="F519" s="123" t="s">
        <v>1457</v>
      </c>
      <c r="G519" s="119">
        <v>550</v>
      </c>
      <c r="H519" s="119">
        <v>1050</v>
      </c>
      <c r="I519" s="119">
        <v>95</v>
      </c>
      <c r="K519" s="74" t="s">
        <v>1879</v>
      </c>
      <c r="L519" s="71">
        <f t="shared" si="28"/>
        <v>0</v>
      </c>
      <c r="M519" s="74">
        <f t="shared" si="29"/>
        <v>53.765250000000002</v>
      </c>
      <c r="N519" s="72">
        <f t="shared" si="30"/>
        <v>0</v>
      </c>
      <c r="O519" s="92" t="s">
        <v>1928</v>
      </c>
    </row>
    <row r="520" spans="2:15" x14ac:dyDescent="0.3">
      <c r="B520" s="83">
        <v>2015</v>
      </c>
      <c r="C520" s="89" t="s">
        <v>1448</v>
      </c>
      <c r="D520" s="89" t="s">
        <v>1467</v>
      </c>
      <c r="E520" s="89" t="s">
        <v>1468</v>
      </c>
      <c r="F520" s="86" t="s">
        <v>1469</v>
      </c>
      <c r="G520" s="86">
        <v>1150</v>
      </c>
      <c r="H520" s="86">
        <v>950</v>
      </c>
      <c r="I520" s="86">
        <v>100</v>
      </c>
      <c r="K520" s="74" t="s">
        <v>1879</v>
      </c>
      <c r="L520" s="71">
        <f t="shared" si="28"/>
        <v>0</v>
      </c>
      <c r="M520" s="74">
        <f t="shared" si="29"/>
        <v>107.065</v>
      </c>
      <c r="N520" s="72">
        <f t="shared" si="30"/>
        <v>0</v>
      </c>
      <c r="O520" s="86" t="s">
        <v>1928</v>
      </c>
    </row>
    <row r="521" spans="2:15" x14ac:dyDescent="0.3">
      <c r="B521" s="83">
        <v>2015</v>
      </c>
      <c r="C521" s="89" t="s">
        <v>1448</v>
      </c>
      <c r="D521" s="89" t="s">
        <v>1470</v>
      </c>
      <c r="E521" s="89" t="s">
        <v>1471</v>
      </c>
      <c r="F521" s="86" t="s">
        <v>1472</v>
      </c>
      <c r="G521" s="86">
        <v>1150</v>
      </c>
      <c r="H521" s="86">
        <v>950</v>
      </c>
      <c r="I521" s="86">
        <v>100</v>
      </c>
      <c r="K521" s="74" t="s">
        <v>1879</v>
      </c>
      <c r="L521" s="71">
        <f t="shared" si="28"/>
        <v>0</v>
      </c>
      <c r="M521" s="74">
        <f t="shared" si="29"/>
        <v>107.065</v>
      </c>
      <c r="N521" s="72">
        <f t="shared" si="30"/>
        <v>0</v>
      </c>
      <c r="O521" s="86" t="s">
        <v>1928</v>
      </c>
    </row>
    <row r="522" spans="2:15" x14ac:dyDescent="0.3">
      <c r="B522" s="83">
        <v>2015</v>
      </c>
      <c r="C522" s="89" t="s">
        <v>1448</v>
      </c>
      <c r="D522" s="89" t="s">
        <v>1473</v>
      </c>
      <c r="E522" s="89" t="s">
        <v>1474</v>
      </c>
      <c r="F522" s="86" t="s">
        <v>1475</v>
      </c>
      <c r="G522" s="86">
        <v>1150</v>
      </c>
      <c r="H522" s="86">
        <v>950</v>
      </c>
      <c r="I522" s="86">
        <v>100</v>
      </c>
      <c r="K522" s="74" t="s">
        <v>1879</v>
      </c>
      <c r="L522" s="71">
        <f t="shared" si="28"/>
        <v>0</v>
      </c>
      <c r="M522" s="74">
        <f t="shared" si="29"/>
        <v>107.065</v>
      </c>
      <c r="N522" s="72">
        <f t="shared" si="30"/>
        <v>0</v>
      </c>
      <c r="O522" s="86" t="s">
        <v>1928</v>
      </c>
    </row>
    <row r="523" spans="2:15" x14ac:dyDescent="0.3">
      <c r="B523" s="83">
        <v>2015</v>
      </c>
      <c r="C523" s="86" t="s">
        <v>2261</v>
      </c>
      <c r="D523" s="86" t="s">
        <v>2262</v>
      </c>
      <c r="E523" s="86" t="s">
        <v>2263</v>
      </c>
      <c r="F523" s="86" t="s">
        <v>2264</v>
      </c>
      <c r="G523" s="86">
        <v>1150</v>
      </c>
      <c r="H523" s="86">
        <v>950</v>
      </c>
      <c r="I523" s="86">
        <v>100</v>
      </c>
      <c r="K523" s="74" t="s">
        <v>1879</v>
      </c>
      <c r="L523" s="71">
        <f t="shared" ref="L523:L586" si="31">IF(AND(C523="Botanic",B523&gt;2017),0.3,IF(AND(O523="Placel",B523&gt;2017), 0.2,IF(AND(OR(D523="UTRU50E",D523 = "UEPL50E", D523 = "UGBS20E"),B523&gt;2019),0.2,0)))</f>
        <v>0</v>
      </c>
      <c r="M523" s="74">
        <f t="shared" si="29"/>
        <v>107.065</v>
      </c>
      <c r="N523" s="72">
        <f t="shared" si="30"/>
        <v>0</v>
      </c>
      <c r="O523" s="86" t="s">
        <v>1935</v>
      </c>
    </row>
    <row r="524" spans="2:15" x14ac:dyDescent="0.3">
      <c r="B524" s="83">
        <v>2015</v>
      </c>
      <c r="C524" s="111" t="s">
        <v>1301</v>
      </c>
      <c r="D524" s="111" t="s">
        <v>2268</v>
      </c>
      <c r="E524" s="111" t="s">
        <v>2269</v>
      </c>
      <c r="F524" s="111" t="s">
        <v>2342</v>
      </c>
      <c r="G524" s="111">
        <v>1000</v>
      </c>
      <c r="H524" s="111">
        <v>880</v>
      </c>
      <c r="I524" s="111">
        <v>80</v>
      </c>
      <c r="K524" s="74" t="s">
        <v>1879</v>
      </c>
      <c r="L524" s="71">
        <f t="shared" si="31"/>
        <v>0</v>
      </c>
      <c r="M524" s="74">
        <f t="shared" si="29"/>
        <v>68.992000000000004</v>
      </c>
      <c r="N524" s="72">
        <f t="shared" si="30"/>
        <v>0</v>
      </c>
      <c r="O524" s="111" t="s">
        <v>1928</v>
      </c>
    </row>
    <row r="525" spans="2:15" x14ac:dyDescent="0.3">
      <c r="B525" s="83">
        <v>2015</v>
      </c>
      <c r="C525" s="112" t="s">
        <v>1734</v>
      </c>
      <c r="D525" s="112" t="s">
        <v>416</v>
      </c>
      <c r="E525" s="86" t="s">
        <v>1735</v>
      </c>
      <c r="F525" s="86" t="s">
        <v>1736</v>
      </c>
      <c r="G525" s="86">
        <v>1040</v>
      </c>
      <c r="H525" s="86">
        <v>950</v>
      </c>
      <c r="I525" s="86">
        <v>80</v>
      </c>
      <c r="K525" s="74" t="s">
        <v>1879</v>
      </c>
      <c r="L525" s="71">
        <f t="shared" si="31"/>
        <v>0</v>
      </c>
      <c r="M525" s="74">
        <f t="shared" si="29"/>
        <v>77.459199999999996</v>
      </c>
      <c r="N525" s="72">
        <f t="shared" si="30"/>
        <v>0</v>
      </c>
      <c r="O525" s="86" t="s">
        <v>1928</v>
      </c>
    </row>
    <row r="526" spans="2:15" x14ac:dyDescent="0.3">
      <c r="B526" s="83">
        <v>2015</v>
      </c>
      <c r="C526" s="86" t="s">
        <v>1737</v>
      </c>
      <c r="D526" s="86" t="s">
        <v>1738</v>
      </c>
      <c r="E526" s="86" t="s">
        <v>1739</v>
      </c>
      <c r="F526" s="86" t="s">
        <v>1740</v>
      </c>
      <c r="G526" s="102">
        <v>1360</v>
      </c>
      <c r="H526" s="102">
        <v>1140</v>
      </c>
      <c r="I526" s="102">
        <v>90</v>
      </c>
      <c r="K526" s="74" t="s">
        <v>1879</v>
      </c>
      <c r="L526" s="71">
        <f t="shared" si="31"/>
        <v>0</v>
      </c>
      <c r="M526" s="74">
        <f t="shared" si="29"/>
        <v>136.74528000000001</v>
      </c>
      <c r="N526" s="72">
        <f t="shared" si="30"/>
        <v>0</v>
      </c>
      <c r="O526" s="86" t="s">
        <v>1925</v>
      </c>
    </row>
    <row r="527" spans="2:15" x14ac:dyDescent="0.3">
      <c r="B527" s="83">
        <v>2015</v>
      </c>
      <c r="C527" s="112" t="s">
        <v>1734</v>
      </c>
      <c r="D527" s="112" t="s">
        <v>1741</v>
      </c>
      <c r="E527" s="86" t="s">
        <v>1742</v>
      </c>
      <c r="F527" s="86" t="s">
        <v>1743</v>
      </c>
      <c r="G527" s="86">
        <v>940</v>
      </c>
      <c r="H527" s="86">
        <v>870</v>
      </c>
      <c r="I527" s="86">
        <v>80</v>
      </c>
      <c r="K527" s="74" t="s">
        <v>1879</v>
      </c>
      <c r="L527" s="71">
        <f t="shared" si="31"/>
        <v>0</v>
      </c>
      <c r="M527" s="74">
        <f t="shared" si="29"/>
        <v>64.115520000000004</v>
      </c>
      <c r="N527" s="72">
        <f t="shared" si="30"/>
        <v>0</v>
      </c>
      <c r="O527" s="86" t="s">
        <v>1928</v>
      </c>
    </row>
    <row r="528" spans="2:15" x14ac:dyDescent="0.3">
      <c r="B528" s="83">
        <v>2015</v>
      </c>
      <c r="C528" s="112" t="s">
        <v>1744</v>
      </c>
      <c r="D528" s="112" t="s">
        <v>1745</v>
      </c>
      <c r="E528" s="86" t="s">
        <v>1746</v>
      </c>
      <c r="F528" s="86" t="s">
        <v>723</v>
      </c>
      <c r="G528" s="86">
        <v>785</v>
      </c>
      <c r="H528" s="86">
        <v>650</v>
      </c>
      <c r="I528" s="86">
        <v>65</v>
      </c>
      <c r="K528" s="74" t="s">
        <v>1879</v>
      </c>
      <c r="L528" s="71">
        <f t="shared" si="31"/>
        <v>0</v>
      </c>
      <c r="M528" s="74">
        <f t="shared" si="29"/>
        <v>32.502924999999998</v>
      </c>
      <c r="N528" s="72">
        <f t="shared" si="30"/>
        <v>0</v>
      </c>
      <c r="O528" s="86" t="s">
        <v>1928</v>
      </c>
    </row>
    <row r="529" spans="2:15" x14ac:dyDescent="0.3">
      <c r="B529" s="83">
        <v>2015</v>
      </c>
      <c r="C529" s="87" t="s">
        <v>1744</v>
      </c>
      <c r="D529" s="87" t="s">
        <v>2271</v>
      </c>
      <c r="E529" s="87" t="s">
        <v>2272</v>
      </c>
      <c r="F529" s="87" t="s">
        <v>2273</v>
      </c>
      <c r="G529" s="87">
        <v>940</v>
      </c>
      <c r="H529" s="87">
        <v>870</v>
      </c>
      <c r="I529" s="87">
        <v>70</v>
      </c>
      <c r="K529" s="74" t="s">
        <v>1879</v>
      </c>
      <c r="L529" s="71">
        <f t="shared" si="31"/>
        <v>0</v>
      </c>
      <c r="M529" s="74">
        <f t="shared" ref="M529:M565" si="32">IF(K529="PEBD",PRODUCT(G529:I529)*$D$6/1000000,0)</f>
        <v>56.101080000000003</v>
      </c>
      <c r="N529" s="72">
        <f t="shared" ref="N529:N565" si="33">IF(M529="PEBD",PRODUCT(G529:I529)*$D$6/1000000,0)</f>
        <v>0</v>
      </c>
      <c r="O529" s="87" t="s">
        <v>1928</v>
      </c>
    </row>
    <row r="530" spans="2:15" x14ac:dyDescent="0.3">
      <c r="B530" s="83">
        <v>2015</v>
      </c>
      <c r="C530" s="87" t="s">
        <v>1734</v>
      </c>
      <c r="D530" s="87" t="s">
        <v>1747</v>
      </c>
      <c r="E530" s="87" t="s">
        <v>1748</v>
      </c>
      <c r="F530" s="87" t="s">
        <v>2274</v>
      </c>
      <c r="G530" s="87">
        <v>1000</v>
      </c>
      <c r="H530" s="87">
        <v>900</v>
      </c>
      <c r="I530" s="87">
        <v>70</v>
      </c>
      <c r="K530" s="74" t="s">
        <v>1879</v>
      </c>
      <c r="L530" s="71">
        <f t="shared" si="31"/>
        <v>0</v>
      </c>
      <c r="M530" s="74">
        <f t="shared" si="32"/>
        <v>61.74</v>
      </c>
      <c r="N530" s="72">
        <f t="shared" si="33"/>
        <v>0</v>
      </c>
      <c r="O530" s="87" t="s">
        <v>1928</v>
      </c>
    </row>
    <row r="531" spans="2:15" x14ac:dyDescent="0.3">
      <c r="B531" s="83">
        <v>2015</v>
      </c>
      <c r="C531" s="112" t="s">
        <v>1744</v>
      </c>
      <c r="D531" s="112" t="s">
        <v>1747</v>
      </c>
      <c r="E531" s="122" t="s">
        <v>1748</v>
      </c>
      <c r="F531" s="122" t="s">
        <v>1232</v>
      </c>
      <c r="G531" s="122">
        <v>1000</v>
      </c>
      <c r="H531" s="122">
        <v>900</v>
      </c>
      <c r="I531" s="122">
        <v>70</v>
      </c>
      <c r="K531" s="74" t="s">
        <v>1879</v>
      </c>
      <c r="L531" s="71">
        <f t="shared" si="31"/>
        <v>0</v>
      </c>
      <c r="M531" s="74">
        <f t="shared" si="32"/>
        <v>61.74</v>
      </c>
      <c r="N531" s="72">
        <f t="shared" si="33"/>
        <v>0</v>
      </c>
      <c r="O531" s="122" t="s">
        <v>1928</v>
      </c>
    </row>
    <row r="532" spans="2:15" x14ac:dyDescent="0.3">
      <c r="B532" s="83">
        <v>2015</v>
      </c>
      <c r="C532" s="87" t="s">
        <v>1734</v>
      </c>
      <c r="D532" s="87" t="s">
        <v>2275</v>
      </c>
      <c r="E532" s="87" t="s">
        <v>2276</v>
      </c>
      <c r="F532" s="87" t="s">
        <v>2277</v>
      </c>
      <c r="G532" s="87">
        <v>940</v>
      </c>
      <c r="H532" s="87">
        <v>870</v>
      </c>
      <c r="I532" s="87">
        <v>70</v>
      </c>
      <c r="K532" s="74" t="s">
        <v>1879</v>
      </c>
      <c r="L532" s="71">
        <f t="shared" si="31"/>
        <v>0</v>
      </c>
      <c r="M532" s="74">
        <f t="shared" si="32"/>
        <v>56.101080000000003</v>
      </c>
      <c r="N532" s="72">
        <f t="shared" si="33"/>
        <v>0</v>
      </c>
      <c r="O532" s="87" t="s">
        <v>1935</v>
      </c>
    </row>
    <row r="533" spans="2:15" x14ac:dyDescent="0.3">
      <c r="B533" s="83">
        <v>2015</v>
      </c>
      <c r="C533" s="124" t="s">
        <v>1744</v>
      </c>
      <c r="D533" s="112" t="s">
        <v>1749</v>
      </c>
      <c r="E533" s="86" t="s">
        <v>1750</v>
      </c>
      <c r="F533" s="86" t="s">
        <v>1751</v>
      </c>
      <c r="G533" s="86">
        <v>1000</v>
      </c>
      <c r="H533" s="86">
        <v>900</v>
      </c>
      <c r="I533" s="86">
        <v>70</v>
      </c>
      <c r="K533" s="74" t="s">
        <v>1879</v>
      </c>
      <c r="L533" s="71">
        <f t="shared" si="31"/>
        <v>0</v>
      </c>
      <c r="M533" s="74">
        <f t="shared" si="32"/>
        <v>61.74</v>
      </c>
      <c r="N533" s="72">
        <f t="shared" si="33"/>
        <v>0</v>
      </c>
      <c r="O533" s="86" t="s">
        <v>1928</v>
      </c>
    </row>
    <row r="534" spans="2:15" x14ac:dyDescent="0.3">
      <c r="B534" s="83">
        <v>2015</v>
      </c>
      <c r="C534" s="124" t="s">
        <v>1744</v>
      </c>
      <c r="D534" s="124" t="s">
        <v>1752</v>
      </c>
      <c r="E534" s="96" t="s">
        <v>1753</v>
      </c>
      <c r="F534" s="96" t="s">
        <v>1754</v>
      </c>
      <c r="G534" s="86">
        <v>680</v>
      </c>
      <c r="H534" s="86">
        <v>520</v>
      </c>
      <c r="I534" s="86">
        <v>65</v>
      </c>
      <c r="K534" s="74" t="s">
        <v>1879</v>
      </c>
      <c r="L534" s="71">
        <f t="shared" si="31"/>
        <v>0</v>
      </c>
      <c r="M534" s="74">
        <f t="shared" si="32"/>
        <v>22.524319999999999</v>
      </c>
      <c r="N534" s="72">
        <f t="shared" si="33"/>
        <v>0</v>
      </c>
      <c r="O534" s="86" t="s">
        <v>1928</v>
      </c>
    </row>
    <row r="535" spans="2:15" x14ac:dyDescent="0.3">
      <c r="B535" s="83">
        <v>2015</v>
      </c>
      <c r="C535" s="112" t="s">
        <v>1744</v>
      </c>
      <c r="D535" s="112" t="s">
        <v>1755</v>
      </c>
      <c r="E535" s="86" t="s">
        <v>1756</v>
      </c>
      <c r="F535" s="86" t="s">
        <v>1757</v>
      </c>
      <c r="G535" s="86">
        <v>785</v>
      </c>
      <c r="H535" s="86">
        <v>650</v>
      </c>
      <c r="I535" s="86">
        <v>65</v>
      </c>
      <c r="K535" s="74" t="s">
        <v>1879</v>
      </c>
      <c r="L535" s="71">
        <f t="shared" si="31"/>
        <v>0</v>
      </c>
      <c r="M535" s="74">
        <f t="shared" si="32"/>
        <v>32.502924999999998</v>
      </c>
      <c r="N535" s="72">
        <f t="shared" si="33"/>
        <v>0</v>
      </c>
      <c r="O535" s="86" t="s">
        <v>1928</v>
      </c>
    </row>
    <row r="536" spans="2:15" x14ac:dyDescent="0.3">
      <c r="B536" s="83">
        <v>2015</v>
      </c>
      <c r="C536" s="87" t="s">
        <v>1744</v>
      </c>
      <c r="D536" s="87" t="s">
        <v>2278</v>
      </c>
      <c r="E536" s="87" t="s">
        <v>2279</v>
      </c>
      <c r="F536" s="87" t="s">
        <v>2280</v>
      </c>
      <c r="G536" s="87">
        <v>940</v>
      </c>
      <c r="H536" s="87">
        <v>870</v>
      </c>
      <c r="I536" s="87">
        <v>70</v>
      </c>
      <c r="K536" s="74" t="s">
        <v>1879</v>
      </c>
      <c r="L536" s="71">
        <f t="shared" si="31"/>
        <v>0</v>
      </c>
      <c r="M536" s="74">
        <f t="shared" si="32"/>
        <v>56.101080000000003</v>
      </c>
      <c r="N536" s="72">
        <f t="shared" si="33"/>
        <v>0</v>
      </c>
      <c r="O536" s="87" t="s">
        <v>1928</v>
      </c>
    </row>
    <row r="537" spans="2:15" x14ac:dyDescent="0.3">
      <c r="B537" s="83">
        <v>2015</v>
      </c>
      <c r="C537" s="110" t="s">
        <v>1744</v>
      </c>
      <c r="D537" s="110" t="s">
        <v>1758</v>
      </c>
      <c r="E537" s="110" t="s">
        <v>1759</v>
      </c>
      <c r="F537" s="110" t="s">
        <v>1760</v>
      </c>
      <c r="G537" s="110">
        <v>1000</v>
      </c>
      <c r="H537" s="110">
        <v>900</v>
      </c>
      <c r="I537" s="110">
        <v>70</v>
      </c>
      <c r="K537" s="74" t="s">
        <v>1879</v>
      </c>
      <c r="L537" s="71">
        <f t="shared" si="31"/>
        <v>0</v>
      </c>
      <c r="M537" s="74">
        <f t="shared" si="32"/>
        <v>61.74</v>
      </c>
      <c r="N537" s="72">
        <f t="shared" si="33"/>
        <v>0</v>
      </c>
      <c r="O537" s="110" t="s">
        <v>1928</v>
      </c>
    </row>
    <row r="538" spans="2:15" x14ac:dyDescent="0.3">
      <c r="B538" s="83">
        <v>2015</v>
      </c>
      <c r="C538" s="87" t="s">
        <v>1734</v>
      </c>
      <c r="D538" s="87" t="s">
        <v>1761</v>
      </c>
      <c r="E538" s="87" t="s">
        <v>1762</v>
      </c>
      <c r="F538" s="87" t="s">
        <v>1763</v>
      </c>
      <c r="G538" s="87">
        <v>1000</v>
      </c>
      <c r="H538" s="87">
        <v>900</v>
      </c>
      <c r="I538" s="87">
        <v>70</v>
      </c>
      <c r="K538" s="74" t="s">
        <v>1879</v>
      </c>
      <c r="L538" s="71">
        <f t="shared" si="31"/>
        <v>0</v>
      </c>
      <c r="M538" s="74">
        <f t="shared" si="32"/>
        <v>61.74</v>
      </c>
      <c r="N538" s="72">
        <f t="shared" si="33"/>
        <v>0</v>
      </c>
      <c r="O538" s="87" t="s">
        <v>1935</v>
      </c>
    </row>
    <row r="539" spans="2:15" x14ac:dyDescent="0.3">
      <c r="B539" s="83">
        <v>2015</v>
      </c>
      <c r="C539" s="112" t="s">
        <v>1744</v>
      </c>
      <c r="D539" s="112" t="s">
        <v>1761</v>
      </c>
      <c r="E539" s="86" t="s">
        <v>1762</v>
      </c>
      <c r="F539" s="86" t="s">
        <v>1763</v>
      </c>
      <c r="G539" s="86">
        <v>1000</v>
      </c>
      <c r="H539" s="86">
        <v>900</v>
      </c>
      <c r="I539" s="86">
        <v>70</v>
      </c>
      <c r="K539" s="74" t="s">
        <v>1879</v>
      </c>
      <c r="L539" s="71">
        <f t="shared" si="31"/>
        <v>0</v>
      </c>
      <c r="M539" s="74">
        <f t="shared" si="32"/>
        <v>61.74</v>
      </c>
      <c r="N539" s="72">
        <f t="shared" si="33"/>
        <v>0</v>
      </c>
      <c r="O539" s="86" t="s">
        <v>1935</v>
      </c>
    </row>
    <row r="540" spans="2:15" x14ac:dyDescent="0.3">
      <c r="B540" s="83">
        <v>2015</v>
      </c>
      <c r="C540" s="112" t="s">
        <v>1744</v>
      </c>
      <c r="D540" s="112" t="s">
        <v>1764</v>
      </c>
      <c r="E540" s="86" t="s">
        <v>1765</v>
      </c>
      <c r="F540" s="86" t="s">
        <v>1766</v>
      </c>
      <c r="G540" s="86">
        <v>785</v>
      </c>
      <c r="H540" s="86">
        <v>650</v>
      </c>
      <c r="I540" s="86">
        <v>65</v>
      </c>
      <c r="K540" s="74" t="s">
        <v>1879</v>
      </c>
      <c r="L540" s="71">
        <f t="shared" si="31"/>
        <v>0</v>
      </c>
      <c r="M540" s="74">
        <f t="shared" si="32"/>
        <v>32.502924999999998</v>
      </c>
      <c r="N540" s="72">
        <f t="shared" si="33"/>
        <v>0</v>
      </c>
      <c r="O540" s="86" t="s">
        <v>1928</v>
      </c>
    </row>
    <row r="541" spans="2:15" x14ac:dyDescent="0.3">
      <c r="B541" s="83">
        <v>2015</v>
      </c>
      <c r="C541" s="110" t="s">
        <v>1744</v>
      </c>
      <c r="D541" s="110" t="s">
        <v>2281</v>
      </c>
      <c r="E541" s="110" t="s">
        <v>2282</v>
      </c>
      <c r="F541" s="110" t="s">
        <v>2283</v>
      </c>
      <c r="G541" s="110">
        <v>940</v>
      </c>
      <c r="H541" s="110">
        <v>870</v>
      </c>
      <c r="I541" s="110">
        <v>70</v>
      </c>
      <c r="K541" s="74" t="s">
        <v>1879</v>
      </c>
      <c r="L541" s="71">
        <f t="shared" si="31"/>
        <v>0</v>
      </c>
      <c r="M541" s="74">
        <f t="shared" si="32"/>
        <v>56.101080000000003</v>
      </c>
      <c r="N541" s="72">
        <f t="shared" si="33"/>
        <v>0</v>
      </c>
      <c r="O541" s="110" t="s">
        <v>1928</v>
      </c>
    </row>
    <row r="542" spans="2:15" x14ac:dyDescent="0.3">
      <c r="B542" s="83">
        <v>2015</v>
      </c>
      <c r="C542" s="111" t="s">
        <v>1734</v>
      </c>
      <c r="D542" s="111" t="s">
        <v>1767</v>
      </c>
      <c r="E542" s="111" t="s">
        <v>1768</v>
      </c>
      <c r="F542" s="111" t="s">
        <v>1769</v>
      </c>
      <c r="G542" s="111">
        <v>1000</v>
      </c>
      <c r="H542" s="111">
        <v>900</v>
      </c>
      <c r="I542" s="111">
        <v>70</v>
      </c>
      <c r="K542" s="74" t="s">
        <v>1879</v>
      </c>
      <c r="L542" s="71">
        <f t="shared" si="31"/>
        <v>0</v>
      </c>
      <c r="M542" s="74">
        <f t="shared" si="32"/>
        <v>61.74</v>
      </c>
      <c r="N542" s="72">
        <f t="shared" si="33"/>
        <v>0</v>
      </c>
      <c r="O542" s="111" t="s">
        <v>1928</v>
      </c>
    </row>
    <row r="543" spans="2:15" x14ac:dyDescent="0.3">
      <c r="B543" s="83">
        <v>2015</v>
      </c>
      <c r="C543" s="112" t="s">
        <v>1744</v>
      </c>
      <c r="D543" s="112" t="s">
        <v>1767</v>
      </c>
      <c r="E543" s="86" t="s">
        <v>1768</v>
      </c>
      <c r="F543" s="86" t="s">
        <v>1769</v>
      </c>
      <c r="G543" s="86">
        <v>1000</v>
      </c>
      <c r="H543" s="86">
        <v>900</v>
      </c>
      <c r="I543" s="86">
        <v>70</v>
      </c>
      <c r="K543" s="74" t="s">
        <v>1879</v>
      </c>
      <c r="L543" s="71">
        <f t="shared" si="31"/>
        <v>0</v>
      </c>
      <c r="M543" s="74">
        <f t="shared" si="32"/>
        <v>61.74</v>
      </c>
      <c r="N543" s="72">
        <f t="shared" si="33"/>
        <v>0</v>
      </c>
      <c r="O543" s="86" t="s">
        <v>1944</v>
      </c>
    </row>
    <row r="544" spans="2:15" x14ac:dyDescent="0.3">
      <c r="B544" s="83">
        <v>2015</v>
      </c>
      <c r="C544" s="115" t="s">
        <v>1770</v>
      </c>
      <c r="D544" s="125" t="s">
        <v>1774</v>
      </c>
      <c r="E544" s="125" t="s">
        <v>1775</v>
      </c>
      <c r="F544" s="83" t="s">
        <v>1776</v>
      </c>
      <c r="G544" s="86">
        <v>785</v>
      </c>
      <c r="H544" s="86">
        <v>650</v>
      </c>
      <c r="I544" s="86">
        <v>80</v>
      </c>
      <c r="K544" s="74" t="s">
        <v>1879</v>
      </c>
      <c r="L544" s="71">
        <f t="shared" si="31"/>
        <v>0</v>
      </c>
      <c r="M544" s="74">
        <f t="shared" si="32"/>
        <v>40.003599999999999</v>
      </c>
      <c r="N544" s="72">
        <f t="shared" si="33"/>
        <v>0</v>
      </c>
      <c r="O544" s="83" t="s">
        <v>1925</v>
      </c>
    </row>
    <row r="545" spans="2:15" x14ac:dyDescent="0.3">
      <c r="B545" s="83">
        <v>2015</v>
      </c>
      <c r="C545" s="86" t="s">
        <v>1770</v>
      </c>
      <c r="D545" s="86" t="s">
        <v>2287</v>
      </c>
      <c r="E545" s="86" t="s">
        <v>2288</v>
      </c>
      <c r="F545" s="86" t="s">
        <v>1779</v>
      </c>
      <c r="G545" s="86">
        <v>1000</v>
      </c>
      <c r="H545" s="86">
        <v>900</v>
      </c>
      <c r="I545" s="86">
        <v>70</v>
      </c>
      <c r="K545" s="74" t="s">
        <v>1879</v>
      </c>
      <c r="L545" s="71">
        <f t="shared" si="31"/>
        <v>0</v>
      </c>
      <c r="M545" s="74">
        <f t="shared" si="32"/>
        <v>61.74</v>
      </c>
      <c r="N545" s="72">
        <f t="shared" si="33"/>
        <v>0</v>
      </c>
      <c r="O545" s="86" t="s">
        <v>1928</v>
      </c>
    </row>
    <row r="546" spans="2:15" x14ac:dyDescent="0.3">
      <c r="B546" s="83">
        <v>2015</v>
      </c>
      <c r="C546" s="86" t="s">
        <v>1770</v>
      </c>
      <c r="D546" s="86" t="s">
        <v>2292</v>
      </c>
      <c r="E546" s="86" t="s">
        <v>1781</v>
      </c>
      <c r="F546" s="86" t="s">
        <v>1782</v>
      </c>
      <c r="G546" s="86">
        <v>785</v>
      </c>
      <c r="H546" s="86">
        <v>650</v>
      </c>
      <c r="I546" s="86">
        <v>80</v>
      </c>
      <c r="K546" s="74" t="s">
        <v>1879</v>
      </c>
      <c r="L546" s="71">
        <f t="shared" si="31"/>
        <v>0</v>
      </c>
      <c r="M546" s="74">
        <f t="shared" si="32"/>
        <v>40.003599999999999</v>
      </c>
      <c r="N546" s="72">
        <f t="shared" si="33"/>
        <v>0</v>
      </c>
      <c r="O546" s="83" t="s">
        <v>1925</v>
      </c>
    </row>
    <row r="547" spans="2:15" x14ac:dyDescent="0.3">
      <c r="B547" s="83">
        <v>2015</v>
      </c>
      <c r="C547" s="86" t="s">
        <v>1770</v>
      </c>
      <c r="D547" s="86" t="s">
        <v>1780</v>
      </c>
      <c r="E547" s="86" t="s">
        <v>1781</v>
      </c>
      <c r="F547" s="86" t="s">
        <v>1782</v>
      </c>
      <c r="G547" s="86">
        <v>785</v>
      </c>
      <c r="H547" s="86">
        <v>650</v>
      </c>
      <c r="I547" s="86">
        <v>80</v>
      </c>
      <c r="K547" s="74" t="s">
        <v>1879</v>
      </c>
      <c r="L547" s="71">
        <f t="shared" si="31"/>
        <v>0</v>
      </c>
      <c r="M547" s="74">
        <f t="shared" si="32"/>
        <v>40.003599999999999</v>
      </c>
      <c r="N547" s="72">
        <f t="shared" si="33"/>
        <v>0</v>
      </c>
      <c r="O547" s="83" t="s">
        <v>1925</v>
      </c>
    </row>
    <row r="548" spans="2:15" x14ac:dyDescent="0.3">
      <c r="B548" s="83">
        <v>2015</v>
      </c>
      <c r="C548" s="86" t="s">
        <v>1770</v>
      </c>
      <c r="D548" s="86" t="s">
        <v>1783</v>
      </c>
      <c r="E548" s="86" t="s">
        <v>1784</v>
      </c>
      <c r="F548" s="86" t="s">
        <v>1785</v>
      </c>
      <c r="G548" s="86">
        <v>1000</v>
      </c>
      <c r="H548" s="83">
        <v>900</v>
      </c>
      <c r="I548" s="86">
        <v>90</v>
      </c>
      <c r="K548" s="74" t="s">
        <v>1879</v>
      </c>
      <c r="L548" s="71">
        <f t="shared" si="31"/>
        <v>0</v>
      </c>
      <c r="M548" s="74">
        <f t="shared" si="32"/>
        <v>79.38</v>
      </c>
      <c r="N548" s="72">
        <f t="shared" si="33"/>
        <v>0</v>
      </c>
      <c r="O548" s="83" t="s">
        <v>1925</v>
      </c>
    </row>
    <row r="549" spans="2:15" x14ac:dyDescent="0.3">
      <c r="B549" s="83">
        <v>2015</v>
      </c>
      <c r="C549" s="86" t="s">
        <v>1793</v>
      </c>
      <c r="D549" s="86" t="s">
        <v>1794</v>
      </c>
      <c r="E549" s="86" t="s">
        <v>1795</v>
      </c>
      <c r="F549" s="86" t="s">
        <v>1796</v>
      </c>
      <c r="G549" s="86">
        <v>1000</v>
      </c>
      <c r="H549" s="86">
        <v>950</v>
      </c>
      <c r="I549" s="86">
        <v>80</v>
      </c>
      <c r="K549" s="74" t="s">
        <v>1879</v>
      </c>
      <c r="L549" s="71">
        <f t="shared" si="31"/>
        <v>0</v>
      </c>
      <c r="M549" s="74">
        <f t="shared" si="32"/>
        <v>74.48</v>
      </c>
      <c r="N549" s="72">
        <f t="shared" si="33"/>
        <v>0</v>
      </c>
      <c r="O549" s="86" t="s">
        <v>1928</v>
      </c>
    </row>
    <row r="550" spans="2:15" x14ac:dyDescent="0.3">
      <c r="B550" s="83">
        <v>2015</v>
      </c>
      <c r="C550" s="86" t="s">
        <v>1801</v>
      </c>
      <c r="D550" s="86" t="s">
        <v>1802</v>
      </c>
      <c r="E550" s="86" t="s">
        <v>1799</v>
      </c>
      <c r="F550" s="86" t="s">
        <v>1803</v>
      </c>
      <c r="G550" s="86">
        <v>1000</v>
      </c>
      <c r="H550" s="86">
        <v>880</v>
      </c>
      <c r="I550" s="86">
        <v>80</v>
      </c>
      <c r="K550" s="74" t="s">
        <v>1879</v>
      </c>
      <c r="L550" s="71">
        <f t="shared" si="31"/>
        <v>0</v>
      </c>
      <c r="M550" s="74">
        <f t="shared" si="32"/>
        <v>68.992000000000004</v>
      </c>
      <c r="N550" s="72">
        <f t="shared" si="33"/>
        <v>0</v>
      </c>
      <c r="O550" s="86" t="s">
        <v>1929</v>
      </c>
    </row>
    <row r="551" spans="2:15" x14ac:dyDescent="0.3">
      <c r="B551" s="83">
        <v>2015</v>
      </c>
      <c r="C551" s="86" t="s">
        <v>1801</v>
      </c>
      <c r="D551" s="86" t="s">
        <v>1807</v>
      </c>
      <c r="E551" s="86" t="s">
        <v>1808</v>
      </c>
      <c r="F551" s="86" t="s">
        <v>1244</v>
      </c>
      <c r="G551" s="86">
        <v>1150</v>
      </c>
      <c r="H551" s="86">
        <v>900</v>
      </c>
      <c r="I551" s="86">
        <v>80</v>
      </c>
      <c r="K551" s="74" t="s">
        <v>1879</v>
      </c>
      <c r="L551" s="71">
        <f t="shared" si="31"/>
        <v>0</v>
      </c>
      <c r="M551" s="74">
        <f t="shared" si="32"/>
        <v>81.144000000000005</v>
      </c>
      <c r="N551" s="72">
        <f t="shared" si="33"/>
        <v>0</v>
      </c>
      <c r="O551" s="86" t="s">
        <v>1929</v>
      </c>
    </row>
    <row r="552" spans="2:15" x14ac:dyDescent="0.3">
      <c r="B552" s="83">
        <v>2015</v>
      </c>
      <c r="C552" s="86" t="s">
        <v>1801</v>
      </c>
      <c r="D552" s="86" t="s">
        <v>1812</v>
      </c>
      <c r="E552" s="86" t="s">
        <v>1813</v>
      </c>
      <c r="F552" s="86" t="s">
        <v>1814</v>
      </c>
      <c r="G552" s="86">
        <v>1150</v>
      </c>
      <c r="H552" s="86">
        <v>900</v>
      </c>
      <c r="I552" s="86">
        <v>80</v>
      </c>
      <c r="K552" s="74" t="s">
        <v>1879</v>
      </c>
      <c r="L552" s="71">
        <f t="shared" si="31"/>
        <v>0</v>
      </c>
      <c r="M552" s="74">
        <f t="shared" si="32"/>
        <v>81.144000000000005</v>
      </c>
      <c r="N552" s="72">
        <f t="shared" si="33"/>
        <v>0</v>
      </c>
      <c r="O552" s="86" t="s">
        <v>1929</v>
      </c>
    </row>
    <row r="553" spans="2:15" x14ac:dyDescent="0.3">
      <c r="B553" s="83">
        <v>2015</v>
      </c>
      <c r="C553" s="86" t="s">
        <v>1801</v>
      </c>
      <c r="D553" s="86" t="s">
        <v>1815</v>
      </c>
      <c r="E553" s="86" t="s">
        <v>1816</v>
      </c>
      <c r="F553" s="86" t="s">
        <v>1743</v>
      </c>
      <c r="G553" s="86">
        <v>1000</v>
      </c>
      <c r="H553" s="86">
        <v>880</v>
      </c>
      <c r="I553" s="86">
        <v>80</v>
      </c>
      <c r="K553" s="74" t="s">
        <v>1879</v>
      </c>
      <c r="L553" s="71">
        <f t="shared" si="31"/>
        <v>0</v>
      </c>
      <c r="M553" s="74">
        <f t="shared" si="32"/>
        <v>68.992000000000004</v>
      </c>
      <c r="N553" s="72">
        <f t="shared" si="33"/>
        <v>0</v>
      </c>
      <c r="O553" s="86" t="s">
        <v>1929</v>
      </c>
    </row>
    <row r="554" spans="2:15" x14ac:dyDescent="0.3">
      <c r="B554" s="83">
        <v>2015</v>
      </c>
      <c r="C554" s="86" t="s">
        <v>1801</v>
      </c>
      <c r="D554" s="86" t="s">
        <v>1853</v>
      </c>
      <c r="E554" s="86" t="s">
        <v>1854</v>
      </c>
      <c r="F554" s="86" t="s">
        <v>1855</v>
      </c>
      <c r="G554" s="86">
        <v>785</v>
      </c>
      <c r="H554" s="86">
        <v>670</v>
      </c>
      <c r="I554" s="86">
        <v>65</v>
      </c>
      <c r="K554" s="74" t="s">
        <v>1879</v>
      </c>
      <c r="L554" s="71">
        <f t="shared" si="31"/>
        <v>0</v>
      </c>
      <c r="M554" s="74">
        <f t="shared" si="32"/>
        <v>33.503014999999998</v>
      </c>
      <c r="N554" s="72">
        <f t="shared" si="33"/>
        <v>0</v>
      </c>
      <c r="O554" s="86" t="s">
        <v>1929</v>
      </c>
    </row>
    <row r="555" spans="2:15" x14ac:dyDescent="0.3">
      <c r="B555" s="83">
        <v>2015</v>
      </c>
      <c r="C555" s="86" t="s">
        <v>1801</v>
      </c>
      <c r="D555" s="86" t="s">
        <v>1859</v>
      </c>
      <c r="E555" s="86" t="s">
        <v>1860</v>
      </c>
      <c r="F555" s="86" t="s">
        <v>1861</v>
      </c>
      <c r="G555" s="86">
        <v>1000</v>
      </c>
      <c r="H555" s="86">
        <v>950</v>
      </c>
      <c r="I555" s="86">
        <v>80</v>
      </c>
      <c r="K555" s="74" t="s">
        <v>1879</v>
      </c>
      <c r="L555" s="71">
        <f t="shared" si="31"/>
        <v>0</v>
      </c>
      <c r="M555" s="74">
        <f t="shared" si="32"/>
        <v>74.48</v>
      </c>
      <c r="N555" s="72">
        <f t="shared" si="33"/>
        <v>0</v>
      </c>
      <c r="O555" s="86" t="s">
        <v>1929</v>
      </c>
    </row>
    <row r="556" spans="2:15" x14ac:dyDescent="0.3">
      <c r="B556" s="83">
        <v>2015</v>
      </c>
      <c r="C556" s="86" t="s">
        <v>1801</v>
      </c>
      <c r="D556" s="86" t="s">
        <v>1862</v>
      </c>
      <c r="E556" s="86" t="s">
        <v>1863</v>
      </c>
      <c r="F556" s="86" t="s">
        <v>1864</v>
      </c>
      <c r="G556" s="86">
        <v>1000</v>
      </c>
      <c r="H556" s="86">
        <v>880</v>
      </c>
      <c r="I556" s="86">
        <v>80</v>
      </c>
      <c r="K556" s="74" t="s">
        <v>1879</v>
      </c>
      <c r="L556" s="71">
        <f t="shared" si="31"/>
        <v>0</v>
      </c>
      <c r="M556" s="74">
        <f t="shared" si="32"/>
        <v>68.992000000000004</v>
      </c>
      <c r="N556" s="72">
        <f t="shared" si="33"/>
        <v>0</v>
      </c>
      <c r="O556" s="86" t="s">
        <v>1929</v>
      </c>
    </row>
    <row r="557" spans="2:15" x14ac:dyDescent="0.3">
      <c r="B557" s="83">
        <v>2015</v>
      </c>
      <c r="C557" s="86" t="s">
        <v>1801</v>
      </c>
      <c r="D557" s="86" t="s">
        <v>1865</v>
      </c>
      <c r="E557" s="86" t="s">
        <v>1866</v>
      </c>
      <c r="F557" s="86" t="s">
        <v>1867</v>
      </c>
      <c r="G557" s="86">
        <v>1000</v>
      </c>
      <c r="H557" s="86">
        <v>880</v>
      </c>
      <c r="I557" s="86">
        <v>80</v>
      </c>
      <c r="K557" s="74" t="s">
        <v>1879</v>
      </c>
      <c r="L557" s="71">
        <f t="shared" si="31"/>
        <v>0</v>
      </c>
      <c r="M557" s="74">
        <f t="shared" si="32"/>
        <v>68.992000000000004</v>
      </c>
      <c r="N557" s="72">
        <f t="shared" si="33"/>
        <v>0</v>
      </c>
      <c r="O557" s="86" t="s">
        <v>1929</v>
      </c>
    </row>
    <row r="558" spans="2:15" x14ac:dyDescent="0.3">
      <c r="B558" s="83">
        <v>2015</v>
      </c>
      <c r="C558" s="86" t="s">
        <v>1801</v>
      </c>
      <c r="D558" s="86" t="s">
        <v>1868</v>
      </c>
      <c r="E558" s="86" t="s">
        <v>1869</v>
      </c>
      <c r="F558" s="86" t="s">
        <v>1870</v>
      </c>
      <c r="G558" s="86">
        <v>1150</v>
      </c>
      <c r="H558" s="86">
        <v>1000</v>
      </c>
      <c r="I558" s="86">
        <v>100</v>
      </c>
      <c r="K558" s="74" t="s">
        <v>1879</v>
      </c>
      <c r="L558" s="71">
        <f t="shared" si="31"/>
        <v>0</v>
      </c>
      <c r="M558" s="74">
        <f t="shared" si="32"/>
        <v>112.7</v>
      </c>
      <c r="N558" s="72">
        <f t="shared" si="33"/>
        <v>0</v>
      </c>
      <c r="O558" s="86" t="s">
        <v>1929</v>
      </c>
    </row>
    <row r="559" spans="2:15" x14ac:dyDescent="0.3">
      <c r="B559" s="83">
        <v>2015</v>
      </c>
      <c r="C559" s="86"/>
      <c r="D559" s="86"/>
      <c r="E559" s="86"/>
      <c r="F559" s="86"/>
      <c r="G559" s="86"/>
      <c r="H559" s="86"/>
      <c r="I559" s="86"/>
      <c r="K559" s="74" t="s">
        <v>1879</v>
      </c>
      <c r="L559" s="71">
        <f t="shared" si="31"/>
        <v>0</v>
      </c>
      <c r="M559" s="74">
        <f t="shared" si="32"/>
        <v>0</v>
      </c>
      <c r="N559" s="72">
        <f t="shared" si="33"/>
        <v>0</v>
      </c>
      <c r="O559" s="86"/>
    </row>
    <row r="560" spans="2:15" x14ac:dyDescent="0.3">
      <c r="B560" s="83">
        <v>2015</v>
      </c>
      <c r="C560" s="86"/>
      <c r="D560" s="86"/>
      <c r="E560" s="86"/>
      <c r="F560" s="86"/>
      <c r="G560" s="86"/>
      <c r="H560" s="86"/>
      <c r="I560" s="86"/>
      <c r="K560" s="74" t="s">
        <v>1879</v>
      </c>
      <c r="L560" s="71">
        <f t="shared" si="31"/>
        <v>0</v>
      </c>
      <c r="M560" s="74">
        <f t="shared" si="32"/>
        <v>0</v>
      </c>
      <c r="N560" s="72">
        <f t="shared" si="33"/>
        <v>0</v>
      </c>
      <c r="O560" s="86"/>
    </row>
    <row r="561" spans="1:15" x14ac:dyDescent="0.3">
      <c r="B561" s="83">
        <v>2015</v>
      </c>
      <c r="C561" s="86" t="s">
        <v>1916</v>
      </c>
      <c r="D561" s="86"/>
      <c r="E561" s="86"/>
      <c r="F561" s="86" t="s">
        <v>1261</v>
      </c>
      <c r="G561" s="86">
        <v>940</v>
      </c>
      <c r="H561" s="86">
        <v>880</v>
      </c>
      <c r="I561" s="86">
        <v>90</v>
      </c>
      <c r="K561" s="74" t="s">
        <v>1879</v>
      </c>
      <c r="L561" s="71">
        <f t="shared" si="31"/>
        <v>0</v>
      </c>
      <c r="M561" s="74">
        <f t="shared" si="32"/>
        <v>72.959040000000002</v>
      </c>
      <c r="N561" s="72">
        <f t="shared" si="33"/>
        <v>0</v>
      </c>
      <c r="O561" s="86" t="s">
        <v>1939</v>
      </c>
    </row>
    <row r="562" spans="1:15" x14ac:dyDescent="0.3">
      <c r="B562" s="83">
        <v>2015</v>
      </c>
      <c r="C562" s="86" t="s">
        <v>1916</v>
      </c>
      <c r="D562" s="86"/>
      <c r="E562" s="86"/>
      <c r="F562" s="86" t="s">
        <v>1917</v>
      </c>
      <c r="G562" s="86">
        <v>940</v>
      </c>
      <c r="H562" s="86">
        <v>880</v>
      </c>
      <c r="I562" s="86">
        <v>90</v>
      </c>
      <c r="K562" s="74" t="s">
        <v>1879</v>
      </c>
      <c r="L562" s="71">
        <f t="shared" si="31"/>
        <v>0</v>
      </c>
      <c r="M562" s="74">
        <f t="shared" si="32"/>
        <v>72.959040000000002</v>
      </c>
      <c r="N562" s="72">
        <f t="shared" si="33"/>
        <v>0</v>
      </c>
      <c r="O562" s="86" t="s">
        <v>1939</v>
      </c>
    </row>
    <row r="563" spans="1:15" x14ac:dyDescent="0.3">
      <c r="B563" s="83">
        <v>2015</v>
      </c>
      <c r="C563" s="86" t="s">
        <v>1916</v>
      </c>
      <c r="D563" s="86"/>
      <c r="E563" s="86"/>
      <c r="F563" s="86" t="s">
        <v>1919</v>
      </c>
      <c r="G563" s="86">
        <v>940</v>
      </c>
      <c r="H563" s="86">
        <v>880</v>
      </c>
      <c r="I563" s="86">
        <v>90</v>
      </c>
      <c r="K563" s="74" t="s">
        <v>1879</v>
      </c>
      <c r="L563" s="71">
        <f t="shared" si="31"/>
        <v>0</v>
      </c>
      <c r="M563" s="74">
        <f t="shared" si="32"/>
        <v>72.959040000000002</v>
      </c>
      <c r="N563" s="72">
        <f t="shared" si="33"/>
        <v>0</v>
      </c>
      <c r="O563" s="86" t="s">
        <v>1939</v>
      </c>
    </row>
    <row r="564" spans="1:15" x14ac:dyDescent="0.3">
      <c r="A564" s="31" t="s">
        <v>2345</v>
      </c>
      <c r="B564" s="83">
        <v>2015</v>
      </c>
      <c r="C564" s="86" t="s">
        <v>1916</v>
      </c>
      <c r="D564" s="86"/>
      <c r="E564" s="86"/>
      <c r="F564" s="86" t="s">
        <v>1920</v>
      </c>
      <c r="G564" s="86">
        <v>785</v>
      </c>
      <c r="H564" s="86">
        <v>650</v>
      </c>
      <c r="I564" s="86">
        <v>80</v>
      </c>
      <c r="K564" s="74" t="s">
        <v>1879</v>
      </c>
      <c r="L564" s="71">
        <f t="shared" si="31"/>
        <v>0</v>
      </c>
      <c r="M564" s="74">
        <f t="shared" si="32"/>
        <v>40.003599999999999</v>
      </c>
      <c r="N564" s="72">
        <f t="shared" si="33"/>
        <v>0</v>
      </c>
      <c r="O564" s="86" t="s">
        <v>1939</v>
      </c>
    </row>
    <row r="565" spans="1:15" x14ac:dyDescent="0.3">
      <c r="A565" s="31" t="s">
        <v>2347</v>
      </c>
      <c r="B565" s="83">
        <v>2017</v>
      </c>
      <c r="C565" s="83" t="s">
        <v>714</v>
      </c>
      <c r="D565" s="83" t="s">
        <v>718</v>
      </c>
      <c r="E565" s="83" t="s">
        <v>719</v>
      </c>
      <c r="F565" s="83" t="s">
        <v>720</v>
      </c>
      <c r="G565" s="84">
        <v>1000</v>
      </c>
      <c r="H565" s="84">
        <v>920</v>
      </c>
      <c r="I565" s="84">
        <v>75</v>
      </c>
      <c r="K565" s="74" t="s">
        <v>1879</v>
      </c>
      <c r="L565" s="71">
        <f t="shared" si="31"/>
        <v>0</v>
      </c>
      <c r="M565" s="74">
        <f t="shared" si="32"/>
        <v>67.62</v>
      </c>
      <c r="N565" s="72">
        <f t="shared" si="33"/>
        <v>0</v>
      </c>
      <c r="O565" s="174" t="s">
        <v>1926</v>
      </c>
    </row>
    <row r="566" spans="1:15" x14ac:dyDescent="0.3">
      <c r="B566" s="83">
        <v>2017</v>
      </c>
      <c r="C566" s="104" t="s">
        <v>2304</v>
      </c>
      <c r="D566" s="104" t="s">
        <v>721</v>
      </c>
      <c r="E566" s="104" t="s">
        <v>722</v>
      </c>
      <c r="F566" s="86" t="s">
        <v>723</v>
      </c>
      <c r="G566" s="86">
        <v>780</v>
      </c>
      <c r="H566" s="86">
        <v>650</v>
      </c>
      <c r="I566" s="86">
        <v>60</v>
      </c>
      <c r="K566" s="74" t="s">
        <v>1879</v>
      </c>
      <c r="L566" s="71">
        <f t="shared" si="31"/>
        <v>0</v>
      </c>
      <c r="M566" s="74">
        <f t="shared" ref="M566:M629" si="34">IF(K566="PEBD",PRODUCT(G566:I566)*$D$6/1000000,0)</f>
        <v>29.811599999999999</v>
      </c>
      <c r="N566" s="72">
        <f t="shared" ref="N566:N629" si="35">IF(M566="PEBD",PRODUCT(G566:I566)*$D$6/1000000,0)</f>
        <v>0</v>
      </c>
      <c r="O566" s="83" t="s">
        <v>1927</v>
      </c>
    </row>
    <row r="567" spans="1:15" x14ac:dyDescent="0.3">
      <c r="B567" s="83">
        <v>2017</v>
      </c>
      <c r="C567" s="106" t="s">
        <v>1418</v>
      </c>
      <c r="D567" s="106" t="s">
        <v>2305</v>
      </c>
      <c r="E567" s="106" t="s">
        <v>2306</v>
      </c>
      <c r="F567" s="106" t="s">
        <v>1429</v>
      </c>
      <c r="G567" s="107">
        <v>1000</v>
      </c>
      <c r="H567" s="107">
        <v>900</v>
      </c>
      <c r="I567" s="107">
        <v>85</v>
      </c>
      <c r="K567" s="74" t="s">
        <v>1879</v>
      </c>
      <c r="L567" s="71">
        <f t="shared" si="31"/>
        <v>0</v>
      </c>
      <c r="M567" s="74">
        <f t="shared" si="34"/>
        <v>74.97</v>
      </c>
      <c r="N567" s="72">
        <f t="shared" si="35"/>
        <v>0</v>
      </c>
      <c r="O567" s="175" t="s">
        <v>2343</v>
      </c>
    </row>
    <row r="568" spans="1:15" x14ac:dyDescent="0.3">
      <c r="B568" s="83">
        <v>2017</v>
      </c>
      <c r="C568" s="106" t="s">
        <v>1418</v>
      </c>
      <c r="D568" s="106" t="s">
        <v>2307</v>
      </c>
      <c r="E568" s="106" t="s">
        <v>2308</v>
      </c>
      <c r="F568" s="106" t="s">
        <v>1432</v>
      </c>
      <c r="G568" s="107">
        <v>1000</v>
      </c>
      <c r="H568" s="107">
        <v>900</v>
      </c>
      <c r="I568" s="107">
        <v>85</v>
      </c>
      <c r="K568" s="74" t="s">
        <v>1879</v>
      </c>
      <c r="L568" s="71">
        <f t="shared" si="31"/>
        <v>0</v>
      </c>
      <c r="M568" s="74">
        <f t="shared" si="34"/>
        <v>74.97</v>
      </c>
      <c r="N568" s="72">
        <f t="shared" si="35"/>
        <v>0</v>
      </c>
      <c r="O568" s="175" t="s">
        <v>2343</v>
      </c>
    </row>
    <row r="569" spans="1:15" x14ac:dyDescent="0.3">
      <c r="B569" s="83">
        <v>2017</v>
      </c>
      <c r="C569" s="126" t="s">
        <v>771</v>
      </c>
      <c r="D569" s="126" t="s">
        <v>772</v>
      </c>
      <c r="E569" s="126" t="s">
        <v>773</v>
      </c>
      <c r="F569" s="126" t="s">
        <v>774</v>
      </c>
      <c r="G569" s="126">
        <v>940</v>
      </c>
      <c r="H569" s="126">
        <v>870</v>
      </c>
      <c r="I569" s="126">
        <v>80</v>
      </c>
      <c r="K569" s="74" t="s">
        <v>1879</v>
      </c>
      <c r="L569" s="71">
        <f t="shared" si="31"/>
        <v>0</v>
      </c>
      <c r="M569" s="74">
        <f t="shared" si="34"/>
        <v>64.115520000000004</v>
      </c>
      <c r="N569" s="72">
        <f t="shared" si="35"/>
        <v>0</v>
      </c>
      <c r="O569" s="176" t="s">
        <v>1928</v>
      </c>
    </row>
    <row r="570" spans="1:15" x14ac:dyDescent="0.3">
      <c r="B570" s="83">
        <v>2017</v>
      </c>
      <c r="C570" s="106" t="s">
        <v>1418</v>
      </c>
      <c r="D570" s="109" t="s">
        <v>2309</v>
      </c>
      <c r="E570" s="109" t="s">
        <v>2310</v>
      </c>
      <c r="F570" s="109" t="s">
        <v>1435</v>
      </c>
      <c r="G570" s="107">
        <v>1000</v>
      </c>
      <c r="H570" s="107">
        <v>900</v>
      </c>
      <c r="I570" s="107">
        <v>85</v>
      </c>
      <c r="K570" s="74" t="s">
        <v>1879</v>
      </c>
      <c r="L570" s="71">
        <f t="shared" si="31"/>
        <v>0</v>
      </c>
      <c r="M570" s="74">
        <f t="shared" si="34"/>
        <v>74.97</v>
      </c>
      <c r="N570" s="72">
        <f t="shared" si="35"/>
        <v>0</v>
      </c>
      <c r="O570" s="175" t="s">
        <v>2343</v>
      </c>
    </row>
    <row r="571" spans="1:15" x14ac:dyDescent="0.3">
      <c r="B571" s="83">
        <v>2017</v>
      </c>
      <c r="C571" s="109" t="s">
        <v>781</v>
      </c>
      <c r="D571" s="109" t="s">
        <v>790</v>
      </c>
      <c r="E571" s="86" t="s">
        <v>791</v>
      </c>
      <c r="F571" s="86" t="s">
        <v>792</v>
      </c>
      <c r="G571" s="86">
        <v>580</v>
      </c>
      <c r="H571" s="86">
        <v>405</v>
      </c>
      <c r="I571" s="88">
        <v>75</v>
      </c>
      <c r="K571" s="74" t="s">
        <v>1879</v>
      </c>
      <c r="L571" s="71">
        <f t="shared" si="31"/>
        <v>0</v>
      </c>
      <c r="M571" s="74">
        <f t="shared" si="34"/>
        <v>17.265149999999998</v>
      </c>
      <c r="N571" s="72">
        <f t="shared" si="35"/>
        <v>0</v>
      </c>
      <c r="O571" s="86" t="s">
        <v>1932</v>
      </c>
    </row>
    <row r="572" spans="1:15" x14ac:dyDescent="0.3">
      <c r="B572" s="83">
        <v>2017</v>
      </c>
      <c r="C572" s="109" t="s">
        <v>781</v>
      </c>
      <c r="D572" s="109" t="s">
        <v>793</v>
      </c>
      <c r="E572" s="86" t="s">
        <v>794</v>
      </c>
      <c r="F572" s="86" t="s">
        <v>795</v>
      </c>
      <c r="G572" s="86">
        <v>680</v>
      </c>
      <c r="H572" s="86">
        <v>520</v>
      </c>
      <c r="I572" s="88">
        <v>65</v>
      </c>
      <c r="K572" s="74" t="s">
        <v>1879</v>
      </c>
      <c r="L572" s="71">
        <f t="shared" si="31"/>
        <v>0</v>
      </c>
      <c r="M572" s="74">
        <f t="shared" si="34"/>
        <v>22.524319999999999</v>
      </c>
      <c r="N572" s="72">
        <f t="shared" si="35"/>
        <v>0</v>
      </c>
      <c r="O572" s="86" t="s">
        <v>1932</v>
      </c>
    </row>
    <row r="573" spans="1:15" x14ac:dyDescent="0.3">
      <c r="B573" s="83">
        <v>2017</v>
      </c>
      <c r="C573" s="109" t="s">
        <v>781</v>
      </c>
      <c r="D573" s="109" t="s">
        <v>796</v>
      </c>
      <c r="E573" s="86" t="s">
        <v>797</v>
      </c>
      <c r="F573" s="86" t="s">
        <v>798</v>
      </c>
      <c r="G573" s="86">
        <v>730</v>
      </c>
      <c r="H573" s="86">
        <v>600</v>
      </c>
      <c r="I573" s="86">
        <v>75</v>
      </c>
      <c r="K573" s="74" t="s">
        <v>1879</v>
      </c>
      <c r="L573" s="71">
        <f t="shared" si="31"/>
        <v>0</v>
      </c>
      <c r="M573" s="74">
        <f t="shared" si="34"/>
        <v>32.192999999999998</v>
      </c>
      <c r="N573" s="72">
        <f t="shared" si="35"/>
        <v>0</v>
      </c>
      <c r="O573" s="86" t="s">
        <v>1932</v>
      </c>
    </row>
    <row r="574" spans="1:15" x14ac:dyDescent="0.3">
      <c r="B574" s="83">
        <v>2017</v>
      </c>
      <c r="C574" s="109" t="s">
        <v>781</v>
      </c>
      <c r="D574" s="109" t="s">
        <v>799</v>
      </c>
      <c r="E574" s="86" t="s">
        <v>800</v>
      </c>
      <c r="F574" s="86" t="s">
        <v>801</v>
      </c>
      <c r="G574" s="86">
        <v>785</v>
      </c>
      <c r="H574" s="86">
        <v>650</v>
      </c>
      <c r="I574" s="86">
        <v>65</v>
      </c>
      <c r="K574" s="74" t="s">
        <v>1879</v>
      </c>
      <c r="L574" s="71">
        <f t="shared" si="31"/>
        <v>0</v>
      </c>
      <c r="M574" s="74">
        <f t="shared" si="34"/>
        <v>32.502924999999998</v>
      </c>
      <c r="N574" s="72">
        <f t="shared" si="35"/>
        <v>0</v>
      </c>
      <c r="O574" s="86" t="s">
        <v>1932</v>
      </c>
    </row>
    <row r="575" spans="1:15" x14ac:dyDescent="0.3">
      <c r="B575" s="83">
        <v>2017</v>
      </c>
      <c r="C575" s="109" t="s">
        <v>781</v>
      </c>
      <c r="D575" s="109" t="s">
        <v>805</v>
      </c>
      <c r="E575" s="86" t="s">
        <v>806</v>
      </c>
      <c r="F575" s="86" t="s">
        <v>807</v>
      </c>
      <c r="G575" s="86">
        <v>1000</v>
      </c>
      <c r="H575" s="86">
        <v>900</v>
      </c>
      <c r="I575" s="86">
        <v>80</v>
      </c>
      <c r="K575" s="74" t="s">
        <v>1879</v>
      </c>
      <c r="L575" s="71">
        <f t="shared" si="31"/>
        <v>0</v>
      </c>
      <c r="M575" s="74">
        <f t="shared" si="34"/>
        <v>70.56</v>
      </c>
      <c r="N575" s="72">
        <f t="shared" si="35"/>
        <v>0</v>
      </c>
      <c r="O575" s="86" t="s">
        <v>1932</v>
      </c>
    </row>
    <row r="576" spans="1:15" x14ac:dyDescent="0.3">
      <c r="B576" s="83">
        <v>2017</v>
      </c>
      <c r="C576" s="109" t="s">
        <v>781</v>
      </c>
      <c r="D576" s="109" t="s">
        <v>808</v>
      </c>
      <c r="E576" s="86" t="s">
        <v>809</v>
      </c>
      <c r="F576" s="83" t="s">
        <v>810</v>
      </c>
      <c r="G576" s="86">
        <v>785</v>
      </c>
      <c r="H576" s="86">
        <v>650</v>
      </c>
      <c r="I576" s="86">
        <v>65</v>
      </c>
      <c r="K576" s="74" t="s">
        <v>1879</v>
      </c>
      <c r="L576" s="71">
        <f t="shared" si="31"/>
        <v>0</v>
      </c>
      <c r="M576" s="74">
        <f t="shared" si="34"/>
        <v>32.502924999999998</v>
      </c>
      <c r="N576" s="72">
        <f t="shared" si="35"/>
        <v>0</v>
      </c>
      <c r="O576" s="86" t="s">
        <v>1941</v>
      </c>
    </row>
    <row r="577" spans="2:15" x14ac:dyDescent="0.3">
      <c r="B577" s="83">
        <v>2017</v>
      </c>
      <c r="C577" s="109" t="s">
        <v>781</v>
      </c>
      <c r="D577" s="109" t="s">
        <v>811</v>
      </c>
      <c r="E577" s="85" t="s">
        <v>812</v>
      </c>
      <c r="F577" s="83" t="s">
        <v>813</v>
      </c>
      <c r="G577" s="86">
        <v>1000</v>
      </c>
      <c r="H577" s="86">
        <v>900</v>
      </c>
      <c r="I577" s="86">
        <v>80</v>
      </c>
      <c r="K577" s="74" t="s">
        <v>1879</v>
      </c>
      <c r="L577" s="71">
        <f t="shared" si="31"/>
        <v>0</v>
      </c>
      <c r="M577" s="74">
        <f t="shared" si="34"/>
        <v>70.56</v>
      </c>
      <c r="N577" s="72">
        <f t="shared" si="35"/>
        <v>0</v>
      </c>
      <c r="O577" s="86" t="s">
        <v>1941</v>
      </c>
    </row>
    <row r="578" spans="2:15" x14ac:dyDescent="0.3">
      <c r="B578" s="83">
        <v>2017</v>
      </c>
      <c r="C578" s="109" t="s">
        <v>781</v>
      </c>
      <c r="D578" s="109" t="s">
        <v>509</v>
      </c>
      <c r="E578" s="85" t="s">
        <v>814</v>
      </c>
      <c r="F578" s="86" t="s">
        <v>1961</v>
      </c>
      <c r="G578" s="86">
        <v>580</v>
      </c>
      <c r="H578" s="86">
        <v>350</v>
      </c>
      <c r="I578" s="86">
        <v>80</v>
      </c>
      <c r="K578" s="74" t="s">
        <v>1879</v>
      </c>
      <c r="L578" s="71">
        <f t="shared" si="31"/>
        <v>0</v>
      </c>
      <c r="M578" s="74">
        <f t="shared" si="34"/>
        <v>15.9152</v>
      </c>
      <c r="N578" s="72">
        <f t="shared" si="35"/>
        <v>0</v>
      </c>
      <c r="O578" s="86" t="s">
        <v>1932</v>
      </c>
    </row>
    <row r="579" spans="2:15" x14ac:dyDescent="0.3">
      <c r="B579" s="83">
        <v>2017</v>
      </c>
      <c r="C579" s="109" t="s">
        <v>781</v>
      </c>
      <c r="D579" s="109" t="s">
        <v>511</v>
      </c>
      <c r="E579" s="85" t="s">
        <v>816</v>
      </c>
      <c r="F579" s="86" t="s">
        <v>1962</v>
      </c>
      <c r="G579" s="86">
        <v>680</v>
      </c>
      <c r="H579" s="86">
        <v>580</v>
      </c>
      <c r="I579" s="86">
        <v>80</v>
      </c>
      <c r="K579" s="74" t="s">
        <v>1879</v>
      </c>
      <c r="L579" s="71">
        <f t="shared" si="31"/>
        <v>0</v>
      </c>
      <c r="M579" s="74">
        <f t="shared" si="34"/>
        <v>30.920960000000001</v>
      </c>
      <c r="N579" s="72">
        <f t="shared" si="35"/>
        <v>0</v>
      </c>
      <c r="O579" s="86" t="s">
        <v>1932</v>
      </c>
    </row>
    <row r="580" spans="2:15" x14ac:dyDescent="0.3">
      <c r="B580" s="83">
        <v>2017</v>
      </c>
      <c r="C580" s="109" t="s">
        <v>781</v>
      </c>
      <c r="D580" s="109" t="s">
        <v>818</v>
      </c>
      <c r="E580" s="85" t="s">
        <v>819</v>
      </c>
      <c r="F580" s="86" t="s">
        <v>1963</v>
      </c>
      <c r="G580" s="86">
        <v>785</v>
      </c>
      <c r="H580" s="86">
        <v>720</v>
      </c>
      <c r="I580" s="86">
        <v>100</v>
      </c>
      <c r="K580" s="74" t="s">
        <v>1879</v>
      </c>
      <c r="L580" s="71">
        <f t="shared" si="31"/>
        <v>0</v>
      </c>
      <c r="M580" s="74">
        <f t="shared" si="34"/>
        <v>55.389600000000002</v>
      </c>
      <c r="N580" s="72">
        <f t="shared" si="35"/>
        <v>0</v>
      </c>
      <c r="O580" s="86" t="s">
        <v>1929</v>
      </c>
    </row>
    <row r="581" spans="2:15" x14ac:dyDescent="0.3">
      <c r="B581" s="83">
        <v>2017</v>
      </c>
      <c r="C581" s="109" t="s">
        <v>781</v>
      </c>
      <c r="D581" s="109" t="s">
        <v>821</v>
      </c>
      <c r="E581" s="85" t="s">
        <v>822</v>
      </c>
      <c r="F581" s="83" t="s">
        <v>823</v>
      </c>
      <c r="G581" s="86">
        <v>580</v>
      </c>
      <c r="H581" s="86">
        <v>405</v>
      </c>
      <c r="I581" s="88">
        <v>75</v>
      </c>
      <c r="K581" s="74" t="s">
        <v>1879</v>
      </c>
      <c r="L581" s="71">
        <f t="shared" si="31"/>
        <v>0</v>
      </c>
      <c r="M581" s="74">
        <f t="shared" si="34"/>
        <v>17.265149999999998</v>
      </c>
      <c r="N581" s="72">
        <f t="shared" si="35"/>
        <v>0</v>
      </c>
      <c r="O581" s="86" t="s">
        <v>1932</v>
      </c>
    </row>
    <row r="582" spans="2:15" x14ac:dyDescent="0.3">
      <c r="B582" s="83">
        <v>2017</v>
      </c>
      <c r="C582" s="109" t="s">
        <v>781</v>
      </c>
      <c r="D582" s="109" t="s">
        <v>824</v>
      </c>
      <c r="E582" s="85" t="s">
        <v>825</v>
      </c>
      <c r="F582" s="83" t="s">
        <v>826</v>
      </c>
      <c r="G582" s="86">
        <v>1000</v>
      </c>
      <c r="H582" s="86">
        <v>900</v>
      </c>
      <c r="I582" s="86">
        <v>80</v>
      </c>
      <c r="K582" s="74" t="s">
        <v>1879</v>
      </c>
      <c r="L582" s="71">
        <f t="shared" si="31"/>
        <v>0</v>
      </c>
      <c r="M582" s="74">
        <f t="shared" si="34"/>
        <v>70.56</v>
      </c>
      <c r="N582" s="72">
        <f t="shared" si="35"/>
        <v>0</v>
      </c>
      <c r="O582" s="86" t="s">
        <v>1928</v>
      </c>
    </row>
    <row r="583" spans="2:15" x14ac:dyDescent="0.3">
      <c r="B583" s="83">
        <v>2017</v>
      </c>
      <c r="C583" s="110" t="s">
        <v>781</v>
      </c>
      <c r="D583" s="110" t="s">
        <v>827</v>
      </c>
      <c r="E583" s="85" t="s">
        <v>828</v>
      </c>
      <c r="F583" s="86" t="s">
        <v>784</v>
      </c>
      <c r="G583" s="86">
        <v>580</v>
      </c>
      <c r="H583" s="86">
        <v>450</v>
      </c>
      <c r="I583" s="113">
        <v>75</v>
      </c>
      <c r="K583" s="74" t="s">
        <v>1879</v>
      </c>
      <c r="L583" s="71">
        <f t="shared" si="31"/>
        <v>0</v>
      </c>
      <c r="M583" s="74">
        <f t="shared" si="34"/>
        <v>19.183499999999999</v>
      </c>
      <c r="N583" s="72">
        <f t="shared" si="35"/>
        <v>0</v>
      </c>
      <c r="O583" s="86" t="s">
        <v>1932</v>
      </c>
    </row>
    <row r="584" spans="2:15" x14ac:dyDescent="0.3">
      <c r="B584" s="83">
        <v>2017</v>
      </c>
      <c r="C584" s="110" t="s">
        <v>781</v>
      </c>
      <c r="D584" s="110" t="s">
        <v>829</v>
      </c>
      <c r="E584" s="85" t="s">
        <v>830</v>
      </c>
      <c r="F584" s="86" t="s">
        <v>787</v>
      </c>
      <c r="G584" s="86">
        <v>780</v>
      </c>
      <c r="H584" s="86">
        <v>625</v>
      </c>
      <c r="I584" s="86">
        <v>80</v>
      </c>
      <c r="K584" s="74" t="s">
        <v>1879</v>
      </c>
      <c r="L584" s="71">
        <f t="shared" si="31"/>
        <v>0</v>
      </c>
      <c r="M584" s="74">
        <f t="shared" si="34"/>
        <v>38.22</v>
      </c>
      <c r="N584" s="72">
        <f t="shared" si="35"/>
        <v>0</v>
      </c>
      <c r="O584" s="86" t="s">
        <v>1928</v>
      </c>
    </row>
    <row r="585" spans="2:15" x14ac:dyDescent="0.3">
      <c r="B585" s="83">
        <v>2017</v>
      </c>
      <c r="C585" s="110" t="s">
        <v>781</v>
      </c>
      <c r="D585" s="110" t="s">
        <v>831</v>
      </c>
      <c r="E585" s="85" t="s">
        <v>832</v>
      </c>
      <c r="F585" s="86" t="s">
        <v>789</v>
      </c>
      <c r="G585" s="86">
        <v>1000</v>
      </c>
      <c r="H585" s="86">
        <v>870</v>
      </c>
      <c r="I585" s="86">
        <v>90</v>
      </c>
      <c r="K585" s="74" t="s">
        <v>1879</v>
      </c>
      <c r="L585" s="71">
        <f t="shared" si="31"/>
        <v>0</v>
      </c>
      <c r="M585" s="74">
        <f t="shared" si="34"/>
        <v>76.733999999999995</v>
      </c>
      <c r="N585" s="72">
        <f t="shared" si="35"/>
        <v>0</v>
      </c>
      <c r="O585" s="86" t="s">
        <v>1928</v>
      </c>
    </row>
    <row r="586" spans="2:15" x14ac:dyDescent="0.3">
      <c r="B586" s="83">
        <v>2017</v>
      </c>
      <c r="C586" s="109" t="s">
        <v>781</v>
      </c>
      <c r="D586" s="109" t="s">
        <v>833</v>
      </c>
      <c r="E586" s="85" t="s">
        <v>834</v>
      </c>
      <c r="F586" s="86" t="s">
        <v>835</v>
      </c>
      <c r="G586" s="86">
        <v>1040</v>
      </c>
      <c r="H586" s="86">
        <v>980</v>
      </c>
      <c r="I586" s="86">
        <v>90</v>
      </c>
      <c r="K586" s="74" t="s">
        <v>1879</v>
      </c>
      <c r="L586" s="71">
        <f t="shared" si="31"/>
        <v>0</v>
      </c>
      <c r="M586" s="74">
        <f t="shared" si="34"/>
        <v>89.893439999999998</v>
      </c>
      <c r="N586" s="72">
        <f t="shared" si="35"/>
        <v>0</v>
      </c>
      <c r="O586" s="86" t="s">
        <v>1925</v>
      </c>
    </row>
    <row r="587" spans="2:15" x14ac:dyDescent="0.3">
      <c r="B587" s="83">
        <v>2017</v>
      </c>
      <c r="C587" s="109" t="s">
        <v>781</v>
      </c>
      <c r="D587" s="109" t="s">
        <v>842</v>
      </c>
      <c r="E587" s="85" t="s">
        <v>843</v>
      </c>
      <c r="F587" s="86" t="s">
        <v>844</v>
      </c>
      <c r="G587" s="86">
        <v>1240</v>
      </c>
      <c r="H587" s="86">
        <v>1090</v>
      </c>
      <c r="I587" s="86">
        <v>100</v>
      </c>
      <c r="K587" s="74" t="s">
        <v>1879</v>
      </c>
      <c r="L587" s="71">
        <f t="shared" ref="L587:L650" si="36">IF(AND(C587="Botanic",B587&gt;2017),0.3,IF(AND(O587="Placel",B587&gt;2017), 0.2,IF(AND(OR(D587="UTRU50E",D587 = "UEPL50E", D587 = "UGBS20E"),B587&gt;2019),0.2,0)))</f>
        <v>0</v>
      </c>
      <c r="M587" s="74">
        <f t="shared" si="34"/>
        <v>132.45679999999999</v>
      </c>
      <c r="N587" s="72">
        <f t="shared" si="35"/>
        <v>0</v>
      </c>
      <c r="O587" s="86" t="s">
        <v>1936</v>
      </c>
    </row>
    <row r="588" spans="2:15" x14ac:dyDescent="0.3">
      <c r="B588" s="83">
        <v>2017</v>
      </c>
      <c r="C588" s="109" t="s">
        <v>781</v>
      </c>
      <c r="D588" s="109" t="s">
        <v>851</v>
      </c>
      <c r="E588" s="85" t="s">
        <v>2314</v>
      </c>
      <c r="F588" s="86" t="s">
        <v>2315</v>
      </c>
      <c r="G588" s="86">
        <v>1150</v>
      </c>
      <c r="H588" s="86">
        <v>900</v>
      </c>
      <c r="I588" s="86">
        <v>85</v>
      </c>
      <c r="K588" s="74" t="s">
        <v>1879</v>
      </c>
      <c r="L588" s="71">
        <f t="shared" si="36"/>
        <v>0</v>
      </c>
      <c r="M588" s="74">
        <f t="shared" si="34"/>
        <v>86.215500000000006</v>
      </c>
      <c r="N588" s="72">
        <f t="shared" si="35"/>
        <v>0</v>
      </c>
      <c r="O588" s="86" t="s">
        <v>1928</v>
      </c>
    </row>
    <row r="589" spans="2:15" x14ac:dyDescent="0.3">
      <c r="B589" s="83">
        <v>2017</v>
      </c>
      <c r="C589" s="109" t="s">
        <v>781</v>
      </c>
      <c r="D589" s="109" t="s">
        <v>555</v>
      </c>
      <c r="E589" s="85" t="s">
        <v>857</v>
      </c>
      <c r="F589" s="86" t="s">
        <v>858</v>
      </c>
      <c r="G589" s="86">
        <v>785</v>
      </c>
      <c r="H589" s="86">
        <v>710</v>
      </c>
      <c r="I589" s="86">
        <v>80</v>
      </c>
      <c r="K589" s="74" t="s">
        <v>1879</v>
      </c>
      <c r="L589" s="71">
        <f t="shared" si="36"/>
        <v>0</v>
      </c>
      <c r="M589" s="74">
        <f t="shared" si="34"/>
        <v>43.696240000000003</v>
      </c>
      <c r="N589" s="72">
        <f t="shared" si="35"/>
        <v>0</v>
      </c>
      <c r="O589" s="86" t="s">
        <v>1928</v>
      </c>
    </row>
    <row r="590" spans="2:15" x14ac:dyDescent="0.3">
      <c r="B590" s="83">
        <v>2017</v>
      </c>
      <c r="C590" s="109" t="s">
        <v>781</v>
      </c>
      <c r="D590" s="109" t="s">
        <v>859</v>
      </c>
      <c r="E590" s="85" t="s">
        <v>860</v>
      </c>
      <c r="F590" s="86" t="s">
        <v>2316</v>
      </c>
      <c r="G590" s="86">
        <v>1150</v>
      </c>
      <c r="H590" s="86">
        <v>1000</v>
      </c>
      <c r="I590" s="86">
        <v>100</v>
      </c>
      <c r="K590" s="74" t="s">
        <v>1879</v>
      </c>
      <c r="L590" s="71">
        <f t="shared" si="36"/>
        <v>0</v>
      </c>
      <c r="M590" s="74">
        <f t="shared" si="34"/>
        <v>112.7</v>
      </c>
      <c r="N590" s="72">
        <f t="shared" si="35"/>
        <v>0</v>
      </c>
      <c r="O590" s="86" t="s">
        <v>1928</v>
      </c>
    </row>
    <row r="591" spans="2:15" x14ac:dyDescent="0.3">
      <c r="B591" s="83">
        <v>2017</v>
      </c>
      <c r="C591" s="109" t="s">
        <v>781</v>
      </c>
      <c r="D591" s="109" t="s">
        <v>862</v>
      </c>
      <c r="E591" s="85" t="s">
        <v>2317</v>
      </c>
      <c r="F591" s="86" t="s">
        <v>2318</v>
      </c>
      <c r="G591" s="86">
        <v>1150</v>
      </c>
      <c r="H591" s="86">
        <v>900</v>
      </c>
      <c r="I591" s="86">
        <v>85</v>
      </c>
      <c r="K591" s="74" t="s">
        <v>1879</v>
      </c>
      <c r="L591" s="71">
        <f t="shared" si="36"/>
        <v>0</v>
      </c>
      <c r="M591" s="74">
        <f t="shared" si="34"/>
        <v>86.215500000000006</v>
      </c>
      <c r="N591" s="72">
        <f t="shared" si="35"/>
        <v>0</v>
      </c>
      <c r="O591" s="86" t="s">
        <v>1928</v>
      </c>
    </row>
    <row r="592" spans="2:15" x14ac:dyDescent="0.3">
      <c r="B592" s="83">
        <v>2017</v>
      </c>
      <c r="C592" s="109" t="s">
        <v>781</v>
      </c>
      <c r="D592" s="109" t="s">
        <v>877</v>
      </c>
      <c r="E592" s="109" t="s">
        <v>878</v>
      </c>
      <c r="F592" s="86" t="s">
        <v>879</v>
      </c>
      <c r="G592" s="86">
        <v>940</v>
      </c>
      <c r="H592" s="86">
        <v>870</v>
      </c>
      <c r="I592" s="86">
        <v>80</v>
      </c>
      <c r="K592" s="74" t="s">
        <v>1879</v>
      </c>
      <c r="L592" s="71">
        <f t="shared" si="36"/>
        <v>0</v>
      </c>
      <c r="M592" s="74">
        <f t="shared" si="34"/>
        <v>64.115520000000004</v>
      </c>
      <c r="N592" s="72">
        <f t="shared" si="35"/>
        <v>0</v>
      </c>
      <c r="O592" s="86" t="s">
        <v>1928</v>
      </c>
    </row>
    <row r="593" spans="2:15" x14ac:dyDescent="0.3">
      <c r="B593" s="83">
        <v>2017</v>
      </c>
      <c r="C593" s="109" t="s">
        <v>781</v>
      </c>
      <c r="D593" s="109" t="s">
        <v>880</v>
      </c>
      <c r="E593" s="85" t="s">
        <v>881</v>
      </c>
      <c r="F593" s="86" t="s">
        <v>882</v>
      </c>
      <c r="G593" s="86">
        <v>580</v>
      </c>
      <c r="H593" s="86">
        <v>405</v>
      </c>
      <c r="I593" s="88">
        <v>75</v>
      </c>
      <c r="K593" s="74" t="s">
        <v>1879</v>
      </c>
      <c r="L593" s="71">
        <f t="shared" si="36"/>
        <v>0</v>
      </c>
      <c r="M593" s="74">
        <f t="shared" si="34"/>
        <v>17.265149999999998</v>
      </c>
      <c r="N593" s="72">
        <f t="shared" si="35"/>
        <v>0</v>
      </c>
      <c r="O593" s="86" t="s">
        <v>1932</v>
      </c>
    </row>
    <row r="594" spans="2:15" x14ac:dyDescent="0.3">
      <c r="B594" s="83">
        <v>2017</v>
      </c>
      <c r="C594" s="109" t="s">
        <v>781</v>
      </c>
      <c r="D594" s="109" t="s">
        <v>883</v>
      </c>
      <c r="E594" s="114" t="s">
        <v>884</v>
      </c>
      <c r="F594" s="86" t="s">
        <v>885</v>
      </c>
      <c r="G594" s="86">
        <v>730</v>
      </c>
      <c r="H594" s="86">
        <v>600</v>
      </c>
      <c r="I594" s="86">
        <v>65</v>
      </c>
      <c r="K594" s="74" t="s">
        <v>1879</v>
      </c>
      <c r="L594" s="71">
        <f t="shared" si="36"/>
        <v>0</v>
      </c>
      <c r="M594" s="74">
        <f t="shared" si="34"/>
        <v>27.900600000000001</v>
      </c>
      <c r="N594" s="72">
        <f t="shared" si="35"/>
        <v>0</v>
      </c>
      <c r="O594" s="86" t="s">
        <v>1932</v>
      </c>
    </row>
    <row r="595" spans="2:15" x14ac:dyDescent="0.3">
      <c r="B595" s="83">
        <v>2017</v>
      </c>
      <c r="C595" s="109" t="s">
        <v>781</v>
      </c>
      <c r="D595" s="109" t="s">
        <v>886</v>
      </c>
      <c r="E595" s="85" t="s">
        <v>887</v>
      </c>
      <c r="F595" s="86" t="s">
        <v>888</v>
      </c>
      <c r="G595" s="86">
        <v>940</v>
      </c>
      <c r="H595" s="86">
        <v>870</v>
      </c>
      <c r="I595" s="86">
        <v>80</v>
      </c>
      <c r="K595" s="74" t="s">
        <v>1879</v>
      </c>
      <c r="L595" s="71">
        <f t="shared" si="36"/>
        <v>0</v>
      </c>
      <c r="M595" s="74">
        <f t="shared" si="34"/>
        <v>64.115520000000004</v>
      </c>
      <c r="N595" s="72">
        <f t="shared" si="35"/>
        <v>0</v>
      </c>
      <c r="O595" s="86" t="s">
        <v>1932</v>
      </c>
    </row>
    <row r="596" spans="2:15" x14ac:dyDescent="0.3">
      <c r="B596" s="83">
        <v>2017</v>
      </c>
      <c r="C596" s="109" t="s">
        <v>781</v>
      </c>
      <c r="D596" s="109" t="s">
        <v>889</v>
      </c>
      <c r="E596" s="85" t="s">
        <v>890</v>
      </c>
      <c r="F596" s="86" t="s">
        <v>891</v>
      </c>
      <c r="G596" s="86">
        <v>580</v>
      </c>
      <c r="H596" s="86">
        <v>405</v>
      </c>
      <c r="I596" s="88">
        <v>75</v>
      </c>
      <c r="K596" s="74" t="s">
        <v>1879</v>
      </c>
      <c r="L596" s="71">
        <f t="shared" si="36"/>
        <v>0</v>
      </c>
      <c r="M596" s="74">
        <f t="shared" si="34"/>
        <v>17.265149999999998</v>
      </c>
      <c r="N596" s="72">
        <f t="shared" si="35"/>
        <v>0</v>
      </c>
      <c r="O596" s="86" t="s">
        <v>1932</v>
      </c>
    </row>
    <row r="597" spans="2:15" x14ac:dyDescent="0.3">
      <c r="B597" s="83">
        <v>2017</v>
      </c>
      <c r="C597" s="109" t="s">
        <v>781</v>
      </c>
      <c r="D597" s="109" t="s">
        <v>892</v>
      </c>
      <c r="E597" s="85" t="s">
        <v>893</v>
      </c>
      <c r="F597" s="86" t="s">
        <v>894</v>
      </c>
      <c r="G597" s="86">
        <v>730</v>
      </c>
      <c r="H597" s="86">
        <v>600</v>
      </c>
      <c r="I597" s="86">
        <v>75</v>
      </c>
      <c r="K597" s="74" t="s">
        <v>1879</v>
      </c>
      <c r="L597" s="71">
        <f t="shared" si="36"/>
        <v>0</v>
      </c>
      <c r="M597" s="74">
        <f t="shared" si="34"/>
        <v>32.192999999999998</v>
      </c>
      <c r="N597" s="72">
        <f t="shared" si="35"/>
        <v>0</v>
      </c>
      <c r="O597" s="86" t="s">
        <v>1932</v>
      </c>
    </row>
    <row r="598" spans="2:15" x14ac:dyDescent="0.3">
      <c r="B598" s="83">
        <v>2017</v>
      </c>
      <c r="C598" s="109" t="s">
        <v>781</v>
      </c>
      <c r="D598" s="109" t="s">
        <v>895</v>
      </c>
      <c r="E598" s="85" t="s">
        <v>896</v>
      </c>
      <c r="F598" s="86" t="s">
        <v>897</v>
      </c>
      <c r="G598" s="86">
        <v>940</v>
      </c>
      <c r="H598" s="86">
        <v>870</v>
      </c>
      <c r="I598" s="86">
        <v>80</v>
      </c>
      <c r="K598" s="74" t="s">
        <v>1879</v>
      </c>
      <c r="L598" s="71">
        <f t="shared" si="36"/>
        <v>0</v>
      </c>
      <c r="M598" s="74">
        <f t="shared" si="34"/>
        <v>64.115520000000004</v>
      </c>
      <c r="N598" s="72">
        <f t="shared" si="35"/>
        <v>0</v>
      </c>
      <c r="O598" s="86" t="s">
        <v>1932</v>
      </c>
    </row>
    <row r="599" spans="2:15" x14ac:dyDescent="0.3">
      <c r="B599" s="83">
        <v>2017</v>
      </c>
      <c r="C599" s="109" t="s">
        <v>781</v>
      </c>
      <c r="D599" s="109" t="s">
        <v>913</v>
      </c>
      <c r="E599" s="85" t="s">
        <v>914</v>
      </c>
      <c r="F599" s="92" t="s">
        <v>915</v>
      </c>
      <c r="G599" s="92">
        <v>740</v>
      </c>
      <c r="H599" s="92">
        <v>650</v>
      </c>
      <c r="I599" s="92">
        <v>110</v>
      </c>
      <c r="K599" s="74" t="s">
        <v>1879</v>
      </c>
      <c r="L599" s="71">
        <f t="shared" si="36"/>
        <v>0</v>
      </c>
      <c r="M599" s="74">
        <f t="shared" si="34"/>
        <v>51.851799999999997</v>
      </c>
      <c r="N599" s="72">
        <f t="shared" si="35"/>
        <v>0</v>
      </c>
      <c r="O599" s="92" t="s">
        <v>1928</v>
      </c>
    </row>
    <row r="600" spans="2:15" x14ac:dyDescent="0.3">
      <c r="B600" s="83">
        <v>2017</v>
      </c>
      <c r="C600" s="109" t="s">
        <v>781</v>
      </c>
      <c r="D600" s="109" t="s">
        <v>916</v>
      </c>
      <c r="E600" s="85" t="s">
        <v>917</v>
      </c>
      <c r="F600" s="92" t="s">
        <v>918</v>
      </c>
      <c r="G600" s="92">
        <v>940</v>
      </c>
      <c r="H600" s="92">
        <v>870</v>
      </c>
      <c r="I600" s="92">
        <v>140</v>
      </c>
      <c r="K600" s="74" t="s">
        <v>1879</v>
      </c>
      <c r="L600" s="71">
        <f t="shared" si="36"/>
        <v>0</v>
      </c>
      <c r="M600" s="74">
        <f t="shared" si="34"/>
        <v>112.20216000000001</v>
      </c>
      <c r="N600" s="72">
        <f t="shared" si="35"/>
        <v>0</v>
      </c>
      <c r="O600" s="92" t="s">
        <v>1928</v>
      </c>
    </row>
    <row r="601" spans="2:15" x14ac:dyDescent="0.3">
      <c r="B601" s="83">
        <v>2017</v>
      </c>
      <c r="C601" s="109" t="s">
        <v>781</v>
      </c>
      <c r="D601" s="109" t="s">
        <v>1978</v>
      </c>
      <c r="E601" s="85" t="s">
        <v>1979</v>
      </c>
      <c r="F601" s="92" t="s">
        <v>1980</v>
      </c>
      <c r="G601" s="92">
        <v>940</v>
      </c>
      <c r="H601" s="92">
        <v>870</v>
      </c>
      <c r="I601" s="92">
        <v>170</v>
      </c>
      <c r="K601" s="74" t="s">
        <v>1879</v>
      </c>
      <c r="L601" s="71">
        <f t="shared" si="36"/>
        <v>0</v>
      </c>
      <c r="M601" s="74">
        <f t="shared" si="34"/>
        <v>136.24547999999999</v>
      </c>
      <c r="N601" s="72">
        <f t="shared" si="35"/>
        <v>0</v>
      </c>
      <c r="O601" s="92" t="s">
        <v>1928</v>
      </c>
    </row>
    <row r="602" spans="2:15" x14ac:dyDescent="0.3">
      <c r="B602" s="83">
        <v>2017</v>
      </c>
      <c r="C602" s="109" t="s">
        <v>781</v>
      </c>
      <c r="D602" s="109" t="s">
        <v>919</v>
      </c>
      <c r="E602" s="85" t="s">
        <v>920</v>
      </c>
      <c r="F602" s="86" t="s">
        <v>921</v>
      </c>
      <c r="G602" s="86">
        <v>580</v>
      </c>
      <c r="H602" s="86">
        <v>405</v>
      </c>
      <c r="I602" s="88">
        <v>75</v>
      </c>
      <c r="K602" s="74" t="s">
        <v>1879</v>
      </c>
      <c r="L602" s="71">
        <f t="shared" si="36"/>
        <v>0</v>
      </c>
      <c r="M602" s="74">
        <f t="shared" si="34"/>
        <v>17.265149999999998</v>
      </c>
      <c r="N602" s="72">
        <f t="shared" si="35"/>
        <v>0</v>
      </c>
      <c r="O602" s="86" t="s">
        <v>1932</v>
      </c>
    </row>
    <row r="603" spans="2:15" x14ac:dyDescent="0.3">
      <c r="B603" s="83">
        <v>2017</v>
      </c>
      <c r="C603" s="109" t="s">
        <v>781</v>
      </c>
      <c r="D603" s="109" t="s">
        <v>922</v>
      </c>
      <c r="E603" s="85" t="s">
        <v>923</v>
      </c>
      <c r="F603" s="86" t="s">
        <v>1981</v>
      </c>
      <c r="G603" s="86">
        <v>785</v>
      </c>
      <c r="H603" s="86">
        <v>650</v>
      </c>
      <c r="I603" s="86">
        <v>65</v>
      </c>
      <c r="K603" s="74" t="s">
        <v>1879</v>
      </c>
      <c r="L603" s="71">
        <f t="shared" si="36"/>
        <v>0</v>
      </c>
      <c r="M603" s="74">
        <f t="shared" si="34"/>
        <v>32.502924999999998</v>
      </c>
      <c r="N603" s="72">
        <f t="shared" si="35"/>
        <v>0</v>
      </c>
      <c r="O603" s="86" t="s">
        <v>1932</v>
      </c>
    </row>
    <row r="604" spans="2:15" x14ac:dyDescent="0.3">
      <c r="B604" s="83">
        <v>2017</v>
      </c>
      <c r="C604" s="109" t="s">
        <v>781</v>
      </c>
      <c r="D604" s="109" t="s">
        <v>925</v>
      </c>
      <c r="E604" s="85" t="s">
        <v>926</v>
      </c>
      <c r="F604" s="86" t="s">
        <v>927</v>
      </c>
      <c r="G604" s="86">
        <v>1000</v>
      </c>
      <c r="H604" s="86">
        <v>900</v>
      </c>
      <c r="I604" s="86">
        <v>80</v>
      </c>
      <c r="K604" s="74" t="s">
        <v>1879</v>
      </c>
      <c r="L604" s="71">
        <f t="shared" si="36"/>
        <v>0</v>
      </c>
      <c r="M604" s="74">
        <f t="shared" si="34"/>
        <v>70.56</v>
      </c>
      <c r="N604" s="72">
        <f t="shared" si="35"/>
        <v>0</v>
      </c>
      <c r="O604" s="86" t="s">
        <v>1932</v>
      </c>
    </row>
    <row r="605" spans="2:15" x14ac:dyDescent="0.3">
      <c r="B605" s="83">
        <v>2017</v>
      </c>
      <c r="C605" s="109" t="s">
        <v>781</v>
      </c>
      <c r="D605" s="109" t="s">
        <v>541</v>
      </c>
      <c r="E605" s="85" t="s">
        <v>929</v>
      </c>
      <c r="F605" s="86" t="s">
        <v>930</v>
      </c>
      <c r="G605" s="86">
        <v>785</v>
      </c>
      <c r="H605" s="86">
        <v>650</v>
      </c>
      <c r="I605" s="86">
        <v>65</v>
      </c>
      <c r="K605" s="74" t="s">
        <v>1879</v>
      </c>
      <c r="L605" s="71">
        <f t="shared" si="36"/>
        <v>0</v>
      </c>
      <c r="M605" s="74">
        <f t="shared" si="34"/>
        <v>32.502924999999998</v>
      </c>
      <c r="N605" s="72">
        <f t="shared" si="35"/>
        <v>0</v>
      </c>
      <c r="O605" s="86" t="s">
        <v>1932</v>
      </c>
    </row>
    <row r="606" spans="2:15" x14ac:dyDescent="0.3">
      <c r="B606" s="83">
        <v>2017</v>
      </c>
      <c r="C606" s="109" t="s">
        <v>781</v>
      </c>
      <c r="D606" s="109" t="s">
        <v>928</v>
      </c>
      <c r="E606" s="85" t="s">
        <v>929</v>
      </c>
      <c r="F606" s="86" t="s">
        <v>930</v>
      </c>
      <c r="G606" s="86">
        <v>785</v>
      </c>
      <c r="H606" s="86">
        <v>650</v>
      </c>
      <c r="I606" s="86">
        <v>65</v>
      </c>
      <c r="K606" s="74" t="s">
        <v>1879</v>
      </c>
      <c r="L606" s="71">
        <f t="shared" si="36"/>
        <v>0</v>
      </c>
      <c r="M606" s="74">
        <f t="shared" si="34"/>
        <v>32.502924999999998</v>
      </c>
      <c r="N606" s="72">
        <f t="shared" si="35"/>
        <v>0</v>
      </c>
      <c r="O606" s="86" t="s">
        <v>1932</v>
      </c>
    </row>
    <row r="607" spans="2:15" x14ac:dyDescent="0.3">
      <c r="B607" s="83">
        <v>2017</v>
      </c>
      <c r="C607" s="110" t="s">
        <v>781</v>
      </c>
      <c r="D607" s="110" t="s">
        <v>595</v>
      </c>
      <c r="E607" s="110" t="s">
        <v>931</v>
      </c>
      <c r="F607" s="110" t="s">
        <v>1982</v>
      </c>
      <c r="G607" s="110">
        <v>580</v>
      </c>
      <c r="H607" s="110">
        <v>405</v>
      </c>
      <c r="I607" s="110">
        <v>75</v>
      </c>
      <c r="K607" s="74" t="s">
        <v>1879</v>
      </c>
      <c r="L607" s="71">
        <f t="shared" si="36"/>
        <v>0</v>
      </c>
      <c r="M607" s="74">
        <f t="shared" si="34"/>
        <v>17.265149999999998</v>
      </c>
      <c r="N607" s="72">
        <f t="shared" si="35"/>
        <v>0</v>
      </c>
      <c r="O607" s="110" t="s">
        <v>1932</v>
      </c>
    </row>
    <row r="608" spans="2:15" x14ac:dyDescent="0.3">
      <c r="B608" s="83">
        <v>2017</v>
      </c>
      <c r="C608" s="85" t="s">
        <v>781</v>
      </c>
      <c r="D608" s="85" t="s">
        <v>591</v>
      </c>
      <c r="E608" s="85" t="s">
        <v>933</v>
      </c>
      <c r="F608" s="86" t="s">
        <v>1989</v>
      </c>
      <c r="G608" s="86">
        <v>580</v>
      </c>
      <c r="H608" s="86">
        <v>405</v>
      </c>
      <c r="I608" s="88">
        <v>75</v>
      </c>
      <c r="K608" s="74" t="s">
        <v>1879</v>
      </c>
      <c r="L608" s="71">
        <f t="shared" si="36"/>
        <v>0</v>
      </c>
      <c r="M608" s="74">
        <f t="shared" si="34"/>
        <v>17.265149999999998</v>
      </c>
      <c r="N608" s="72">
        <f t="shared" si="35"/>
        <v>0</v>
      </c>
      <c r="O608" s="86" t="s">
        <v>1932</v>
      </c>
    </row>
    <row r="609" spans="2:15" x14ac:dyDescent="0.3">
      <c r="B609" s="83">
        <v>2017</v>
      </c>
      <c r="C609" s="85" t="s">
        <v>781</v>
      </c>
      <c r="D609" s="85" t="s">
        <v>593</v>
      </c>
      <c r="E609" s="85" t="s">
        <v>944</v>
      </c>
      <c r="F609" s="86" t="s">
        <v>2002</v>
      </c>
      <c r="G609" s="86">
        <v>580</v>
      </c>
      <c r="H609" s="86">
        <v>405</v>
      </c>
      <c r="I609" s="88">
        <v>75</v>
      </c>
      <c r="K609" s="74" t="s">
        <v>1879</v>
      </c>
      <c r="L609" s="71">
        <f t="shared" si="36"/>
        <v>0</v>
      </c>
      <c r="M609" s="74">
        <f t="shared" si="34"/>
        <v>17.265149999999998</v>
      </c>
      <c r="N609" s="72">
        <f t="shared" si="35"/>
        <v>0</v>
      </c>
      <c r="O609" s="86" t="s">
        <v>1932</v>
      </c>
    </row>
    <row r="610" spans="2:15" x14ac:dyDescent="0.3">
      <c r="B610" s="83">
        <v>2017</v>
      </c>
      <c r="C610" s="85" t="s">
        <v>781</v>
      </c>
      <c r="D610" s="85" t="s">
        <v>953</v>
      </c>
      <c r="E610" s="85" t="s">
        <v>954</v>
      </c>
      <c r="F610" s="86" t="s">
        <v>2019</v>
      </c>
      <c r="G610" s="86">
        <v>785</v>
      </c>
      <c r="H610" s="86">
        <v>650</v>
      </c>
      <c r="I610" s="86">
        <v>65</v>
      </c>
      <c r="K610" s="74" t="s">
        <v>1879</v>
      </c>
      <c r="L610" s="71">
        <f t="shared" si="36"/>
        <v>0</v>
      </c>
      <c r="M610" s="74">
        <f t="shared" si="34"/>
        <v>32.502924999999998</v>
      </c>
      <c r="N610" s="72">
        <f t="shared" si="35"/>
        <v>0</v>
      </c>
      <c r="O610" s="86" t="s">
        <v>1932</v>
      </c>
    </row>
    <row r="611" spans="2:15" x14ac:dyDescent="0.3">
      <c r="B611" s="83">
        <v>2017</v>
      </c>
      <c r="C611" s="85" t="s">
        <v>781</v>
      </c>
      <c r="D611" s="85" t="s">
        <v>956</v>
      </c>
      <c r="E611" s="85" t="s">
        <v>957</v>
      </c>
      <c r="F611" s="86" t="s">
        <v>2020</v>
      </c>
      <c r="G611" s="86">
        <v>1000</v>
      </c>
      <c r="H611" s="86">
        <v>900</v>
      </c>
      <c r="I611" s="86">
        <v>80</v>
      </c>
      <c r="K611" s="74" t="s">
        <v>1879</v>
      </c>
      <c r="L611" s="71">
        <f t="shared" si="36"/>
        <v>0</v>
      </c>
      <c r="M611" s="74">
        <f t="shared" si="34"/>
        <v>70.56</v>
      </c>
      <c r="N611" s="72">
        <f t="shared" si="35"/>
        <v>0</v>
      </c>
      <c r="O611" s="86" t="s">
        <v>1932</v>
      </c>
    </row>
    <row r="612" spans="2:15" x14ac:dyDescent="0.3">
      <c r="B612" s="83">
        <v>2017</v>
      </c>
      <c r="C612" s="85" t="s">
        <v>781</v>
      </c>
      <c r="D612" s="85" t="s">
        <v>959</v>
      </c>
      <c r="E612" s="85" t="s">
        <v>960</v>
      </c>
      <c r="F612" s="86" t="s">
        <v>2021</v>
      </c>
      <c r="G612" s="86">
        <v>1150</v>
      </c>
      <c r="H612" s="86">
        <v>1000</v>
      </c>
      <c r="I612" s="86">
        <v>100</v>
      </c>
      <c r="K612" s="74" t="s">
        <v>1879</v>
      </c>
      <c r="L612" s="71">
        <f t="shared" si="36"/>
        <v>0</v>
      </c>
      <c r="M612" s="74">
        <f t="shared" si="34"/>
        <v>112.7</v>
      </c>
      <c r="N612" s="72">
        <f t="shared" si="35"/>
        <v>0</v>
      </c>
      <c r="O612" s="86" t="s">
        <v>1932</v>
      </c>
    </row>
    <row r="613" spans="2:15" x14ac:dyDescent="0.3">
      <c r="B613" s="83">
        <v>2017</v>
      </c>
      <c r="C613" s="85" t="s">
        <v>781</v>
      </c>
      <c r="D613" s="85" t="s">
        <v>962</v>
      </c>
      <c r="E613" s="85" t="s">
        <v>963</v>
      </c>
      <c r="F613" s="86" t="s">
        <v>2022</v>
      </c>
      <c r="G613" s="86">
        <v>785</v>
      </c>
      <c r="H613" s="86">
        <v>650</v>
      </c>
      <c r="I613" s="86">
        <v>65</v>
      </c>
      <c r="K613" s="74" t="s">
        <v>1879</v>
      </c>
      <c r="L613" s="71">
        <f t="shared" si="36"/>
        <v>0</v>
      </c>
      <c r="M613" s="74">
        <f t="shared" si="34"/>
        <v>32.502924999999998</v>
      </c>
      <c r="N613" s="72">
        <f t="shared" si="35"/>
        <v>0</v>
      </c>
      <c r="O613" s="86" t="s">
        <v>1932</v>
      </c>
    </row>
    <row r="614" spans="2:15" x14ac:dyDescent="0.3">
      <c r="B614" s="83">
        <v>2017</v>
      </c>
      <c r="C614" s="85" t="s">
        <v>781</v>
      </c>
      <c r="D614" s="85" t="s">
        <v>965</v>
      </c>
      <c r="E614" s="85" t="s">
        <v>966</v>
      </c>
      <c r="F614" s="86" t="s">
        <v>2023</v>
      </c>
      <c r="G614" s="86">
        <v>1000</v>
      </c>
      <c r="H614" s="86">
        <v>900</v>
      </c>
      <c r="I614" s="86">
        <v>80</v>
      </c>
      <c r="K614" s="74" t="s">
        <v>1879</v>
      </c>
      <c r="L614" s="71">
        <f t="shared" si="36"/>
        <v>0</v>
      </c>
      <c r="M614" s="74">
        <f t="shared" si="34"/>
        <v>70.56</v>
      </c>
      <c r="N614" s="72">
        <f t="shared" si="35"/>
        <v>0</v>
      </c>
      <c r="O614" s="86" t="s">
        <v>1932</v>
      </c>
    </row>
    <row r="615" spans="2:15" x14ac:dyDescent="0.3">
      <c r="B615" s="83">
        <v>2017</v>
      </c>
      <c r="C615" s="85" t="s">
        <v>781</v>
      </c>
      <c r="D615" s="85" t="s">
        <v>968</v>
      </c>
      <c r="E615" s="85" t="s">
        <v>969</v>
      </c>
      <c r="F615" s="86" t="s">
        <v>970</v>
      </c>
      <c r="G615" s="86">
        <v>785</v>
      </c>
      <c r="H615" s="86">
        <v>650</v>
      </c>
      <c r="I615" s="86">
        <v>80</v>
      </c>
      <c r="K615" s="74" t="s">
        <v>1879</v>
      </c>
      <c r="L615" s="71">
        <f t="shared" si="36"/>
        <v>0</v>
      </c>
      <c r="M615" s="74">
        <f t="shared" si="34"/>
        <v>40.003599999999999</v>
      </c>
      <c r="N615" s="72">
        <f t="shared" si="35"/>
        <v>0</v>
      </c>
      <c r="O615" s="86" t="s">
        <v>1928</v>
      </c>
    </row>
    <row r="616" spans="2:15" x14ac:dyDescent="0.3">
      <c r="B616" s="83">
        <v>2017</v>
      </c>
      <c r="C616" s="85" t="s">
        <v>781</v>
      </c>
      <c r="D616" s="85" t="s">
        <v>971</v>
      </c>
      <c r="E616" s="85" t="s">
        <v>972</v>
      </c>
      <c r="F616" s="86" t="s">
        <v>2024</v>
      </c>
      <c r="G616" s="86">
        <v>1000</v>
      </c>
      <c r="H616" s="86">
        <v>900</v>
      </c>
      <c r="I616" s="86">
        <v>80</v>
      </c>
      <c r="K616" s="74" t="s">
        <v>1879</v>
      </c>
      <c r="L616" s="71">
        <f t="shared" si="36"/>
        <v>0</v>
      </c>
      <c r="M616" s="74">
        <f t="shared" si="34"/>
        <v>70.56</v>
      </c>
      <c r="N616" s="72">
        <f t="shared" si="35"/>
        <v>0</v>
      </c>
      <c r="O616" s="86" t="s">
        <v>1928</v>
      </c>
    </row>
    <row r="617" spans="2:15" x14ac:dyDescent="0.3">
      <c r="B617" s="83">
        <v>2017</v>
      </c>
      <c r="C617" s="109" t="s">
        <v>781</v>
      </c>
      <c r="D617" s="109" t="s">
        <v>974</v>
      </c>
      <c r="E617" s="85" t="s">
        <v>975</v>
      </c>
      <c r="F617" s="86" t="s">
        <v>2025</v>
      </c>
      <c r="G617" s="86">
        <v>1150</v>
      </c>
      <c r="H617" s="86">
        <v>1000</v>
      </c>
      <c r="I617" s="86">
        <v>100</v>
      </c>
      <c r="K617" s="74" t="s">
        <v>1879</v>
      </c>
      <c r="L617" s="71">
        <f t="shared" si="36"/>
        <v>0</v>
      </c>
      <c r="M617" s="74">
        <f t="shared" si="34"/>
        <v>112.7</v>
      </c>
      <c r="N617" s="72">
        <f t="shared" si="35"/>
        <v>0</v>
      </c>
      <c r="O617" s="86" t="s">
        <v>1928</v>
      </c>
    </row>
    <row r="618" spans="2:15" x14ac:dyDescent="0.3">
      <c r="B618" s="83">
        <v>2017</v>
      </c>
      <c r="C618" s="109" t="s">
        <v>781</v>
      </c>
      <c r="D618" s="109" t="s">
        <v>977</v>
      </c>
      <c r="E618" s="85" t="s">
        <v>978</v>
      </c>
      <c r="F618" s="86" t="s">
        <v>2029</v>
      </c>
      <c r="G618" s="86">
        <v>1000</v>
      </c>
      <c r="H618" s="86">
        <v>880</v>
      </c>
      <c r="I618" s="86">
        <v>110</v>
      </c>
      <c r="K618" s="74" t="s">
        <v>1879</v>
      </c>
      <c r="L618" s="71">
        <f t="shared" si="36"/>
        <v>0</v>
      </c>
      <c r="M618" s="74">
        <f t="shared" si="34"/>
        <v>94.864000000000004</v>
      </c>
      <c r="N618" s="72">
        <f t="shared" si="35"/>
        <v>0</v>
      </c>
      <c r="O618" s="86" t="s">
        <v>1928</v>
      </c>
    </row>
    <row r="619" spans="2:15" x14ac:dyDescent="0.3">
      <c r="B619" s="83">
        <v>2017</v>
      </c>
      <c r="C619" s="109" t="s">
        <v>781</v>
      </c>
      <c r="D619" s="109" t="s">
        <v>980</v>
      </c>
      <c r="E619" s="85" t="s">
        <v>981</v>
      </c>
      <c r="F619" s="86" t="s">
        <v>982</v>
      </c>
      <c r="G619" s="86">
        <v>580</v>
      </c>
      <c r="H619" s="86">
        <v>405</v>
      </c>
      <c r="I619" s="88">
        <v>75</v>
      </c>
      <c r="K619" s="74" t="s">
        <v>1879</v>
      </c>
      <c r="L619" s="71">
        <f t="shared" si="36"/>
        <v>0</v>
      </c>
      <c r="M619" s="74">
        <f t="shared" si="34"/>
        <v>17.265149999999998</v>
      </c>
      <c r="N619" s="72">
        <f t="shared" si="35"/>
        <v>0</v>
      </c>
      <c r="O619" s="86" t="s">
        <v>1932</v>
      </c>
    </row>
    <row r="620" spans="2:15" x14ac:dyDescent="0.3">
      <c r="B620" s="83">
        <v>2017</v>
      </c>
      <c r="C620" s="109" t="s">
        <v>781</v>
      </c>
      <c r="D620" s="109" t="s">
        <v>983</v>
      </c>
      <c r="E620" s="85" t="s">
        <v>984</v>
      </c>
      <c r="F620" s="86" t="s">
        <v>2030</v>
      </c>
      <c r="G620" s="86">
        <v>730</v>
      </c>
      <c r="H620" s="86">
        <v>600</v>
      </c>
      <c r="I620" s="86">
        <v>65</v>
      </c>
      <c r="K620" s="74" t="s">
        <v>1879</v>
      </c>
      <c r="L620" s="71">
        <f t="shared" si="36"/>
        <v>0</v>
      </c>
      <c r="M620" s="74">
        <f t="shared" si="34"/>
        <v>27.900600000000001</v>
      </c>
      <c r="N620" s="72">
        <f t="shared" si="35"/>
        <v>0</v>
      </c>
      <c r="O620" s="86" t="s">
        <v>1932</v>
      </c>
    </row>
    <row r="621" spans="2:15" x14ac:dyDescent="0.3">
      <c r="B621" s="83">
        <v>2017</v>
      </c>
      <c r="C621" s="109" t="s">
        <v>781</v>
      </c>
      <c r="D621" s="109" t="s">
        <v>986</v>
      </c>
      <c r="E621" s="85" t="s">
        <v>987</v>
      </c>
      <c r="F621" s="86" t="s">
        <v>2031</v>
      </c>
      <c r="G621" s="86">
        <v>940</v>
      </c>
      <c r="H621" s="86">
        <v>900</v>
      </c>
      <c r="I621" s="86">
        <v>80</v>
      </c>
      <c r="K621" s="74" t="s">
        <v>1879</v>
      </c>
      <c r="L621" s="71">
        <f t="shared" si="36"/>
        <v>0</v>
      </c>
      <c r="M621" s="74">
        <f t="shared" si="34"/>
        <v>66.326400000000007</v>
      </c>
      <c r="N621" s="72">
        <f t="shared" si="35"/>
        <v>0</v>
      </c>
      <c r="O621" s="86" t="s">
        <v>1932</v>
      </c>
    </row>
    <row r="622" spans="2:15" x14ac:dyDescent="0.3">
      <c r="B622" s="83">
        <v>2017</v>
      </c>
      <c r="C622" s="104" t="s">
        <v>14</v>
      </c>
      <c r="D622" s="127" t="s">
        <v>989</v>
      </c>
      <c r="E622" s="95" t="s">
        <v>990</v>
      </c>
      <c r="F622" s="94" t="s">
        <v>991</v>
      </c>
      <c r="G622" s="109">
        <v>1150</v>
      </c>
      <c r="H622" s="109">
        <v>950</v>
      </c>
      <c r="I622" s="94">
        <v>150</v>
      </c>
      <c r="K622" s="74" t="s">
        <v>1879</v>
      </c>
      <c r="L622" s="71">
        <f t="shared" si="36"/>
        <v>0</v>
      </c>
      <c r="M622" s="74">
        <f t="shared" si="34"/>
        <v>160.5975</v>
      </c>
      <c r="N622" s="72">
        <f t="shared" si="35"/>
        <v>0</v>
      </c>
      <c r="O622" s="94" t="s">
        <v>1928</v>
      </c>
    </row>
    <row r="623" spans="2:15" x14ac:dyDescent="0.3">
      <c r="B623" s="83">
        <v>2017</v>
      </c>
      <c r="C623" s="111" t="s">
        <v>14</v>
      </c>
      <c r="D623" s="111" t="s">
        <v>2043</v>
      </c>
      <c r="E623" s="111" t="s">
        <v>2044</v>
      </c>
      <c r="F623" s="111" t="s">
        <v>2045</v>
      </c>
      <c r="G623" s="111">
        <v>940</v>
      </c>
      <c r="H623" s="111">
        <v>870</v>
      </c>
      <c r="I623" s="111">
        <v>80</v>
      </c>
      <c r="K623" s="74" t="s">
        <v>1879</v>
      </c>
      <c r="L623" s="71">
        <f t="shared" si="36"/>
        <v>0</v>
      </c>
      <c r="M623" s="74">
        <f t="shared" si="34"/>
        <v>64.115520000000004</v>
      </c>
      <c r="N623" s="72">
        <f t="shared" si="35"/>
        <v>0</v>
      </c>
      <c r="O623" s="111" t="s">
        <v>1928</v>
      </c>
    </row>
    <row r="624" spans="2:15" x14ac:dyDescent="0.3">
      <c r="B624" s="83">
        <v>2017</v>
      </c>
      <c r="C624" s="111" t="s">
        <v>14</v>
      </c>
      <c r="D624" s="111" t="s">
        <v>995</v>
      </c>
      <c r="E624" s="111" t="s">
        <v>996</v>
      </c>
      <c r="F624" s="111" t="s">
        <v>997</v>
      </c>
      <c r="G624" s="111">
        <v>1150</v>
      </c>
      <c r="H624" s="111">
        <v>1000</v>
      </c>
      <c r="I624" s="111">
        <v>100</v>
      </c>
      <c r="K624" s="74" t="s">
        <v>1879</v>
      </c>
      <c r="L624" s="71">
        <f t="shared" si="36"/>
        <v>0</v>
      </c>
      <c r="M624" s="74">
        <f t="shared" si="34"/>
        <v>112.7</v>
      </c>
      <c r="N624" s="72">
        <f t="shared" si="35"/>
        <v>0</v>
      </c>
      <c r="O624" s="111" t="s">
        <v>1928</v>
      </c>
    </row>
    <row r="625" spans="2:15" x14ac:dyDescent="0.3">
      <c r="B625" s="83">
        <v>2017</v>
      </c>
      <c r="C625" s="86" t="s">
        <v>14</v>
      </c>
      <c r="D625" s="86" t="s">
        <v>998</v>
      </c>
      <c r="E625" s="86" t="s">
        <v>999</v>
      </c>
      <c r="F625" s="86" t="s">
        <v>1000</v>
      </c>
      <c r="G625" s="86">
        <v>940</v>
      </c>
      <c r="H625" s="86">
        <v>870</v>
      </c>
      <c r="I625" s="86">
        <v>80</v>
      </c>
      <c r="K625" s="74" t="s">
        <v>1879</v>
      </c>
      <c r="L625" s="71">
        <f t="shared" si="36"/>
        <v>0</v>
      </c>
      <c r="M625" s="74">
        <f t="shared" si="34"/>
        <v>64.115520000000004</v>
      </c>
      <c r="N625" s="72">
        <f t="shared" si="35"/>
        <v>0</v>
      </c>
      <c r="O625" s="86" t="s">
        <v>1928</v>
      </c>
    </row>
    <row r="626" spans="2:15" x14ac:dyDescent="0.3">
      <c r="B626" s="83">
        <v>2017</v>
      </c>
      <c r="C626" s="111" t="s">
        <v>14</v>
      </c>
      <c r="D626" s="111" t="s">
        <v>992</v>
      </c>
      <c r="E626" s="111" t="s">
        <v>993</v>
      </c>
      <c r="F626" s="111" t="s">
        <v>994</v>
      </c>
      <c r="G626" s="111">
        <v>940</v>
      </c>
      <c r="H626" s="111">
        <v>870</v>
      </c>
      <c r="I626" s="111">
        <v>80</v>
      </c>
      <c r="K626" s="74" t="s">
        <v>1879</v>
      </c>
      <c r="L626" s="71">
        <f t="shared" si="36"/>
        <v>0</v>
      </c>
      <c r="M626" s="74">
        <f t="shared" si="34"/>
        <v>64.115520000000004</v>
      </c>
      <c r="N626" s="72">
        <f t="shared" si="35"/>
        <v>0</v>
      </c>
      <c r="O626" s="111" t="s">
        <v>1928</v>
      </c>
    </row>
    <row r="627" spans="2:15" x14ac:dyDescent="0.3">
      <c r="B627" s="83">
        <v>2017</v>
      </c>
      <c r="C627" s="109" t="s">
        <v>14</v>
      </c>
      <c r="D627" s="109" t="s">
        <v>105</v>
      </c>
      <c r="E627" s="86" t="s">
        <v>2058</v>
      </c>
      <c r="F627" s="86" t="s">
        <v>2059</v>
      </c>
      <c r="G627" s="86">
        <v>1150</v>
      </c>
      <c r="H627" s="86">
        <v>950</v>
      </c>
      <c r="I627" s="86">
        <v>100</v>
      </c>
      <c r="K627" s="74" t="s">
        <v>1879</v>
      </c>
      <c r="L627" s="71">
        <f t="shared" si="36"/>
        <v>0</v>
      </c>
      <c r="M627" s="74">
        <f t="shared" si="34"/>
        <v>107.065</v>
      </c>
      <c r="N627" s="72">
        <f t="shared" si="35"/>
        <v>0</v>
      </c>
      <c r="O627" s="86" t="s">
        <v>1928</v>
      </c>
    </row>
    <row r="628" spans="2:15" x14ac:dyDescent="0.3">
      <c r="B628" s="83">
        <v>2017</v>
      </c>
      <c r="C628" s="109" t="s">
        <v>14</v>
      </c>
      <c r="D628" s="109" t="s">
        <v>2060</v>
      </c>
      <c r="E628" s="86" t="s">
        <v>2061</v>
      </c>
      <c r="F628" s="86" t="s">
        <v>2062</v>
      </c>
      <c r="G628" s="86">
        <v>835</v>
      </c>
      <c r="H628" s="86">
        <v>650</v>
      </c>
      <c r="I628" s="86">
        <v>120</v>
      </c>
      <c r="K628" s="74" t="s">
        <v>1879</v>
      </c>
      <c r="L628" s="71">
        <f t="shared" si="36"/>
        <v>0</v>
      </c>
      <c r="M628" s="74">
        <f t="shared" si="34"/>
        <v>63.827399999999997</v>
      </c>
      <c r="N628" s="72">
        <f t="shared" si="35"/>
        <v>0</v>
      </c>
      <c r="O628" s="86" t="s">
        <v>1928</v>
      </c>
    </row>
    <row r="629" spans="2:15" x14ac:dyDescent="0.3">
      <c r="B629" s="83">
        <v>2017</v>
      </c>
      <c r="C629" s="111" t="s">
        <v>14</v>
      </c>
      <c r="D629" s="111" t="s">
        <v>2063</v>
      </c>
      <c r="E629" s="111" t="s">
        <v>2064</v>
      </c>
      <c r="F629" s="111" t="s">
        <v>2065</v>
      </c>
      <c r="G629" s="111">
        <v>1230</v>
      </c>
      <c r="H629" s="111">
        <v>1200</v>
      </c>
      <c r="I629" s="111">
        <v>120</v>
      </c>
      <c r="K629" s="74" t="s">
        <v>1879</v>
      </c>
      <c r="L629" s="71">
        <f t="shared" si="36"/>
        <v>0</v>
      </c>
      <c r="M629" s="74">
        <f t="shared" si="34"/>
        <v>173.57759999999999</v>
      </c>
      <c r="N629" s="72">
        <f t="shared" si="35"/>
        <v>0</v>
      </c>
      <c r="O629" s="111" t="s">
        <v>1928</v>
      </c>
    </row>
    <row r="630" spans="2:15" x14ac:dyDescent="0.3">
      <c r="B630" s="83">
        <v>2017</v>
      </c>
      <c r="C630" s="109" t="s">
        <v>14</v>
      </c>
      <c r="D630" s="109" t="s">
        <v>532</v>
      </c>
      <c r="E630" s="89" t="s">
        <v>1004</v>
      </c>
      <c r="F630" s="89" t="s">
        <v>1005</v>
      </c>
      <c r="G630" s="89">
        <v>1150</v>
      </c>
      <c r="H630" s="89">
        <v>1000</v>
      </c>
      <c r="I630" s="89">
        <v>100</v>
      </c>
      <c r="K630" s="74" t="s">
        <v>1879</v>
      </c>
      <c r="L630" s="71">
        <f t="shared" si="36"/>
        <v>0</v>
      </c>
      <c r="M630" s="74">
        <f t="shared" ref="M630:M693" si="37">IF(K630="PEBD",PRODUCT(G630:I630)*$D$6/1000000,0)</f>
        <v>112.7</v>
      </c>
      <c r="N630" s="72">
        <f t="shared" ref="N630:N693" si="38">IF(M630="PEBD",PRODUCT(G630:I630)*$D$6/1000000,0)</f>
        <v>0</v>
      </c>
      <c r="O630" s="89" t="s">
        <v>1928</v>
      </c>
    </row>
    <row r="631" spans="2:15" x14ac:dyDescent="0.3">
      <c r="B631" s="83">
        <v>2017</v>
      </c>
      <c r="C631" s="109" t="s">
        <v>14</v>
      </c>
      <c r="D631" s="109" t="s">
        <v>1006</v>
      </c>
      <c r="E631" s="86" t="s">
        <v>1007</v>
      </c>
      <c r="F631" s="86" t="s">
        <v>1008</v>
      </c>
      <c r="G631" s="86">
        <v>1140</v>
      </c>
      <c r="H631" s="86">
        <v>980</v>
      </c>
      <c r="I631" s="86">
        <v>170</v>
      </c>
      <c r="K631" s="74" t="s">
        <v>1879</v>
      </c>
      <c r="L631" s="71">
        <f t="shared" si="36"/>
        <v>0</v>
      </c>
      <c r="M631" s="74">
        <f t="shared" si="37"/>
        <v>186.12551999999999</v>
      </c>
      <c r="N631" s="72">
        <f t="shared" si="38"/>
        <v>0</v>
      </c>
      <c r="O631" s="86" t="s">
        <v>1932</v>
      </c>
    </row>
    <row r="632" spans="2:15" x14ac:dyDescent="0.3">
      <c r="B632" s="83">
        <v>2017</v>
      </c>
      <c r="C632" s="109" t="s">
        <v>1009</v>
      </c>
      <c r="D632" s="109" t="s">
        <v>203</v>
      </c>
      <c r="E632" s="86" t="s">
        <v>1016</v>
      </c>
      <c r="F632" s="86" t="s">
        <v>1017</v>
      </c>
      <c r="G632" s="86">
        <v>1000</v>
      </c>
      <c r="H632" s="86">
        <v>900</v>
      </c>
      <c r="I632" s="86">
        <v>80</v>
      </c>
      <c r="K632" s="74" t="s">
        <v>1879</v>
      </c>
      <c r="L632" s="71">
        <f t="shared" si="36"/>
        <v>0</v>
      </c>
      <c r="M632" s="74">
        <f t="shared" si="37"/>
        <v>70.56</v>
      </c>
      <c r="N632" s="72">
        <f t="shared" si="38"/>
        <v>0</v>
      </c>
      <c r="O632" s="86" t="s">
        <v>1928</v>
      </c>
    </row>
    <row r="633" spans="2:15" x14ac:dyDescent="0.3">
      <c r="B633" s="83">
        <v>2017</v>
      </c>
      <c r="C633" s="109" t="s">
        <v>1021</v>
      </c>
      <c r="D633" s="109" t="s">
        <v>1022</v>
      </c>
      <c r="E633" s="86" t="s">
        <v>1023</v>
      </c>
      <c r="F633" s="86" t="s">
        <v>1024</v>
      </c>
      <c r="G633" s="86">
        <v>1360</v>
      </c>
      <c r="H633" s="86">
        <v>950</v>
      </c>
      <c r="I633" s="86">
        <v>110</v>
      </c>
      <c r="K633" s="74" t="s">
        <v>1879</v>
      </c>
      <c r="L633" s="71">
        <f t="shared" si="36"/>
        <v>0</v>
      </c>
      <c r="M633" s="74">
        <f t="shared" si="37"/>
        <v>139.27760000000001</v>
      </c>
      <c r="N633" s="72">
        <f t="shared" si="38"/>
        <v>0</v>
      </c>
      <c r="O633" s="86" t="s">
        <v>1933</v>
      </c>
    </row>
    <row r="634" spans="2:15" x14ac:dyDescent="0.3">
      <c r="B634" s="83">
        <v>2017</v>
      </c>
      <c r="C634" s="109" t="s">
        <v>1021</v>
      </c>
      <c r="D634" s="109" t="s">
        <v>1025</v>
      </c>
      <c r="E634" s="86" t="s">
        <v>1026</v>
      </c>
      <c r="F634" s="86" t="s">
        <v>1027</v>
      </c>
      <c r="G634" s="86">
        <v>1360</v>
      </c>
      <c r="H634" s="86">
        <v>1500</v>
      </c>
      <c r="I634" s="86">
        <v>110</v>
      </c>
      <c r="K634" s="74" t="s">
        <v>1879</v>
      </c>
      <c r="L634" s="71">
        <f t="shared" si="36"/>
        <v>0</v>
      </c>
      <c r="M634" s="74">
        <f t="shared" si="37"/>
        <v>219.91200000000001</v>
      </c>
      <c r="N634" s="72">
        <f t="shared" si="38"/>
        <v>0</v>
      </c>
      <c r="O634" s="86" t="s">
        <v>1933</v>
      </c>
    </row>
    <row r="635" spans="2:15" x14ac:dyDescent="0.3">
      <c r="B635" s="83">
        <v>2017</v>
      </c>
      <c r="C635" s="109" t="s">
        <v>1018</v>
      </c>
      <c r="D635" s="109" t="s">
        <v>1019</v>
      </c>
      <c r="E635" s="86" t="s">
        <v>1882</v>
      </c>
      <c r="F635" s="86" t="s">
        <v>1020</v>
      </c>
      <c r="G635" s="86">
        <v>940</v>
      </c>
      <c r="H635" s="86">
        <v>870</v>
      </c>
      <c r="I635" s="86">
        <v>90</v>
      </c>
      <c r="K635" s="74" t="s">
        <v>1879</v>
      </c>
      <c r="L635" s="71">
        <f t="shared" si="36"/>
        <v>0</v>
      </c>
      <c r="M635" s="74">
        <f t="shared" si="37"/>
        <v>72.129959999999997</v>
      </c>
      <c r="N635" s="72">
        <f t="shared" si="38"/>
        <v>0</v>
      </c>
      <c r="O635" s="86" t="s">
        <v>1928</v>
      </c>
    </row>
    <row r="636" spans="2:15" x14ac:dyDescent="0.3">
      <c r="B636" s="83">
        <v>2017</v>
      </c>
      <c r="C636" s="104" t="s">
        <v>1028</v>
      </c>
      <c r="D636" s="104" t="s">
        <v>1029</v>
      </c>
      <c r="E636" s="86" t="s">
        <v>1030</v>
      </c>
      <c r="F636" s="86" t="s">
        <v>1031</v>
      </c>
      <c r="G636" s="86">
        <v>680</v>
      </c>
      <c r="H636" s="86">
        <v>520</v>
      </c>
      <c r="I636" s="86">
        <v>65</v>
      </c>
      <c r="K636" s="74" t="s">
        <v>1879</v>
      </c>
      <c r="L636" s="71">
        <f t="shared" si="36"/>
        <v>0</v>
      </c>
      <c r="M636" s="74">
        <f t="shared" si="37"/>
        <v>22.524319999999999</v>
      </c>
      <c r="N636" s="72">
        <f t="shared" si="38"/>
        <v>0</v>
      </c>
      <c r="O636" s="86" t="s">
        <v>1928</v>
      </c>
    </row>
    <row r="637" spans="2:15" x14ac:dyDescent="0.3">
      <c r="B637" s="83">
        <v>2017</v>
      </c>
      <c r="C637" s="109" t="s">
        <v>1032</v>
      </c>
      <c r="D637" s="109" t="s">
        <v>1033</v>
      </c>
      <c r="E637" s="118" t="s">
        <v>1034</v>
      </c>
      <c r="F637" s="118" t="s">
        <v>2147</v>
      </c>
      <c r="G637" s="118">
        <v>1040</v>
      </c>
      <c r="H637" s="118">
        <v>950</v>
      </c>
      <c r="I637" s="118">
        <v>80</v>
      </c>
      <c r="K637" s="74" t="s">
        <v>1879</v>
      </c>
      <c r="L637" s="71">
        <f t="shared" si="36"/>
        <v>0</v>
      </c>
      <c r="M637" s="74">
        <f t="shared" si="37"/>
        <v>77.459199999999996</v>
      </c>
      <c r="N637" s="72">
        <f t="shared" si="38"/>
        <v>0</v>
      </c>
      <c r="O637" s="118" t="s">
        <v>1934</v>
      </c>
    </row>
    <row r="638" spans="2:15" x14ac:dyDescent="0.3">
      <c r="B638" s="83">
        <v>2017</v>
      </c>
      <c r="C638" s="109" t="s">
        <v>1032</v>
      </c>
      <c r="D638" s="109" t="s">
        <v>1036</v>
      </c>
      <c r="E638" s="118" t="s">
        <v>1037</v>
      </c>
      <c r="F638" s="118" t="s">
        <v>2148</v>
      </c>
      <c r="G638" s="118">
        <v>1000</v>
      </c>
      <c r="H638" s="118">
        <v>880</v>
      </c>
      <c r="I638" s="118">
        <v>80</v>
      </c>
      <c r="K638" s="74" t="s">
        <v>1879</v>
      </c>
      <c r="L638" s="71">
        <f t="shared" si="36"/>
        <v>0</v>
      </c>
      <c r="M638" s="74">
        <f t="shared" si="37"/>
        <v>68.992000000000004</v>
      </c>
      <c r="N638" s="72">
        <f t="shared" si="38"/>
        <v>0</v>
      </c>
      <c r="O638" s="118" t="s">
        <v>1934</v>
      </c>
    </row>
    <row r="639" spans="2:15" x14ac:dyDescent="0.3">
      <c r="B639" s="83">
        <v>2017</v>
      </c>
      <c r="C639" s="109" t="s">
        <v>1032</v>
      </c>
      <c r="D639" s="109" t="s">
        <v>1039</v>
      </c>
      <c r="E639" s="118" t="s">
        <v>1040</v>
      </c>
      <c r="F639" s="118" t="s">
        <v>2149</v>
      </c>
      <c r="G639" s="118">
        <v>680</v>
      </c>
      <c r="H639" s="118">
        <v>520</v>
      </c>
      <c r="I639" s="118">
        <v>65</v>
      </c>
      <c r="K639" s="74" t="s">
        <v>1879</v>
      </c>
      <c r="L639" s="71">
        <f t="shared" si="36"/>
        <v>0</v>
      </c>
      <c r="M639" s="74">
        <f t="shared" si="37"/>
        <v>22.524319999999999</v>
      </c>
      <c r="N639" s="72">
        <f t="shared" si="38"/>
        <v>0</v>
      </c>
      <c r="O639" s="118" t="s">
        <v>1934</v>
      </c>
    </row>
    <row r="640" spans="2:15" x14ac:dyDescent="0.3">
      <c r="B640" s="83">
        <v>2017</v>
      </c>
      <c r="C640" s="109" t="s">
        <v>1032</v>
      </c>
      <c r="D640" s="109" t="s">
        <v>1042</v>
      </c>
      <c r="E640" s="118" t="s">
        <v>1043</v>
      </c>
      <c r="F640" s="118" t="s">
        <v>2150</v>
      </c>
      <c r="G640" s="118">
        <v>1000</v>
      </c>
      <c r="H640" s="118">
        <v>880</v>
      </c>
      <c r="I640" s="118">
        <v>80</v>
      </c>
      <c r="K640" s="74" t="s">
        <v>1879</v>
      </c>
      <c r="L640" s="71">
        <f t="shared" si="36"/>
        <v>0</v>
      </c>
      <c r="M640" s="74">
        <f t="shared" si="37"/>
        <v>68.992000000000004</v>
      </c>
      <c r="N640" s="72">
        <f t="shared" si="38"/>
        <v>0</v>
      </c>
      <c r="O640" s="118" t="s">
        <v>1934</v>
      </c>
    </row>
    <row r="641" spans="2:15" x14ac:dyDescent="0.3">
      <c r="B641" s="83">
        <v>2017</v>
      </c>
      <c r="C641" s="109" t="s">
        <v>1032</v>
      </c>
      <c r="D641" s="109" t="s">
        <v>1048</v>
      </c>
      <c r="E641" s="118" t="s">
        <v>1049</v>
      </c>
      <c r="F641" s="118" t="s">
        <v>2151</v>
      </c>
      <c r="G641" s="118">
        <v>1000</v>
      </c>
      <c r="H641" s="118">
        <v>880</v>
      </c>
      <c r="I641" s="118">
        <v>80</v>
      </c>
      <c r="K641" s="74" t="s">
        <v>1879</v>
      </c>
      <c r="L641" s="71">
        <f t="shared" si="36"/>
        <v>0</v>
      </c>
      <c r="M641" s="74">
        <f t="shared" si="37"/>
        <v>68.992000000000004</v>
      </c>
      <c r="N641" s="72">
        <f t="shared" si="38"/>
        <v>0</v>
      </c>
      <c r="O641" s="118" t="s">
        <v>1934</v>
      </c>
    </row>
    <row r="642" spans="2:15" x14ac:dyDescent="0.3">
      <c r="B642" s="83">
        <v>2017</v>
      </c>
      <c r="C642" s="109" t="s">
        <v>1054</v>
      </c>
      <c r="D642" s="109" t="s">
        <v>1055</v>
      </c>
      <c r="E642" s="86" t="s">
        <v>1056</v>
      </c>
      <c r="F642" s="86" t="s">
        <v>1057</v>
      </c>
      <c r="G642" s="86">
        <v>785</v>
      </c>
      <c r="H642" s="86">
        <v>650</v>
      </c>
      <c r="I642" s="86">
        <v>65</v>
      </c>
      <c r="K642" s="74" t="s">
        <v>1879</v>
      </c>
      <c r="L642" s="71">
        <f t="shared" si="36"/>
        <v>0</v>
      </c>
      <c r="M642" s="74">
        <f t="shared" si="37"/>
        <v>32.502924999999998</v>
      </c>
      <c r="N642" s="72">
        <f t="shared" si="38"/>
        <v>0</v>
      </c>
      <c r="O642" s="86" t="s">
        <v>1929</v>
      </c>
    </row>
    <row r="643" spans="2:15" x14ac:dyDescent="0.3">
      <c r="B643" s="83">
        <v>2017</v>
      </c>
      <c r="C643" s="109" t="s">
        <v>1054</v>
      </c>
      <c r="D643" s="109" t="s">
        <v>1058</v>
      </c>
      <c r="E643" s="86" t="s">
        <v>1059</v>
      </c>
      <c r="F643" s="86" t="s">
        <v>1060</v>
      </c>
      <c r="G643" s="86">
        <v>1000</v>
      </c>
      <c r="H643" s="86">
        <v>880</v>
      </c>
      <c r="I643" s="86">
        <v>80</v>
      </c>
      <c r="K643" s="74" t="s">
        <v>1879</v>
      </c>
      <c r="L643" s="71">
        <f t="shared" si="36"/>
        <v>0</v>
      </c>
      <c r="M643" s="74">
        <f t="shared" si="37"/>
        <v>68.992000000000004</v>
      </c>
      <c r="N643" s="72">
        <f t="shared" si="38"/>
        <v>0</v>
      </c>
      <c r="O643" s="86" t="s">
        <v>1929</v>
      </c>
    </row>
    <row r="644" spans="2:15" x14ac:dyDescent="0.3">
      <c r="B644" s="83">
        <v>2017</v>
      </c>
      <c r="C644" s="108" t="s">
        <v>1054</v>
      </c>
      <c r="D644" s="108" t="s">
        <v>1061</v>
      </c>
      <c r="E644" s="86" t="s">
        <v>1062</v>
      </c>
      <c r="F644" s="86" t="s">
        <v>1063</v>
      </c>
      <c r="G644" s="86">
        <v>680</v>
      </c>
      <c r="H644" s="86">
        <v>520</v>
      </c>
      <c r="I644" s="86">
        <v>65</v>
      </c>
      <c r="K644" s="74" t="s">
        <v>1879</v>
      </c>
      <c r="L644" s="71">
        <f t="shared" si="36"/>
        <v>0</v>
      </c>
      <c r="M644" s="74">
        <f t="shared" si="37"/>
        <v>22.524319999999999</v>
      </c>
      <c r="N644" s="72">
        <f t="shared" si="38"/>
        <v>0</v>
      </c>
      <c r="O644" s="86" t="s">
        <v>1929</v>
      </c>
    </row>
    <row r="645" spans="2:15" x14ac:dyDescent="0.3">
      <c r="B645" s="83">
        <v>2017</v>
      </c>
      <c r="C645" s="109" t="s">
        <v>1054</v>
      </c>
      <c r="D645" s="109" t="s">
        <v>1064</v>
      </c>
      <c r="E645" s="86" t="s">
        <v>1065</v>
      </c>
      <c r="F645" s="86" t="s">
        <v>1066</v>
      </c>
      <c r="G645" s="86">
        <v>1150</v>
      </c>
      <c r="H645" s="86">
        <v>960</v>
      </c>
      <c r="I645" s="86">
        <v>85</v>
      </c>
      <c r="K645" s="74" t="s">
        <v>1879</v>
      </c>
      <c r="L645" s="71">
        <f t="shared" si="36"/>
        <v>0</v>
      </c>
      <c r="M645" s="74">
        <f t="shared" si="37"/>
        <v>91.963200000000001</v>
      </c>
      <c r="N645" s="72">
        <f t="shared" si="38"/>
        <v>0</v>
      </c>
      <c r="O645" s="86" t="s">
        <v>1925</v>
      </c>
    </row>
    <row r="646" spans="2:15" x14ac:dyDescent="0.3">
      <c r="B646" s="83">
        <v>2017</v>
      </c>
      <c r="C646" s="108" t="s">
        <v>1054</v>
      </c>
      <c r="D646" s="108" t="s">
        <v>1070</v>
      </c>
      <c r="E646" s="86" t="s">
        <v>1071</v>
      </c>
      <c r="F646" s="86" t="s">
        <v>1072</v>
      </c>
      <c r="G646" s="86">
        <v>785</v>
      </c>
      <c r="H646" s="86">
        <v>650</v>
      </c>
      <c r="I646" s="86">
        <v>80</v>
      </c>
      <c r="K646" s="74" t="s">
        <v>1879</v>
      </c>
      <c r="L646" s="71">
        <f t="shared" si="36"/>
        <v>0</v>
      </c>
      <c r="M646" s="74">
        <f t="shared" si="37"/>
        <v>40.003599999999999</v>
      </c>
      <c r="N646" s="72">
        <f t="shared" si="38"/>
        <v>0</v>
      </c>
      <c r="O646" s="86" t="s">
        <v>1929</v>
      </c>
    </row>
    <row r="647" spans="2:15" x14ac:dyDescent="0.3">
      <c r="B647" s="83">
        <v>2017</v>
      </c>
      <c r="C647" s="108" t="s">
        <v>1054</v>
      </c>
      <c r="D647" s="108" t="s">
        <v>1079</v>
      </c>
      <c r="E647" s="86" t="s">
        <v>1080</v>
      </c>
      <c r="F647" s="86" t="s">
        <v>1081</v>
      </c>
      <c r="G647" s="86">
        <v>940</v>
      </c>
      <c r="H647" s="86">
        <v>880</v>
      </c>
      <c r="I647" s="86">
        <v>80</v>
      </c>
      <c r="K647" s="74" t="s">
        <v>1879</v>
      </c>
      <c r="L647" s="71">
        <f t="shared" si="36"/>
        <v>0</v>
      </c>
      <c r="M647" s="74">
        <f t="shared" si="37"/>
        <v>64.85248</v>
      </c>
      <c r="N647" s="72">
        <f t="shared" si="38"/>
        <v>0</v>
      </c>
      <c r="O647" s="86" t="s">
        <v>1929</v>
      </c>
    </row>
    <row r="648" spans="2:15" x14ac:dyDescent="0.3">
      <c r="B648" s="83">
        <v>2017</v>
      </c>
      <c r="C648" s="104" t="s">
        <v>1054</v>
      </c>
      <c r="D648" s="104" t="s">
        <v>1082</v>
      </c>
      <c r="E648" s="119" t="s">
        <v>1083</v>
      </c>
      <c r="F648" s="119" t="s">
        <v>1084</v>
      </c>
      <c r="G648" s="119">
        <v>1150</v>
      </c>
      <c r="H648" s="119">
        <v>950</v>
      </c>
      <c r="I648" s="119">
        <v>140</v>
      </c>
      <c r="K648" s="74" t="s">
        <v>1879</v>
      </c>
      <c r="L648" s="71">
        <f t="shared" si="36"/>
        <v>0</v>
      </c>
      <c r="M648" s="74">
        <f t="shared" si="37"/>
        <v>149.89099999999999</v>
      </c>
      <c r="N648" s="72">
        <f t="shared" si="38"/>
        <v>0</v>
      </c>
      <c r="O648" s="119" t="s">
        <v>1935</v>
      </c>
    </row>
    <row r="649" spans="2:15" x14ac:dyDescent="0.3">
      <c r="B649" s="83">
        <v>2017</v>
      </c>
      <c r="C649" s="109" t="s">
        <v>1085</v>
      </c>
      <c r="D649" s="109" t="s">
        <v>1086</v>
      </c>
      <c r="E649" s="119" t="s">
        <v>1087</v>
      </c>
      <c r="F649" s="119" t="s">
        <v>1088</v>
      </c>
      <c r="G649" s="119">
        <v>940</v>
      </c>
      <c r="H649" s="119">
        <v>870</v>
      </c>
      <c r="I649" s="119">
        <v>140</v>
      </c>
      <c r="K649" s="74" t="s">
        <v>1879</v>
      </c>
      <c r="L649" s="71">
        <f t="shared" si="36"/>
        <v>0</v>
      </c>
      <c r="M649" s="74">
        <f t="shared" si="37"/>
        <v>112.20216000000001</v>
      </c>
      <c r="N649" s="72">
        <f t="shared" si="38"/>
        <v>0</v>
      </c>
      <c r="O649" s="119" t="s">
        <v>1928</v>
      </c>
    </row>
    <row r="650" spans="2:15" x14ac:dyDescent="0.3">
      <c r="B650" s="83">
        <v>2017</v>
      </c>
      <c r="C650" s="109" t="s">
        <v>1054</v>
      </c>
      <c r="D650" s="109" t="s">
        <v>1089</v>
      </c>
      <c r="E650" s="92" t="s">
        <v>1090</v>
      </c>
      <c r="F650" s="92" t="s">
        <v>1091</v>
      </c>
      <c r="G650" s="92">
        <v>785</v>
      </c>
      <c r="H650" s="92">
        <v>670</v>
      </c>
      <c r="I650" s="92">
        <v>130</v>
      </c>
      <c r="K650" s="74" t="s">
        <v>1879</v>
      </c>
      <c r="L650" s="71">
        <f t="shared" si="36"/>
        <v>0</v>
      </c>
      <c r="M650" s="74">
        <f t="shared" si="37"/>
        <v>67.006029999999996</v>
      </c>
      <c r="N650" s="72">
        <f t="shared" si="38"/>
        <v>0</v>
      </c>
      <c r="O650" s="92" t="s">
        <v>1925</v>
      </c>
    </row>
    <row r="651" spans="2:15" x14ac:dyDescent="0.3">
      <c r="B651" s="83">
        <v>2017</v>
      </c>
      <c r="C651" s="109" t="s">
        <v>1054</v>
      </c>
      <c r="D651" s="109" t="s">
        <v>1092</v>
      </c>
      <c r="E651" s="86" t="s">
        <v>1093</v>
      </c>
      <c r="F651" s="86" t="s">
        <v>1094</v>
      </c>
      <c r="G651" s="86">
        <v>1000</v>
      </c>
      <c r="H651" s="86">
        <v>950</v>
      </c>
      <c r="I651" s="86">
        <v>100</v>
      </c>
      <c r="K651" s="74" t="s">
        <v>1879</v>
      </c>
      <c r="L651" s="71">
        <f t="shared" ref="L651:L714" si="39">IF(AND(C651="Botanic",B651&gt;2017),0.3,IF(AND(O651="Placel",B651&gt;2017), 0.2,IF(AND(OR(D651="UTRU50E",D651 = "UEPL50E", D651 = "UGBS20E"),B651&gt;2019),0.2,0)))</f>
        <v>0</v>
      </c>
      <c r="M651" s="74">
        <f t="shared" si="37"/>
        <v>93.1</v>
      </c>
      <c r="N651" s="72">
        <f t="shared" si="38"/>
        <v>0</v>
      </c>
      <c r="O651" s="86" t="s">
        <v>1928</v>
      </c>
    </row>
    <row r="652" spans="2:15" x14ac:dyDescent="0.3">
      <c r="B652" s="83">
        <v>2017</v>
      </c>
      <c r="C652" s="109" t="s">
        <v>1054</v>
      </c>
      <c r="D652" s="109" t="s">
        <v>1095</v>
      </c>
      <c r="E652" s="86" t="s">
        <v>1096</v>
      </c>
      <c r="F652" s="86" t="s">
        <v>1097</v>
      </c>
      <c r="G652" s="86">
        <v>1000</v>
      </c>
      <c r="H652" s="86">
        <v>950</v>
      </c>
      <c r="I652" s="86">
        <v>100</v>
      </c>
      <c r="K652" s="74" t="s">
        <v>1879</v>
      </c>
      <c r="L652" s="71">
        <f t="shared" si="39"/>
        <v>0</v>
      </c>
      <c r="M652" s="74">
        <f t="shared" si="37"/>
        <v>93.1</v>
      </c>
      <c r="N652" s="72">
        <f t="shared" si="38"/>
        <v>0</v>
      </c>
      <c r="O652" s="86" t="s">
        <v>1928</v>
      </c>
    </row>
    <row r="653" spans="2:15" x14ac:dyDescent="0.3">
      <c r="B653" s="83">
        <v>2017</v>
      </c>
      <c r="C653" s="109" t="s">
        <v>1054</v>
      </c>
      <c r="D653" s="109" t="s">
        <v>1098</v>
      </c>
      <c r="E653" s="119" t="s">
        <v>1099</v>
      </c>
      <c r="F653" s="119" t="s">
        <v>1100</v>
      </c>
      <c r="G653" s="119">
        <v>940</v>
      </c>
      <c r="H653" s="119">
        <v>870</v>
      </c>
      <c r="I653" s="119">
        <v>140</v>
      </c>
      <c r="K653" s="74" t="s">
        <v>1879</v>
      </c>
      <c r="L653" s="71">
        <f t="shared" si="39"/>
        <v>0</v>
      </c>
      <c r="M653" s="74">
        <f t="shared" si="37"/>
        <v>112.20216000000001</v>
      </c>
      <c r="N653" s="72">
        <f t="shared" si="38"/>
        <v>0</v>
      </c>
      <c r="O653" s="119" t="s">
        <v>1928</v>
      </c>
    </row>
    <row r="654" spans="2:15" x14ac:dyDescent="0.3">
      <c r="B654" s="83">
        <v>2017</v>
      </c>
      <c r="C654" s="109" t="s">
        <v>1054</v>
      </c>
      <c r="D654" s="109" t="s">
        <v>1104</v>
      </c>
      <c r="E654" s="86" t="s">
        <v>1105</v>
      </c>
      <c r="F654" s="86" t="s">
        <v>1106</v>
      </c>
      <c r="G654" s="86">
        <v>940</v>
      </c>
      <c r="H654" s="86">
        <v>870</v>
      </c>
      <c r="I654" s="86">
        <v>80</v>
      </c>
      <c r="K654" s="74" t="s">
        <v>1879</v>
      </c>
      <c r="L654" s="71">
        <f t="shared" si="39"/>
        <v>0</v>
      </c>
      <c r="M654" s="74">
        <f t="shared" si="37"/>
        <v>64.115520000000004</v>
      </c>
      <c r="N654" s="72">
        <f t="shared" si="38"/>
        <v>0</v>
      </c>
      <c r="O654" s="86" t="s">
        <v>1928</v>
      </c>
    </row>
    <row r="655" spans="2:15" x14ac:dyDescent="0.3">
      <c r="B655" s="83">
        <v>2017</v>
      </c>
      <c r="C655" s="109" t="s">
        <v>1054</v>
      </c>
      <c r="D655" s="109" t="s">
        <v>1107</v>
      </c>
      <c r="E655" s="86" t="s">
        <v>1108</v>
      </c>
      <c r="F655" s="86" t="s">
        <v>1109</v>
      </c>
      <c r="G655" s="86">
        <v>940</v>
      </c>
      <c r="H655" s="86">
        <v>880</v>
      </c>
      <c r="I655" s="86">
        <v>80</v>
      </c>
      <c r="K655" s="74" t="s">
        <v>1879</v>
      </c>
      <c r="L655" s="71">
        <f t="shared" si="39"/>
        <v>0</v>
      </c>
      <c r="M655" s="74">
        <f t="shared" si="37"/>
        <v>64.85248</v>
      </c>
      <c r="N655" s="72">
        <f t="shared" si="38"/>
        <v>0</v>
      </c>
      <c r="O655" s="86" t="s">
        <v>1929</v>
      </c>
    </row>
    <row r="656" spans="2:15" x14ac:dyDescent="0.3">
      <c r="B656" s="83">
        <v>2017</v>
      </c>
      <c r="C656" s="109" t="s">
        <v>1054</v>
      </c>
      <c r="D656" s="109" t="s">
        <v>2156</v>
      </c>
      <c r="E656" s="86" t="s">
        <v>2157</v>
      </c>
      <c r="F656" s="86" t="s">
        <v>2158</v>
      </c>
      <c r="G656" s="86">
        <v>1000</v>
      </c>
      <c r="H656" s="86">
        <v>900</v>
      </c>
      <c r="I656" s="86">
        <v>80</v>
      </c>
      <c r="K656" s="74" t="s">
        <v>1879</v>
      </c>
      <c r="L656" s="71">
        <f t="shared" si="39"/>
        <v>0</v>
      </c>
      <c r="M656" s="74">
        <f t="shared" si="37"/>
        <v>70.56</v>
      </c>
      <c r="N656" s="72">
        <f t="shared" si="38"/>
        <v>0</v>
      </c>
      <c r="O656" s="86" t="s">
        <v>1929</v>
      </c>
    </row>
    <row r="657" spans="2:15" x14ac:dyDescent="0.3">
      <c r="B657" s="83">
        <v>2017</v>
      </c>
      <c r="C657" s="108" t="s">
        <v>1054</v>
      </c>
      <c r="D657" s="108" t="s">
        <v>1110</v>
      </c>
      <c r="E657" s="86" t="s">
        <v>1111</v>
      </c>
      <c r="F657" s="86" t="s">
        <v>1112</v>
      </c>
      <c r="G657" s="86">
        <v>940</v>
      </c>
      <c r="H657" s="86">
        <v>880</v>
      </c>
      <c r="I657" s="86">
        <v>80</v>
      </c>
      <c r="K657" s="74" t="s">
        <v>1879</v>
      </c>
      <c r="L657" s="71">
        <f t="shared" si="39"/>
        <v>0</v>
      </c>
      <c r="M657" s="74">
        <f t="shared" si="37"/>
        <v>64.85248</v>
      </c>
      <c r="N657" s="72">
        <f t="shared" si="38"/>
        <v>0</v>
      </c>
      <c r="O657" s="86" t="s">
        <v>1929</v>
      </c>
    </row>
    <row r="658" spans="2:15" x14ac:dyDescent="0.3">
      <c r="B658" s="83">
        <v>2017</v>
      </c>
      <c r="C658" s="109" t="s">
        <v>1054</v>
      </c>
      <c r="D658" s="109" t="s">
        <v>2165</v>
      </c>
      <c r="E658" s="86" t="s">
        <v>2166</v>
      </c>
      <c r="F658" s="86" t="s">
        <v>2167</v>
      </c>
      <c r="G658" s="86">
        <v>940</v>
      </c>
      <c r="H658" s="86">
        <v>880</v>
      </c>
      <c r="I658" s="86">
        <v>80</v>
      </c>
      <c r="K658" s="74" t="s">
        <v>1879</v>
      </c>
      <c r="L658" s="71">
        <f t="shared" si="39"/>
        <v>0</v>
      </c>
      <c r="M658" s="74">
        <f t="shared" si="37"/>
        <v>64.85248</v>
      </c>
      <c r="N658" s="72">
        <f t="shared" si="38"/>
        <v>0</v>
      </c>
      <c r="O658" s="86" t="s">
        <v>1929</v>
      </c>
    </row>
    <row r="659" spans="2:15" x14ac:dyDescent="0.3">
      <c r="B659" s="83">
        <v>2017</v>
      </c>
      <c r="C659" s="109" t="s">
        <v>1113</v>
      </c>
      <c r="D659" s="109" t="s">
        <v>1114</v>
      </c>
      <c r="E659" s="89" t="s">
        <v>1115</v>
      </c>
      <c r="F659" s="89" t="s">
        <v>1116</v>
      </c>
      <c r="G659" s="89">
        <v>680</v>
      </c>
      <c r="H659" s="89">
        <v>580</v>
      </c>
      <c r="I659" s="89">
        <v>65</v>
      </c>
      <c r="K659" s="74" t="s">
        <v>1879</v>
      </c>
      <c r="L659" s="71">
        <f t="shared" si="39"/>
        <v>0</v>
      </c>
      <c r="M659" s="74">
        <f t="shared" si="37"/>
        <v>25.123280000000001</v>
      </c>
      <c r="N659" s="72">
        <f t="shared" si="38"/>
        <v>0</v>
      </c>
      <c r="O659" s="89" t="s">
        <v>1928</v>
      </c>
    </row>
    <row r="660" spans="2:15" x14ac:dyDescent="0.3">
      <c r="B660" s="83">
        <v>2017</v>
      </c>
      <c r="C660" s="109" t="s">
        <v>1113</v>
      </c>
      <c r="D660" s="109" t="s">
        <v>1117</v>
      </c>
      <c r="E660" s="89" t="s">
        <v>1118</v>
      </c>
      <c r="F660" s="89" t="s">
        <v>1119</v>
      </c>
      <c r="G660" s="89">
        <v>1040</v>
      </c>
      <c r="H660" s="89">
        <v>980</v>
      </c>
      <c r="I660" s="89">
        <v>90</v>
      </c>
      <c r="K660" s="74" t="s">
        <v>1879</v>
      </c>
      <c r="L660" s="71">
        <f t="shared" si="39"/>
        <v>0</v>
      </c>
      <c r="M660" s="74">
        <f t="shared" si="37"/>
        <v>89.893439999999998</v>
      </c>
      <c r="N660" s="72">
        <f t="shared" si="38"/>
        <v>0</v>
      </c>
      <c r="O660" s="89" t="s">
        <v>1925</v>
      </c>
    </row>
    <row r="661" spans="2:15" x14ac:dyDescent="0.3">
      <c r="B661" s="83">
        <v>2017</v>
      </c>
      <c r="C661" s="109" t="s">
        <v>1113</v>
      </c>
      <c r="D661" s="109" t="s">
        <v>1128</v>
      </c>
      <c r="E661" s="86" t="s">
        <v>1129</v>
      </c>
      <c r="F661" s="86" t="s">
        <v>1130</v>
      </c>
      <c r="G661" s="86">
        <v>1240</v>
      </c>
      <c r="H661" s="86">
        <v>1090</v>
      </c>
      <c r="I661" s="86">
        <v>100</v>
      </c>
      <c r="K661" s="74" t="s">
        <v>1879</v>
      </c>
      <c r="L661" s="71">
        <f t="shared" si="39"/>
        <v>0</v>
      </c>
      <c r="M661" s="74">
        <f t="shared" si="37"/>
        <v>132.45679999999999</v>
      </c>
      <c r="N661" s="72">
        <f t="shared" si="38"/>
        <v>0</v>
      </c>
      <c r="O661" s="86" t="s">
        <v>2296</v>
      </c>
    </row>
    <row r="662" spans="2:15" x14ac:dyDescent="0.3">
      <c r="B662" s="83">
        <v>2017</v>
      </c>
      <c r="C662" s="109" t="s">
        <v>1113</v>
      </c>
      <c r="D662" s="109" t="s">
        <v>1131</v>
      </c>
      <c r="E662" s="89" t="s">
        <v>1132</v>
      </c>
      <c r="F662" s="89" t="s">
        <v>1133</v>
      </c>
      <c r="G662" s="89">
        <v>1150</v>
      </c>
      <c r="H662" s="89">
        <v>950</v>
      </c>
      <c r="I662" s="89">
        <v>85</v>
      </c>
      <c r="K662" s="74" t="s">
        <v>1879</v>
      </c>
      <c r="L662" s="71">
        <f t="shared" si="39"/>
        <v>0</v>
      </c>
      <c r="M662" s="74">
        <f t="shared" si="37"/>
        <v>91.005250000000004</v>
      </c>
      <c r="N662" s="72">
        <f t="shared" si="38"/>
        <v>0</v>
      </c>
      <c r="O662" s="89" t="s">
        <v>1925</v>
      </c>
    </row>
    <row r="663" spans="2:15" x14ac:dyDescent="0.3">
      <c r="B663" s="83">
        <v>2017</v>
      </c>
      <c r="C663" s="109" t="s">
        <v>1113</v>
      </c>
      <c r="D663" s="106" t="s">
        <v>1134</v>
      </c>
      <c r="E663" s="83" t="s">
        <v>1135</v>
      </c>
      <c r="F663" s="86" t="s">
        <v>1136</v>
      </c>
      <c r="G663" s="86">
        <v>580</v>
      </c>
      <c r="H663" s="86">
        <v>450</v>
      </c>
      <c r="I663" s="86">
        <v>75</v>
      </c>
      <c r="K663" s="74" t="s">
        <v>1879</v>
      </c>
      <c r="L663" s="71">
        <f t="shared" si="39"/>
        <v>0</v>
      </c>
      <c r="M663" s="74">
        <f t="shared" si="37"/>
        <v>19.183499999999999</v>
      </c>
      <c r="N663" s="72">
        <f t="shared" si="38"/>
        <v>0</v>
      </c>
      <c r="O663" s="86" t="s">
        <v>1929</v>
      </c>
    </row>
    <row r="664" spans="2:15" x14ac:dyDescent="0.3">
      <c r="B664" s="83">
        <v>2017</v>
      </c>
      <c r="C664" s="109" t="s">
        <v>1113</v>
      </c>
      <c r="D664" s="109" t="s">
        <v>1137</v>
      </c>
      <c r="E664" s="89" t="s">
        <v>1138</v>
      </c>
      <c r="F664" s="89" t="s">
        <v>1139</v>
      </c>
      <c r="G664" s="89">
        <v>1150</v>
      </c>
      <c r="H664" s="89">
        <v>950</v>
      </c>
      <c r="I664" s="89">
        <v>85</v>
      </c>
      <c r="K664" s="74" t="s">
        <v>1879</v>
      </c>
      <c r="L664" s="71">
        <f t="shared" si="39"/>
        <v>0</v>
      </c>
      <c r="M664" s="74">
        <f t="shared" si="37"/>
        <v>91.005250000000004</v>
      </c>
      <c r="N664" s="72">
        <f t="shared" si="38"/>
        <v>0</v>
      </c>
      <c r="O664" s="89" t="s">
        <v>1925</v>
      </c>
    </row>
    <row r="665" spans="2:15" x14ac:dyDescent="0.3">
      <c r="B665" s="83">
        <v>2017</v>
      </c>
      <c r="C665" s="109" t="s">
        <v>1113</v>
      </c>
      <c r="D665" s="109" t="s">
        <v>1140</v>
      </c>
      <c r="E665" s="86" t="s">
        <v>1141</v>
      </c>
      <c r="F665" s="86" t="s">
        <v>1142</v>
      </c>
      <c r="G665" s="86">
        <v>1150</v>
      </c>
      <c r="H665" s="86">
        <v>950</v>
      </c>
      <c r="I665" s="86">
        <v>100</v>
      </c>
      <c r="K665" s="74" t="s">
        <v>1879</v>
      </c>
      <c r="L665" s="71">
        <f t="shared" si="39"/>
        <v>0</v>
      </c>
      <c r="M665" s="74">
        <f t="shared" si="37"/>
        <v>107.065</v>
      </c>
      <c r="N665" s="72">
        <f t="shared" si="38"/>
        <v>0</v>
      </c>
      <c r="O665" s="86" t="s">
        <v>1928</v>
      </c>
    </row>
    <row r="666" spans="2:15" x14ac:dyDescent="0.3">
      <c r="B666" s="83">
        <v>2017</v>
      </c>
      <c r="C666" s="104" t="s">
        <v>1143</v>
      </c>
      <c r="D666" s="104" t="s">
        <v>1144</v>
      </c>
      <c r="E666" s="86" t="s">
        <v>1145</v>
      </c>
      <c r="F666" s="86" t="s">
        <v>2323</v>
      </c>
      <c r="G666" s="86">
        <v>940</v>
      </c>
      <c r="H666" s="86">
        <v>870</v>
      </c>
      <c r="I666" s="86">
        <v>80</v>
      </c>
      <c r="K666" s="74" t="s">
        <v>1879</v>
      </c>
      <c r="L666" s="71">
        <f t="shared" si="39"/>
        <v>0</v>
      </c>
      <c r="M666" s="74">
        <f t="shared" si="37"/>
        <v>64.115520000000004</v>
      </c>
      <c r="N666" s="72">
        <f t="shared" si="38"/>
        <v>0</v>
      </c>
      <c r="O666" s="86" t="s">
        <v>1925</v>
      </c>
    </row>
    <row r="667" spans="2:15" x14ac:dyDescent="0.3">
      <c r="B667" s="83">
        <v>2017</v>
      </c>
      <c r="C667" s="109" t="s">
        <v>1113</v>
      </c>
      <c r="D667" s="109" t="s">
        <v>1150</v>
      </c>
      <c r="E667" s="86" t="s">
        <v>1151</v>
      </c>
      <c r="F667" s="86" t="s">
        <v>1152</v>
      </c>
      <c r="G667" s="86">
        <v>580</v>
      </c>
      <c r="H667" s="86">
        <v>450</v>
      </c>
      <c r="I667" s="86">
        <v>110</v>
      </c>
      <c r="K667" s="74" t="s">
        <v>1879</v>
      </c>
      <c r="L667" s="71">
        <f t="shared" si="39"/>
        <v>0</v>
      </c>
      <c r="M667" s="74">
        <f t="shared" si="37"/>
        <v>28.1358</v>
      </c>
      <c r="N667" s="72">
        <f t="shared" si="38"/>
        <v>0</v>
      </c>
      <c r="O667" s="86" t="s">
        <v>1928</v>
      </c>
    </row>
    <row r="668" spans="2:15" x14ac:dyDescent="0.3">
      <c r="B668" s="83">
        <v>2017</v>
      </c>
      <c r="C668" s="109" t="s">
        <v>1113</v>
      </c>
      <c r="D668" s="109" t="s">
        <v>1153</v>
      </c>
      <c r="E668" s="119" t="s">
        <v>1154</v>
      </c>
      <c r="F668" s="119" t="s">
        <v>1155</v>
      </c>
      <c r="G668" s="119">
        <v>940</v>
      </c>
      <c r="H668" s="119">
        <v>870</v>
      </c>
      <c r="I668" s="119">
        <v>140</v>
      </c>
      <c r="K668" s="74" t="s">
        <v>1879</v>
      </c>
      <c r="L668" s="71">
        <f t="shared" si="39"/>
        <v>0</v>
      </c>
      <c r="M668" s="74">
        <f t="shared" si="37"/>
        <v>112.20216000000001</v>
      </c>
      <c r="N668" s="72">
        <f t="shared" si="38"/>
        <v>0</v>
      </c>
      <c r="O668" s="119" t="s">
        <v>1928</v>
      </c>
    </row>
    <row r="669" spans="2:15" x14ac:dyDescent="0.3">
      <c r="B669" s="83">
        <v>2017</v>
      </c>
      <c r="C669" s="109" t="s">
        <v>1113</v>
      </c>
      <c r="D669" s="109" t="s">
        <v>1147</v>
      </c>
      <c r="E669" s="119" t="s">
        <v>1148</v>
      </c>
      <c r="F669" s="119" t="s">
        <v>1149</v>
      </c>
      <c r="G669" s="119">
        <v>1150</v>
      </c>
      <c r="H669" s="119">
        <v>950</v>
      </c>
      <c r="I669" s="119">
        <v>140</v>
      </c>
      <c r="K669" s="74" t="s">
        <v>1879</v>
      </c>
      <c r="L669" s="71">
        <f t="shared" si="39"/>
        <v>0</v>
      </c>
      <c r="M669" s="74">
        <f t="shared" si="37"/>
        <v>149.89099999999999</v>
      </c>
      <c r="N669" s="72">
        <f t="shared" si="38"/>
        <v>0</v>
      </c>
      <c r="O669" s="119" t="s">
        <v>1928</v>
      </c>
    </row>
    <row r="670" spans="2:15" x14ac:dyDescent="0.3">
      <c r="B670" s="83">
        <v>2017</v>
      </c>
      <c r="C670" s="109" t="s">
        <v>1113</v>
      </c>
      <c r="D670" s="109" t="s">
        <v>229</v>
      </c>
      <c r="E670" s="92" t="s">
        <v>1156</v>
      </c>
      <c r="F670" s="92" t="s">
        <v>1157</v>
      </c>
      <c r="G670" s="92">
        <v>785</v>
      </c>
      <c r="H670" s="92">
        <v>680</v>
      </c>
      <c r="I670" s="92">
        <v>130</v>
      </c>
      <c r="K670" s="74" t="s">
        <v>1879</v>
      </c>
      <c r="L670" s="71">
        <f t="shared" si="39"/>
        <v>0</v>
      </c>
      <c r="M670" s="74">
        <f t="shared" si="37"/>
        <v>68.006119999999996</v>
      </c>
      <c r="N670" s="72">
        <f t="shared" si="38"/>
        <v>0</v>
      </c>
      <c r="O670" s="92" t="s">
        <v>1925</v>
      </c>
    </row>
    <row r="671" spans="2:15" x14ac:dyDescent="0.3">
      <c r="B671" s="83">
        <v>2017</v>
      </c>
      <c r="C671" s="109" t="s">
        <v>1113</v>
      </c>
      <c r="D671" s="109" t="s">
        <v>219</v>
      </c>
      <c r="E671" s="86" t="s">
        <v>1158</v>
      </c>
      <c r="F671" s="86" t="s">
        <v>1159</v>
      </c>
      <c r="G671" s="86">
        <v>1150</v>
      </c>
      <c r="H671" s="86">
        <v>1000</v>
      </c>
      <c r="I671" s="86">
        <v>110</v>
      </c>
      <c r="K671" s="74" t="s">
        <v>1879</v>
      </c>
      <c r="L671" s="71">
        <f t="shared" si="39"/>
        <v>0</v>
      </c>
      <c r="M671" s="74">
        <f t="shared" si="37"/>
        <v>123.97</v>
      </c>
      <c r="N671" s="72">
        <f t="shared" si="38"/>
        <v>0</v>
      </c>
      <c r="O671" s="86" t="s">
        <v>1937</v>
      </c>
    </row>
    <row r="672" spans="2:15" x14ac:dyDescent="0.3">
      <c r="B672" s="83">
        <v>2017</v>
      </c>
      <c r="C672" s="109" t="s">
        <v>1113</v>
      </c>
      <c r="D672" s="109" t="s">
        <v>320</v>
      </c>
      <c r="E672" s="86" t="s">
        <v>1160</v>
      </c>
      <c r="F672" s="86" t="s">
        <v>1161</v>
      </c>
      <c r="G672" s="86">
        <v>1150</v>
      </c>
      <c r="H672" s="86">
        <v>1000</v>
      </c>
      <c r="I672" s="86">
        <v>110</v>
      </c>
      <c r="K672" s="74" t="s">
        <v>1879</v>
      </c>
      <c r="L672" s="71">
        <f t="shared" si="39"/>
        <v>0</v>
      </c>
      <c r="M672" s="74">
        <f t="shared" si="37"/>
        <v>123.97</v>
      </c>
      <c r="N672" s="72">
        <f t="shared" si="38"/>
        <v>0</v>
      </c>
      <c r="O672" s="86" t="s">
        <v>1937</v>
      </c>
    </row>
    <row r="673" spans="2:15" x14ac:dyDescent="0.3">
      <c r="B673" s="83">
        <v>2017</v>
      </c>
      <c r="C673" s="109" t="s">
        <v>1113</v>
      </c>
      <c r="D673" s="109" t="s">
        <v>216</v>
      </c>
      <c r="E673" s="86" t="s">
        <v>1162</v>
      </c>
      <c r="F673" s="86" t="s">
        <v>1163</v>
      </c>
      <c r="G673" s="86">
        <v>1150</v>
      </c>
      <c r="H673" s="86">
        <v>1000</v>
      </c>
      <c r="I673" s="86">
        <v>110</v>
      </c>
      <c r="K673" s="74" t="s">
        <v>1879</v>
      </c>
      <c r="L673" s="71">
        <f t="shared" si="39"/>
        <v>0</v>
      </c>
      <c r="M673" s="74">
        <f t="shared" si="37"/>
        <v>123.97</v>
      </c>
      <c r="N673" s="72">
        <f t="shared" si="38"/>
        <v>0</v>
      </c>
      <c r="O673" s="86" t="s">
        <v>1928</v>
      </c>
    </row>
    <row r="674" spans="2:15" x14ac:dyDescent="0.3">
      <c r="B674" s="83">
        <v>2017</v>
      </c>
      <c r="C674" s="109" t="s">
        <v>1113</v>
      </c>
      <c r="D674" s="109" t="s">
        <v>225</v>
      </c>
      <c r="E674" s="89" t="s">
        <v>1164</v>
      </c>
      <c r="F674" s="89" t="s">
        <v>1165</v>
      </c>
      <c r="G674" s="89">
        <v>1150</v>
      </c>
      <c r="H674" s="89">
        <v>1000</v>
      </c>
      <c r="I674" s="89">
        <v>110</v>
      </c>
      <c r="K674" s="74" t="s">
        <v>1879</v>
      </c>
      <c r="L674" s="71">
        <f t="shared" si="39"/>
        <v>0</v>
      </c>
      <c r="M674" s="74">
        <f t="shared" si="37"/>
        <v>123.97</v>
      </c>
      <c r="N674" s="72">
        <f t="shared" si="38"/>
        <v>0</v>
      </c>
      <c r="O674" s="89" t="s">
        <v>1928</v>
      </c>
    </row>
    <row r="675" spans="2:15" x14ac:dyDescent="0.3">
      <c r="B675" s="83">
        <v>2017</v>
      </c>
      <c r="C675" s="109" t="s">
        <v>1113</v>
      </c>
      <c r="D675" s="109" t="s">
        <v>142</v>
      </c>
      <c r="E675" s="89" t="s">
        <v>1167</v>
      </c>
      <c r="F675" s="89" t="s">
        <v>1168</v>
      </c>
      <c r="G675" s="86">
        <v>1040</v>
      </c>
      <c r="H675" s="86">
        <v>950</v>
      </c>
      <c r="I675" s="86">
        <v>85</v>
      </c>
      <c r="K675" s="74" t="s">
        <v>1879</v>
      </c>
      <c r="L675" s="71">
        <f t="shared" si="39"/>
        <v>0</v>
      </c>
      <c r="M675" s="74">
        <f t="shared" si="37"/>
        <v>82.300399999999996</v>
      </c>
      <c r="N675" s="72">
        <f t="shared" si="38"/>
        <v>0</v>
      </c>
      <c r="O675" s="89" t="s">
        <v>1938</v>
      </c>
    </row>
    <row r="676" spans="2:15" x14ac:dyDescent="0.3">
      <c r="B676" s="83">
        <v>2017</v>
      </c>
      <c r="C676" s="109" t="s">
        <v>1113</v>
      </c>
      <c r="D676" s="109" t="s">
        <v>153</v>
      </c>
      <c r="E676" s="92" t="s">
        <v>1172</v>
      </c>
      <c r="F676" s="92" t="s">
        <v>1173</v>
      </c>
      <c r="G676" s="92">
        <v>940</v>
      </c>
      <c r="H676" s="92">
        <v>870</v>
      </c>
      <c r="I676" s="92">
        <v>140</v>
      </c>
      <c r="K676" s="74" t="s">
        <v>1879</v>
      </c>
      <c r="L676" s="71">
        <f t="shared" si="39"/>
        <v>0</v>
      </c>
      <c r="M676" s="74">
        <f t="shared" si="37"/>
        <v>112.20216000000001</v>
      </c>
      <c r="N676" s="72">
        <f t="shared" si="38"/>
        <v>0</v>
      </c>
      <c r="O676" s="92" t="s">
        <v>1928</v>
      </c>
    </row>
    <row r="677" spans="2:15" x14ac:dyDescent="0.3">
      <c r="B677" s="83">
        <v>2017</v>
      </c>
      <c r="C677" s="109" t="s">
        <v>1113</v>
      </c>
      <c r="D677" s="106" t="s">
        <v>1174</v>
      </c>
      <c r="E677" s="98" t="s">
        <v>1883</v>
      </c>
      <c r="F677" s="98" t="s">
        <v>1175</v>
      </c>
      <c r="G677" s="92">
        <v>785</v>
      </c>
      <c r="H677" s="92">
        <v>650</v>
      </c>
      <c r="I677" s="92">
        <v>130</v>
      </c>
      <c r="K677" s="74" t="s">
        <v>1879</v>
      </c>
      <c r="L677" s="71">
        <f t="shared" si="39"/>
        <v>0</v>
      </c>
      <c r="M677" s="74">
        <f t="shared" si="37"/>
        <v>65.005849999999995</v>
      </c>
      <c r="N677" s="72">
        <f t="shared" si="38"/>
        <v>0</v>
      </c>
      <c r="O677" s="92" t="s">
        <v>1935</v>
      </c>
    </row>
    <row r="678" spans="2:15" x14ac:dyDescent="0.3">
      <c r="B678" s="83">
        <v>2017</v>
      </c>
      <c r="C678" s="111" t="s">
        <v>1113</v>
      </c>
      <c r="D678" s="111" t="s">
        <v>139</v>
      </c>
      <c r="E678" s="111" t="s">
        <v>2177</v>
      </c>
      <c r="F678" s="111" t="s">
        <v>2178</v>
      </c>
      <c r="G678" s="111">
        <v>860</v>
      </c>
      <c r="H678" s="111">
        <v>770</v>
      </c>
      <c r="I678" s="111">
        <v>130</v>
      </c>
      <c r="K678" s="74" t="s">
        <v>1879</v>
      </c>
      <c r="L678" s="71">
        <f t="shared" si="39"/>
        <v>0</v>
      </c>
      <c r="M678" s="74">
        <f t="shared" si="37"/>
        <v>84.364279999999994</v>
      </c>
      <c r="N678" s="72">
        <f t="shared" si="38"/>
        <v>0</v>
      </c>
      <c r="O678" s="111" t="s">
        <v>1925</v>
      </c>
    </row>
    <row r="679" spans="2:15" x14ac:dyDescent="0.3">
      <c r="B679" s="83">
        <v>2017</v>
      </c>
      <c r="C679" s="109" t="s">
        <v>1176</v>
      </c>
      <c r="D679" s="109" t="s">
        <v>1177</v>
      </c>
      <c r="E679" s="86" t="s">
        <v>1178</v>
      </c>
      <c r="F679" s="86" t="s">
        <v>1179</v>
      </c>
      <c r="G679" s="86">
        <v>1050</v>
      </c>
      <c r="H679" s="86">
        <v>820</v>
      </c>
      <c r="I679" s="86">
        <v>110</v>
      </c>
      <c r="K679" s="74" t="s">
        <v>1879</v>
      </c>
      <c r="L679" s="71">
        <f t="shared" si="39"/>
        <v>0</v>
      </c>
      <c r="M679" s="74">
        <f t="shared" si="37"/>
        <v>92.815799999999996</v>
      </c>
      <c r="N679" s="72">
        <f t="shared" si="38"/>
        <v>0</v>
      </c>
      <c r="O679" s="86" t="s">
        <v>1928</v>
      </c>
    </row>
    <row r="680" spans="2:15" x14ac:dyDescent="0.3">
      <c r="B680" s="83">
        <v>2017</v>
      </c>
      <c r="C680" s="109" t="s">
        <v>1143</v>
      </c>
      <c r="D680" s="109" t="s">
        <v>1183</v>
      </c>
      <c r="E680" s="86" t="s">
        <v>1184</v>
      </c>
      <c r="F680" s="86" t="s">
        <v>1185</v>
      </c>
      <c r="G680" s="86">
        <v>940</v>
      </c>
      <c r="H680" s="86">
        <v>880</v>
      </c>
      <c r="I680" s="86">
        <v>80</v>
      </c>
      <c r="K680" s="74" t="s">
        <v>1879</v>
      </c>
      <c r="L680" s="71">
        <f t="shared" si="39"/>
        <v>0</v>
      </c>
      <c r="M680" s="74">
        <f t="shared" si="37"/>
        <v>64.85248</v>
      </c>
      <c r="N680" s="72">
        <f t="shared" si="38"/>
        <v>0</v>
      </c>
      <c r="O680" s="86" t="s">
        <v>1939</v>
      </c>
    </row>
    <row r="681" spans="2:15" x14ac:dyDescent="0.3">
      <c r="B681" s="83">
        <v>2017</v>
      </c>
      <c r="C681" s="109" t="s">
        <v>1143</v>
      </c>
      <c r="D681" s="109" t="s">
        <v>1186</v>
      </c>
      <c r="E681" s="86" t="s">
        <v>1187</v>
      </c>
      <c r="F681" s="86" t="s">
        <v>1188</v>
      </c>
      <c r="G681" s="86">
        <v>1000</v>
      </c>
      <c r="H681" s="86">
        <v>900</v>
      </c>
      <c r="I681" s="86">
        <v>80</v>
      </c>
      <c r="K681" s="74" t="s">
        <v>1879</v>
      </c>
      <c r="L681" s="71">
        <f t="shared" si="39"/>
        <v>0</v>
      </c>
      <c r="M681" s="74">
        <f t="shared" si="37"/>
        <v>70.56</v>
      </c>
      <c r="N681" s="72">
        <f t="shared" si="38"/>
        <v>0</v>
      </c>
      <c r="O681" s="86" t="s">
        <v>1928</v>
      </c>
    </row>
    <row r="682" spans="2:15" x14ac:dyDescent="0.3">
      <c r="B682" s="83">
        <v>2017</v>
      </c>
      <c r="C682" s="109" t="s">
        <v>1143</v>
      </c>
      <c r="D682" s="109" t="s">
        <v>1192</v>
      </c>
      <c r="E682" s="86" t="s">
        <v>1193</v>
      </c>
      <c r="F682" s="86" t="s">
        <v>1194</v>
      </c>
      <c r="G682" s="86">
        <v>940</v>
      </c>
      <c r="H682" s="86">
        <v>880</v>
      </c>
      <c r="I682" s="86">
        <v>80</v>
      </c>
      <c r="K682" s="74" t="s">
        <v>1879</v>
      </c>
      <c r="L682" s="71">
        <f t="shared" si="39"/>
        <v>0</v>
      </c>
      <c r="M682" s="74">
        <f t="shared" si="37"/>
        <v>64.85248</v>
      </c>
      <c r="N682" s="72">
        <f t="shared" si="38"/>
        <v>0</v>
      </c>
      <c r="O682" s="86" t="s">
        <v>1939</v>
      </c>
    </row>
    <row r="683" spans="2:15" x14ac:dyDescent="0.3">
      <c r="B683" s="83">
        <v>2017</v>
      </c>
      <c r="C683" s="109" t="s">
        <v>1143</v>
      </c>
      <c r="D683" s="109" t="s">
        <v>1195</v>
      </c>
      <c r="E683" s="86" t="s">
        <v>1196</v>
      </c>
      <c r="F683" s="86" t="s">
        <v>1197</v>
      </c>
      <c r="G683" s="86">
        <v>785</v>
      </c>
      <c r="H683" s="86">
        <v>650</v>
      </c>
      <c r="I683" s="86">
        <v>110</v>
      </c>
      <c r="K683" s="74" t="s">
        <v>1879</v>
      </c>
      <c r="L683" s="71">
        <f t="shared" si="39"/>
        <v>0</v>
      </c>
      <c r="M683" s="74">
        <f t="shared" si="37"/>
        <v>55.004950000000001</v>
      </c>
      <c r="N683" s="72">
        <f t="shared" si="38"/>
        <v>0</v>
      </c>
      <c r="O683" s="86" t="s">
        <v>1935</v>
      </c>
    </row>
    <row r="684" spans="2:15" x14ac:dyDescent="0.3">
      <c r="B684" s="83">
        <v>2017</v>
      </c>
      <c r="C684" s="111" t="s">
        <v>2182</v>
      </c>
      <c r="D684" s="111" t="s">
        <v>2183</v>
      </c>
      <c r="E684" s="111" t="s">
        <v>2184</v>
      </c>
      <c r="F684" s="111" t="s">
        <v>2185</v>
      </c>
      <c r="G684" s="111">
        <v>1150</v>
      </c>
      <c r="H684" s="111">
        <v>900</v>
      </c>
      <c r="I684" s="111">
        <v>80</v>
      </c>
      <c r="K684" s="74" t="s">
        <v>1879</v>
      </c>
      <c r="L684" s="71">
        <f t="shared" si="39"/>
        <v>0</v>
      </c>
      <c r="M684" s="74">
        <f t="shared" si="37"/>
        <v>81.144000000000005</v>
      </c>
      <c r="N684" s="72">
        <f t="shared" si="38"/>
        <v>0</v>
      </c>
      <c r="O684" s="111" t="s">
        <v>1928</v>
      </c>
    </row>
    <row r="685" spans="2:15" x14ac:dyDescent="0.3">
      <c r="B685" s="83">
        <v>2017</v>
      </c>
      <c r="C685" s="111" t="s">
        <v>2182</v>
      </c>
      <c r="D685" s="111" t="s">
        <v>2186</v>
      </c>
      <c r="E685" s="111" t="s">
        <v>2187</v>
      </c>
      <c r="F685" s="111" t="s">
        <v>2188</v>
      </c>
      <c r="G685" s="111">
        <v>1000</v>
      </c>
      <c r="H685" s="111">
        <v>880</v>
      </c>
      <c r="I685" s="111">
        <v>80</v>
      </c>
      <c r="K685" s="74" t="s">
        <v>1879</v>
      </c>
      <c r="L685" s="71">
        <f t="shared" si="39"/>
        <v>0</v>
      </c>
      <c r="M685" s="74">
        <f t="shared" si="37"/>
        <v>68.992000000000004</v>
      </c>
      <c r="N685" s="72">
        <f t="shared" si="38"/>
        <v>0</v>
      </c>
      <c r="O685" s="111" t="s">
        <v>1928</v>
      </c>
    </row>
    <row r="686" spans="2:15" x14ac:dyDescent="0.3">
      <c r="B686" s="83">
        <v>2017</v>
      </c>
      <c r="C686" s="111" t="s">
        <v>2182</v>
      </c>
      <c r="D686" s="111" t="s">
        <v>2189</v>
      </c>
      <c r="E686" s="111" t="s">
        <v>2190</v>
      </c>
      <c r="F686" s="111" t="s">
        <v>2191</v>
      </c>
      <c r="G686" s="111">
        <v>1000</v>
      </c>
      <c r="H686" s="111">
        <v>880</v>
      </c>
      <c r="I686" s="111">
        <v>80</v>
      </c>
      <c r="K686" s="74" t="s">
        <v>1879</v>
      </c>
      <c r="L686" s="71">
        <f t="shared" si="39"/>
        <v>0</v>
      </c>
      <c r="M686" s="74">
        <f t="shared" si="37"/>
        <v>68.992000000000004</v>
      </c>
      <c r="N686" s="72">
        <f t="shared" si="38"/>
        <v>0</v>
      </c>
      <c r="O686" s="111" t="s">
        <v>1928</v>
      </c>
    </row>
    <row r="687" spans="2:15" x14ac:dyDescent="0.3">
      <c r="B687" s="83">
        <v>2017</v>
      </c>
      <c r="C687" s="111" t="s">
        <v>2182</v>
      </c>
      <c r="D687" s="111" t="s">
        <v>2192</v>
      </c>
      <c r="E687" s="111" t="s">
        <v>2193</v>
      </c>
      <c r="F687" s="111" t="s">
        <v>2194</v>
      </c>
      <c r="G687" s="111">
        <v>1000</v>
      </c>
      <c r="H687" s="111">
        <v>950</v>
      </c>
      <c r="I687" s="111">
        <v>80</v>
      </c>
      <c r="K687" s="74" t="s">
        <v>1879</v>
      </c>
      <c r="L687" s="71">
        <f t="shared" si="39"/>
        <v>0</v>
      </c>
      <c r="M687" s="74">
        <f t="shared" si="37"/>
        <v>74.48</v>
      </c>
      <c r="N687" s="72">
        <f t="shared" si="38"/>
        <v>0</v>
      </c>
      <c r="O687" s="111" t="s">
        <v>1928</v>
      </c>
    </row>
    <row r="688" spans="2:15" x14ac:dyDescent="0.3">
      <c r="B688" s="83">
        <v>2017</v>
      </c>
      <c r="C688" s="111" t="s">
        <v>2182</v>
      </c>
      <c r="D688" s="111" t="s">
        <v>2195</v>
      </c>
      <c r="E688" s="111" t="s">
        <v>2196</v>
      </c>
      <c r="F688" s="111" t="s">
        <v>2197</v>
      </c>
      <c r="G688" s="111">
        <v>1000</v>
      </c>
      <c r="H688" s="111">
        <v>880</v>
      </c>
      <c r="I688" s="111">
        <v>80</v>
      </c>
      <c r="K688" s="74" t="s">
        <v>1879</v>
      </c>
      <c r="L688" s="71">
        <f t="shared" si="39"/>
        <v>0</v>
      </c>
      <c r="M688" s="74">
        <f t="shared" si="37"/>
        <v>68.992000000000004</v>
      </c>
      <c r="N688" s="72">
        <f t="shared" si="38"/>
        <v>0</v>
      </c>
      <c r="O688" s="111" t="s">
        <v>1928</v>
      </c>
    </row>
    <row r="689" spans="2:15" x14ac:dyDescent="0.3">
      <c r="B689" s="83">
        <v>2017</v>
      </c>
      <c r="C689" s="111" t="s">
        <v>2182</v>
      </c>
      <c r="D689" s="111" t="s">
        <v>2198</v>
      </c>
      <c r="E689" s="111" t="s">
        <v>2199</v>
      </c>
      <c r="F689" s="111" t="s">
        <v>2200</v>
      </c>
      <c r="G689" s="111">
        <v>1000</v>
      </c>
      <c r="H689" s="111">
        <v>880</v>
      </c>
      <c r="I689" s="111">
        <v>80</v>
      </c>
      <c r="K689" s="74" t="s">
        <v>1879</v>
      </c>
      <c r="L689" s="71">
        <f t="shared" si="39"/>
        <v>0</v>
      </c>
      <c r="M689" s="74">
        <f t="shared" si="37"/>
        <v>68.992000000000004</v>
      </c>
      <c r="N689" s="72">
        <f t="shared" si="38"/>
        <v>0</v>
      </c>
      <c r="O689" s="111" t="s">
        <v>1928</v>
      </c>
    </row>
    <row r="690" spans="2:15" x14ac:dyDescent="0.3">
      <c r="B690" s="83">
        <v>2017</v>
      </c>
      <c r="C690" s="109" t="s">
        <v>1220</v>
      </c>
      <c r="D690" s="109" t="s">
        <v>1221</v>
      </c>
      <c r="E690" s="86" t="s">
        <v>1222</v>
      </c>
      <c r="F690" s="86" t="s">
        <v>1223</v>
      </c>
      <c r="G690" s="86">
        <v>1150</v>
      </c>
      <c r="H690" s="86">
        <v>950</v>
      </c>
      <c r="I690" s="86">
        <v>100</v>
      </c>
      <c r="K690" s="74" t="s">
        <v>1879</v>
      </c>
      <c r="L690" s="71">
        <f t="shared" si="39"/>
        <v>0</v>
      </c>
      <c r="M690" s="74">
        <f t="shared" si="37"/>
        <v>107.065</v>
      </c>
      <c r="N690" s="72">
        <f t="shared" si="38"/>
        <v>0</v>
      </c>
      <c r="O690" s="86" t="s">
        <v>1934</v>
      </c>
    </row>
    <row r="691" spans="2:15" x14ac:dyDescent="0.3">
      <c r="B691" s="83">
        <v>2017</v>
      </c>
      <c r="C691" s="109" t="s">
        <v>1224</v>
      </c>
      <c r="D691" s="109" t="s">
        <v>1225</v>
      </c>
      <c r="E691" s="86" t="s">
        <v>1226</v>
      </c>
      <c r="F691" s="86" t="s">
        <v>1227</v>
      </c>
      <c r="G691" s="86">
        <v>785</v>
      </c>
      <c r="H691" s="86">
        <v>650</v>
      </c>
      <c r="I691" s="86">
        <v>65</v>
      </c>
      <c r="K691" s="74" t="s">
        <v>1879</v>
      </c>
      <c r="L691" s="71">
        <f t="shared" si="39"/>
        <v>0</v>
      </c>
      <c r="M691" s="74">
        <f t="shared" si="37"/>
        <v>32.502924999999998</v>
      </c>
      <c r="N691" s="72">
        <f t="shared" si="38"/>
        <v>0</v>
      </c>
      <c r="O691" s="86" t="s">
        <v>1928</v>
      </c>
    </row>
    <row r="692" spans="2:15" x14ac:dyDescent="0.3">
      <c r="B692" s="83">
        <v>2017</v>
      </c>
      <c r="C692" s="104" t="s">
        <v>1228</v>
      </c>
      <c r="D692" s="104" t="s">
        <v>386</v>
      </c>
      <c r="E692" s="86" t="s">
        <v>1233</v>
      </c>
      <c r="F692" s="86" t="s">
        <v>1234</v>
      </c>
      <c r="G692" s="86">
        <v>1000</v>
      </c>
      <c r="H692" s="86">
        <v>900</v>
      </c>
      <c r="I692" s="86">
        <v>80</v>
      </c>
      <c r="K692" s="74" t="s">
        <v>1879</v>
      </c>
      <c r="L692" s="71">
        <f t="shared" si="39"/>
        <v>0</v>
      </c>
      <c r="M692" s="74">
        <f t="shared" si="37"/>
        <v>70.56</v>
      </c>
      <c r="N692" s="72">
        <f t="shared" si="38"/>
        <v>0</v>
      </c>
      <c r="O692" s="86" t="s">
        <v>2343</v>
      </c>
    </row>
    <row r="693" spans="2:15" x14ac:dyDescent="0.3">
      <c r="B693" s="83">
        <v>2017</v>
      </c>
      <c r="C693" s="104" t="s">
        <v>1228</v>
      </c>
      <c r="D693" s="104" t="s">
        <v>381</v>
      </c>
      <c r="E693" s="86" t="s">
        <v>1235</v>
      </c>
      <c r="F693" s="86" t="s">
        <v>1236</v>
      </c>
      <c r="G693" s="86">
        <v>1000</v>
      </c>
      <c r="H693" s="86">
        <v>900</v>
      </c>
      <c r="I693" s="86">
        <v>80</v>
      </c>
      <c r="K693" s="74" t="s">
        <v>1879</v>
      </c>
      <c r="L693" s="71">
        <f t="shared" si="39"/>
        <v>0</v>
      </c>
      <c r="M693" s="74">
        <f t="shared" si="37"/>
        <v>70.56</v>
      </c>
      <c r="N693" s="72">
        <f t="shared" si="38"/>
        <v>0</v>
      </c>
      <c r="O693" s="86" t="s">
        <v>2343</v>
      </c>
    </row>
    <row r="694" spans="2:15" x14ac:dyDescent="0.3">
      <c r="B694" s="83">
        <v>2017</v>
      </c>
      <c r="C694" s="104" t="s">
        <v>1228</v>
      </c>
      <c r="D694" s="104" t="s">
        <v>384</v>
      </c>
      <c r="E694" s="86" t="s">
        <v>1237</v>
      </c>
      <c r="F694" s="86" t="s">
        <v>1238</v>
      </c>
      <c r="G694" s="86">
        <v>1150</v>
      </c>
      <c r="H694" s="86">
        <v>1000</v>
      </c>
      <c r="I694" s="86">
        <v>100</v>
      </c>
      <c r="K694" s="74" t="s">
        <v>1879</v>
      </c>
      <c r="L694" s="71">
        <f t="shared" si="39"/>
        <v>0</v>
      </c>
      <c r="M694" s="74">
        <f t="shared" ref="M694:M757" si="40">IF(K694="PEBD",PRODUCT(G694:I694)*$D$6/1000000,0)</f>
        <v>112.7</v>
      </c>
      <c r="N694" s="72">
        <f t="shared" ref="N694:N757" si="41">IF(M694="PEBD",PRODUCT(G694:I694)*$D$6/1000000,0)</f>
        <v>0</v>
      </c>
      <c r="O694" s="86" t="s">
        <v>2343</v>
      </c>
    </row>
    <row r="695" spans="2:15" x14ac:dyDescent="0.3">
      <c r="B695" s="83">
        <v>2017</v>
      </c>
      <c r="C695" s="106" t="s">
        <v>1239</v>
      </c>
      <c r="D695" s="106" t="s">
        <v>1240</v>
      </c>
      <c r="E695" s="110" t="s">
        <v>1241</v>
      </c>
      <c r="F695" s="110" t="s">
        <v>817</v>
      </c>
      <c r="G695" s="110">
        <v>680</v>
      </c>
      <c r="H695" s="110">
        <v>580</v>
      </c>
      <c r="I695" s="110">
        <v>100</v>
      </c>
      <c r="K695" s="74" t="s">
        <v>1879</v>
      </c>
      <c r="L695" s="71">
        <f t="shared" si="39"/>
        <v>0</v>
      </c>
      <c r="M695" s="74">
        <f t="shared" si="40"/>
        <v>38.651200000000003</v>
      </c>
      <c r="N695" s="72">
        <f t="shared" si="41"/>
        <v>0</v>
      </c>
      <c r="O695" s="110" t="s">
        <v>1929</v>
      </c>
    </row>
    <row r="696" spans="2:15" x14ac:dyDescent="0.3">
      <c r="B696" s="83">
        <v>2017</v>
      </c>
      <c r="C696" s="106" t="s">
        <v>1239</v>
      </c>
      <c r="D696" s="106" t="s">
        <v>1242</v>
      </c>
      <c r="E696" s="110" t="s">
        <v>1243</v>
      </c>
      <c r="F696" s="110" t="s">
        <v>1244</v>
      </c>
      <c r="G696" s="110">
        <v>1040</v>
      </c>
      <c r="H696" s="110">
        <v>950</v>
      </c>
      <c r="I696" s="110">
        <v>80</v>
      </c>
      <c r="K696" s="74" t="s">
        <v>1879</v>
      </c>
      <c r="L696" s="71">
        <f t="shared" si="39"/>
        <v>0</v>
      </c>
      <c r="M696" s="74">
        <f t="shared" si="40"/>
        <v>77.459199999999996</v>
      </c>
      <c r="N696" s="72">
        <f t="shared" si="41"/>
        <v>0</v>
      </c>
      <c r="O696" s="110" t="s">
        <v>1929</v>
      </c>
    </row>
    <row r="697" spans="2:15" x14ac:dyDescent="0.3">
      <c r="B697" s="83">
        <v>2017</v>
      </c>
      <c r="C697" s="106" t="s">
        <v>1239</v>
      </c>
      <c r="D697" s="106" t="s">
        <v>1245</v>
      </c>
      <c r="E697" s="110" t="s">
        <v>1246</v>
      </c>
      <c r="F697" s="110" t="s">
        <v>1247</v>
      </c>
      <c r="G697" s="110">
        <v>1040</v>
      </c>
      <c r="H697" s="110">
        <v>950</v>
      </c>
      <c r="I697" s="110">
        <v>80</v>
      </c>
      <c r="K697" s="74" t="s">
        <v>1879</v>
      </c>
      <c r="L697" s="71">
        <f t="shared" si="39"/>
        <v>0</v>
      </c>
      <c r="M697" s="74">
        <f t="shared" si="40"/>
        <v>77.459199999999996</v>
      </c>
      <c r="N697" s="72">
        <f t="shared" si="41"/>
        <v>0</v>
      </c>
      <c r="O697" s="110" t="s">
        <v>1928</v>
      </c>
    </row>
    <row r="698" spans="2:15" x14ac:dyDescent="0.3">
      <c r="B698" s="83">
        <v>2017</v>
      </c>
      <c r="C698" s="106" t="s">
        <v>1239</v>
      </c>
      <c r="D698" s="106" t="s">
        <v>1248</v>
      </c>
      <c r="E698" s="110" t="s">
        <v>1249</v>
      </c>
      <c r="F698" s="110" t="s">
        <v>1250</v>
      </c>
      <c r="G698" s="110">
        <v>940</v>
      </c>
      <c r="H698" s="110">
        <v>870</v>
      </c>
      <c r="I698" s="110">
        <v>80</v>
      </c>
      <c r="K698" s="74" t="s">
        <v>1879</v>
      </c>
      <c r="L698" s="71">
        <f t="shared" si="39"/>
        <v>0</v>
      </c>
      <c r="M698" s="74">
        <f t="shared" si="40"/>
        <v>64.115520000000004</v>
      </c>
      <c r="N698" s="72">
        <f t="shared" si="41"/>
        <v>0</v>
      </c>
      <c r="O698" s="110" t="s">
        <v>1929</v>
      </c>
    </row>
    <row r="699" spans="2:15" x14ac:dyDescent="0.3">
      <c r="B699" s="83">
        <v>2017</v>
      </c>
      <c r="C699" s="109" t="s">
        <v>1239</v>
      </c>
      <c r="D699" s="109" t="s">
        <v>1280</v>
      </c>
      <c r="E699" s="86" t="s">
        <v>1281</v>
      </c>
      <c r="F699" s="86" t="s">
        <v>1282</v>
      </c>
      <c r="G699" s="86">
        <v>1000</v>
      </c>
      <c r="H699" s="86">
        <v>900</v>
      </c>
      <c r="I699" s="86">
        <v>70</v>
      </c>
      <c r="K699" s="74" t="s">
        <v>1879</v>
      </c>
      <c r="L699" s="71">
        <f t="shared" si="39"/>
        <v>0</v>
      </c>
      <c r="M699" s="74">
        <f t="shared" si="40"/>
        <v>61.74</v>
      </c>
      <c r="N699" s="72">
        <f t="shared" si="41"/>
        <v>0</v>
      </c>
      <c r="O699" s="86" t="s">
        <v>1928</v>
      </c>
    </row>
    <row r="700" spans="2:15" x14ac:dyDescent="0.3">
      <c r="B700" s="83">
        <v>2017</v>
      </c>
      <c r="C700" s="109" t="s">
        <v>1239</v>
      </c>
      <c r="D700" s="109" t="s">
        <v>2209</v>
      </c>
      <c r="E700" s="110" t="s">
        <v>2210</v>
      </c>
      <c r="F700" s="110" t="s">
        <v>2211</v>
      </c>
      <c r="G700" s="110">
        <v>940</v>
      </c>
      <c r="H700" s="110">
        <v>870</v>
      </c>
      <c r="I700" s="110">
        <v>80</v>
      </c>
      <c r="K700" s="74" t="s">
        <v>1879</v>
      </c>
      <c r="L700" s="71">
        <f t="shared" si="39"/>
        <v>0</v>
      </c>
      <c r="M700" s="74">
        <f t="shared" si="40"/>
        <v>64.115520000000004</v>
      </c>
      <c r="N700" s="72">
        <f t="shared" si="41"/>
        <v>0</v>
      </c>
      <c r="O700" s="110" t="s">
        <v>1929</v>
      </c>
    </row>
    <row r="701" spans="2:15" x14ac:dyDescent="0.3">
      <c r="B701" s="83">
        <v>2017</v>
      </c>
      <c r="C701" s="109" t="s">
        <v>1239</v>
      </c>
      <c r="D701" s="109" t="s">
        <v>1283</v>
      </c>
      <c r="E701" s="110" t="s">
        <v>1284</v>
      </c>
      <c r="F701" s="110" t="s">
        <v>1230</v>
      </c>
      <c r="G701" s="110">
        <v>785</v>
      </c>
      <c r="H701" s="110">
        <v>650</v>
      </c>
      <c r="I701" s="110">
        <v>80</v>
      </c>
      <c r="K701" s="74" t="s">
        <v>1879</v>
      </c>
      <c r="L701" s="71">
        <f t="shared" si="39"/>
        <v>0</v>
      </c>
      <c r="M701" s="74">
        <f t="shared" si="40"/>
        <v>40.003599999999999</v>
      </c>
      <c r="N701" s="72">
        <f t="shared" si="41"/>
        <v>0</v>
      </c>
      <c r="O701" s="110" t="s">
        <v>1929</v>
      </c>
    </row>
    <row r="702" spans="2:15" x14ac:dyDescent="0.3">
      <c r="B702" s="83">
        <v>2017</v>
      </c>
      <c r="C702" s="109" t="s">
        <v>1239</v>
      </c>
      <c r="D702" s="109" t="s">
        <v>1285</v>
      </c>
      <c r="E702" s="110" t="s">
        <v>1286</v>
      </c>
      <c r="F702" s="110" t="s">
        <v>1258</v>
      </c>
      <c r="G702" s="110">
        <v>940</v>
      </c>
      <c r="H702" s="110">
        <v>870</v>
      </c>
      <c r="I702" s="110">
        <v>80</v>
      </c>
      <c r="K702" s="74" t="s">
        <v>1879</v>
      </c>
      <c r="L702" s="71">
        <f t="shared" si="39"/>
        <v>0</v>
      </c>
      <c r="M702" s="74">
        <f t="shared" si="40"/>
        <v>64.115520000000004</v>
      </c>
      <c r="N702" s="72">
        <f t="shared" si="41"/>
        <v>0</v>
      </c>
      <c r="O702" s="110" t="s">
        <v>1929</v>
      </c>
    </row>
    <row r="703" spans="2:15" x14ac:dyDescent="0.3">
      <c r="B703" s="83">
        <v>2017</v>
      </c>
      <c r="C703" s="109" t="s">
        <v>1239</v>
      </c>
      <c r="D703" s="109" t="s">
        <v>1287</v>
      </c>
      <c r="E703" s="110" t="s">
        <v>1288</v>
      </c>
      <c r="F703" s="110" t="s">
        <v>1261</v>
      </c>
      <c r="G703" s="110">
        <v>940</v>
      </c>
      <c r="H703" s="110">
        <v>870</v>
      </c>
      <c r="I703" s="110">
        <v>80</v>
      </c>
      <c r="K703" s="74" t="s">
        <v>1879</v>
      </c>
      <c r="L703" s="71">
        <f t="shared" si="39"/>
        <v>0</v>
      </c>
      <c r="M703" s="74">
        <f t="shared" si="40"/>
        <v>64.115520000000004</v>
      </c>
      <c r="N703" s="72">
        <f t="shared" si="41"/>
        <v>0</v>
      </c>
      <c r="O703" s="110" t="s">
        <v>1929</v>
      </c>
    </row>
    <row r="704" spans="2:15" x14ac:dyDescent="0.3">
      <c r="B704" s="83">
        <v>2017</v>
      </c>
      <c r="C704" s="109" t="s">
        <v>1239</v>
      </c>
      <c r="D704" s="109" t="s">
        <v>2212</v>
      </c>
      <c r="E704" s="110" t="s">
        <v>2213</v>
      </c>
      <c r="F704" s="110" t="s">
        <v>1264</v>
      </c>
      <c r="G704" s="110">
        <v>680</v>
      </c>
      <c r="H704" s="110">
        <v>520</v>
      </c>
      <c r="I704" s="110">
        <v>80</v>
      </c>
      <c r="K704" s="74" t="s">
        <v>1879</v>
      </c>
      <c r="L704" s="71">
        <f t="shared" si="39"/>
        <v>0</v>
      </c>
      <c r="M704" s="74">
        <f t="shared" si="40"/>
        <v>27.722239999999999</v>
      </c>
      <c r="N704" s="72">
        <f t="shared" si="41"/>
        <v>0</v>
      </c>
      <c r="O704" s="110" t="s">
        <v>1929</v>
      </c>
    </row>
    <row r="705" spans="2:15" x14ac:dyDescent="0.3">
      <c r="B705" s="83">
        <v>2017</v>
      </c>
      <c r="C705" s="111" t="s">
        <v>1239</v>
      </c>
      <c r="D705" s="111" t="s">
        <v>1289</v>
      </c>
      <c r="E705" s="111" t="s">
        <v>1290</v>
      </c>
      <c r="F705" s="111" t="s">
        <v>1291</v>
      </c>
      <c r="G705" s="111">
        <v>1150</v>
      </c>
      <c r="H705" s="111">
        <v>1000</v>
      </c>
      <c r="I705" s="111">
        <v>100</v>
      </c>
      <c r="K705" s="74" t="s">
        <v>1879</v>
      </c>
      <c r="L705" s="71">
        <f t="shared" si="39"/>
        <v>0</v>
      </c>
      <c r="M705" s="74">
        <f t="shared" si="40"/>
        <v>112.7</v>
      </c>
      <c r="N705" s="72">
        <f t="shared" si="41"/>
        <v>0</v>
      </c>
      <c r="O705" s="111" t="s">
        <v>1929</v>
      </c>
    </row>
    <row r="706" spans="2:15" x14ac:dyDescent="0.3">
      <c r="B706" s="83">
        <v>2017</v>
      </c>
      <c r="C706" s="109" t="s">
        <v>1239</v>
      </c>
      <c r="D706" s="109" t="s">
        <v>1292</v>
      </c>
      <c r="E706" s="110" t="s">
        <v>1293</v>
      </c>
      <c r="F706" s="110" t="s">
        <v>1267</v>
      </c>
      <c r="G706" s="110">
        <v>940</v>
      </c>
      <c r="H706" s="110">
        <v>870</v>
      </c>
      <c r="I706" s="110">
        <v>80</v>
      </c>
      <c r="K706" s="74" t="s">
        <v>1879</v>
      </c>
      <c r="L706" s="71">
        <f t="shared" si="39"/>
        <v>0</v>
      </c>
      <c r="M706" s="74">
        <f t="shared" si="40"/>
        <v>64.115520000000004</v>
      </c>
      <c r="N706" s="72">
        <f t="shared" si="41"/>
        <v>0</v>
      </c>
      <c r="O706" s="110" t="s">
        <v>1929</v>
      </c>
    </row>
    <row r="707" spans="2:15" x14ac:dyDescent="0.3">
      <c r="B707" s="83">
        <v>2017</v>
      </c>
      <c r="C707" s="109" t="s">
        <v>1239</v>
      </c>
      <c r="D707" s="109" t="s">
        <v>1294</v>
      </c>
      <c r="E707" s="110" t="s">
        <v>1295</v>
      </c>
      <c r="F707" s="110" t="s">
        <v>1296</v>
      </c>
      <c r="G707" s="110">
        <v>1150</v>
      </c>
      <c r="H707" s="110">
        <v>950</v>
      </c>
      <c r="I707" s="110">
        <v>100</v>
      </c>
      <c r="K707" s="74" t="s">
        <v>1879</v>
      </c>
      <c r="L707" s="71">
        <f t="shared" si="39"/>
        <v>0</v>
      </c>
      <c r="M707" s="74">
        <f t="shared" si="40"/>
        <v>107.065</v>
      </c>
      <c r="N707" s="72">
        <f t="shared" si="41"/>
        <v>0</v>
      </c>
      <c r="O707" s="110" t="s">
        <v>1929</v>
      </c>
    </row>
    <row r="708" spans="2:15" x14ac:dyDescent="0.3">
      <c r="B708" s="83">
        <v>2017</v>
      </c>
      <c r="C708" s="109" t="s">
        <v>1239</v>
      </c>
      <c r="D708" s="109" t="s">
        <v>1297</v>
      </c>
      <c r="E708" s="110" t="s">
        <v>1298</v>
      </c>
      <c r="F708" s="110" t="s">
        <v>1273</v>
      </c>
      <c r="G708" s="110">
        <v>785</v>
      </c>
      <c r="H708" s="110">
        <v>650</v>
      </c>
      <c r="I708" s="110">
        <v>80</v>
      </c>
      <c r="K708" s="74" t="s">
        <v>1879</v>
      </c>
      <c r="L708" s="71">
        <f t="shared" si="39"/>
        <v>0</v>
      </c>
      <c r="M708" s="74">
        <f t="shared" si="40"/>
        <v>40.003599999999999</v>
      </c>
      <c r="N708" s="72">
        <f t="shared" si="41"/>
        <v>0</v>
      </c>
      <c r="O708" s="110" t="s">
        <v>1929</v>
      </c>
    </row>
    <row r="709" spans="2:15" x14ac:dyDescent="0.3">
      <c r="B709" s="83">
        <v>2017</v>
      </c>
      <c r="C709" s="109" t="s">
        <v>1239</v>
      </c>
      <c r="D709" s="109" t="s">
        <v>1299</v>
      </c>
      <c r="E709" s="110" t="s">
        <v>1300</v>
      </c>
      <c r="F709" s="110" t="s">
        <v>1276</v>
      </c>
      <c r="G709" s="110">
        <v>940</v>
      </c>
      <c r="H709" s="110">
        <v>870</v>
      </c>
      <c r="I709" s="110">
        <v>80</v>
      </c>
      <c r="K709" s="74" t="s">
        <v>1879</v>
      </c>
      <c r="L709" s="71">
        <f t="shared" si="39"/>
        <v>0</v>
      </c>
      <c r="M709" s="74">
        <f t="shared" si="40"/>
        <v>64.115520000000004</v>
      </c>
      <c r="N709" s="72">
        <f t="shared" si="41"/>
        <v>0</v>
      </c>
      <c r="O709" s="110" t="s">
        <v>1929</v>
      </c>
    </row>
    <row r="710" spans="2:15" x14ac:dyDescent="0.3">
      <c r="B710" s="83">
        <v>2017</v>
      </c>
      <c r="C710" s="109" t="s">
        <v>1301</v>
      </c>
      <c r="D710" s="109" t="s">
        <v>1302</v>
      </c>
      <c r="E710" s="86" t="s">
        <v>1303</v>
      </c>
      <c r="F710" s="86" t="s">
        <v>1304</v>
      </c>
      <c r="G710" s="86">
        <v>580</v>
      </c>
      <c r="H710" s="86">
        <v>450</v>
      </c>
      <c r="I710" s="86">
        <v>75</v>
      </c>
      <c r="K710" s="74" t="s">
        <v>1879</v>
      </c>
      <c r="L710" s="71">
        <f t="shared" si="39"/>
        <v>0</v>
      </c>
      <c r="M710" s="74">
        <f t="shared" si="40"/>
        <v>19.183499999999999</v>
      </c>
      <c r="N710" s="72">
        <f t="shared" si="41"/>
        <v>0</v>
      </c>
      <c r="O710" s="86" t="s">
        <v>1929</v>
      </c>
    </row>
    <row r="711" spans="2:15" x14ac:dyDescent="0.3">
      <c r="B711" s="83">
        <v>2017</v>
      </c>
      <c r="C711" s="109" t="s">
        <v>1301</v>
      </c>
      <c r="D711" s="109" t="s">
        <v>1305</v>
      </c>
      <c r="E711" s="86" t="s">
        <v>1306</v>
      </c>
      <c r="F711" s="86" t="s">
        <v>1307</v>
      </c>
      <c r="G711" s="86">
        <v>1000</v>
      </c>
      <c r="H711" s="86">
        <v>880</v>
      </c>
      <c r="I711" s="86">
        <v>80</v>
      </c>
      <c r="K711" s="74" t="s">
        <v>1879</v>
      </c>
      <c r="L711" s="71">
        <f t="shared" si="39"/>
        <v>0</v>
      </c>
      <c r="M711" s="74">
        <f t="shared" si="40"/>
        <v>68.992000000000004</v>
      </c>
      <c r="N711" s="72">
        <f t="shared" si="41"/>
        <v>0</v>
      </c>
      <c r="O711" s="86" t="s">
        <v>1929</v>
      </c>
    </row>
    <row r="712" spans="2:15" x14ac:dyDescent="0.3">
      <c r="B712" s="83">
        <v>2017</v>
      </c>
      <c r="C712" s="109" t="s">
        <v>1301</v>
      </c>
      <c r="D712" s="85" t="s">
        <v>1311</v>
      </c>
      <c r="E712" s="86" t="s">
        <v>1312</v>
      </c>
      <c r="F712" s="86" t="s">
        <v>1313</v>
      </c>
      <c r="G712" s="86">
        <v>1000</v>
      </c>
      <c r="H712" s="86">
        <v>900</v>
      </c>
      <c r="I712" s="86">
        <v>80</v>
      </c>
      <c r="K712" s="74" t="s">
        <v>1879</v>
      </c>
      <c r="L712" s="71">
        <f t="shared" si="39"/>
        <v>0</v>
      </c>
      <c r="M712" s="74">
        <f t="shared" si="40"/>
        <v>70.56</v>
      </c>
      <c r="N712" s="72">
        <f t="shared" si="41"/>
        <v>0</v>
      </c>
      <c r="O712" s="86" t="s">
        <v>1929</v>
      </c>
    </row>
    <row r="713" spans="2:15" x14ac:dyDescent="0.3">
      <c r="B713" s="83">
        <v>2017</v>
      </c>
      <c r="C713" s="109" t="s">
        <v>1301</v>
      </c>
      <c r="D713" s="109" t="s">
        <v>2328</v>
      </c>
      <c r="E713" s="115" t="s">
        <v>2329</v>
      </c>
      <c r="F713" s="115" t="s">
        <v>2330</v>
      </c>
      <c r="G713" s="86">
        <v>1000</v>
      </c>
      <c r="H713" s="86">
        <v>900</v>
      </c>
      <c r="I713" s="86">
        <v>80</v>
      </c>
      <c r="K713" s="74" t="s">
        <v>1879</v>
      </c>
      <c r="L713" s="71">
        <f t="shared" si="39"/>
        <v>0</v>
      </c>
      <c r="M713" s="74">
        <f t="shared" si="40"/>
        <v>70.56</v>
      </c>
      <c r="N713" s="72">
        <f t="shared" si="41"/>
        <v>0</v>
      </c>
      <c r="O713" s="86"/>
    </row>
    <row r="714" spans="2:15" x14ac:dyDescent="0.3">
      <c r="B714" s="83">
        <v>2017</v>
      </c>
      <c r="C714" s="109" t="s">
        <v>1301</v>
      </c>
      <c r="D714" s="109" t="s">
        <v>2331</v>
      </c>
      <c r="E714" s="115" t="s">
        <v>2332</v>
      </c>
      <c r="F714" s="115" t="s">
        <v>2333</v>
      </c>
      <c r="G714" s="86">
        <v>1000</v>
      </c>
      <c r="H714" s="86">
        <v>900</v>
      </c>
      <c r="I714" s="86">
        <v>80</v>
      </c>
      <c r="K714" s="74" t="s">
        <v>1879</v>
      </c>
      <c r="L714" s="71">
        <f t="shared" si="39"/>
        <v>0</v>
      </c>
      <c r="M714" s="74">
        <f t="shared" si="40"/>
        <v>70.56</v>
      </c>
      <c r="N714" s="72">
        <f t="shared" si="41"/>
        <v>0</v>
      </c>
      <c r="O714" s="86"/>
    </row>
    <row r="715" spans="2:15" x14ac:dyDescent="0.3">
      <c r="B715" s="83">
        <v>2017</v>
      </c>
      <c r="C715" s="109" t="s">
        <v>1301</v>
      </c>
      <c r="D715" s="109" t="s">
        <v>1320</v>
      </c>
      <c r="E715" s="115" t="s">
        <v>1321</v>
      </c>
      <c r="F715" s="115" t="s">
        <v>2334</v>
      </c>
      <c r="G715" s="86">
        <v>1150</v>
      </c>
      <c r="H715" s="86">
        <v>1000</v>
      </c>
      <c r="I715" s="86">
        <v>100</v>
      </c>
      <c r="K715" s="74" t="s">
        <v>1879</v>
      </c>
      <c r="L715" s="71">
        <f t="shared" ref="L715:L778" si="42">IF(AND(C715="Botanic",B715&gt;2017),0.3,IF(AND(O715="Placel",B715&gt;2017), 0.2,IF(AND(OR(D715="UTRU50E",D715 = "UEPL50E", D715 = "UGBS20E"),B715&gt;2019),0.2,0)))</f>
        <v>0</v>
      </c>
      <c r="M715" s="74">
        <f t="shared" si="40"/>
        <v>112.7</v>
      </c>
      <c r="N715" s="72">
        <f t="shared" si="41"/>
        <v>0</v>
      </c>
      <c r="O715" s="86"/>
    </row>
    <row r="716" spans="2:15" x14ac:dyDescent="0.3">
      <c r="B716" s="83">
        <v>2017</v>
      </c>
      <c r="C716" s="109" t="s">
        <v>1301</v>
      </c>
      <c r="D716" s="109" t="s">
        <v>1358</v>
      </c>
      <c r="E716" s="86" t="s">
        <v>1359</v>
      </c>
      <c r="F716" s="86" t="s">
        <v>1360</v>
      </c>
      <c r="G716" s="86">
        <v>580</v>
      </c>
      <c r="H716" s="86">
        <v>450</v>
      </c>
      <c r="I716" s="86">
        <v>75</v>
      </c>
      <c r="K716" s="74" t="s">
        <v>1879</v>
      </c>
      <c r="L716" s="71">
        <f t="shared" si="42"/>
        <v>0</v>
      </c>
      <c r="M716" s="74">
        <f t="shared" si="40"/>
        <v>19.183499999999999</v>
      </c>
      <c r="N716" s="72">
        <f t="shared" si="41"/>
        <v>0</v>
      </c>
      <c r="O716" s="86" t="s">
        <v>1929</v>
      </c>
    </row>
    <row r="717" spans="2:15" x14ac:dyDescent="0.3">
      <c r="B717" s="83">
        <v>2017</v>
      </c>
      <c r="C717" s="109" t="s">
        <v>1301</v>
      </c>
      <c r="D717" s="109" t="s">
        <v>1355</v>
      </c>
      <c r="E717" s="86" t="s">
        <v>1356</v>
      </c>
      <c r="F717" s="86" t="s">
        <v>1357</v>
      </c>
      <c r="G717" s="86">
        <v>940</v>
      </c>
      <c r="H717" s="86">
        <v>900</v>
      </c>
      <c r="I717" s="86">
        <v>80</v>
      </c>
      <c r="K717" s="74" t="s">
        <v>1879</v>
      </c>
      <c r="L717" s="71">
        <f t="shared" si="42"/>
        <v>0</v>
      </c>
      <c r="M717" s="74">
        <f t="shared" si="40"/>
        <v>66.326400000000007</v>
      </c>
      <c r="N717" s="72">
        <f t="shared" si="41"/>
        <v>0</v>
      </c>
      <c r="O717" s="86" t="s">
        <v>1929</v>
      </c>
    </row>
    <row r="718" spans="2:15" x14ac:dyDescent="0.3">
      <c r="B718" s="83">
        <v>2017</v>
      </c>
      <c r="C718" s="109" t="s">
        <v>1301</v>
      </c>
      <c r="D718" s="109" t="s">
        <v>1364</v>
      </c>
      <c r="E718" s="86" t="s">
        <v>1365</v>
      </c>
      <c r="F718" s="86" t="s">
        <v>1366</v>
      </c>
      <c r="G718" s="86">
        <v>1000</v>
      </c>
      <c r="H718" s="86">
        <v>900</v>
      </c>
      <c r="I718" s="86">
        <v>80</v>
      </c>
      <c r="K718" s="74" t="s">
        <v>1879</v>
      </c>
      <c r="L718" s="71">
        <f t="shared" si="42"/>
        <v>0</v>
      </c>
      <c r="M718" s="74">
        <f t="shared" si="40"/>
        <v>70.56</v>
      </c>
      <c r="N718" s="72">
        <f t="shared" si="41"/>
        <v>0</v>
      </c>
      <c r="O718" s="86" t="s">
        <v>1929</v>
      </c>
    </row>
    <row r="719" spans="2:15" x14ac:dyDescent="0.3">
      <c r="B719" s="83">
        <v>2017</v>
      </c>
      <c r="C719" s="111" t="s">
        <v>1301</v>
      </c>
      <c r="D719" s="111" t="s">
        <v>2335</v>
      </c>
      <c r="E719" s="111" t="s">
        <v>2336</v>
      </c>
      <c r="F719" s="111" t="s">
        <v>2337</v>
      </c>
      <c r="G719" s="111">
        <v>1150</v>
      </c>
      <c r="H719" s="111">
        <v>950</v>
      </c>
      <c r="I719" s="111">
        <v>100</v>
      </c>
      <c r="K719" s="74" t="s">
        <v>1879</v>
      </c>
      <c r="L719" s="71">
        <f t="shared" si="42"/>
        <v>0</v>
      </c>
      <c r="M719" s="74">
        <f t="shared" si="40"/>
        <v>107.065</v>
      </c>
      <c r="N719" s="72">
        <f t="shared" si="41"/>
        <v>0</v>
      </c>
      <c r="O719" s="116" t="s">
        <v>1928</v>
      </c>
    </row>
    <row r="720" spans="2:15" x14ac:dyDescent="0.3">
      <c r="B720" s="83">
        <v>2017</v>
      </c>
      <c r="C720" s="109" t="s">
        <v>1301</v>
      </c>
      <c r="D720" s="109" t="s">
        <v>1335</v>
      </c>
      <c r="E720" s="86" t="s">
        <v>1336</v>
      </c>
      <c r="F720" s="86" t="s">
        <v>1337</v>
      </c>
      <c r="G720" s="86">
        <v>1000</v>
      </c>
      <c r="H720" s="86">
        <v>900</v>
      </c>
      <c r="I720" s="86">
        <v>80</v>
      </c>
      <c r="K720" s="74" t="s">
        <v>1879</v>
      </c>
      <c r="L720" s="71">
        <f t="shared" si="42"/>
        <v>0</v>
      </c>
      <c r="M720" s="74">
        <f t="shared" si="40"/>
        <v>70.56</v>
      </c>
      <c r="N720" s="72">
        <f t="shared" si="41"/>
        <v>0</v>
      </c>
      <c r="O720" s="86" t="s">
        <v>1929</v>
      </c>
    </row>
    <row r="721" spans="2:15" x14ac:dyDescent="0.3">
      <c r="B721" s="83">
        <v>2017</v>
      </c>
      <c r="C721" s="108" t="s">
        <v>1301</v>
      </c>
      <c r="D721" s="108" t="s">
        <v>396</v>
      </c>
      <c r="E721" s="86" t="s">
        <v>1338</v>
      </c>
      <c r="F721" s="86" t="s">
        <v>1339</v>
      </c>
      <c r="G721" s="86">
        <v>785</v>
      </c>
      <c r="H721" s="86">
        <v>650</v>
      </c>
      <c r="I721" s="86">
        <v>80</v>
      </c>
      <c r="K721" s="74" t="s">
        <v>1879</v>
      </c>
      <c r="L721" s="71">
        <f t="shared" si="42"/>
        <v>0</v>
      </c>
      <c r="M721" s="74">
        <f t="shared" si="40"/>
        <v>40.003599999999999</v>
      </c>
      <c r="N721" s="72">
        <f t="shared" si="41"/>
        <v>0</v>
      </c>
      <c r="O721" s="86" t="s">
        <v>1929</v>
      </c>
    </row>
    <row r="722" spans="2:15" x14ac:dyDescent="0.3">
      <c r="B722" s="83">
        <v>2017</v>
      </c>
      <c r="C722" s="109" t="s">
        <v>1301</v>
      </c>
      <c r="D722" s="109" t="s">
        <v>1343</v>
      </c>
      <c r="E722" s="83" t="s">
        <v>1344</v>
      </c>
      <c r="F722" s="86" t="s">
        <v>1345</v>
      </c>
      <c r="G722" s="86">
        <v>1000</v>
      </c>
      <c r="H722" s="86">
        <v>900</v>
      </c>
      <c r="I722" s="86">
        <v>80</v>
      </c>
      <c r="K722" s="74" t="s">
        <v>1879</v>
      </c>
      <c r="L722" s="71">
        <f t="shared" si="42"/>
        <v>0</v>
      </c>
      <c r="M722" s="74">
        <f t="shared" si="40"/>
        <v>70.56</v>
      </c>
      <c r="N722" s="72">
        <f t="shared" si="41"/>
        <v>0</v>
      </c>
      <c r="O722" s="86" t="s">
        <v>1929</v>
      </c>
    </row>
    <row r="723" spans="2:15" x14ac:dyDescent="0.3">
      <c r="B723" s="83">
        <v>2017</v>
      </c>
      <c r="C723" s="109" t="s">
        <v>1301</v>
      </c>
      <c r="D723" s="109" t="s">
        <v>1346</v>
      </c>
      <c r="E723" s="86" t="s">
        <v>1347</v>
      </c>
      <c r="F723" s="86" t="s">
        <v>1348</v>
      </c>
      <c r="G723" s="86">
        <v>580</v>
      </c>
      <c r="H723" s="86">
        <v>450</v>
      </c>
      <c r="I723" s="86">
        <v>75</v>
      </c>
      <c r="K723" s="74" t="s">
        <v>1879</v>
      </c>
      <c r="L723" s="71">
        <f t="shared" si="42"/>
        <v>0</v>
      </c>
      <c r="M723" s="74">
        <f t="shared" si="40"/>
        <v>19.183499999999999</v>
      </c>
      <c r="N723" s="72">
        <f t="shared" si="41"/>
        <v>0</v>
      </c>
      <c r="O723" s="86" t="s">
        <v>1929</v>
      </c>
    </row>
    <row r="724" spans="2:15" x14ac:dyDescent="0.3">
      <c r="B724" s="83">
        <v>2017</v>
      </c>
      <c r="C724" s="109" t="s">
        <v>1301</v>
      </c>
      <c r="D724" s="109" t="s">
        <v>1349</v>
      </c>
      <c r="E724" s="86" t="s">
        <v>1350</v>
      </c>
      <c r="F724" s="86" t="s">
        <v>1351</v>
      </c>
      <c r="G724" s="86">
        <v>785</v>
      </c>
      <c r="H724" s="86">
        <v>650</v>
      </c>
      <c r="I724" s="86">
        <v>80</v>
      </c>
      <c r="K724" s="74" t="s">
        <v>1879</v>
      </c>
      <c r="L724" s="71">
        <f t="shared" si="42"/>
        <v>0</v>
      </c>
      <c r="M724" s="74">
        <f t="shared" si="40"/>
        <v>40.003599999999999</v>
      </c>
      <c r="N724" s="72">
        <f t="shared" si="41"/>
        <v>0</v>
      </c>
      <c r="O724" s="86" t="s">
        <v>1929</v>
      </c>
    </row>
    <row r="725" spans="2:15" x14ac:dyDescent="0.3">
      <c r="B725" s="83">
        <v>2017</v>
      </c>
      <c r="C725" s="109" t="s">
        <v>1301</v>
      </c>
      <c r="D725" s="109" t="s">
        <v>1352</v>
      </c>
      <c r="E725" s="86" t="s">
        <v>1353</v>
      </c>
      <c r="F725" s="86" t="s">
        <v>1354</v>
      </c>
      <c r="G725" s="86">
        <v>1000</v>
      </c>
      <c r="H725" s="86">
        <v>900</v>
      </c>
      <c r="I725" s="86">
        <v>80</v>
      </c>
      <c r="K725" s="74" t="s">
        <v>1879</v>
      </c>
      <c r="L725" s="71">
        <f t="shared" si="42"/>
        <v>0</v>
      </c>
      <c r="M725" s="74">
        <f t="shared" si="40"/>
        <v>70.56</v>
      </c>
      <c r="N725" s="72">
        <f t="shared" si="41"/>
        <v>0</v>
      </c>
      <c r="O725" s="86" t="s">
        <v>1929</v>
      </c>
    </row>
    <row r="726" spans="2:15" x14ac:dyDescent="0.3">
      <c r="B726" s="83">
        <v>2017</v>
      </c>
      <c r="C726" s="111" t="s">
        <v>1301</v>
      </c>
      <c r="D726" s="111" t="s">
        <v>2338</v>
      </c>
      <c r="E726" s="111" t="s">
        <v>2339</v>
      </c>
      <c r="F726" s="111" t="s">
        <v>2340</v>
      </c>
      <c r="G726" s="111">
        <v>785</v>
      </c>
      <c r="H726" s="111">
        <v>630</v>
      </c>
      <c r="I726" s="111">
        <v>80</v>
      </c>
      <c r="K726" s="74" t="s">
        <v>1879</v>
      </c>
      <c r="L726" s="71">
        <f t="shared" si="42"/>
        <v>0</v>
      </c>
      <c r="M726" s="74">
        <f t="shared" si="40"/>
        <v>38.77272</v>
      </c>
      <c r="N726" s="72">
        <f t="shared" si="41"/>
        <v>0</v>
      </c>
      <c r="O726" s="111" t="s">
        <v>1929</v>
      </c>
    </row>
    <row r="727" spans="2:15" x14ac:dyDescent="0.3">
      <c r="B727" s="83">
        <v>2017</v>
      </c>
      <c r="C727" s="109" t="s">
        <v>1301</v>
      </c>
      <c r="D727" s="109" t="s">
        <v>1874</v>
      </c>
      <c r="E727" s="86"/>
      <c r="F727" s="86"/>
      <c r="G727" s="86"/>
      <c r="H727" s="86"/>
      <c r="I727" s="86"/>
      <c r="K727" s="74" t="s">
        <v>1879</v>
      </c>
      <c r="L727" s="71">
        <f t="shared" si="42"/>
        <v>0</v>
      </c>
      <c r="M727" s="74">
        <f t="shared" si="40"/>
        <v>0</v>
      </c>
      <c r="N727" s="72">
        <f t="shared" si="41"/>
        <v>0</v>
      </c>
      <c r="O727" s="86"/>
    </row>
    <row r="728" spans="2:15" x14ac:dyDescent="0.3">
      <c r="B728" s="83">
        <v>2017</v>
      </c>
      <c r="C728" s="109" t="s">
        <v>1301</v>
      </c>
      <c r="D728" s="128" t="s">
        <v>1367</v>
      </c>
      <c r="E728" s="96" t="s">
        <v>1368</v>
      </c>
      <c r="F728" s="96" t="s">
        <v>1369</v>
      </c>
      <c r="G728" s="86">
        <v>1000</v>
      </c>
      <c r="H728" s="86">
        <v>880</v>
      </c>
      <c r="I728" s="86">
        <v>80</v>
      </c>
      <c r="K728" s="74" t="s">
        <v>1879</v>
      </c>
      <c r="L728" s="71">
        <f t="shared" si="42"/>
        <v>0</v>
      </c>
      <c r="M728" s="74">
        <f t="shared" si="40"/>
        <v>68.992000000000004</v>
      </c>
      <c r="N728" s="72">
        <f t="shared" si="41"/>
        <v>0</v>
      </c>
      <c r="O728" s="86" t="s">
        <v>1929</v>
      </c>
    </row>
    <row r="729" spans="2:15" x14ac:dyDescent="0.3">
      <c r="B729" s="83">
        <v>2017</v>
      </c>
      <c r="C729" s="109" t="s">
        <v>1301</v>
      </c>
      <c r="D729" s="109" t="s">
        <v>1370</v>
      </c>
      <c r="E729" s="86" t="s">
        <v>1371</v>
      </c>
      <c r="F729" s="86" t="s">
        <v>1372</v>
      </c>
      <c r="G729" s="86">
        <v>785</v>
      </c>
      <c r="H729" s="86">
        <v>600</v>
      </c>
      <c r="I729" s="86">
        <v>80</v>
      </c>
      <c r="K729" s="74" t="s">
        <v>1879</v>
      </c>
      <c r="L729" s="71">
        <f t="shared" si="42"/>
        <v>0</v>
      </c>
      <c r="M729" s="74">
        <f t="shared" si="40"/>
        <v>36.926400000000001</v>
      </c>
      <c r="N729" s="72">
        <f t="shared" si="41"/>
        <v>0</v>
      </c>
      <c r="O729" s="86" t="s">
        <v>1929</v>
      </c>
    </row>
    <row r="730" spans="2:15" x14ac:dyDescent="0.3">
      <c r="B730" s="83">
        <v>2017</v>
      </c>
      <c r="C730" s="109" t="s">
        <v>1301</v>
      </c>
      <c r="D730" s="109" t="s">
        <v>1373</v>
      </c>
      <c r="E730" s="86" t="s">
        <v>1374</v>
      </c>
      <c r="F730" s="86" t="s">
        <v>1375</v>
      </c>
      <c r="G730" s="86">
        <v>580</v>
      </c>
      <c r="H730" s="86">
        <v>450</v>
      </c>
      <c r="I730" s="86">
        <v>80</v>
      </c>
      <c r="K730" s="74" t="s">
        <v>1879</v>
      </c>
      <c r="L730" s="71">
        <f t="shared" si="42"/>
        <v>0</v>
      </c>
      <c r="M730" s="74">
        <f t="shared" si="40"/>
        <v>20.462399999999999</v>
      </c>
      <c r="N730" s="72">
        <f t="shared" si="41"/>
        <v>0</v>
      </c>
      <c r="O730" s="86" t="s">
        <v>1929</v>
      </c>
    </row>
    <row r="731" spans="2:15" x14ac:dyDescent="0.3">
      <c r="B731" s="83">
        <v>2017</v>
      </c>
      <c r="C731" s="110" t="s">
        <v>1301</v>
      </c>
      <c r="D731" s="110" t="s">
        <v>1376</v>
      </c>
      <c r="E731" s="86" t="s">
        <v>1377</v>
      </c>
      <c r="F731" s="86" t="s">
        <v>1378</v>
      </c>
      <c r="G731" s="86">
        <v>785</v>
      </c>
      <c r="H731" s="86">
        <v>650</v>
      </c>
      <c r="I731" s="86">
        <v>80</v>
      </c>
      <c r="K731" s="74" t="s">
        <v>1879</v>
      </c>
      <c r="L731" s="71">
        <f t="shared" si="42"/>
        <v>0</v>
      </c>
      <c r="M731" s="74">
        <f t="shared" si="40"/>
        <v>40.003599999999999</v>
      </c>
      <c r="N731" s="72">
        <f t="shared" si="41"/>
        <v>0</v>
      </c>
      <c r="O731" s="86" t="s">
        <v>1929</v>
      </c>
    </row>
    <row r="732" spans="2:15" x14ac:dyDescent="0.3">
      <c r="B732" s="83">
        <v>2017</v>
      </c>
      <c r="C732" s="109" t="s">
        <v>1301</v>
      </c>
      <c r="D732" s="109" t="s">
        <v>1379</v>
      </c>
      <c r="E732" s="86" t="s">
        <v>1380</v>
      </c>
      <c r="F732" s="86" t="s">
        <v>1381</v>
      </c>
      <c r="G732" s="86">
        <v>580</v>
      </c>
      <c r="H732" s="86">
        <v>450</v>
      </c>
      <c r="I732" s="86">
        <v>75</v>
      </c>
      <c r="K732" s="74" t="s">
        <v>1879</v>
      </c>
      <c r="L732" s="71">
        <f t="shared" si="42"/>
        <v>0</v>
      </c>
      <c r="M732" s="74">
        <f t="shared" si="40"/>
        <v>19.183499999999999</v>
      </c>
      <c r="N732" s="72">
        <f t="shared" si="41"/>
        <v>0</v>
      </c>
      <c r="O732" s="86" t="s">
        <v>1929</v>
      </c>
    </row>
    <row r="733" spans="2:15" x14ac:dyDescent="0.3">
      <c r="B733" s="83">
        <v>2017</v>
      </c>
      <c r="C733" s="109" t="s">
        <v>1301</v>
      </c>
      <c r="D733" s="109" t="s">
        <v>1875</v>
      </c>
      <c r="E733" s="86"/>
      <c r="F733" s="86"/>
      <c r="G733" s="86"/>
      <c r="H733" s="86"/>
      <c r="I733" s="86"/>
      <c r="K733" s="74" t="s">
        <v>1879</v>
      </c>
      <c r="L733" s="71">
        <f t="shared" si="42"/>
        <v>0</v>
      </c>
      <c r="M733" s="74">
        <f t="shared" si="40"/>
        <v>0</v>
      </c>
      <c r="N733" s="72">
        <f t="shared" si="41"/>
        <v>0</v>
      </c>
      <c r="O733" s="86"/>
    </row>
    <row r="734" spans="2:15" x14ac:dyDescent="0.3">
      <c r="B734" s="83">
        <v>2017</v>
      </c>
      <c r="C734" s="109" t="s">
        <v>1301</v>
      </c>
      <c r="D734" s="109" t="s">
        <v>1382</v>
      </c>
      <c r="E734" s="86" t="s">
        <v>1383</v>
      </c>
      <c r="F734" s="86" t="s">
        <v>1384</v>
      </c>
      <c r="G734" s="86">
        <v>580</v>
      </c>
      <c r="H734" s="86">
        <v>480</v>
      </c>
      <c r="I734" s="86">
        <v>75</v>
      </c>
      <c r="K734" s="74" t="s">
        <v>1879</v>
      </c>
      <c r="L734" s="71">
        <f t="shared" si="42"/>
        <v>0</v>
      </c>
      <c r="M734" s="74">
        <f t="shared" si="40"/>
        <v>20.462399999999999</v>
      </c>
      <c r="N734" s="72">
        <f t="shared" si="41"/>
        <v>0</v>
      </c>
      <c r="O734" s="86" t="s">
        <v>1929</v>
      </c>
    </row>
    <row r="735" spans="2:15" x14ac:dyDescent="0.3">
      <c r="B735" s="83">
        <v>2017</v>
      </c>
      <c r="C735" s="109" t="s">
        <v>1301</v>
      </c>
      <c r="D735" s="109" t="s">
        <v>1391</v>
      </c>
      <c r="E735" s="86" t="s">
        <v>1392</v>
      </c>
      <c r="F735" s="86" t="s">
        <v>1393</v>
      </c>
      <c r="G735" s="86">
        <v>940</v>
      </c>
      <c r="H735" s="86">
        <v>880</v>
      </c>
      <c r="I735" s="86">
        <v>80</v>
      </c>
      <c r="K735" s="74" t="s">
        <v>1879</v>
      </c>
      <c r="L735" s="71">
        <f t="shared" si="42"/>
        <v>0</v>
      </c>
      <c r="M735" s="74">
        <f t="shared" si="40"/>
        <v>64.85248</v>
      </c>
      <c r="N735" s="72">
        <f t="shared" si="41"/>
        <v>0</v>
      </c>
      <c r="O735" s="86" t="s">
        <v>1929</v>
      </c>
    </row>
    <row r="736" spans="2:15" x14ac:dyDescent="0.3">
      <c r="B736" s="83">
        <v>2017</v>
      </c>
      <c r="C736" s="109" t="s">
        <v>1301</v>
      </c>
      <c r="D736" s="109" t="s">
        <v>1385</v>
      </c>
      <c r="E736" s="86" t="s">
        <v>1386</v>
      </c>
      <c r="F736" s="86" t="s">
        <v>1387</v>
      </c>
      <c r="G736" s="86">
        <v>580</v>
      </c>
      <c r="H736" s="86">
        <v>450</v>
      </c>
      <c r="I736" s="86">
        <v>75</v>
      </c>
      <c r="K736" s="74" t="s">
        <v>1879</v>
      </c>
      <c r="L736" s="71">
        <f t="shared" si="42"/>
        <v>0</v>
      </c>
      <c r="M736" s="74">
        <f t="shared" si="40"/>
        <v>19.183499999999999</v>
      </c>
      <c r="N736" s="72">
        <f t="shared" si="41"/>
        <v>0</v>
      </c>
      <c r="O736" s="86" t="s">
        <v>1929</v>
      </c>
    </row>
    <row r="737" spans="2:15" x14ac:dyDescent="0.3">
      <c r="B737" s="83">
        <v>2017</v>
      </c>
      <c r="C737" s="109" t="s">
        <v>1301</v>
      </c>
      <c r="D737" s="109" t="s">
        <v>1388</v>
      </c>
      <c r="E737" s="86" t="s">
        <v>1389</v>
      </c>
      <c r="F737" s="86" t="s">
        <v>1390</v>
      </c>
      <c r="G737" s="86">
        <v>785</v>
      </c>
      <c r="H737" s="86">
        <v>650</v>
      </c>
      <c r="I737" s="86">
        <v>80</v>
      </c>
      <c r="K737" s="74" t="s">
        <v>1879</v>
      </c>
      <c r="L737" s="71">
        <f t="shared" si="42"/>
        <v>0</v>
      </c>
      <c r="M737" s="74">
        <f t="shared" si="40"/>
        <v>40.003599999999999</v>
      </c>
      <c r="N737" s="72">
        <f t="shared" si="41"/>
        <v>0</v>
      </c>
      <c r="O737" s="86" t="s">
        <v>1929</v>
      </c>
    </row>
    <row r="738" spans="2:15" x14ac:dyDescent="0.3">
      <c r="B738" s="83">
        <v>2017</v>
      </c>
      <c r="C738" s="111" t="s">
        <v>1301</v>
      </c>
      <c r="D738" s="111" t="s">
        <v>1394</v>
      </c>
      <c r="E738" s="111" t="s">
        <v>1395</v>
      </c>
      <c r="F738" s="111" t="s">
        <v>1396</v>
      </c>
      <c r="G738" s="111">
        <v>1000</v>
      </c>
      <c r="H738" s="111">
        <v>900</v>
      </c>
      <c r="I738" s="111">
        <v>80</v>
      </c>
      <c r="K738" s="74" t="s">
        <v>1879</v>
      </c>
      <c r="L738" s="71">
        <f t="shared" si="42"/>
        <v>0</v>
      </c>
      <c r="M738" s="74">
        <f t="shared" si="40"/>
        <v>70.56</v>
      </c>
      <c r="N738" s="72">
        <f t="shared" si="41"/>
        <v>0</v>
      </c>
      <c r="O738" s="111" t="s">
        <v>1929</v>
      </c>
    </row>
    <row r="739" spans="2:15" x14ac:dyDescent="0.3">
      <c r="B739" s="83">
        <v>2017</v>
      </c>
      <c r="C739" s="109" t="s">
        <v>1301</v>
      </c>
      <c r="D739" s="109" t="s">
        <v>1397</v>
      </c>
      <c r="E739" s="86" t="s">
        <v>1398</v>
      </c>
      <c r="F739" s="86" t="s">
        <v>1399</v>
      </c>
      <c r="G739" s="86">
        <v>785</v>
      </c>
      <c r="H739" s="86">
        <v>650</v>
      </c>
      <c r="I739" s="86">
        <v>80</v>
      </c>
      <c r="K739" s="74" t="s">
        <v>1879</v>
      </c>
      <c r="L739" s="71">
        <f t="shared" si="42"/>
        <v>0</v>
      </c>
      <c r="M739" s="74">
        <f t="shared" si="40"/>
        <v>40.003599999999999</v>
      </c>
      <c r="N739" s="72">
        <f t="shared" si="41"/>
        <v>0</v>
      </c>
      <c r="O739" s="86" t="s">
        <v>1929</v>
      </c>
    </row>
    <row r="740" spans="2:15" x14ac:dyDescent="0.3">
      <c r="B740" s="83">
        <v>2017</v>
      </c>
      <c r="C740" s="111" t="s">
        <v>1301</v>
      </c>
      <c r="D740" s="111" t="s">
        <v>1400</v>
      </c>
      <c r="E740" s="111" t="s">
        <v>1401</v>
      </c>
      <c r="F740" s="111" t="s">
        <v>1402</v>
      </c>
      <c r="G740" s="111">
        <v>1000</v>
      </c>
      <c r="H740" s="111">
        <v>900</v>
      </c>
      <c r="I740" s="111">
        <v>80</v>
      </c>
      <c r="K740" s="74" t="s">
        <v>1879</v>
      </c>
      <c r="L740" s="71">
        <f t="shared" si="42"/>
        <v>0</v>
      </c>
      <c r="M740" s="74">
        <f t="shared" si="40"/>
        <v>70.56</v>
      </c>
      <c r="N740" s="72">
        <f t="shared" si="41"/>
        <v>0</v>
      </c>
      <c r="O740" s="111" t="s">
        <v>1929</v>
      </c>
    </row>
    <row r="741" spans="2:15" x14ac:dyDescent="0.3">
      <c r="B741" s="83">
        <v>2017</v>
      </c>
      <c r="C741" s="111" t="s">
        <v>1301</v>
      </c>
      <c r="D741" s="111" t="s">
        <v>1403</v>
      </c>
      <c r="E741" s="111" t="s">
        <v>1404</v>
      </c>
      <c r="F741" s="111" t="s">
        <v>1405</v>
      </c>
      <c r="G741" s="111">
        <v>785</v>
      </c>
      <c r="H741" s="111">
        <v>650</v>
      </c>
      <c r="I741" s="111">
        <v>80</v>
      </c>
      <c r="K741" s="74" t="s">
        <v>1879</v>
      </c>
      <c r="L741" s="71">
        <f t="shared" si="42"/>
        <v>0</v>
      </c>
      <c r="M741" s="74">
        <f t="shared" si="40"/>
        <v>40.003599999999999</v>
      </c>
      <c r="N741" s="72">
        <f t="shared" si="41"/>
        <v>0</v>
      </c>
      <c r="O741" s="111" t="s">
        <v>1929</v>
      </c>
    </row>
    <row r="742" spans="2:15" x14ac:dyDescent="0.3">
      <c r="B742" s="83">
        <v>2017</v>
      </c>
      <c r="C742" s="111" t="s">
        <v>1301</v>
      </c>
      <c r="D742" s="111" t="s">
        <v>1406</v>
      </c>
      <c r="E742" s="111" t="s">
        <v>1407</v>
      </c>
      <c r="F742" s="111" t="s">
        <v>1408</v>
      </c>
      <c r="G742" s="111">
        <v>1000</v>
      </c>
      <c r="H742" s="111">
        <v>900</v>
      </c>
      <c r="I742" s="111">
        <v>80</v>
      </c>
      <c r="K742" s="74" t="s">
        <v>1879</v>
      </c>
      <c r="L742" s="71">
        <f t="shared" si="42"/>
        <v>0</v>
      </c>
      <c r="M742" s="74">
        <f t="shared" si="40"/>
        <v>70.56</v>
      </c>
      <c r="N742" s="72">
        <f t="shared" si="41"/>
        <v>0</v>
      </c>
      <c r="O742" s="111" t="s">
        <v>1929</v>
      </c>
    </row>
    <row r="743" spans="2:15" x14ac:dyDescent="0.3">
      <c r="B743" s="83">
        <v>2017</v>
      </c>
      <c r="C743" s="108" t="s">
        <v>1301</v>
      </c>
      <c r="D743" s="108" t="s">
        <v>1409</v>
      </c>
      <c r="E743" s="86" t="s">
        <v>1410</v>
      </c>
      <c r="F743" s="96" t="s">
        <v>1411</v>
      </c>
      <c r="G743" s="86">
        <v>1000</v>
      </c>
      <c r="H743" s="86">
        <v>900</v>
      </c>
      <c r="I743" s="86">
        <v>80</v>
      </c>
      <c r="K743" s="74" t="s">
        <v>1879</v>
      </c>
      <c r="L743" s="71">
        <f t="shared" si="42"/>
        <v>0</v>
      </c>
      <c r="M743" s="74">
        <f t="shared" si="40"/>
        <v>70.56</v>
      </c>
      <c r="N743" s="72">
        <f t="shared" si="41"/>
        <v>0</v>
      </c>
      <c r="O743" s="86" t="s">
        <v>1929</v>
      </c>
    </row>
    <row r="744" spans="2:15" x14ac:dyDescent="0.3">
      <c r="B744" s="83">
        <v>2017</v>
      </c>
      <c r="C744" s="109" t="s">
        <v>1301</v>
      </c>
      <c r="D744" s="109" t="s">
        <v>1412</v>
      </c>
      <c r="E744" s="86" t="s">
        <v>1413</v>
      </c>
      <c r="F744" s="86" t="s">
        <v>1414</v>
      </c>
      <c r="G744" s="86">
        <v>1000</v>
      </c>
      <c r="H744" s="86">
        <v>880</v>
      </c>
      <c r="I744" s="86">
        <v>110</v>
      </c>
      <c r="K744" s="74" t="s">
        <v>1879</v>
      </c>
      <c r="L744" s="71">
        <f t="shared" si="42"/>
        <v>0</v>
      </c>
      <c r="M744" s="74">
        <f t="shared" si="40"/>
        <v>94.864000000000004</v>
      </c>
      <c r="N744" s="72">
        <f t="shared" si="41"/>
        <v>0</v>
      </c>
      <c r="O744" s="86" t="s">
        <v>1929</v>
      </c>
    </row>
    <row r="745" spans="2:15" x14ac:dyDescent="0.3">
      <c r="B745" s="83">
        <v>2017</v>
      </c>
      <c r="C745" s="109" t="s">
        <v>1301</v>
      </c>
      <c r="D745" s="109" t="s">
        <v>1415</v>
      </c>
      <c r="E745" s="86" t="s">
        <v>1416</v>
      </c>
      <c r="F745" s="86" t="s">
        <v>1417</v>
      </c>
      <c r="G745" s="86">
        <v>940</v>
      </c>
      <c r="H745" s="86">
        <v>900</v>
      </c>
      <c r="I745" s="86">
        <v>80</v>
      </c>
      <c r="K745" s="74" t="s">
        <v>1879</v>
      </c>
      <c r="L745" s="71">
        <f t="shared" si="42"/>
        <v>0</v>
      </c>
      <c r="M745" s="74">
        <f t="shared" si="40"/>
        <v>66.326400000000007</v>
      </c>
      <c r="N745" s="72">
        <f t="shared" si="41"/>
        <v>0</v>
      </c>
      <c r="O745" s="86" t="s">
        <v>1929</v>
      </c>
    </row>
    <row r="746" spans="2:15" x14ac:dyDescent="0.3">
      <c r="B746" s="83">
        <v>2017</v>
      </c>
      <c r="C746" s="109" t="s">
        <v>14</v>
      </c>
      <c r="D746" s="109" t="s">
        <v>1326</v>
      </c>
      <c r="E746" s="86" t="s">
        <v>1327</v>
      </c>
      <c r="F746" s="86" t="s">
        <v>1328</v>
      </c>
      <c r="G746" s="86">
        <v>1000</v>
      </c>
      <c r="H746" s="86">
        <v>790</v>
      </c>
      <c r="I746" s="86">
        <v>110</v>
      </c>
      <c r="K746" s="74" t="s">
        <v>1879</v>
      </c>
      <c r="L746" s="71">
        <f t="shared" si="42"/>
        <v>0</v>
      </c>
      <c r="M746" s="74">
        <f t="shared" si="40"/>
        <v>85.162000000000006</v>
      </c>
      <c r="N746" s="72">
        <f t="shared" si="41"/>
        <v>0</v>
      </c>
      <c r="O746" s="86" t="s">
        <v>1928</v>
      </c>
    </row>
    <row r="747" spans="2:15" x14ac:dyDescent="0.3">
      <c r="B747" s="83">
        <v>2017</v>
      </c>
      <c r="C747" s="109" t="s">
        <v>14</v>
      </c>
      <c r="D747" s="109" t="s">
        <v>1326</v>
      </c>
      <c r="E747" s="86" t="s">
        <v>1327</v>
      </c>
      <c r="F747" s="86" t="s">
        <v>1331</v>
      </c>
      <c r="G747" s="86">
        <v>1000</v>
      </c>
      <c r="H747" s="86">
        <v>880</v>
      </c>
      <c r="I747" s="86">
        <v>100</v>
      </c>
      <c r="K747" s="74" t="s">
        <v>1879</v>
      </c>
      <c r="L747" s="71">
        <f t="shared" si="42"/>
        <v>0</v>
      </c>
      <c r="M747" s="74">
        <f t="shared" si="40"/>
        <v>86.24</v>
      </c>
      <c r="N747" s="72">
        <f t="shared" si="41"/>
        <v>0</v>
      </c>
      <c r="O747" s="86" t="s">
        <v>1928</v>
      </c>
    </row>
    <row r="748" spans="2:15" x14ac:dyDescent="0.3">
      <c r="B748" s="83">
        <v>2017</v>
      </c>
      <c r="C748" s="109" t="s">
        <v>14</v>
      </c>
      <c r="D748" s="109" t="s">
        <v>1329</v>
      </c>
      <c r="E748" s="86" t="s">
        <v>1330</v>
      </c>
      <c r="F748" s="86" t="s">
        <v>1334</v>
      </c>
      <c r="G748" s="86">
        <v>1140</v>
      </c>
      <c r="H748" s="86">
        <v>980</v>
      </c>
      <c r="I748" s="86">
        <v>170</v>
      </c>
      <c r="K748" s="74" t="s">
        <v>1879</v>
      </c>
      <c r="L748" s="71">
        <f t="shared" si="42"/>
        <v>0</v>
      </c>
      <c r="M748" s="74">
        <f t="shared" si="40"/>
        <v>186.12551999999999</v>
      </c>
      <c r="N748" s="72">
        <f t="shared" si="41"/>
        <v>0</v>
      </c>
      <c r="O748" s="86" t="s">
        <v>1928</v>
      </c>
    </row>
    <row r="749" spans="2:15" x14ac:dyDescent="0.3">
      <c r="B749" s="83">
        <v>2017</v>
      </c>
      <c r="C749" s="120" t="s">
        <v>1418</v>
      </c>
      <c r="D749" s="110" t="s">
        <v>410</v>
      </c>
      <c r="E749" s="86" t="s">
        <v>1422</v>
      </c>
      <c r="F749" s="86" t="s">
        <v>1423</v>
      </c>
      <c r="G749" s="86">
        <v>785</v>
      </c>
      <c r="H749" s="86">
        <v>650</v>
      </c>
      <c r="I749" s="86">
        <v>130</v>
      </c>
      <c r="K749" s="74" t="s">
        <v>1879</v>
      </c>
      <c r="L749" s="71">
        <f t="shared" si="42"/>
        <v>0</v>
      </c>
      <c r="M749" s="74">
        <f t="shared" si="40"/>
        <v>65.005849999999995</v>
      </c>
      <c r="N749" s="72">
        <f t="shared" si="41"/>
        <v>0</v>
      </c>
      <c r="O749" s="86" t="s">
        <v>2349</v>
      </c>
    </row>
    <row r="750" spans="2:15" x14ac:dyDescent="0.3">
      <c r="B750" s="83">
        <v>2017</v>
      </c>
      <c r="C750" s="106" t="s">
        <v>1418</v>
      </c>
      <c r="D750" s="109" t="s">
        <v>1424</v>
      </c>
      <c r="E750" s="86" t="s">
        <v>1425</v>
      </c>
      <c r="F750" s="86" t="s">
        <v>1426</v>
      </c>
      <c r="G750" s="86">
        <v>785</v>
      </c>
      <c r="H750" s="86">
        <v>650</v>
      </c>
      <c r="I750" s="86">
        <v>80</v>
      </c>
      <c r="K750" s="74" t="s">
        <v>1879</v>
      </c>
      <c r="L750" s="71">
        <f t="shared" si="42"/>
        <v>0</v>
      </c>
      <c r="M750" s="74">
        <f t="shared" si="40"/>
        <v>40.003599999999999</v>
      </c>
      <c r="N750" s="72">
        <f t="shared" si="41"/>
        <v>0</v>
      </c>
      <c r="O750" s="175" t="s">
        <v>2350</v>
      </c>
    </row>
    <row r="751" spans="2:15" x14ac:dyDescent="0.3">
      <c r="B751" s="83">
        <v>2017</v>
      </c>
      <c r="C751" s="106" t="s">
        <v>1418</v>
      </c>
      <c r="D751" s="106" t="s">
        <v>1427</v>
      </c>
      <c r="E751" s="106" t="s">
        <v>1428</v>
      </c>
      <c r="F751" s="106" t="s">
        <v>1429</v>
      </c>
      <c r="G751" s="107">
        <v>1000</v>
      </c>
      <c r="H751" s="107">
        <v>900</v>
      </c>
      <c r="I751" s="107">
        <v>85</v>
      </c>
      <c r="K751" s="74" t="s">
        <v>1879</v>
      </c>
      <c r="L751" s="71">
        <f t="shared" si="42"/>
        <v>0</v>
      </c>
      <c r="M751" s="74">
        <f t="shared" si="40"/>
        <v>74.97</v>
      </c>
      <c r="N751" s="72">
        <f t="shared" si="41"/>
        <v>0</v>
      </c>
      <c r="O751" s="175" t="s">
        <v>2343</v>
      </c>
    </row>
    <row r="752" spans="2:15" x14ac:dyDescent="0.3">
      <c r="B752" s="83">
        <v>2017</v>
      </c>
      <c r="C752" s="106" t="s">
        <v>1418</v>
      </c>
      <c r="D752" s="106" t="s">
        <v>1430</v>
      </c>
      <c r="E752" s="106" t="s">
        <v>1431</v>
      </c>
      <c r="F752" s="106" t="s">
        <v>1432</v>
      </c>
      <c r="G752" s="107">
        <v>1000</v>
      </c>
      <c r="H752" s="107">
        <v>900</v>
      </c>
      <c r="I752" s="107">
        <v>85</v>
      </c>
      <c r="K752" s="74" t="s">
        <v>1879</v>
      </c>
      <c r="L752" s="71">
        <f t="shared" si="42"/>
        <v>0</v>
      </c>
      <c r="M752" s="74">
        <f t="shared" si="40"/>
        <v>74.97</v>
      </c>
      <c r="N752" s="72">
        <f t="shared" si="41"/>
        <v>0</v>
      </c>
      <c r="O752" s="175" t="s">
        <v>2343</v>
      </c>
    </row>
    <row r="753" spans="2:15" x14ac:dyDescent="0.3">
      <c r="B753" s="83">
        <v>2017</v>
      </c>
      <c r="C753" s="106" t="s">
        <v>1418</v>
      </c>
      <c r="D753" s="109" t="s">
        <v>1433</v>
      </c>
      <c r="E753" s="109" t="s">
        <v>1434</v>
      </c>
      <c r="F753" s="109" t="s">
        <v>1435</v>
      </c>
      <c r="G753" s="107">
        <v>1000</v>
      </c>
      <c r="H753" s="107">
        <v>900</v>
      </c>
      <c r="I753" s="107">
        <v>85</v>
      </c>
      <c r="K753" s="74" t="s">
        <v>1879</v>
      </c>
      <c r="L753" s="71">
        <f t="shared" si="42"/>
        <v>0</v>
      </c>
      <c r="M753" s="74">
        <f t="shared" si="40"/>
        <v>74.97</v>
      </c>
      <c r="N753" s="72">
        <f t="shared" si="41"/>
        <v>0</v>
      </c>
      <c r="O753" s="175" t="s">
        <v>2343</v>
      </c>
    </row>
    <row r="754" spans="2:15" x14ac:dyDescent="0.3">
      <c r="B754" s="83">
        <v>2017</v>
      </c>
      <c r="C754" s="109" t="s">
        <v>1436</v>
      </c>
      <c r="D754" s="109" t="s">
        <v>1437</v>
      </c>
      <c r="E754" s="86" t="s">
        <v>1438</v>
      </c>
      <c r="F754" s="86" t="s">
        <v>1439</v>
      </c>
      <c r="G754" s="86">
        <v>1040</v>
      </c>
      <c r="H754" s="86">
        <v>950</v>
      </c>
      <c r="I754" s="86">
        <v>80</v>
      </c>
      <c r="K754" s="74" t="s">
        <v>1879</v>
      </c>
      <c r="L754" s="71">
        <f t="shared" si="42"/>
        <v>0</v>
      </c>
      <c r="M754" s="74">
        <f t="shared" si="40"/>
        <v>77.459199999999996</v>
      </c>
      <c r="N754" s="72">
        <f t="shared" si="41"/>
        <v>0</v>
      </c>
      <c r="O754" s="86" t="s">
        <v>1928</v>
      </c>
    </row>
    <row r="755" spans="2:15" x14ac:dyDescent="0.3">
      <c r="B755" s="83">
        <v>2017</v>
      </c>
      <c r="C755" s="109" t="s">
        <v>1436</v>
      </c>
      <c r="D755" s="109" t="s">
        <v>1440</v>
      </c>
      <c r="E755" s="86" t="s">
        <v>1441</v>
      </c>
      <c r="F755" s="86" t="s">
        <v>1442</v>
      </c>
      <c r="G755" s="86">
        <v>1040</v>
      </c>
      <c r="H755" s="86">
        <v>950</v>
      </c>
      <c r="I755" s="86">
        <v>80</v>
      </c>
      <c r="K755" s="74" t="s">
        <v>1879</v>
      </c>
      <c r="L755" s="71">
        <f t="shared" si="42"/>
        <v>0</v>
      </c>
      <c r="M755" s="74">
        <f t="shared" si="40"/>
        <v>77.459199999999996</v>
      </c>
      <c r="N755" s="72">
        <f t="shared" si="41"/>
        <v>0</v>
      </c>
      <c r="O755" s="86" t="s">
        <v>1928</v>
      </c>
    </row>
    <row r="756" spans="2:15" x14ac:dyDescent="0.3">
      <c r="B756" s="83">
        <v>2017</v>
      </c>
      <c r="C756" s="109" t="s">
        <v>1436</v>
      </c>
      <c r="D756" s="109" t="s">
        <v>1443</v>
      </c>
      <c r="E756" s="86" t="s">
        <v>1444</v>
      </c>
      <c r="F756" s="86" t="s">
        <v>1445</v>
      </c>
      <c r="G756" s="86">
        <v>940</v>
      </c>
      <c r="H756" s="86">
        <v>870</v>
      </c>
      <c r="I756" s="86">
        <v>80</v>
      </c>
      <c r="K756" s="74" t="s">
        <v>1879</v>
      </c>
      <c r="L756" s="71">
        <f t="shared" si="42"/>
        <v>0</v>
      </c>
      <c r="M756" s="74">
        <f t="shared" si="40"/>
        <v>64.115520000000004</v>
      </c>
      <c r="N756" s="72">
        <f t="shared" si="41"/>
        <v>0</v>
      </c>
      <c r="O756" s="86" t="s">
        <v>1928</v>
      </c>
    </row>
    <row r="757" spans="2:15" x14ac:dyDescent="0.3">
      <c r="B757" s="83">
        <v>2017</v>
      </c>
      <c r="C757" s="109" t="s">
        <v>1446</v>
      </c>
      <c r="D757" s="109" t="s">
        <v>1447</v>
      </c>
      <c r="E757" s="86" t="s">
        <v>1447</v>
      </c>
      <c r="F757" s="86" t="s">
        <v>1447</v>
      </c>
      <c r="G757" s="86">
        <v>1200</v>
      </c>
      <c r="H757" s="86">
        <v>900</v>
      </c>
      <c r="I757" s="86">
        <v>80</v>
      </c>
      <c r="K757" s="74" t="s">
        <v>1879</v>
      </c>
      <c r="L757" s="71">
        <f t="shared" si="42"/>
        <v>0</v>
      </c>
      <c r="M757" s="74">
        <f t="shared" si="40"/>
        <v>84.671999999999997</v>
      </c>
      <c r="N757" s="72">
        <f t="shared" si="41"/>
        <v>0</v>
      </c>
      <c r="O757" s="86" t="s">
        <v>1928</v>
      </c>
    </row>
    <row r="758" spans="2:15" x14ac:dyDescent="0.3">
      <c r="B758" s="83">
        <v>2017</v>
      </c>
      <c r="C758" s="109" t="s">
        <v>1436</v>
      </c>
      <c r="D758" s="109" t="s">
        <v>1476</v>
      </c>
      <c r="E758" s="86" t="s">
        <v>1477</v>
      </c>
      <c r="F758" s="86" t="s">
        <v>1478</v>
      </c>
      <c r="G758" s="86">
        <v>1000</v>
      </c>
      <c r="H758" s="86">
        <v>900</v>
      </c>
      <c r="I758" s="86">
        <v>80</v>
      </c>
      <c r="K758" s="74" t="s">
        <v>1879</v>
      </c>
      <c r="L758" s="71">
        <f t="shared" si="42"/>
        <v>0</v>
      </c>
      <c r="M758" s="74">
        <f t="shared" ref="M758:M821" si="43">IF(K758="PEBD",PRODUCT(G758:I758)*$D$6/1000000,0)</f>
        <v>70.56</v>
      </c>
      <c r="N758" s="72">
        <f t="shared" ref="N758:N821" si="44">IF(M758="PEBD",PRODUCT(G758:I758)*$D$6/1000000,0)</f>
        <v>0</v>
      </c>
      <c r="O758" s="86" t="s">
        <v>1928</v>
      </c>
    </row>
    <row r="759" spans="2:15" x14ac:dyDescent="0.3">
      <c r="B759" s="83">
        <v>2017</v>
      </c>
      <c r="C759" s="109" t="s">
        <v>1436</v>
      </c>
      <c r="D759" s="109" t="s">
        <v>1479</v>
      </c>
      <c r="E759" s="86" t="s">
        <v>1480</v>
      </c>
      <c r="F759" s="86" t="s">
        <v>1481</v>
      </c>
      <c r="G759" s="86">
        <v>1000</v>
      </c>
      <c r="H759" s="86">
        <v>900</v>
      </c>
      <c r="I759" s="86">
        <v>80</v>
      </c>
      <c r="K759" s="74" t="s">
        <v>1879</v>
      </c>
      <c r="L759" s="71">
        <f t="shared" si="42"/>
        <v>0</v>
      </c>
      <c r="M759" s="74">
        <f t="shared" si="43"/>
        <v>70.56</v>
      </c>
      <c r="N759" s="72">
        <f t="shared" si="44"/>
        <v>0</v>
      </c>
      <c r="O759" s="86" t="s">
        <v>1928</v>
      </c>
    </row>
    <row r="760" spans="2:15" x14ac:dyDescent="0.3">
      <c r="B760" s="83">
        <v>2017</v>
      </c>
      <c r="C760" s="109" t="s">
        <v>1436</v>
      </c>
      <c r="D760" s="109" t="s">
        <v>1482</v>
      </c>
      <c r="E760" s="86" t="s">
        <v>1483</v>
      </c>
      <c r="F760" s="86" t="s">
        <v>1484</v>
      </c>
      <c r="G760" s="86">
        <v>1000</v>
      </c>
      <c r="H760" s="86">
        <v>900</v>
      </c>
      <c r="I760" s="86">
        <v>70</v>
      </c>
      <c r="K760" s="74" t="s">
        <v>1879</v>
      </c>
      <c r="L760" s="71">
        <f t="shared" si="42"/>
        <v>0</v>
      </c>
      <c r="M760" s="74">
        <f t="shared" si="43"/>
        <v>61.74</v>
      </c>
      <c r="N760" s="72">
        <f t="shared" si="44"/>
        <v>0</v>
      </c>
      <c r="O760" s="86" t="s">
        <v>1928</v>
      </c>
    </row>
    <row r="761" spans="2:15" x14ac:dyDescent="0.3">
      <c r="B761" s="83">
        <v>2017</v>
      </c>
      <c r="C761" s="109" t="s">
        <v>1436</v>
      </c>
      <c r="D761" s="109" t="s">
        <v>1485</v>
      </c>
      <c r="E761" s="86" t="s">
        <v>1486</v>
      </c>
      <c r="F761" s="86" t="s">
        <v>1487</v>
      </c>
      <c r="G761" s="86">
        <v>940</v>
      </c>
      <c r="H761" s="86">
        <v>870</v>
      </c>
      <c r="I761" s="86">
        <v>70</v>
      </c>
      <c r="K761" s="74" t="s">
        <v>1879</v>
      </c>
      <c r="L761" s="71">
        <f t="shared" si="42"/>
        <v>0</v>
      </c>
      <c r="M761" s="74">
        <f t="shared" si="43"/>
        <v>56.101080000000003</v>
      </c>
      <c r="N761" s="72">
        <f t="shared" si="44"/>
        <v>0</v>
      </c>
      <c r="O761" s="86" t="s">
        <v>1935</v>
      </c>
    </row>
    <row r="762" spans="2:15" x14ac:dyDescent="0.3">
      <c r="B762" s="83">
        <v>2017</v>
      </c>
      <c r="C762" s="109" t="s">
        <v>1436</v>
      </c>
      <c r="D762" s="109" t="s">
        <v>1491</v>
      </c>
      <c r="E762" s="86" t="s">
        <v>1492</v>
      </c>
      <c r="F762" s="86" t="s">
        <v>1493</v>
      </c>
      <c r="G762" s="86">
        <v>1150</v>
      </c>
      <c r="H762" s="86">
        <v>1000</v>
      </c>
      <c r="I762" s="86">
        <v>100</v>
      </c>
      <c r="K762" s="74" t="s">
        <v>1879</v>
      </c>
      <c r="L762" s="71">
        <f t="shared" si="42"/>
        <v>0</v>
      </c>
      <c r="M762" s="74">
        <f t="shared" si="43"/>
        <v>112.7</v>
      </c>
      <c r="N762" s="72">
        <f t="shared" si="44"/>
        <v>0</v>
      </c>
      <c r="O762" s="86" t="s">
        <v>1928</v>
      </c>
    </row>
    <row r="763" spans="2:15" x14ac:dyDescent="0.3">
      <c r="B763" s="83">
        <v>2017</v>
      </c>
      <c r="C763" s="109" t="s">
        <v>1436</v>
      </c>
      <c r="D763" s="109" t="s">
        <v>1488</v>
      </c>
      <c r="E763" s="86" t="s">
        <v>1489</v>
      </c>
      <c r="F763" s="86" t="s">
        <v>1490</v>
      </c>
      <c r="G763" s="86">
        <v>1000</v>
      </c>
      <c r="H763" s="86">
        <v>900</v>
      </c>
      <c r="I763" s="86">
        <v>80</v>
      </c>
      <c r="K763" s="74" t="s">
        <v>1879</v>
      </c>
      <c r="L763" s="71">
        <f t="shared" si="42"/>
        <v>0</v>
      </c>
      <c r="M763" s="74">
        <f t="shared" si="43"/>
        <v>70.56</v>
      </c>
      <c r="N763" s="72">
        <f t="shared" si="44"/>
        <v>0</v>
      </c>
      <c r="O763" s="86" t="s">
        <v>1928</v>
      </c>
    </row>
    <row r="764" spans="2:15" x14ac:dyDescent="0.3">
      <c r="B764" s="83">
        <v>2017</v>
      </c>
      <c r="C764" s="109" t="s">
        <v>1436</v>
      </c>
      <c r="D764" s="109" t="s">
        <v>1494</v>
      </c>
      <c r="E764" s="122" t="s">
        <v>1495</v>
      </c>
      <c r="F764" s="122" t="s">
        <v>1496</v>
      </c>
      <c r="G764" s="122">
        <v>1000</v>
      </c>
      <c r="H764" s="122">
        <v>900</v>
      </c>
      <c r="I764" s="122">
        <v>70</v>
      </c>
      <c r="K764" s="74" t="s">
        <v>1879</v>
      </c>
      <c r="L764" s="71">
        <f t="shared" si="42"/>
        <v>0</v>
      </c>
      <c r="M764" s="74">
        <f t="shared" si="43"/>
        <v>61.74</v>
      </c>
      <c r="N764" s="72">
        <f t="shared" si="44"/>
        <v>0</v>
      </c>
      <c r="O764" s="122" t="s">
        <v>1928</v>
      </c>
    </row>
    <row r="765" spans="2:15" x14ac:dyDescent="0.3">
      <c r="B765" s="83">
        <v>2017</v>
      </c>
      <c r="C765" s="109" t="s">
        <v>1683</v>
      </c>
      <c r="D765" s="109"/>
      <c r="E765" s="86" t="s">
        <v>1685</v>
      </c>
      <c r="F765" s="86" t="s">
        <v>1686</v>
      </c>
      <c r="G765" s="86">
        <v>785</v>
      </c>
      <c r="H765" s="86">
        <v>680</v>
      </c>
      <c r="I765" s="86">
        <v>130</v>
      </c>
      <c r="K765" s="74" t="s">
        <v>1879</v>
      </c>
      <c r="L765" s="71">
        <f t="shared" si="42"/>
        <v>0</v>
      </c>
      <c r="M765" s="74">
        <f t="shared" si="43"/>
        <v>68.006119999999996</v>
      </c>
      <c r="N765" s="72">
        <f t="shared" si="44"/>
        <v>0</v>
      </c>
      <c r="O765" s="86" t="s">
        <v>1928</v>
      </c>
    </row>
    <row r="766" spans="2:15" x14ac:dyDescent="0.3">
      <c r="B766" s="83">
        <v>2017</v>
      </c>
      <c r="C766" s="109" t="s">
        <v>1683</v>
      </c>
      <c r="D766" s="109"/>
      <c r="E766" s="86" t="s">
        <v>1684</v>
      </c>
      <c r="F766" s="86"/>
      <c r="G766" s="86">
        <v>1040</v>
      </c>
      <c r="H766" s="86">
        <v>710</v>
      </c>
      <c r="I766" s="86">
        <v>130</v>
      </c>
      <c r="K766" s="74" t="s">
        <v>1879</v>
      </c>
      <c r="L766" s="71">
        <f t="shared" si="42"/>
        <v>0</v>
      </c>
      <c r="M766" s="74">
        <f t="shared" si="43"/>
        <v>94.072159999999997</v>
      </c>
      <c r="N766" s="72">
        <f t="shared" si="44"/>
        <v>0</v>
      </c>
      <c r="O766" s="86" t="s">
        <v>1928</v>
      </c>
    </row>
    <row r="767" spans="2:15" x14ac:dyDescent="0.3">
      <c r="B767" s="83">
        <v>2017</v>
      </c>
      <c r="C767" s="109" t="s">
        <v>14</v>
      </c>
      <c r="D767" s="109" t="s">
        <v>1001</v>
      </c>
      <c r="E767" s="86" t="s">
        <v>2238</v>
      </c>
      <c r="F767" s="86" t="s">
        <v>1003</v>
      </c>
      <c r="G767" s="86">
        <v>1050</v>
      </c>
      <c r="H767" s="86">
        <v>800</v>
      </c>
      <c r="I767" s="86">
        <v>100</v>
      </c>
      <c r="K767" s="74" t="s">
        <v>1879</v>
      </c>
      <c r="L767" s="71">
        <f t="shared" si="42"/>
        <v>0</v>
      </c>
      <c r="M767" s="74">
        <f t="shared" si="43"/>
        <v>82.32</v>
      </c>
      <c r="N767" s="72">
        <f t="shared" si="44"/>
        <v>0</v>
      </c>
      <c r="O767" s="86"/>
    </row>
    <row r="768" spans="2:15" x14ac:dyDescent="0.3">
      <c r="B768" s="83">
        <v>2017</v>
      </c>
      <c r="C768" s="104" t="s">
        <v>1693</v>
      </c>
      <c r="D768" s="104"/>
      <c r="E768" s="86" t="s">
        <v>1694</v>
      </c>
      <c r="F768" s="86" t="s">
        <v>1695</v>
      </c>
      <c r="G768" s="86">
        <v>940</v>
      </c>
      <c r="H768" s="86">
        <v>870</v>
      </c>
      <c r="I768" s="86">
        <v>140</v>
      </c>
      <c r="K768" s="74" t="s">
        <v>1879</v>
      </c>
      <c r="L768" s="71">
        <f t="shared" si="42"/>
        <v>0</v>
      </c>
      <c r="M768" s="74">
        <f t="shared" si="43"/>
        <v>112.20216000000001</v>
      </c>
      <c r="N768" s="72">
        <f t="shared" si="44"/>
        <v>0</v>
      </c>
      <c r="O768" s="86" t="s">
        <v>1928</v>
      </c>
    </row>
    <row r="769" spans="2:15" x14ac:dyDescent="0.3">
      <c r="B769" s="83">
        <v>2017</v>
      </c>
      <c r="C769" s="109" t="s">
        <v>1448</v>
      </c>
      <c r="D769" s="109" t="s">
        <v>1461</v>
      </c>
      <c r="E769" s="86" t="s">
        <v>1462</v>
      </c>
      <c r="F769" s="86" t="s">
        <v>1463</v>
      </c>
      <c r="G769" s="86"/>
      <c r="H769" s="86"/>
      <c r="I769" s="86"/>
      <c r="K769" s="74" t="s">
        <v>1879</v>
      </c>
      <c r="L769" s="71">
        <f t="shared" si="42"/>
        <v>0</v>
      </c>
      <c r="M769" s="74">
        <f t="shared" si="43"/>
        <v>0</v>
      </c>
      <c r="N769" s="72">
        <f t="shared" si="44"/>
        <v>0</v>
      </c>
      <c r="O769" s="86"/>
    </row>
    <row r="770" spans="2:15" x14ac:dyDescent="0.3">
      <c r="B770" s="83">
        <v>2017</v>
      </c>
      <c r="C770" s="109" t="s">
        <v>1448</v>
      </c>
      <c r="D770" s="109" t="s">
        <v>1464</v>
      </c>
      <c r="E770" s="99" t="s">
        <v>1465</v>
      </c>
      <c r="F770" s="99" t="s">
        <v>1466</v>
      </c>
      <c r="G770" s="99">
        <v>1000</v>
      </c>
      <c r="H770" s="99">
        <v>880</v>
      </c>
      <c r="I770" s="99">
        <v>120</v>
      </c>
      <c r="K770" s="74" t="s">
        <v>1879</v>
      </c>
      <c r="L770" s="71">
        <f t="shared" si="42"/>
        <v>0</v>
      </c>
      <c r="M770" s="74">
        <f t="shared" si="43"/>
        <v>103.488</v>
      </c>
      <c r="N770" s="72">
        <f t="shared" si="44"/>
        <v>0</v>
      </c>
      <c r="O770" s="99" t="s">
        <v>1928</v>
      </c>
    </row>
    <row r="771" spans="2:15" x14ac:dyDescent="0.3">
      <c r="B771" s="83">
        <v>2017</v>
      </c>
      <c r="C771" s="109" t="s">
        <v>1696</v>
      </c>
      <c r="D771" s="109" t="s">
        <v>1697</v>
      </c>
      <c r="E771" s="86" t="s">
        <v>1698</v>
      </c>
      <c r="F771" s="86" t="s">
        <v>1699</v>
      </c>
      <c r="G771" s="86">
        <v>1000</v>
      </c>
      <c r="H771" s="86">
        <v>880</v>
      </c>
      <c r="I771" s="86">
        <v>80</v>
      </c>
      <c r="K771" s="74" t="s">
        <v>1879</v>
      </c>
      <c r="L771" s="71">
        <f t="shared" si="42"/>
        <v>0</v>
      </c>
      <c r="M771" s="74">
        <f t="shared" si="43"/>
        <v>68.992000000000004</v>
      </c>
      <c r="N771" s="72">
        <f t="shared" si="44"/>
        <v>0</v>
      </c>
      <c r="O771" s="86" t="s">
        <v>1929</v>
      </c>
    </row>
    <row r="772" spans="2:15" x14ac:dyDescent="0.3">
      <c r="B772" s="83">
        <v>2017</v>
      </c>
      <c r="C772" s="127" t="s">
        <v>1700</v>
      </c>
      <c r="D772" s="127" t="s">
        <v>1701</v>
      </c>
      <c r="E772" s="83" t="s">
        <v>1702</v>
      </c>
      <c r="F772" s="83" t="s">
        <v>1703</v>
      </c>
      <c r="G772" s="86">
        <v>1000</v>
      </c>
      <c r="H772" s="86">
        <v>900</v>
      </c>
      <c r="I772" s="86">
        <v>100</v>
      </c>
      <c r="K772" s="74" t="s">
        <v>1879</v>
      </c>
      <c r="L772" s="71">
        <f t="shared" si="42"/>
        <v>0</v>
      </c>
      <c r="M772" s="74">
        <f t="shared" si="43"/>
        <v>88.2</v>
      </c>
      <c r="N772" s="72">
        <f t="shared" si="44"/>
        <v>0</v>
      </c>
      <c r="O772" s="83" t="s">
        <v>1928</v>
      </c>
    </row>
    <row r="773" spans="2:15" x14ac:dyDescent="0.3">
      <c r="B773" s="83">
        <v>2017</v>
      </c>
      <c r="C773" s="109" t="s">
        <v>1704</v>
      </c>
      <c r="D773" s="109" t="s">
        <v>1715</v>
      </c>
      <c r="E773" s="86" t="s">
        <v>1716</v>
      </c>
      <c r="F773" s="86" t="s">
        <v>1717</v>
      </c>
      <c r="G773" s="86">
        <v>940</v>
      </c>
      <c r="H773" s="86">
        <v>870</v>
      </c>
      <c r="I773" s="86">
        <v>140</v>
      </c>
      <c r="K773" s="74" t="s">
        <v>1879</v>
      </c>
      <c r="L773" s="71">
        <f t="shared" si="42"/>
        <v>0</v>
      </c>
      <c r="M773" s="74">
        <f t="shared" si="43"/>
        <v>112.20216000000001</v>
      </c>
      <c r="N773" s="72">
        <f t="shared" si="44"/>
        <v>0</v>
      </c>
      <c r="O773" s="83" t="s">
        <v>1928</v>
      </c>
    </row>
    <row r="774" spans="2:15" x14ac:dyDescent="0.3">
      <c r="B774" s="83">
        <v>2017</v>
      </c>
      <c r="C774" s="109" t="s">
        <v>1704</v>
      </c>
      <c r="D774" s="129" t="s">
        <v>1711</v>
      </c>
      <c r="E774" s="83" t="s">
        <v>1712</v>
      </c>
      <c r="F774" s="83" t="s">
        <v>1707</v>
      </c>
      <c r="G774" s="86">
        <v>940</v>
      </c>
      <c r="H774" s="86">
        <v>870</v>
      </c>
      <c r="I774" s="86">
        <v>140</v>
      </c>
      <c r="K774" s="74" t="s">
        <v>1879</v>
      </c>
      <c r="L774" s="71">
        <f t="shared" si="42"/>
        <v>0</v>
      </c>
      <c r="M774" s="74">
        <f t="shared" si="43"/>
        <v>112.20216000000001</v>
      </c>
      <c r="N774" s="72">
        <f t="shared" si="44"/>
        <v>0</v>
      </c>
      <c r="O774" s="83" t="s">
        <v>1928</v>
      </c>
    </row>
    <row r="775" spans="2:15" x14ac:dyDescent="0.3">
      <c r="B775" s="83">
        <v>2017</v>
      </c>
      <c r="C775" s="109" t="s">
        <v>1704</v>
      </c>
      <c r="D775" s="129" t="s">
        <v>1713</v>
      </c>
      <c r="E775" s="83" t="s">
        <v>1714</v>
      </c>
      <c r="F775" s="83" t="s">
        <v>1707</v>
      </c>
      <c r="G775" s="86">
        <v>940</v>
      </c>
      <c r="H775" s="86">
        <v>870</v>
      </c>
      <c r="I775" s="86">
        <v>140</v>
      </c>
      <c r="K775" s="74" t="s">
        <v>1879</v>
      </c>
      <c r="L775" s="71">
        <f t="shared" si="42"/>
        <v>0</v>
      </c>
      <c r="M775" s="74">
        <f t="shared" si="43"/>
        <v>112.20216000000001</v>
      </c>
      <c r="N775" s="72">
        <f t="shared" si="44"/>
        <v>0</v>
      </c>
      <c r="O775" s="83" t="s">
        <v>1928</v>
      </c>
    </row>
    <row r="776" spans="2:15" x14ac:dyDescent="0.3">
      <c r="B776" s="83">
        <v>2017</v>
      </c>
      <c r="C776" s="109" t="s">
        <v>1704</v>
      </c>
      <c r="D776" s="129" t="s">
        <v>1718</v>
      </c>
      <c r="E776" s="83" t="s">
        <v>1719</v>
      </c>
      <c r="F776" s="83" t="s">
        <v>1707</v>
      </c>
      <c r="G776" s="86">
        <v>940</v>
      </c>
      <c r="H776" s="86">
        <v>870</v>
      </c>
      <c r="I776" s="86">
        <v>140</v>
      </c>
      <c r="K776" s="74" t="s">
        <v>1879</v>
      </c>
      <c r="L776" s="71">
        <f t="shared" si="42"/>
        <v>0</v>
      </c>
      <c r="M776" s="74">
        <f t="shared" si="43"/>
        <v>112.20216000000001</v>
      </c>
      <c r="N776" s="72">
        <f t="shared" si="44"/>
        <v>0</v>
      </c>
      <c r="O776" s="83" t="s">
        <v>1928</v>
      </c>
    </row>
    <row r="777" spans="2:15" x14ac:dyDescent="0.3">
      <c r="B777" s="83">
        <v>2017</v>
      </c>
      <c r="C777" s="109" t="s">
        <v>1704</v>
      </c>
      <c r="D777" s="129" t="s">
        <v>1720</v>
      </c>
      <c r="E777" s="83" t="s">
        <v>1721</v>
      </c>
      <c r="F777" s="83" t="s">
        <v>1707</v>
      </c>
      <c r="G777" s="86">
        <v>940</v>
      </c>
      <c r="H777" s="86">
        <v>870</v>
      </c>
      <c r="I777" s="86">
        <v>140</v>
      </c>
      <c r="K777" s="74" t="s">
        <v>1879</v>
      </c>
      <c r="L777" s="71">
        <f t="shared" si="42"/>
        <v>0</v>
      </c>
      <c r="M777" s="74">
        <f t="shared" si="43"/>
        <v>112.20216000000001</v>
      </c>
      <c r="N777" s="72">
        <f t="shared" si="44"/>
        <v>0</v>
      </c>
      <c r="O777" s="83" t="s">
        <v>1928</v>
      </c>
    </row>
    <row r="778" spans="2:15" x14ac:dyDescent="0.3">
      <c r="B778" s="83">
        <v>2017</v>
      </c>
      <c r="C778" s="109" t="s">
        <v>1704</v>
      </c>
      <c r="D778" s="129" t="s">
        <v>2239</v>
      </c>
      <c r="E778" s="83" t="s">
        <v>1722</v>
      </c>
      <c r="F778" s="83" t="s">
        <v>1707</v>
      </c>
      <c r="G778" s="86">
        <v>940</v>
      </c>
      <c r="H778" s="86">
        <v>870</v>
      </c>
      <c r="I778" s="86">
        <v>140</v>
      </c>
      <c r="K778" s="74" t="s">
        <v>1879</v>
      </c>
      <c r="L778" s="71">
        <f t="shared" si="42"/>
        <v>0</v>
      </c>
      <c r="M778" s="74">
        <f t="shared" si="43"/>
        <v>112.20216000000001</v>
      </c>
      <c r="N778" s="72">
        <f t="shared" si="44"/>
        <v>0</v>
      </c>
      <c r="O778" s="83" t="s">
        <v>1928</v>
      </c>
    </row>
    <row r="779" spans="2:15" x14ac:dyDescent="0.3">
      <c r="B779" s="83">
        <v>2017</v>
      </c>
      <c r="C779" s="109" t="s">
        <v>1704</v>
      </c>
      <c r="D779" s="129" t="s">
        <v>1723</v>
      </c>
      <c r="E779" s="83" t="s">
        <v>1724</v>
      </c>
      <c r="F779" s="83" t="s">
        <v>1707</v>
      </c>
      <c r="G779" s="86">
        <v>940</v>
      </c>
      <c r="H779" s="86">
        <v>870</v>
      </c>
      <c r="I779" s="86">
        <v>140</v>
      </c>
      <c r="K779" s="74" t="s">
        <v>1879</v>
      </c>
      <c r="L779" s="71">
        <f t="shared" ref="L779:L842" si="45">IF(AND(C779="Botanic",B779&gt;2017),0.3,IF(AND(O779="Placel",B779&gt;2017), 0.2,IF(AND(OR(D779="UTRU50E",D779 = "UEPL50E", D779 = "UGBS20E"),B779&gt;2019),0.2,0)))</f>
        <v>0</v>
      </c>
      <c r="M779" s="74">
        <f t="shared" si="43"/>
        <v>112.20216000000001</v>
      </c>
      <c r="N779" s="72">
        <f t="shared" si="44"/>
        <v>0</v>
      </c>
      <c r="O779" s="83" t="s">
        <v>1928</v>
      </c>
    </row>
    <row r="780" spans="2:15" x14ac:dyDescent="0.3">
      <c r="B780" s="83">
        <v>2017</v>
      </c>
      <c r="C780" s="109" t="s">
        <v>1704</v>
      </c>
      <c r="D780" s="129" t="s">
        <v>1725</v>
      </c>
      <c r="E780" s="83" t="s">
        <v>1726</v>
      </c>
      <c r="F780" s="83" t="s">
        <v>1707</v>
      </c>
      <c r="G780" s="86">
        <v>940</v>
      </c>
      <c r="H780" s="86">
        <v>870</v>
      </c>
      <c r="I780" s="86">
        <v>140</v>
      </c>
      <c r="K780" s="74" t="s">
        <v>1879</v>
      </c>
      <c r="L780" s="71">
        <f t="shared" si="45"/>
        <v>0</v>
      </c>
      <c r="M780" s="74">
        <f t="shared" si="43"/>
        <v>112.20216000000001</v>
      </c>
      <c r="N780" s="72">
        <f t="shared" si="44"/>
        <v>0</v>
      </c>
      <c r="O780" s="83" t="s">
        <v>1928</v>
      </c>
    </row>
    <row r="781" spans="2:15" x14ac:dyDescent="0.3">
      <c r="B781" s="83">
        <v>2017</v>
      </c>
      <c r="C781" s="109" t="s">
        <v>1704</v>
      </c>
      <c r="D781" s="129" t="s">
        <v>1727</v>
      </c>
      <c r="E781" s="83" t="s">
        <v>1728</v>
      </c>
      <c r="F781" s="83" t="s">
        <v>1707</v>
      </c>
      <c r="G781" s="86">
        <v>940</v>
      </c>
      <c r="H781" s="86">
        <v>870</v>
      </c>
      <c r="I781" s="86">
        <v>140</v>
      </c>
      <c r="K781" s="74" t="s">
        <v>1879</v>
      </c>
      <c r="L781" s="71">
        <f t="shared" si="45"/>
        <v>0</v>
      </c>
      <c r="M781" s="74">
        <f t="shared" si="43"/>
        <v>112.20216000000001</v>
      </c>
      <c r="N781" s="72">
        <f t="shared" si="44"/>
        <v>0</v>
      </c>
      <c r="O781" s="83" t="s">
        <v>1928</v>
      </c>
    </row>
    <row r="782" spans="2:15" x14ac:dyDescent="0.3">
      <c r="B782" s="83">
        <v>2017</v>
      </c>
      <c r="C782" s="109" t="s">
        <v>1704</v>
      </c>
      <c r="D782" s="129" t="s">
        <v>1729</v>
      </c>
      <c r="E782" s="83" t="s">
        <v>1730</v>
      </c>
      <c r="F782" s="83" t="s">
        <v>1707</v>
      </c>
      <c r="G782" s="86">
        <v>940</v>
      </c>
      <c r="H782" s="86">
        <v>870</v>
      </c>
      <c r="I782" s="86">
        <v>140</v>
      </c>
      <c r="K782" s="74" t="s">
        <v>1879</v>
      </c>
      <c r="L782" s="71">
        <f t="shared" si="45"/>
        <v>0</v>
      </c>
      <c r="M782" s="74">
        <f t="shared" si="43"/>
        <v>112.20216000000001</v>
      </c>
      <c r="N782" s="72">
        <f t="shared" si="44"/>
        <v>0</v>
      </c>
      <c r="O782" s="83" t="s">
        <v>1928</v>
      </c>
    </row>
    <row r="783" spans="2:15" x14ac:dyDescent="0.3">
      <c r="B783" s="83">
        <v>2017</v>
      </c>
      <c r="C783" s="109" t="s">
        <v>1704</v>
      </c>
      <c r="D783" s="129" t="s">
        <v>1705</v>
      </c>
      <c r="E783" s="83" t="s">
        <v>1706</v>
      </c>
      <c r="F783" s="83" t="s">
        <v>1707</v>
      </c>
      <c r="G783" s="86">
        <v>940</v>
      </c>
      <c r="H783" s="86">
        <v>870</v>
      </c>
      <c r="I783" s="86">
        <v>140</v>
      </c>
      <c r="K783" s="74" t="s">
        <v>1879</v>
      </c>
      <c r="L783" s="71">
        <f t="shared" si="45"/>
        <v>0</v>
      </c>
      <c r="M783" s="74">
        <f t="shared" si="43"/>
        <v>112.20216000000001</v>
      </c>
      <c r="N783" s="72">
        <f t="shared" si="44"/>
        <v>0</v>
      </c>
      <c r="O783" s="83" t="s">
        <v>1928</v>
      </c>
    </row>
    <row r="784" spans="2:15" x14ac:dyDescent="0.3">
      <c r="B784" s="83">
        <v>2017</v>
      </c>
      <c r="C784" s="109" t="s">
        <v>1704</v>
      </c>
      <c r="D784" s="129" t="s">
        <v>1708</v>
      </c>
      <c r="E784" s="83" t="s">
        <v>1709</v>
      </c>
      <c r="F784" s="83" t="s">
        <v>1710</v>
      </c>
      <c r="G784" s="86">
        <v>940</v>
      </c>
      <c r="H784" s="86">
        <v>870</v>
      </c>
      <c r="I784" s="86">
        <v>140</v>
      </c>
      <c r="K784" s="74" t="s">
        <v>1879</v>
      </c>
      <c r="L784" s="71">
        <f t="shared" si="45"/>
        <v>0</v>
      </c>
      <c r="M784" s="74">
        <f t="shared" si="43"/>
        <v>112.20216000000001</v>
      </c>
      <c r="N784" s="72">
        <f t="shared" si="44"/>
        <v>0</v>
      </c>
      <c r="O784" s="83" t="s">
        <v>1928</v>
      </c>
    </row>
    <row r="785" spans="2:15" x14ac:dyDescent="0.3">
      <c r="B785" s="83">
        <v>2017</v>
      </c>
      <c r="C785" s="109" t="s">
        <v>1446</v>
      </c>
      <c r="D785" s="109" t="s">
        <v>1731</v>
      </c>
      <c r="E785" s="86" t="s">
        <v>1732</v>
      </c>
      <c r="F785" s="86" t="s">
        <v>1733</v>
      </c>
      <c r="G785" s="86">
        <v>780</v>
      </c>
      <c r="H785" s="86">
        <v>670</v>
      </c>
      <c r="I785" s="86">
        <v>110</v>
      </c>
      <c r="K785" s="74" t="s">
        <v>1879</v>
      </c>
      <c r="L785" s="71">
        <f t="shared" si="45"/>
        <v>0</v>
      </c>
      <c r="M785" s="74">
        <f t="shared" si="43"/>
        <v>56.336280000000002</v>
      </c>
      <c r="N785" s="72">
        <f t="shared" si="44"/>
        <v>0</v>
      </c>
      <c r="O785" s="86" t="s">
        <v>1928</v>
      </c>
    </row>
    <row r="786" spans="2:15" x14ac:dyDescent="0.3">
      <c r="B786" s="83">
        <v>2017</v>
      </c>
      <c r="C786" s="109" t="s">
        <v>1448</v>
      </c>
      <c r="D786" s="109" t="s">
        <v>1458</v>
      </c>
      <c r="E786" s="92" t="s">
        <v>1459</v>
      </c>
      <c r="F786" s="92" t="s">
        <v>1460</v>
      </c>
      <c r="G786" s="92">
        <v>600</v>
      </c>
      <c r="H786" s="101" t="s">
        <v>1897</v>
      </c>
      <c r="I786" s="92">
        <v>80</v>
      </c>
      <c r="K786" s="74" t="s">
        <v>1879</v>
      </c>
      <c r="L786" s="71">
        <f t="shared" si="45"/>
        <v>0</v>
      </c>
      <c r="M786" s="74">
        <f t="shared" si="43"/>
        <v>4.7039999999999998E-2</v>
      </c>
      <c r="N786" s="72">
        <f t="shared" si="44"/>
        <v>0</v>
      </c>
      <c r="O786" s="92" t="s">
        <v>1928</v>
      </c>
    </row>
    <row r="787" spans="2:15" x14ac:dyDescent="0.3">
      <c r="B787" s="83">
        <v>2017</v>
      </c>
      <c r="C787" s="109" t="s">
        <v>1448</v>
      </c>
      <c r="D787" s="109" t="s">
        <v>1449</v>
      </c>
      <c r="E787" s="89" t="s">
        <v>1450</v>
      </c>
      <c r="F787" s="86" t="s">
        <v>1451</v>
      </c>
      <c r="G787" s="86">
        <v>1000</v>
      </c>
      <c r="H787" s="86">
        <v>900</v>
      </c>
      <c r="I787" s="86">
        <v>100</v>
      </c>
      <c r="K787" s="74" t="s">
        <v>1879</v>
      </c>
      <c r="L787" s="71">
        <f t="shared" si="45"/>
        <v>0</v>
      </c>
      <c r="M787" s="74">
        <f t="shared" si="43"/>
        <v>88.2</v>
      </c>
      <c r="N787" s="72">
        <f t="shared" si="44"/>
        <v>0</v>
      </c>
      <c r="O787" s="86" t="s">
        <v>1928</v>
      </c>
    </row>
    <row r="788" spans="2:15" x14ac:dyDescent="0.3">
      <c r="B788" s="83">
        <v>2017</v>
      </c>
      <c r="C788" s="109" t="s">
        <v>1448</v>
      </c>
      <c r="D788" s="109" t="s">
        <v>1452</v>
      </c>
      <c r="E788" s="119" t="s">
        <v>1453</v>
      </c>
      <c r="F788" s="119" t="s">
        <v>1454</v>
      </c>
      <c r="G788" s="119">
        <v>600</v>
      </c>
      <c r="H788" s="119">
        <v>630</v>
      </c>
      <c r="I788" s="119">
        <v>100</v>
      </c>
      <c r="K788" s="74" t="s">
        <v>1879</v>
      </c>
      <c r="L788" s="71">
        <f t="shared" si="45"/>
        <v>0</v>
      </c>
      <c r="M788" s="74">
        <f t="shared" si="43"/>
        <v>37.043999999999997</v>
      </c>
      <c r="N788" s="72">
        <f t="shared" si="44"/>
        <v>0</v>
      </c>
      <c r="O788" s="92" t="s">
        <v>1928</v>
      </c>
    </row>
    <row r="789" spans="2:15" x14ac:dyDescent="0.3">
      <c r="B789" s="83">
        <v>2017</v>
      </c>
      <c r="C789" s="109" t="s">
        <v>1448</v>
      </c>
      <c r="D789" s="106" t="s">
        <v>1455</v>
      </c>
      <c r="E789" s="123" t="s">
        <v>1456</v>
      </c>
      <c r="F789" s="123" t="s">
        <v>1457</v>
      </c>
      <c r="G789" s="119">
        <v>550</v>
      </c>
      <c r="H789" s="119">
        <v>1050</v>
      </c>
      <c r="I789" s="119">
        <v>95</v>
      </c>
      <c r="K789" s="74" t="s">
        <v>1879</v>
      </c>
      <c r="L789" s="71">
        <f t="shared" si="45"/>
        <v>0</v>
      </c>
      <c r="M789" s="74">
        <f t="shared" si="43"/>
        <v>53.765250000000002</v>
      </c>
      <c r="N789" s="72">
        <f t="shared" si="44"/>
        <v>0</v>
      </c>
      <c r="O789" s="92" t="s">
        <v>1928</v>
      </c>
    </row>
    <row r="790" spans="2:15" x14ac:dyDescent="0.3">
      <c r="B790" s="83">
        <v>2017</v>
      </c>
      <c r="C790" s="109" t="s">
        <v>1448</v>
      </c>
      <c r="D790" s="109" t="s">
        <v>1467</v>
      </c>
      <c r="E790" s="89" t="s">
        <v>1468</v>
      </c>
      <c r="F790" s="86" t="s">
        <v>1469</v>
      </c>
      <c r="G790" s="86">
        <v>1150</v>
      </c>
      <c r="H790" s="86">
        <v>950</v>
      </c>
      <c r="I790" s="86">
        <v>100</v>
      </c>
      <c r="K790" s="74" t="s">
        <v>1879</v>
      </c>
      <c r="L790" s="71">
        <f t="shared" si="45"/>
        <v>0</v>
      </c>
      <c r="M790" s="74">
        <f t="shared" si="43"/>
        <v>107.065</v>
      </c>
      <c r="N790" s="72">
        <f t="shared" si="44"/>
        <v>0</v>
      </c>
      <c r="O790" s="86" t="s">
        <v>1928</v>
      </c>
    </row>
    <row r="791" spans="2:15" x14ac:dyDescent="0.3">
      <c r="B791" s="83">
        <v>2017</v>
      </c>
      <c r="C791" s="109" t="s">
        <v>1448</v>
      </c>
      <c r="D791" s="109" t="s">
        <v>1470</v>
      </c>
      <c r="E791" s="89" t="s">
        <v>1471</v>
      </c>
      <c r="F791" s="86" t="s">
        <v>1472</v>
      </c>
      <c r="G791" s="86">
        <v>1150</v>
      </c>
      <c r="H791" s="86">
        <v>950</v>
      </c>
      <c r="I791" s="86">
        <v>100</v>
      </c>
      <c r="K791" s="74" t="s">
        <v>1879</v>
      </c>
      <c r="L791" s="71">
        <f t="shared" si="45"/>
        <v>0</v>
      </c>
      <c r="M791" s="74">
        <f t="shared" si="43"/>
        <v>107.065</v>
      </c>
      <c r="N791" s="72">
        <f t="shared" si="44"/>
        <v>0</v>
      </c>
      <c r="O791" s="86" t="s">
        <v>1928</v>
      </c>
    </row>
    <row r="792" spans="2:15" x14ac:dyDescent="0.3">
      <c r="B792" s="83">
        <v>2017</v>
      </c>
      <c r="C792" s="109" t="s">
        <v>731</v>
      </c>
      <c r="D792" s="109" t="s">
        <v>732</v>
      </c>
      <c r="E792" s="89" t="s">
        <v>733</v>
      </c>
      <c r="F792" s="86"/>
      <c r="G792" s="86"/>
      <c r="H792" s="86"/>
      <c r="I792" s="86"/>
      <c r="K792" s="74" t="s">
        <v>1879</v>
      </c>
      <c r="L792" s="71">
        <f t="shared" si="45"/>
        <v>0</v>
      </c>
      <c r="M792" s="74">
        <f t="shared" si="43"/>
        <v>0</v>
      </c>
      <c r="N792" s="72">
        <f t="shared" si="44"/>
        <v>0</v>
      </c>
      <c r="O792" s="86" t="s">
        <v>1929</v>
      </c>
    </row>
    <row r="793" spans="2:15" x14ac:dyDescent="0.3">
      <c r="B793" s="83">
        <v>2017</v>
      </c>
      <c r="C793" s="109" t="s">
        <v>1448</v>
      </c>
      <c r="D793" s="109" t="s">
        <v>1473</v>
      </c>
      <c r="E793" s="89" t="s">
        <v>1474</v>
      </c>
      <c r="F793" s="86" t="s">
        <v>1475</v>
      </c>
      <c r="G793" s="86">
        <v>1150</v>
      </c>
      <c r="H793" s="86">
        <v>950</v>
      </c>
      <c r="I793" s="86">
        <v>100</v>
      </c>
      <c r="K793" s="74" t="s">
        <v>1879</v>
      </c>
      <c r="L793" s="71">
        <f t="shared" si="45"/>
        <v>0</v>
      </c>
      <c r="M793" s="74">
        <f t="shared" si="43"/>
        <v>107.065</v>
      </c>
      <c r="N793" s="72">
        <f t="shared" si="44"/>
        <v>0</v>
      </c>
      <c r="O793" s="86" t="s">
        <v>1928</v>
      </c>
    </row>
    <row r="794" spans="2:15" x14ac:dyDescent="0.3">
      <c r="B794" s="83">
        <v>2017</v>
      </c>
      <c r="C794" s="109" t="s">
        <v>2261</v>
      </c>
      <c r="D794" s="109" t="s">
        <v>2262</v>
      </c>
      <c r="E794" s="86" t="s">
        <v>2263</v>
      </c>
      <c r="F794" s="86" t="s">
        <v>2264</v>
      </c>
      <c r="G794" s="86">
        <v>1150</v>
      </c>
      <c r="H794" s="86">
        <v>950</v>
      </c>
      <c r="I794" s="86">
        <v>100</v>
      </c>
      <c r="K794" s="74" t="s">
        <v>1879</v>
      </c>
      <c r="L794" s="71">
        <f t="shared" si="45"/>
        <v>0</v>
      </c>
      <c r="M794" s="74">
        <f t="shared" si="43"/>
        <v>107.065</v>
      </c>
      <c r="N794" s="72">
        <f t="shared" si="44"/>
        <v>0</v>
      </c>
      <c r="O794" s="86" t="s">
        <v>1935</v>
      </c>
    </row>
    <row r="795" spans="2:15" x14ac:dyDescent="0.3">
      <c r="B795" s="83">
        <v>2017</v>
      </c>
      <c r="C795" s="109" t="s">
        <v>1734</v>
      </c>
      <c r="D795" s="109" t="s">
        <v>416</v>
      </c>
      <c r="E795" s="86" t="s">
        <v>1735</v>
      </c>
      <c r="F795" s="86" t="s">
        <v>1736</v>
      </c>
      <c r="G795" s="86">
        <v>1040</v>
      </c>
      <c r="H795" s="86">
        <v>950</v>
      </c>
      <c r="I795" s="86">
        <v>80</v>
      </c>
      <c r="K795" s="74" t="s">
        <v>1879</v>
      </c>
      <c r="L795" s="71">
        <f t="shared" si="45"/>
        <v>0</v>
      </c>
      <c r="M795" s="74">
        <f t="shared" si="43"/>
        <v>77.459199999999996</v>
      </c>
      <c r="N795" s="72">
        <f t="shared" si="44"/>
        <v>0</v>
      </c>
      <c r="O795" s="86" t="s">
        <v>1928</v>
      </c>
    </row>
    <row r="796" spans="2:15" x14ac:dyDescent="0.3">
      <c r="B796" s="83">
        <v>2017</v>
      </c>
      <c r="C796" s="109" t="s">
        <v>1737</v>
      </c>
      <c r="D796" s="109" t="s">
        <v>1738</v>
      </c>
      <c r="E796" s="86" t="s">
        <v>1739</v>
      </c>
      <c r="F796" s="86" t="s">
        <v>1740</v>
      </c>
      <c r="G796" s="102">
        <v>1360</v>
      </c>
      <c r="H796" s="102">
        <v>1140</v>
      </c>
      <c r="I796" s="102">
        <v>90</v>
      </c>
      <c r="K796" s="74" t="s">
        <v>1879</v>
      </c>
      <c r="L796" s="71">
        <f t="shared" si="45"/>
        <v>0</v>
      </c>
      <c r="M796" s="74">
        <f t="shared" si="43"/>
        <v>136.74528000000001</v>
      </c>
      <c r="N796" s="72">
        <f t="shared" si="44"/>
        <v>0</v>
      </c>
      <c r="O796" s="86" t="s">
        <v>1925</v>
      </c>
    </row>
    <row r="797" spans="2:15" x14ac:dyDescent="0.3">
      <c r="B797" s="83">
        <v>2017</v>
      </c>
      <c r="C797" s="109" t="s">
        <v>1734</v>
      </c>
      <c r="D797" s="109" t="s">
        <v>1741</v>
      </c>
      <c r="E797" s="86" t="s">
        <v>1742</v>
      </c>
      <c r="F797" s="86" t="s">
        <v>1743</v>
      </c>
      <c r="G797" s="86">
        <v>940</v>
      </c>
      <c r="H797" s="86">
        <v>870</v>
      </c>
      <c r="I797" s="86">
        <v>80</v>
      </c>
      <c r="K797" s="74" t="s">
        <v>1879</v>
      </c>
      <c r="L797" s="71">
        <f t="shared" si="45"/>
        <v>0</v>
      </c>
      <c r="M797" s="74">
        <f t="shared" si="43"/>
        <v>64.115520000000004</v>
      </c>
      <c r="N797" s="72">
        <f t="shared" si="44"/>
        <v>0</v>
      </c>
      <c r="O797" s="86" t="s">
        <v>1928</v>
      </c>
    </row>
    <row r="798" spans="2:15" x14ac:dyDescent="0.3">
      <c r="B798" s="83">
        <v>2017</v>
      </c>
      <c r="C798" s="109" t="s">
        <v>1744</v>
      </c>
      <c r="D798" s="109" t="s">
        <v>1745</v>
      </c>
      <c r="E798" s="86" t="s">
        <v>1746</v>
      </c>
      <c r="F798" s="86" t="s">
        <v>723</v>
      </c>
      <c r="G798" s="86">
        <v>785</v>
      </c>
      <c r="H798" s="86">
        <v>650</v>
      </c>
      <c r="I798" s="86">
        <v>65</v>
      </c>
      <c r="K798" s="74" t="s">
        <v>1879</v>
      </c>
      <c r="L798" s="71">
        <f t="shared" si="45"/>
        <v>0</v>
      </c>
      <c r="M798" s="74">
        <f t="shared" si="43"/>
        <v>32.502924999999998</v>
      </c>
      <c r="N798" s="72">
        <f t="shared" si="44"/>
        <v>0</v>
      </c>
      <c r="O798" s="86" t="s">
        <v>1928</v>
      </c>
    </row>
    <row r="799" spans="2:15" x14ac:dyDescent="0.3">
      <c r="B799" s="83">
        <v>2017</v>
      </c>
      <c r="C799" s="109" t="s">
        <v>1744</v>
      </c>
      <c r="D799" s="109" t="s">
        <v>1747</v>
      </c>
      <c r="E799" s="122" t="s">
        <v>1748</v>
      </c>
      <c r="F799" s="122" t="s">
        <v>1232</v>
      </c>
      <c r="G799" s="122">
        <v>1000</v>
      </c>
      <c r="H799" s="122">
        <v>900</v>
      </c>
      <c r="I799" s="122">
        <v>70</v>
      </c>
      <c r="K799" s="74" t="s">
        <v>1879</v>
      </c>
      <c r="L799" s="71">
        <f t="shared" si="45"/>
        <v>0</v>
      </c>
      <c r="M799" s="74">
        <f t="shared" si="43"/>
        <v>61.74</v>
      </c>
      <c r="N799" s="72">
        <f t="shared" si="44"/>
        <v>0</v>
      </c>
      <c r="O799" s="122" t="s">
        <v>1928</v>
      </c>
    </row>
    <row r="800" spans="2:15" x14ac:dyDescent="0.3">
      <c r="B800" s="83">
        <v>2017</v>
      </c>
      <c r="C800" s="117" t="s">
        <v>1744</v>
      </c>
      <c r="D800" s="111" t="s">
        <v>1749</v>
      </c>
      <c r="E800" s="111" t="s">
        <v>1750</v>
      </c>
      <c r="F800" s="111" t="s">
        <v>1751</v>
      </c>
      <c r="G800" s="111">
        <v>1000</v>
      </c>
      <c r="H800" s="111">
        <v>900</v>
      </c>
      <c r="I800" s="111">
        <v>70</v>
      </c>
      <c r="K800" s="74" t="s">
        <v>1879</v>
      </c>
      <c r="L800" s="71">
        <f t="shared" si="45"/>
        <v>0</v>
      </c>
      <c r="M800" s="74">
        <f t="shared" si="43"/>
        <v>61.74</v>
      </c>
      <c r="N800" s="72">
        <f t="shared" si="44"/>
        <v>0</v>
      </c>
      <c r="O800" s="111" t="s">
        <v>1928</v>
      </c>
    </row>
    <row r="801" spans="2:15" x14ac:dyDescent="0.3">
      <c r="B801" s="83">
        <v>2017</v>
      </c>
      <c r="C801" s="128" t="s">
        <v>1744</v>
      </c>
      <c r="D801" s="128" t="s">
        <v>1752</v>
      </c>
      <c r="E801" s="96" t="s">
        <v>1753</v>
      </c>
      <c r="F801" s="96" t="s">
        <v>1754</v>
      </c>
      <c r="G801" s="86">
        <v>680</v>
      </c>
      <c r="H801" s="86">
        <v>520</v>
      </c>
      <c r="I801" s="86">
        <v>65</v>
      </c>
      <c r="K801" s="74" t="s">
        <v>1879</v>
      </c>
      <c r="L801" s="71">
        <f t="shared" si="45"/>
        <v>0</v>
      </c>
      <c r="M801" s="74">
        <f t="shared" si="43"/>
        <v>22.524319999999999</v>
      </c>
      <c r="N801" s="72">
        <f t="shared" si="44"/>
        <v>0</v>
      </c>
      <c r="O801" s="86" t="s">
        <v>1928</v>
      </c>
    </row>
    <row r="802" spans="2:15" x14ac:dyDescent="0.3">
      <c r="B802" s="83">
        <v>2017</v>
      </c>
      <c r="C802" s="109" t="s">
        <v>1744</v>
      </c>
      <c r="D802" s="109" t="s">
        <v>1755</v>
      </c>
      <c r="E802" s="86" t="s">
        <v>1756</v>
      </c>
      <c r="F802" s="86" t="s">
        <v>1757</v>
      </c>
      <c r="G802" s="86">
        <v>785</v>
      </c>
      <c r="H802" s="86">
        <v>650</v>
      </c>
      <c r="I802" s="86">
        <v>65</v>
      </c>
      <c r="K802" s="74" t="s">
        <v>1879</v>
      </c>
      <c r="L802" s="71">
        <f t="shared" si="45"/>
        <v>0</v>
      </c>
      <c r="M802" s="74">
        <f t="shared" si="43"/>
        <v>32.502924999999998</v>
      </c>
      <c r="N802" s="72">
        <f t="shared" si="44"/>
        <v>0</v>
      </c>
      <c r="O802" s="86" t="s">
        <v>1928</v>
      </c>
    </row>
    <row r="803" spans="2:15" x14ac:dyDescent="0.3">
      <c r="B803" s="83">
        <v>2017</v>
      </c>
      <c r="C803" s="109" t="s">
        <v>1744</v>
      </c>
      <c r="D803" s="109" t="s">
        <v>1758</v>
      </c>
      <c r="E803" s="110" t="s">
        <v>1759</v>
      </c>
      <c r="F803" s="110" t="s">
        <v>1760</v>
      </c>
      <c r="G803" s="110">
        <v>1000</v>
      </c>
      <c r="H803" s="110">
        <v>900</v>
      </c>
      <c r="I803" s="110">
        <v>70</v>
      </c>
      <c r="K803" s="74" t="s">
        <v>1879</v>
      </c>
      <c r="L803" s="71">
        <f t="shared" si="45"/>
        <v>0</v>
      </c>
      <c r="M803" s="74">
        <f t="shared" si="43"/>
        <v>61.74</v>
      </c>
      <c r="N803" s="72">
        <f t="shared" si="44"/>
        <v>0</v>
      </c>
      <c r="O803" s="110" t="s">
        <v>1928</v>
      </c>
    </row>
    <row r="804" spans="2:15" x14ac:dyDescent="0.3">
      <c r="B804" s="83">
        <v>2017</v>
      </c>
      <c r="C804" s="109" t="s">
        <v>1744</v>
      </c>
      <c r="D804" s="109" t="s">
        <v>1761</v>
      </c>
      <c r="E804" s="86" t="s">
        <v>1762</v>
      </c>
      <c r="F804" s="86" t="s">
        <v>1763</v>
      </c>
      <c r="G804" s="86">
        <v>1000</v>
      </c>
      <c r="H804" s="86">
        <v>900</v>
      </c>
      <c r="I804" s="86">
        <v>70</v>
      </c>
      <c r="K804" s="74" t="s">
        <v>1879</v>
      </c>
      <c r="L804" s="71">
        <f t="shared" si="45"/>
        <v>0</v>
      </c>
      <c r="M804" s="74">
        <f t="shared" si="43"/>
        <v>61.74</v>
      </c>
      <c r="N804" s="72">
        <f t="shared" si="44"/>
        <v>0</v>
      </c>
      <c r="O804" s="86" t="s">
        <v>1935</v>
      </c>
    </row>
    <row r="805" spans="2:15" x14ac:dyDescent="0.3">
      <c r="B805" s="83">
        <v>2017</v>
      </c>
      <c r="C805" s="109" t="s">
        <v>1744</v>
      </c>
      <c r="D805" s="109" t="s">
        <v>1764</v>
      </c>
      <c r="E805" s="86" t="s">
        <v>1765</v>
      </c>
      <c r="F805" s="86" t="s">
        <v>1766</v>
      </c>
      <c r="G805" s="86">
        <v>785</v>
      </c>
      <c r="H805" s="86">
        <v>650</v>
      </c>
      <c r="I805" s="86">
        <v>65</v>
      </c>
      <c r="K805" s="74" t="s">
        <v>1879</v>
      </c>
      <c r="L805" s="71">
        <f t="shared" si="45"/>
        <v>0</v>
      </c>
      <c r="M805" s="74">
        <f t="shared" si="43"/>
        <v>32.502924999999998</v>
      </c>
      <c r="N805" s="72">
        <f t="shared" si="44"/>
        <v>0</v>
      </c>
      <c r="O805" s="86" t="s">
        <v>1928</v>
      </c>
    </row>
    <row r="806" spans="2:15" x14ac:dyDescent="0.3">
      <c r="B806" s="83">
        <v>2017</v>
      </c>
      <c r="C806" s="109" t="s">
        <v>1744</v>
      </c>
      <c r="D806" s="109" t="s">
        <v>1767</v>
      </c>
      <c r="E806" s="86" t="s">
        <v>1768</v>
      </c>
      <c r="F806" s="86" t="s">
        <v>1769</v>
      </c>
      <c r="G806" s="86">
        <v>1000</v>
      </c>
      <c r="H806" s="86">
        <v>900</v>
      </c>
      <c r="I806" s="86">
        <v>70</v>
      </c>
      <c r="K806" s="74" t="s">
        <v>1879</v>
      </c>
      <c r="L806" s="71">
        <f t="shared" si="45"/>
        <v>0</v>
      </c>
      <c r="M806" s="74">
        <f t="shared" si="43"/>
        <v>61.74</v>
      </c>
      <c r="N806" s="72">
        <f t="shared" si="44"/>
        <v>0</v>
      </c>
      <c r="O806" s="86" t="s">
        <v>1944</v>
      </c>
    </row>
    <row r="807" spans="2:15" x14ac:dyDescent="0.3">
      <c r="B807" s="83">
        <v>2017</v>
      </c>
      <c r="C807" s="109" t="s">
        <v>1770</v>
      </c>
      <c r="D807" s="106" t="s">
        <v>1774</v>
      </c>
      <c r="E807" s="125" t="s">
        <v>1775</v>
      </c>
      <c r="F807" s="83" t="s">
        <v>1776</v>
      </c>
      <c r="G807" s="86">
        <v>785</v>
      </c>
      <c r="H807" s="86">
        <v>650</v>
      </c>
      <c r="I807" s="86">
        <v>80</v>
      </c>
      <c r="K807" s="74" t="s">
        <v>1879</v>
      </c>
      <c r="L807" s="71">
        <f t="shared" si="45"/>
        <v>0</v>
      </c>
      <c r="M807" s="74">
        <f t="shared" si="43"/>
        <v>40.003599999999999</v>
      </c>
      <c r="N807" s="72">
        <f t="shared" si="44"/>
        <v>0</v>
      </c>
      <c r="O807" s="83" t="s">
        <v>1925</v>
      </c>
    </row>
    <row r="808" spans="2:15" x14ac:dyDescent="0.3">
      <c r="B808" s="83">
        <v>2017</v>
      </c>
      <c r="C808" s="109" t="s">
        <v>1770</v>
      </c>
      <c r="D808" s="109" t="s">
        <v>2287</v>
      </c>
      <c r="E808" s="86" t="s">
        <v>2288</v>
      </c>
      <c r="F808" s="86" t="s">
        <v>1779</v>
      </c>
      <c r="G808" s="86">
        <v>1000</v>
      </c>
      <c r="H808" s="86">
        <v>900</v>
      </c>
      <c r="I808" s="86">
        <v>70</v>
      </c>
      <c r="K808" s="74" t="s">
        <v>1879</v>
      </c>
      <c r="L808" s="71">
        <f t="shared" si="45"/>
        <v>0</v>
      </c>
      <c r="M808" s="74">
        <f t="shared" si="43"/>
        <v>61.74</v>
      </c>
      <c r="N808" s="72">
        <f t="shared" si="44"/>
        <v>0</v>
      </c>
      <c r="O808" s="86" t="s">
        <v>1939</v>
      </c>
    </row>
    <row r="809" spans="2:15" x14ac:dyDescent="0.3">
      <c r="B809" s="83">
        <v>2017</v>
      </c>
      <c r="C809" s="109" t="s">
        <v>1770</v>
      </c>
      <c r="D809" s="109" t="s">
        <v>2292</v>
      </c>
      <c r="E809" s="86" t="s">
        <v>1781</v>
      </c>
      <c r="F809" s="86" t="s">
        <v>1782</v>
      </c>
      <c r="G809" s="86">
        <v>785</v>
      </c>
      <c r="H809" s="86">
        <v>650</v>
      </c>
      <c r="I809" s="86">
        <v>80</v>
      </c>
      <c r="K809" s="74" t="s">
        <v>1879</v>
      </c>
      <c r="L809" s="71">
        <f t="shared" si="45"/>
        <v>0</v>
      </c>
      <c r="M809" s="74">
        <f t="shared" si="43"/>
        <v>40.003599999999999</v>
      </c>
      <c r="N809" s="72">
        <f t="shared" si="44"/>
        <v>0</v>
      </c>
      <c r="O809" s="83" t="s">
        <v>1925</v>
      </c>
    </row>
    <row r="810" spans="2:15" x14ac:dyDescent="0.3">
      <c r="B810" s="83">
        <v>2017</v>
      </c>
      <c r="C810" s="109" t="s">
        <v>1770</v>
      </c>
      <c r="D810" s="109" t="s">
        <v>1780</v>
      </c>
      <c r="E810" s="86" t="s">
        <v>1781</v>
      </c>
      <c r="F810" s="86" t="s">
        <v>1782</v>
      </c>
      <c r="G810" s="86">
        <v>785</v>
      </c>
      <c r="H810" s="86">
        <v>650</v>
      </c>
      <c r="I810" s="86">
        <v>80</v>
      </c>
      <c r="K810" s="74" t="s">
        <v>1879</v>
      </c>
      <c r="L810" s="71">
        <f t="shared" si="45"/>
        <v>0</v>
      </c>
      <c r="M810" s="74">
        <f t="shared" si="43"/>
        <v>40.003599999999999</v>
      </c>
      <c r="N810" s="72">
        <f t="shared" si="44"/>
        <v>0</v>
      </c>
      <c r="O810" s="83" t="s">
        <v>1925</v>
      </c>
    </row>
    <row r="811" spans="2:15" x14ac:dyDescent="0.3">
      <c r="B811" s="83">
        <v>2017</v>
      </c>
      <c r="C811" s="109" t="s">
        <v>1770</v>
      </c>
      <c r="D811" s="109" t="s">
        <v>1783</v>
      </c>
      <c r="E811" s="86" t="s">
        <v>1784</v>
      </c>
      <c r="F811" s="86" t="s">
        <v>1785</v>
      </c>
      <c r="G811" s="86">
        <v>1000</v>
      </c>
      <c r="H811" s="83">
        <v>900</v>
      </c>
      <c r="I811" s="86">
        <v>90</v>
      </c>
      <c r="K811" s="74" t="s">
        <v>1879</v>
      </c>
      <c r="L811" s="71">
        <f t="shared" si="45"/>
        <v>0</v>
      </c>
      <c r="M811" s="74">
        <f t="shared" si="43"/>
        <v>79.38</v>
      </c>
      <c r="N811" s="72">
        <f t="shared" si="44"/>
        <v>0</v>
      </c>
      <c r="O811" s="83" t="s">
        <v>1925</v>
      </c>
    </row>
    <row r="812" spans="2:15" x14ac:dyDescent="0.3">
      <c r="B812" s="83">
        <v>2017</v>
      </c>
      <c r="C812" s="109" t="s">
        <v>1793</v>
      </c>
      <c r="D812" s="109" t="s">
        <v>1794</v>
      </c>
      <c r="E812" s="86" t="s">
        <v>1795</v>
      </c>
      <c r="F812" s="86" t="s">
        <v>1796</v>
      </c>
      <c r="G812" s="86">
        <v>1000</v>
      </c>
      <c r="H812" s="86">
        <v>950</v>
      </c>
      <c r="I812" s="86">
        <v>80</v>
      </c>
      <c r="K812" s="74" t="s">
        <v>1879</v>
      </c>
      <c r="L812" s="71">
        <f t="shared" si="45"/>
        <v>0</v>
      </c>
      <c r="M812" s="74">
        <f t="shared" si="43"/>
        <v>74.48</v>
      </c>
      <c r="N812" s="72">
        <f t="shared" si="44"/>
        <v>0</v>
      </c>
      <c r="O812" s="86" t="s">
        <v>1928</v>
      </c>
    </row>
    <row r="813" spans="2:15" x14ac:dyDescent="0.3">
      <c r="B813" s="83">
        <v>2017</v>
      </c>
      <c r="C813" s="109" t="s">
        <v>1801</v>
      </c>
      <c r="D813" s="109" t="s">
        <v>1802</v>
      </c>
      <c r="E813" s="86" t="s">
        <v>1799</v>
      </c>
      <c r="F813" s="86" t="s">
        <v>1803</v>
      </c>
      <c r="G813" s="86">
        <v>1000</v>
      </c>
      <c r="H813" s="86">
        <v>880</v>
      </c>
      <c r="I813" s="86">
        <v>80</v>
      </c>
      <c r="K813" s="74" t="s">
        <v>1879</v>
      </c>
      <c r="L813" s="71">
        <f t="shared" si="45"/>
        <v>0</v>
      </c>
      <c r="M813" s="74">
        <f t="shared" si="43"/>
        <v>68.992000000000004</v>
      </c>
      <c r="N813" s="72">
        <f t="shared" si="44"/>
        <v>0</v>
      </c>
      <c r="O813" s="86" t="s">
        <v>1929</v>
      </c>
    </row>
    <row r="814" spans="2:15" x14ac:dyDescent="0.3">
      <c r="B814" s="83">
        <v>2017</v>
      </c>
      <c r="C814" s="109" t="s">
        <v>1801</v>
      </c>
      <c r="D814" s="109" t="s">
        <v>1807</v>
      </c>
      <c r="E814" s="86" t="s">
        <v>1808</v>
      </c>
      <c r="F814" s="86" t="s">
        <v>1244</v>
      </c>
      <c r="G814" s="86">
        <v>1150</v>
      </c>
      <c r="H814" s="86">
        <v>900</v>
      </c>
      <c r="I814" s="86">
        <v>80</v>
      </c>
      <c r="K814" s="74" t="s">
        <v>1879</v>
      </c>
      <c r="L814" s="71">
        <f t="shared" si="45"/>
        <v>0</v>
      </c>
      <c r="M814" s="74">
        <f t="shared" si="43"/>
        <v>81.144000000000005</v>
      </c>
      <c r="N814" s="72">
        <f t="shared" si="44"/>
        <v>0</v>
      </c>
      <c r="O814" s="86" t="s">
        <v>1929</v>
      </c>
    </row>
    <row r="815" spans="2:15" x14ac:dyDescent="0.3">
      <c r="B815" s="83">
        <v>2017</v>
      </c>
      <c r="C815" s="109" t="s">
        <v>1801</v>
      </c>
      <c r="D815" s="109" t="s">
        <v>1812</v>
      </c>
      <c r="E815" s="86" t="s">
        <v>1813</v>
      </c>
      <c r="F815" s="86" t="s">
        <v>1814</v>
      </c>
      <c r="G815" s="86">
        <v>1150</v>
      </c>
      <c r="H815" s="86">
        <v>900</v>
      </c>
      <c r="I815" s="86">
        <v>80</v>
      </c>
      <c r="K815" s="74" t="s">
        <v>1879</v>
      </c>
      <c r="L815" s="71">
        <f t="shared" si="45"/>
        <v>0</v>
      </c>
      <c r="M815" s="74">
        <f t="shared" si="43"/>
        <v>81.144000000000005</v>
      </c>
      <c r="N815" s="72">
        <f t="shared" si="44"/>
        <v>0</v>
      </c>
      <c r="O815" s="86" t="s">
        <v>1929</v>
      </c>
    </row>
    <row r="816" spans="2:15" x14ac:dyDescent="0.3">
      <c r="B816" s="83">
        <v>2017</v>
      </c>
      <c r="C816" s="109" t="s">
        <v>1801</v>
      </c>
      <c r="D816" s="109" t="s">
        <v>1815</v>
      </c>
      <c r="E816" s="86" t="s">
        <v>1816</v>
      </c>
      <c r="F816" s="86" t="s">
        <v>1743</v>
      </c>
      <c r="G816" s="86">
        <v>1000</v>
      </c>
      <c r="H816" s="86">
        <v>880</v>
      </c>
      <c r="I816" s="86">
        <v>80</v>
      </c>
      <c r="K816" s="74" t="s">
        <v>1879</v>
      </c>
      <c r="L816" s="71">
        <f t="shared" si="45"/>
        <v>0</v>
      </c>
      <c r="M816" s="74">
        <f t="shared" si="43"/>
        <v>68.992000000000004</v>
      </c>
      <c r="N816" s="72">
        <f t="shared" si="44"/>
        <v>0</v>
      </c>
      <c r="O816" s="86" t="s">
        <v>1929</v>
      </c>
    </row>
    <row r="817" spans="1:15" x14ac:dyDescent="0.3">
      <c r="B817" s="83">
        <v>2017</v>
      </c>
      <c r="C817" s="109" t="s">
        <v>1801</v>
      </c>
      <c r="D817" s="109" t="s">
        <v>1853</v>
      </c>
      <c r="E817" s="86" t="s">
        <v>1854</v>
      </c>
      <c r="F817" s="86" t="s">
        <v>1855</v>
      </c>
      <c r="G817" s="86">
        <v>785</v>
      </c>
      <c r="H817" s="86">
        <v>670</v>
      </c>
      <c r="I817" s="86">
        <v>65</v>
      </c>
      <c r="K817" s="74" t="s">
        <v>1879</v>
      </c>
      <c r="L817" s="71">
        <f t="shared" si="45"/>
        <v>0</v>
      </c>
      <c r="M817" s="74">
        <f t="shared" si="43"/>
        <v>33.503014999999998</v>
      </c>
      <c r="N817" s="72">
        <f t="shared" si="44"/>
        <v>0</v>
      </c>
      <c r="O817" s="86" t="s">
        <v>1929</v>
      </c>
    </row>
    <row r="818" spans="1:15" x14ac:dyDescent="0.3">
      <c r="B818" s="83">
        <v>2017</v>
      </c>
      <c r="C818" s="109" t="s">
        <v>1801</v>
      </c>
      <c r="D818" s="109" t="s">
        <v>1859</v>
      </c>
      <c r="E818" s="86" t="s">
        <v>1860</v>
      </c>
      <c r="F818" s="86" t="s">
        <v>1861</v>
      </c>
      <c r="G818" s="86">
        <v>1000</v>
      </c>
      <c r="H818" s="86">
        <v>950</v>
      </c>
      <c r="I818" s="86">
        <v>80</v>
      </c>
      <c r="K818" s="74" t="s">
        <v>1879</v>
      </c>
      <c r="L818" s="71">
        <f t="shared" si="45"/>
        <v>0</v>
      </c>
      <c r="M818" s="74">
        <f t="shared" si="43"/>
        <v>74.48</v>
      </c>
      <c r="N818" s="72">
        <f t="shared" si="44"/>
        <v>0</v>
      </c>
      <c r="O818" s="86" t="s">
        <v>1929</v>
      </c>
    </row>
    <row r="819" spans="1:15" x14ac:dyDescent="0.3">
      <c r="B819" s="83">
        <v>2017</v>
      </c>
      <c r="C819" s="109" t="s">
        <v>1801</v>
      </c>
      <c r="D819" s="109" t="s">
        <v>1862</v>
      </c>
      <c r="E819" s="86" t="s">
        <v>1863</v>
      </c>
      <c r="F819" s="86" t="s">
        <v>1864</v>
      </c>
      <c r="G819" s="86">
        <v>1000</v>
      </c>
      <c r="H819" s="86">
        <v>880</v>
      </c>
      <c r="I819" s="86">
        <v>80</v>
      </c>
      <c r="K819" s="74" t="s">
        <v>1879</v>
      </c>
      <c r="L819" s="71">
        <f t="shared" si="45"/>
        <v>0</v>
      </c>
      <c r="M819" s="74">
        <f t="shared" si="43"/>
        <v>68.992000000000004</v>
      </c>
      <c r="N819" s="72">
        <f t="shared" si="44"/>
        <v>0</v>
      </c>
      <c r="O819" s="86" t="s">
        <v>1929</v>
      </c>
    </row>
    <row r="820" spans="1:15" x14ac:dyDescent="0.3">
      <c r="B820" s="83">
        <v>2017</v>
      </c>
      <c r="C820" s="109" t="s">
        <v>1801</v>
      </c>
      <c r="D820" s="109" t="s">
        <v>1865</v>
      </c>
      <c r="E820" s="86" t="s">
        <v>1866</v>
      </c>
      <c r="F820" s="86" t="s">
        <v>1867</v>
      </c>
      <c r="G820" s="86">
        <v>1000</v>
      </c>
      <c r="H820" s="86">
        <v>880</v>
      </c>
      <c r="I820" s="86">
        <v>80</v>
      </c>
      <c r="K820" s="74" t="s">
        <v>1879</v>
      </c>
      <c r="L820" s="71">
        <f t="shared" si="45"/>
        <v>0</v>
      </c>
      <c r="M820" s="74">
        <f t="shared" si="43"/>
        <v>68.992000000000004</v>
      </c>
      <c r="N820" s="72">
        <f t="shared" si="44"/>
        <v>0</v>
      </c>
      <c r="O820" s="86" t="s">
        <v>1929</v>
      </c>
    </row>
    <row r="821" spans="1:15" x14ac:dyDescent="0.3">
      <c r="B821" s="83">
        <v>2017</v>
      </c>
      <c r="C821" s="109" t="s">
        <v>1801</v>
      </c>
      <c r="D821" s="109" t="s">
        <v>1868</v>
      </c>
      <c r="E821" s="86" t="s">
        <v>1869</v>
      </c>
      <c r="F821" s="86" t="s">
        <v>1870</v>
      </c>
      <c r="G821" s="86">
        <v>1150</v>
      </c>
      <c r="H821" s="86">
        <v>1000</v>
      </c>
      <c r="I821" s="86">
        <v>100</v>
      </c>
      <c r="K821" s="74" t="s">
        <v>1879</v>
      </c>
      <c r="L821" s="71">
        <f t="shared" si="45"/>
        <v>0</v>
      </c>
      <c r="M821" s="74">
        <f t="shared" si="43"/>
        <v>112.7</v>
      </c>
      <c r="N821" s="72">
        <f t="shared" si="44"/>
        <v>0</v>
      </c>
      <c r="O821" s="86" t="s">
        <v>1929</v>
      </c>
    </row>
    <row r="822" spans="1:15" x14ac:dyDescent="0.3">
      <c r="B822" s="83">
        <v>2017</v>
      </c>
      <c r="C822" s="86"/>
      <c r="D822" s="86"/>
      <c r="E822" s="86"/>
      <c r="F822" s="86"/>
      <c r="G822" s="86"/>
      <c r="H822" s="86"/>
      <c r="I822" s="86"/>
      <c r="K822" s="74" t="s">
        <v>1879</v>
      </c>
      <c r="L822" s="71">
        <f t="shared" si="45"/>
        <v>0</v>
      </c>
      <c r="M822" s="74">
        <f t="shared" ref="M822:M829" si="46">IF(K822="PEBD",PRODUCT(G822:I822)*$D$6/1000000,0)</f>
        <v>0</v>
      </c>
      <c r="N822" s="72">
        <f t="shared" ref="N822:N829" si="47">IF(M822="PEBD",PRODUCT(G822:I822)*$D$6/1000000,0)</f>
        <v>0</v>
      </c>
      <c r="O822" s="86"/>
    </row>
    <row r="823" spans="1:15" x14ac:dyDescent="0.3">
      <c r="B823" s="83">
        <v>2017</v>
      </c>
      <c r="C823" s="86"/>
      <c r="D823" s="86"/>
      <c r="E823" s="86"/>
      <c r="F823" s="86"/>
      <c r="G823" s="86"/>
      <c r="H823" s="86"/>
      <c r="I823" s="86"/>
      <c r="K823" s="74" t="s">
        <v>1879</v>
      </c>
      <c r="L823" s="71">
        <f t="shared" si="45"/>
        <v>0</v>
      </c>
      <c r="M823" s="74">
        <f t="shared" si="46"/>
        <v>0</v>
      </c>
      <c r="N823" s="72">
        <f t="shared" si="47"/>
        <v>0</v>
      </c>
      <c r="O823" s="86"/>
    </row>
    <row r="824" spans="1:15" x14ac:dyDescent="0.3">
      <c r="B824" s="83">
        <v>2017</v>
      </c>
      <c r="C824" s="86" t="s">
        <v>1916</v>
      </c>
      <c r="D824" s="86"/>
      <c r="E824" s="86"/>
      <c r="F824" s="86" t="s">
        <v>1261</v>
      </c>
      <c r="G824" s="86">
        <v>940</v>
      </c>
      <c r="H824" s="86">
        <v>880</v>
      </c>
      <c r="I824" s="86">
        <v>90</v>
      </c>
      <c r="K824" s="74" t="s">
        <v>1879</v>
      </c>
      <c r="L824" s="71">
        <f t="shared" si="45"/>
        <v>0</v>
      </c>
      <c r="M824" s="74">
        <f t="shared" si="46"/>
        <v>72.959040000000002</v>
      </c>
      <c r="N824" s="72">
        <f t="shared" si="47"/>
        <v>0</v>
      </c>
      <c r="O824" s="86" t="s">
        <v>1939</v>
      </c>
    </row>
    <row r="825" spans="1:15" x14ac:dyDescent="0.3">
      <c r="B825" s="83">
        <v>2017</v>
      </c>
      <c r="C825" s="86" t="s">
        <v>1916</v>
      </c>
      <c r="D825" s="86"/>
      <c r="E825" s="86"/>
      <c r="F825" s="86" t="s">
        <v>1917</v>
      </c>
      <c r="G825" s="86">
        <v>940</v>
      </c>
      <c r="H825" s="86">
        <v>880</v>
      </c>
      <c r="I825" s="86">
        <v>80</v>
      </c>
      <c r="K825" s="74" t="s">
        <v>1879</v>
      </c>
      <c r="L825" s="71">
        <f t="shared" si="45"/>
        <v>0</v>
      </c>
      <c r="M825" s="74">
        <f t="shared" si="46"/>
        <v>64.85248</v>
      </c>
      <c r="N825" s="72">
        <f t="shared" si="47"/>
        <v>0</v>
      </c>
      <c r="O825" s="86" t="s">
        <v>1939</v>
      </c>
    </row>
    <row r="826" spans="1:15" x14ac:dyDescent="0.3">
      <c r="B826" s="83">
        <v>2017</v>
      </c>
      <c r="C826" s="86" t="s">
        <v>1916</v>
      </c>
      <c r="D826" s="86"/>
      <c r="E826" s="86"/>
      <c r="F826" s="86" t="s">
        <v>1919</v>
      </c>
      <c r="G826" s="86">
        <v>940</v>
      </c>
      <c r="H826" s="86">
        <v>880</v>
      </c>
      <c r="I826" s="86">
        <v>80</v>
      </c>
      <c r="K826" s="74" t="s">
        <v>1879</v>
      </c>
      <c r="L826" s="71">
        <f t="shared" si="45"/>
        <v>0</v>
      </c>
      <c r="M826" s="74">
        <f t="shared" si="46"/>
        <v>64.85248</v>
      </c>
      <c r="N826" s="72">
        <f t="shared" si="47"/>
        <v>0</v>
      </c>
      <c r="O826" s="86" t="s">
        <v>1939</v>
      </c>
    </row>
    <row r="827" spans="1:15" x14ac:dyDescent="0.3">
      <c r="B827" s="83">
        <v>2017</v>
      </c>
      <c r="C827" s="86" t="s">
        <v>1916</v>
      </c>
      <c r="D827" s="86"/>
      <c r="E827" s="86"/>
      <c r="F827" s="86" t="s">
        <v>1920</v>
      </c>
      <c r="G827" s="86">
        <v>785</v>
      </c>
      <c r="H827" s="86">
        <v>650</v>
      </c>
      <c r="I827" s="86">
        <v>80</v>
      </c>
      <c r="K827" s="74" t="s">
        <v>1879</v>
      </c>
      <c r="L827" s="71">
        <f t="shared" si="45"/>
        <v>0</v>
      </c>
      <c r="M827" s="74">
        <f t="shared" si="46"/>
        <v>40.003599999999999</v>
      </c>
      <c r="N827" s="72">
        <f t="shared" si="47"/>
        <v>0</v>
      </c>
      <c r="O827" s="86" t="s">
        <v>1939</v>
      </c>
    </row>
    <row r="828" spans="1:15" x14ac:dyDescent="0.3">
      <c r="B828" s="83">
        <v>2017</v>
      </c>
      <c r="C828" s="86" t="s">
        <v>1916</v>
      </c>
      <c r="D828" s="86" t="s">
        <v>1701</v>
      </c>
      <c r="E828" s="83" t="s">
        <v>1702</v>
      </c>
      <c r="F828" s="86" t="s">
        <v>1921</v>
      </c>
      <c r="G828" s="86">
        <v>1000</v>
      </c>
      <c r="H828" s="86">
        <v>900</v>
      </c>
      <c r="I828" s="86">
        <v>100</v>
      </c>
      <c r="K828" s="74" t="s">
        <v>1879</v>
      </c>
      <c r="L828" s="71">
        <f t="shared" si="45"/>
        <v>0</v>
      </c>
      <c r="M828" s="74">
        <f t="shared" si="46"/>
        <v>88.2</v>
      </c>
      <c r="N828" s="72">
        <f t="shared" si="47"/>
        <v>0</v>
      </c>
      <c r="O828" s="177" t="s">
        <v>1935</v>
      </c>
    </row>
    <row r="829" spans="1:15" x14ac:dyDescent="0.3">
      <c r="A829" s="31" t="s">
        <v>2351</v>
      </c>
      <c r="B829" s="83">
        <v>2017</v>
      </c>
      <c r="C829" s="86" t="s">
        <v>1916</v>
      </c>
      <c r="D829" s="86" t="s">
        <v>1922</v>
      </c>
      <c r="E829" s="83" t="s">
        <v>1895</v>
      </c>
      <c r="F829" s="86" t="s">
        <v>2348</v>
      </c>
      <c r="G829" s="86">
        <v>940</v>
      </c>
      <c r="H829" s="86">
        <v>900</v>
      </c>
      <c r="I829" s="86">
        <v>80</v>
      </c>
      <c r="K829" s="74" t="s">
        <v>1879</v>
      </c>
      <c r="L829" s="71">
        <f t="shared" si="45"/>
        <v>0</v>
      </c>
      <c r="M829" s="74">
        <f t="shared" si="46"/>
        <v>66.326400000000007</v>
      </c>
      <c r="N829" s="72">
        <f t="shared" si="47"/>
        <v>0</v>
      </c>
      <c r="O829" s="177" t="s">
        <v>1935</v>
      </c>
    </row>
    <row r="830" spans="1:15" x14ac:dyDescent="0.3">
      <c r="A830" s="31" t="s">
        <v>2352</v>
      </c>
      <c r="B830" s="83">
        <v>2018</v>
      </c>
      <c r="C830" s="130" t="s">
        <v>714</v>
      </c>
      <c r="D830" s="130" t="s">
        <v>715</v>
      </c>
      <c r="E830" s="130" t="s">
        <v>716</v>
      </c>
      <c r="F830" s="131" t="s">
        <v>717</v>
      </c>
      <c r="G830" s="132">
        <v>1050</v>
      </c>
      <c r="H830" s="132">
        <v>950</v>
      </c>
      <c r="I830" s="132">
        <v>80</v>
      </c>
      <c r="K830" s="74" t="s">
        <v>1879</v>
      </c>
      <c r="L830" s="71">
        <f t="shared" si="45"/>
        <v>0</v>
      </c>
      <c r="M830" s="74">
        <f t="shared" ref="M830:M893" si="48">IF(K830="PEBD",PRODUCT(G830:I830)*$D$6/1000000,0)</f>
        <v>78.203999999999994</v>
      </c>
      <c r="N830" s="72">
        <f t="shared" ref="N830:N893" si="49">IF(M830="PEBD",PRODUCT(G830:I830)*$D$6/1000000,0)</f>
        <v>0</v>
      </c>
      <c r="O830" s="178" t="s">
        <v>1925</v>
      </c>
    </row>
    <row r="831" spans="1:15" x14ac:dyDescent="0.3">
      <c r="B831" s="83">
        <v>2018</v>
      </c>
      <c r="C831" s="131" t="s">
        <v>714</v>
      </c>
      <c r="D831" s="131" t="s">
        <v>718</v>
      </c>
      <c r="E831" s="131" t="s">
        <v>719</v>
      </c>
      <c r="F831" s="131" t="s">
        <v>720</v>
      </c>
      <c r="G831" s="132">
        <v>1000</v>
      </c>
      <c r="H831" s="132">
        <v>920</v>
      </c>
      <c r="I831" s="132">
        <v>75</v>
      </c>
      <c r="K831" s="74" t="s">
        <v>1879</v>
      </c>
      <c r="L831" s="71">
        <f t="shared" si="45"/>
        <v>0</v>
      </c>
      <c r="M831" s="74">
        <f t="shared" si="48"/>
        <v>67.62</v>
      </c>
      <c r="N831" s="72">
        <f t="shared" si="49"/>
        <v>0</v>
      </c>
      <c r="O831" s="178" t="s">
        <v>1926</v>
      </c>
    </row>
    <row r="832" spans="1:15" x14ac:dyDescent="0.3">
      <c r="B832" s="83">
        <v>2018</v>
      </c>
      <c r="C832" s="131" t="s">
        <v>714</v>
      </c>
      <c r="D832" s="131" t="s">
        <v>721</v>
      </c>
      <c r="E832" s="131" t="s">
        <v>722</v>
      </c>
      <c r="F832" s="131" t="s">
        <v>723</v>
      </c>
      <c r="G832" s="131">
        <v>780</v>
      </c>
      <c r="H832" s="131">
        <v>650</v>
      </c>
      <c r="I832" s="131">
        <v>60</v>
      </c>
      <c r="K832" s="74" t="s">
        <v>1879</v>
      </c>
      <c r="L832" s="71">
        <f t="shared" si="45"/>
        <v>0</v>
      </c>
      <c r="M832" s="74">
        <f t="shared" si="48"/>
        <v>29.811599999999999</v>
      </c>
      <c r="N832" s="72">
        <f t="shared" si="49"/>
        <v>0</v>
      </c>
      <c r="O832" s="131" t="s">
        <v>1927</v>
      </c>
    </row>
    <row r="833" spans="2:15" x14ac:dyDescent="0.3">
      <c r="B833" s="83">
        <v>2018</v>
      </c>
      <c r="C833" s="130" t="s">
        <v>714</v>
      </c>
      <c r="D833" s="130" t="s">
        <v>724</v>
      </c>
      <c r="E833" s="130" t="s">
        <v>725</v>
      </c>
      <c r="F833" s="131" t="s">
        <v>726</v>
      </c>
      <c r="G833" s="131">
        <v>950</v>
      </c>
      <c r="H833" s="131">
        <v>860</v>
      </c>
      <c r="I833" s="131">
        <v>80</v>
      </c>
      <c r="K833" s="74" t="s">
        <v>1879</v>
      </c>
      <c r="L833" s="71">
        <f t="shared" si="45"/>
        <v>0</v>
      </c>
      <c r="M833" s="74">
        <f t="shared" si="48"/>
        <v>64.052800000000005</v>
      </c>
      <c r="N833" s="72">
        <f t="shared" si="49"/>
        <v>0</v>
      </c>
      <c r="O833" s="131" t="s">
        <v>1925</v>
      </c>
    </row>
    <row r="834" spans="2:15" x14ac:dyDescent="0.3">
      <c r="B834" s="83">
        <v>2018</v>
      </c>
      <c r="C834" s="133" t="s">
        <v>1418</v>
      </c>
      <c r="D834" s="133" t="s">
        <v>2305</v>
      </c>
      <c r="E834" s="133" t="s">
        <v>2306</v>
      </c>
      <c r="F834" s="133" t="s">
        <v>1429</v>
      </c>
      <c r="G834" s="134">
        <v>1000</v>
      </c>
      <c r="H834" s="134">
        <v>900</v>
      </c>
      <c r="I834" s="134">
        <v>85</v>
      </c>
      <c r="K834" s="74" t="s">
        <v>1879</v>
      </c>
      <c r="L834" s="71">
        <f t="shared" si="45"/>
        <v>0</v>
      </c>
      <c r="M834" s="74">
        <f t="shared" si="48"/>
        <v>74.97</v>
      </c>
      <c r="N834" s="72">
        <f t="shared" si="49"/>
        <v>0</v>
      </c>
      <c r="O834" s="179" t="s">
        <v>1942</v>
      </c>
    </row>
    <row r="835" spans="2:15" x14ac:dyDescent="0.3">
      <c r="B835" s="83">
        <v>2018</v>
      </c>
      <c r="C835" s="133" t="s">
        <v>1418</v>
      </c>
      <c r="D835" s="133" t="s">
        <v>2307</v>
      </c>
      <c r="E835" s="133" t="s">
        <v>2308</v>
      </c>
      <c r="F835" s="133" t="s">
        <v>1432</v>
      </c>
      <c r="G835" s="134">
        <v>1000</v>
      </c>
      <c r="H835" s="134">
        <v>900</v>
      </c>
      <c r="I835" s="134">
        <v>85</v>
      </c>
      <c r="K835" s="74" t="s">
        <v>1879</v>
      </c>
      <c r="L835" s="71">
        <f t="shared" si="45"/>
        <v>0</v>
      </c>
      <c r="M835" s="74">
        <f t="shared" si="48"/>
        <v>74.97</v>
      </c>
      <c r="N835" s="72">
        <f t="shared" si="49"/>
        <v>0</v>
      </c>
      <c r="O835" s="179" t="s">
        <v>1942</v>
      </c>
    </row>
    <row r="836" spans="2:15" x14ac:dyDescent="0.3">
      <c r="B836" s="83">
        <v>2018</v>
      </c>
      <c r="C836" s="135" t="s">
        <v>771</v>
      </c>
      <c r="D836" s="135" t="s">
        <v>772</v>
      </c>
      <c r="E836" s="135" t="s">
        <v>773</v>
      </c>
      <c r="F836" s="135" t="s">
        <v>774</v>
      </c>
      <c r="G836" s="135">
        <v>940</v>
      </c>
      <c r="H836" s="135">
        <v>870</v>
      </c>
      <c r="I836" s="135">
        <v>80</v>
      </c>
      <c r="K836" s="74" t="s">
        <v>1879</v>
      </c>
      <c r="L836" s="71">
        <f t="shared" si="45"/>
        <v>0.2</v>
      </c>
      <c r="M836" s="74">
        <f t="shared" si="48"/>
        <v>64.115520000000004</v>
      </c>
      <c r="N836" s="72">
        <f t="shared" si="49"/>
        <v>0</v>
      </c>
      <c r="O836" s="180" t="s">
        <v>1928</v>
      </c>
    </row>
    <row r="837" spans="2:15" x14ac:dyDescent="0.3">
      <c r="B837" s="83">
        <v>2018</v>
      </c>
      <c r="C837" s="133" t="s">
        <v>1418</v>
      </c>
      <c r="D837" s="133" t="s">
        <v>2309</v>
      </c>
      <c r="E837" s="133" t="s">
        <v>2310</v>
      </c>
      <c r="F837" s="133" t="s">
        <v>1435</v>
      </c>
      <c r="G837" s="134">
        <v>1000</v>
      </c>
      <c r="H837" s="134">
        <v>900</v>
      </c>
      <c r="I837" s="134">
        <v>85</v>
      </c>
      <c r="K837" s="74" t="s">
        <v>1879</v>
      </c>
      <c r="L837" s="71">
        <f t="shared" si="45"/>
        <v>0</v>
      </c>
      <c r="M837" s="74">
        <f t="shared" si="48"/>
        <v>74.97</v>
      </c>
      <c r="N837" s="72">
        <f t="shared" si="49"/>
        <v>0</v>
      </c>
      <c r="O837" s="179" t="s">
        <v>1942</v>
      </c>
    </row>
    <row r="838" spans="2:15" x14ac:dyDescent="0.3">
      <c r="B838" s="83">
        <v>2018</v>
      </c>
      <c r="C838" s="130" t="s">
        <v>727</v>
      </c>
      <c r="D838" s="136" t="s">
        <v>728</v>
      </c>
      <c r="E838" s="137" t="s">
        <v>729</v>
      </c>
      <c r="F838" s="131" t="s">
        <v>730</v>
      </c>
      <c r="G838" s="132">
        <v>1150</v>
      </c>
      <c r="H838" s="132">
        <v>1000</v>
      </c>
      <c r="I838" s="132">
        <v>95</v>
      </c>
      <c r="K838" s="74" t="s">
        <v>1879</v>
      </c>
      <c r="L838" s="71">
        <f t="shared" si="45"/>
        <v>0.3</v>
      </c>
      <c r="M838" s="74">
        <f t="shared" si="48"/>
        <v>107.065</v>
      </c>
      <c r="N838" s="72">
        <f t="shared" si="49"/>
        <v>0</v>
      </c>
      <c r="O838" s="178" t="s">
        <v>1929</v>
      </c>
    </row>
    <row r="839" spans="2:15" x14ac:dyDescent="0.3">
      <c r="B839" s="83">
        <v>2018</v>
      </c>
      <c r="C839" s="130" t="s">
        <v>727</v>
      </c>
      <c r="D839" s="136" t="s">
        <v>735</v>
      </c>
      <c r="E839" s="137" t="s">
        <v>736</v>
      </c>
      <c r="F839" s="131" t="s">
        <v>737</v>
      </c>
      <c r="G839" s="132"/>
      <c r="H839" s="132"/>
      <c r="I839" s="132"/>
      <c r="K839" s="74" t="s">
        <v>1879</v>
      </c>
      <c r="L839" s="71">
        <f t="shared" si="45"/>
        <v>0.3</v>
      </c>
      <c r="M839" s="74">
        <f t="shared" si="48"/>
        <v>0</v>
      </c>
      <c r="N839" s="72">
        <f t="shared" si="49"/>
        <v>0</v>
      </c>
      <c r="O839" s="178"/>
    </row>
    <row r="840" spans="2:15" x14ac:dyDescent="0.3">
      <c r="B840" s="83">
        <v>2018</v>
      </c>
      <c r="C840" s="130" t="s">
        <v>727</v>
      </c>
      <c r="D840" s="136" t="s">
        <v>738</v>
      </c>
      <c r="E840" s="137" t="s">
        <v>739</v>
      </c>
      <c r="F840" s="131" t="s">
        <v>740</v>
      </c>
      <c r="G840" s="132">
        <v>580</v>
      </c>
      <c r="H840" s="132">
        <v>480</v>
      </c>
      <c r="I840" s="132">
        <v>130</v>
      </c>
      <c r="K840" s="74" t="s">
        <v>1879</v>
      </c>
      <c r="L840" s="71">
        <f t="shared" si="45"/>
        <v>0.3</v>
      </c>
      <c r="M840" s="74">
        <f t="shared" si="48"/>
        <v>35.468159999999997</v>
      </c>
      <c r="N840" s="72">
        <f t="shared" si="49"/>
        <v>0</v>
      </c>
      <c r="O840" s="178" t="s">
        <v>1929</v>
      </c>
    </row>
    <row r="841" spans="2:15" x14ac:dyDescent="0.3">
      <c r="B841" s="83">
        <v>2018</v>
      </c>
      <c r="C841" s="130" t="s">
        <v>727</v>
      </c>
      <c r="D841" s="136" t="s">
        <v>741</v>
      </c>
      <c r="E841" s="137" t="s">
        <v>742</v>
      </c>
      <c r="F841" s="131" t="s">
        <v>743</v>
      </c>
      <c r="G841" s="132">
        <v>740</v>
      </c>
      <c r="H841" s="132">
        <v>800</v>
      </c>
      <c r="I841" s="132">
        <v>130</v>
      </c>
      <c r="K841" s="74" t="s">
        <v>1879</v>
      </c>
      <c r="L841" s="71">
        <f t="shared" si="45"/>
        <v>0.3</v>
      </c>
      <c r="M841" s="74">
        <f t="shared" si="48"/>
        <v>75.4208</v>
      </c>
      <c r="N841" s="72">
        <f t="shared" si="49"/>
        <v>0</v>
      </c>
      <c r="O841" s="178" t="s">
        <v>1929</v>
      </c>
    </row>
    <row r="842" spans="2:15" x14ac:dyDescent="0.3">
      <c r="B842" s="83">
        <v>2018</v>
      </c>
      <c r="C842" s="130" t="s">
        <v>727</v>
      </c>
      <c r="D842" s="136" t="s">
        <v>744</v>
      </c>
      <c r="E842" s="137" t="s">
        <v>745</v>
      </c>
      <c r="F842" s="131" t="s">
        <v>746</v>
      </c>
      <c r="G842" s="132">
        <v>580</v>
      </c>
      <c r="H842" s="132">
        <v>480</v>
      </c>
      <c r="I842" s="132">
        <v>130</v>
      </c>
      <c r="K842" s="74" t="s">
        <v>1879</v>
      </c>
      <c r="L842" s="71">
        <f t="shared" si="45"/>
        <v>0.3</v>
      </c>
      <c r="M842" s="74">
        <f t="shared" si="48"/>
        <v>35.468159999999997</v>
      </c>
      <c r="N842" s="72">
        <f t="shared" si="49"/>
        <v>0</v>
      </c>
      <c r="O842" s="178" t="s">
        <v>1929</v>
      </c>
    </row>
    <row r="843" spans="2:15" x14ac:dyDescent="0.3">
      <c r="B843" s="83">
        <v>2018</v>
      </c>
      <c r="C843" s="130" t="s">
        <v>727</v>
      </c>
      <c r="D843" s="136" t="s">
        <v>747</v>
      </c>
      <c r="E843" s="137" t="s">
        <v>748</v>
      </c>
      <c r="F843" s="131" t="s">
        <v>749</v>
      </c>
      <c r="G843" s="132">
        <v>740</v>
      </c>
      <c r="H843" s="132">
        <v>800</v>
      </c>
      <c r="I843" s="132">
        <v>130</v>
      </c>
      <c r="K843" s="74" t="s">
        <v>1879</v>
      </c>
      <c r="L843" s="71">
        <f t="shared" ref="L843:L906" si="50">IF(AND(C843="Botanic",B843&gt;2017),0.3,IF(AND(O843="Placel",B843&gt;2017), 0.2,IF(AND(OR(D843="UTRU50E",D843 = "UEPL50E", D843 = "UGBS20E"),B843&gt;2019),0.2,0)))</f>
        <v>0.3</v>
      </c>
      <c r="M843" s="74">
        <f t="shared" si="48"/>
        <v>75.4208</v>
      </c>
      <c r="N843" s="72">
        <f t="shared" si="49"/>
        <v>0</v>
      </c>
      <c r="O843" s="178" t="s">
        <v>1929</v>
      </c>
    </row>
    <row r="844" spans="2:15" x14ac:dyDescent="0.3">
      <c r="B844" s="83">
        <v>2018</v>
      </c>
      <c r="C844" s="130" t="s">
        <v>727</v>
      </c>
      <c r="D844" s="136" t="s">
        <v>750</v>
      </c>
      <c r="E844" s="137" t="s">
        <v>751</v>
      </c>
      <c r="F844" s="131" t="s">
        <v>752</v>
      </c>
      <c r="G844" s="132">
        <v>740</v>
      </c>
      <c r="H844" s="132">
        <v>800</v>
      </c>
      <c r="I844" s="132">
        <v>130</v>
      </c>
      <c r="K844" s="74" t="s">
        <v>1879</v>
      </c>
      <c r="L844" s="71">
        <f t="shared" si="50"/>
        <v>0.3</v>
      </c>
      <c r="M844" s="74">
        <f t="shared" si="48"/>
        <v>75.4208</v>
      </c>
      <c r="N844" s="72">
        <f t="shared" si="49"/>
        <v>0</v>
      </c>
      <c r="O844" s="178" t="s">
        <v>1929</v>
      </c>
    </row>
    <row r="845" spans="2:15" x14ac:dyDescent="0.3">
      <c r="B845" s="83">
        <v>2018</v>
      </c>
      <c r="C845" s="130" t="s">
        <v>727</v>
      </c>
      <c r="D845" s="136" t="s">
        <v>753</v>
      </c>
      <c r="E845" s="137" t="s">
        <v>754</v>
      </c>
      <c r="F845" s="131" t="s">
        <v>755</v>
      </c>
      <c r="G845" s="132">
        <v>940</v>
      </c>
      <c r="H845" s="132">
        <v>1000</v>
      </c>
      <c r="I845" s="132">
        <v>120</v>
      </c>
      <c r="K845" s="74" t="s">
        <v>1879</v>
      </c>
      <c r="L845" s="71">
        <f t="shared" si="50"/>
        <v>0.3</v>
      </c>
      <c r="M845" s="74">
        <f t="shared" si="48"/>
        <v>110.544</v>
      </c>
      <c r="N845" s="72">
        <f t="shared" si="49"/>
        <v>0</v>
      </c>
      <c r="O845" s="178" t="s">
        <v>1929</v>
      </c>
    </row>
    <row r="846" spans="2:15" x14ac:dyDescent="0.3">
      <c r="B846" s="83">
        <v>2018</v>
      </c>
      <c r="C846" s="130" t="s">
        <v>727</v>
      </c>
      <c r="D846" s="136" t="s">
        <v>756</v>
      </c>
      <c r="E846" s="137" t="s">
        <v>757</v>
      </c>
      <c r="F846" s="131" t="s">
        <v>758</v>
      </c>
      <c r="G846" s="132">
        <v>940</v>
      </c>
      <c r="H846" s="132">
        <v>1000</v>
      </c>
      <c r="I846" s="132">
        <v>120</v>
      </c>
      <c r="K846" s="74" t="s">
        <v>1879</v>
      </c>
      <c r="L846" s="71">
        <f t="shared" si="50"/>
        <v>0.3</v>
      </c>
      <c r="M846" s="74">
        <f t="shared" si="48"/>
        <v>110.544</v>
      </c>
      <c r="N846" s="72">
        <f t="shared" si="49"/>
        <v>0</v>
      </c>
      <c r="O846" s="178" t="s">
        <v>1929</v>
      </c>
    </row>
    <row r="847" spans="2:15" x14ac:dyDescent="0.3">
      <c r="B847" s="83">
        <v>2018</v>
      </c>
      <c r="C847" s="130" t="s">
        <v>727</v>
      </c>
      <c r="D847" s="136" t="s">
        <v>759</v>
      </c>
      <c r="E847" s="137" t="s">
        <v>760</v>
      </c>
      <c r="F847" s="131" t="s">
        <v>761</v>
      </c>
      <c r="G847" s="132">
        <v>940</v>
      </c>
      <c r="H847" s="132">
        <v>1000</v>
      </c>
      <c r="I847" s="132">
        <v>120</v>
      </c>
      <c r="K847" s="74" t="s">
        <v>1879</v>
      </c>
      <c r="L847" s="71">
        <f t="shared" si="50"/>
        <v>0.3</v>
      </c>
      <c r="M847" s="74">
        <f t="shared" si="48"/>
        <v>110.544</v>
      </c>
      <c r="N847" s="72">
        <f t="shared" si="49"/>
        <v>0</v>
      </c>
      <c r="O847" s="178" t="s">
        <v>1929</v>
      </c>
    </row>
    <row r="848" spans="2:15" x14ac:dyDescent="0.3">
      <c r="B848" s="83">
        <v>2018</v>
      </c>
      <c r="C848" s="130" t="s">
        <v>727</v>
      </c>
      <c r="D848" s="136" t="s">
        <v>762</v>
      </c>
      <c r="E848" s="137" t="s">
        <v>763</v>
      </c>
      <c r="F848" s="131" t="s">
        <v>764</v>
      </c>
      <c r="G848" s="132">
        <v>580</v>
      </c>
      <c r="H848" s="132">
        <v>400</v>
      </c>
      <c r="I848" s="132">
        <v>70</v>
      </c>
      <c r="K848" s="74" t="s">
        <v>1879</v>
      </c>
      <c r="L848" s="71">
        <f t="shared" si="50"/>
        <v>0.3</v>
      </c>
      <c r="M848" s="74">
        <f t="shared" si="48"/>
        <v>15.9152</v>
      </c>
      <c r="N848" s="72">
        <f t="shared" si="49"/>
        <v>0</v>
      </c>
      <c r="O848" s="178" t="s">
        <v>1929</v>
      </c>
    </row>
    <row r="849" spans="2:15" x14ac:dyDescent="0.3">
      <c r="B849" s="83">
        <v>2018</v>
      </c>
      <c r="C849" s="130" t="s">
        <v>727</v>
      </c>
      <c r="D849" s="136" t="s">
        <v>765</v>
      </c>
      <c r="E849" s="137" t="s">
        <v>766</v>
      </c>
      <c r="F849" s="131" t="s">
        <v>767</v>
      </c>
      <c r="G849" s="132">
        <v>835</v>
      </c>
      <c r="H849" s="132">
        <v>520</v>
      </c>
      <c r="I849" s="132">
        <v>120</v>
      </c>
      <c r="K849" s="74" t="s">
        <v>1879</v>
      </c>
      <c r="L849" s="71">
        <f t="shared" si="50"/>
        <v>0.3</v>
      </c>
      <c r="M849" s="74">
        <f t="shared" si="48"/>
        <v>51.061920000000001</v>
      </c>
      <c r="N849" s="72">
        <f t="shared" si="49"/>
        <v>0</v>
      </c>
      <c r="O849" s="178" t="s">
        <v>1929</v>
      </c>
    </row>
    <row r="850" spans="2:15" x14ac:dyDescent="0.3">
      <c r="B850" s="83">
        <v>2018</v>
      </c>
      <c r="C850" s="130" t="s">
        <v>727</v>
      </c>
      <c r="D850" s="136" t="s">
        <v>768</v>
      </c>
      <c r="E850" s="137" t="s">
        <v>769</v>
      </c>
      <c r="F850" s="131" t="s">
        <v>770</v>
      </c>
      <c r="G850" s="132">
        <v>890</v>
      </c>
      <c r="H850" s="132">
        <v>700</v>
      </c>
      <c r="I850" s="132">
        <v>120</v>
      </c>
      <c r="K850" s="74" t="s">
        <v>1879</v>
      </c>
      <c r="L850" s="71">
        <f t="shared" si="50"/>
        <v>0.3</v>
      </c>
      <c r="M850" s="74">
        <f t="shared" si="48"/>
        <v>73.264799999999994</v>
      </c>
      <c r="N850" s="72">
        <f t="shared" si="49"/>
        <v>0</v>
      </c>
      <c r="O850" s="178" t="s">
        <v>1929</v>
      </c>
    </row>
    <row r="851" spans="2:15" x14ac:dyDescent="0.3">
      <c r="B851" s="83">
        <v>2018</v>
      </c>
      <c r="C851" s="130" t="s">
        <v>727</v>
      </c>
      <c r="D851" s="136" t="s">
        <v>775</v>
      </c>
      <c r="E851" s="137" t="s">
        <v>776</v>
      </c>
      <c r="F851" s="131" t="s">
        <v>777</v>
      </c>
      <c r="G851" s="132">
        <v>1150</v>
      </c>
      <c r="H851" s="132">
        <v>1000</v>
      </c>
      <c r="I851" s="132">
        <v>100</v>
      </c>
      <c r="K851" s="74" t="s">
        <v>1879</v>
      </c>
      <c r="L851" s="71">
        <f t="shared" si="50"/>
        <v>0.3</v>
      </c>
      <c r="M851" s="74">
        <f t="shared" si="48"/>
        <v>112.7</v>
      </c>
      <c r="N851" s="72">
        <f t="shared" si="49"/>
        <v>0</v>
      </c>
      <c r="O851" s="178" t="s">
        <v>1929</v>
      </c>
    </row>
    <row r="852" spans="2:15" x14ac:dyDescent="0.3">
      <c r="B852" s="83">
        <v>2018</v>
      </c>
      <c r="C852" s="130" t="s">
        <v>727</v>
      </c>
      <c r="D852" s="136" t="s">
        <v>778</v>
      </c>
      <c r="E852" s="137" t="s">
        <v>779</v>
      </c>
      <c r="F852" s="131" t="s">
        <v>780</v>
      </c>
      <c r="G852" s="132">
        <v>940</v>
      </c>
      <c r="H852" s="132">
        <v>880</v>
      </c>
      <c r="I852" s="132">
        <v>110</v>
      </c>
      <c r="K852" s="74" t="s">
        <v>1879</v>
      </c>
      <c r="L852" s="71">
        <f t="shared" si="50"/>
        <v>0.3</v>
      </c>
      <c r="M852" s="74">
        <f t="shared" si="48"/>
        <v>89.172160000000005</v>
      </c>
      <c r="N852" s="72">
        <f t="shared" si="49"/>
        <v>0</v>
      </c>
      <c r="O852" s="178" t="s">
        <v>1929</v>
      </c>
    </row>
    <row r="853" spans="2:15" x14ac:dyDescent="0.3">
      <c r="B853" s="83">
        <v>2018</v>
      </c>
      <c r="C853" s="138" t="s">
        <v>781</v>
      </c>
      <c r="D853" s="139" t="s">
        <v>790</v>
      </c>
      <c r="E853" s="131" t="s">
        <v>791</v>
      </c>
      <c r="F853" s="131" t="s">
        <v>792</v>
      </c>
      <c r="G853" s="131">
        <v>580</v>
      </c>
      <c r="H853" s="131">
        <v>405</v>
      </c>
      <c r="I853" s="140">
        <v>75</v>
      </c>
      <c r="K853" s="74" t="s">
        <v>1879</v>
      </c>
      <c r="L853" s="71">
        <f t="shared" si="50"/>
        <v>0</v>
      </c>
      <c r="M853" s="74">
        <f t="shared" si="48"/>
        <v>17.265149999999998</v>
      </c>
      <c r="N853" s="72">
        <f t="shared" si="49"/>
        <v>0</v>
      </c>
      <c r="O853" s="131" t="s">
        <v>1932</v>
      </c>
    </row>
    <row r="854" spans="2:15" x14ac:dyDescent="0.3">
      <c r="B854" s="83">
        <v>2018</v>
      </c>
      <c r="C854" s="133" t="s">
        <v>781</v>
      </c>
      <c r="D854" s="133" t="s">
        <v>793</v>
      </c>
      <c r="E854" s="133" t="s">
        <v>794</v>
      </c>
      <c r="F854" s="133" t="s">
        <v>795</v>
      </c>
      <c r="G854" s="133">
        <v>680</v>
      </c>
      <c r="H854" s="133">
        <v>520</v>
      </c>
      <c r="I854" s="133">
        <v>65</v>
      </c>
      <c r="K854" s="74" t="s">
        <v>1879</v>
      </c>
      <c r="L854" s="71">
        <f t="shared" si="50"/>
        <v>0</v>
      </c>
      <c r="M854" s="74">
        <f t="shared" si="48"/>
        <v>22.524319999999999</v>
      </c>
      <c r="N854" s="72">
        <f t="shared" si="49"/>
        <v>0</v>
      </c>
      <c r="O854" s="133" t="s">
        <v>1932</v>
      </c>
    </row>
    <row r="855" spans="2:15" x14ac:dyDescent="0.3">
      <c r="B855" s="83">
        <v>2018</v>
      </c>
      <c r="C855" s="138" t="s">
        <v>781</v>
      </c>
      <c r="D855" s="139" t="s">
        <v>796</v>
      </c>
      <c r="E855" s="131" t="s">
        <v>797</v>
      </c>
      <c r="F855" s="131" t="s">
        <v>798</v>
      </c>
      <c r="G855" s="131">
        <v>730</v>
      </c>
      <c r="H855" s="131">
        <v>600</v>
      </c>
      <c r="I855" s="131">
        <v>75</v>
      </c>
      <c r="K855" s="74" t="s">
        <v>1879</v>
      </c>
      <c r="L855" s="71">
        <f t="shared" si="50"/>
        <v>0</v>
      </c>
      <c r="M855" s="74">
        <f t="shared" si="48"/>
        <v>32.192999999999998</v>
      </c>
      <c r="N855" s="72">
        <f t="shared" si="49"/>
        <v>0</v>
      </c>
      <c r="O855" s="131" t="s">
        <v>1932</v>
      </c>
    </row>
    <row r="856" spans="2:15" x14ac:dyDescent="0.3">
      <c r="B856" s="83">
        <v>2018</v>
      </c>
      <c r="C856" s="133" t="s">
        <v>781</v>
      </c>
      <c r="D856" s="133" t="s">
        <v>799</v>
      </c>
      <c r="E856" s="133" t="s">
        <v>800</v>
      </c>
      <c r="F856" s="133" t="s">
        <v>801</v>
      </c>
      <c r="G856" s="133">
        <v>785</v>
      </c>
      <c r="H856" s="133">
        <v>650</v>
      </c>
      <c r="I856" s="133">
        <v>65</v>
      </c>
      <c r="K856" s="74" t="s">
        <v>1879</v>
      </c>
      <c r="L856" s="71">
        <f t="shared" si="50"/>
        <v>0</v>
      </c>
      <c r="M856" s="74">
        <f t="shared" si="48"/>
        <v>32.502924999999998</v>
      </c>
      <c r="N856" s="72">
        <f t="shared" si="49"/>
        <v>0</v>
      </c>
      <c r="O856" s="133" t="s">
        <v>1932</v>
      </c>
    </row>
    <row r="857" spans="2:15" x14ac:dyDescent="0.3">
      <c r="B857" s="83">
        <v>2018</v>
      </c>
      <c r="C857" s="133" t="s">
        <v>781</v>
      </c>
      <c r="D857" s="133" t="s">
        <v>805</v>
      </c>
      <c r="E857" s="133" t="s">
        <v>806</v>
      </c>
      <c r="F857" s="133" t="s">
        <v>807</v>
      </c>
      <c r="G857" s="133">
        <v>1000</v>
      </c>
      <c r="H857" s="133">
        <v>900</v>
      </c>
      <c r="I857" s="133">
        <v>80</v>
      </c>
      <c r="K857" s="74" t="s">
        <v>1879</v>
      </c>
      <c r="L857" s="71">
        <f t="shared" si="50"/>
        <v>0</v>
      </c>
      <c r="M857" s="74">
        <f t="shared" si="48"/>
        <v>70.56</v>
      </c>
      <c r="N857" s="72">
        <f t="shared" si="49"/>
        <v>0</v>
      </c>
      <c r="O857" s="133" t="s">
        <v>1932</v>
      </c>
    </row>
    <row r="858" spans="2:15" x14ac:dyDescent="0.3">
      <c r="B858" s="83">
        <v>2018</v>
      </c>
      <c r="C858" s="138" t="s">
        <v>781</v>
      </c>
      <c r="D858" s="139" t="s">
        <v>808</v>
      </c>
      <c r="E858" s="131" t="s">
        <v>809</v>
      </c>
      <c r="F858" s="131" t="s">
        <v>810</v>
      </c>
      <c r="G858" s="131">
        <v>785</v>
      </c>
      <c r="H858" s="131">
        <v>650</v>
      </c>
      <c r="I858" s="131">
        <v>65</v>
      </c>
      <c r="K858" s="74" t="s">
        <v>1879</v>
      </c>
      <c r="L858" s="71">
        <f t="shared" si="50"/>
        <v>0</v>
      </c>
      <c r="M858" s="74">
        <f t="shared" si="48"/>
        <v>32.502924999999998</v>
      </c>
      <c r="N858" s="72">
        <f t="shared" si="49"/>
        <v>0</v>
      </c>
      <c r="O858" s="131" t="s">
        <v>1941</v>
      </c>
    </row>
    <row r="859" spans="2:15" x14ac:dyDescent="0.3">
      <c r="B859" s="83">
        <v>2018</v>
      </c>
      <c r="C859" s="138" t="s">
        <v>781</v>
      </c>
      <c r="D859" s="139" t="s">
        <v>811</v>
      </c>
      <c r="E859" s="141" t="s">
        <v>812</v>
      </c>
      <c r="F859" s="131" t="s">
        <v>813</v>
      </c>
      <c r="G859" s="131">
        <v>1000</v>
      </c>
      <c r="H859" s="131">
        <v>900</v>
      </c>
      <c r="I859" s="131">
        <v>80</v>
      </c>
      <c r="K859" s="74" t="s">
        <v>1879</v>
      </c>
      <c r="L859" s="71">
        <f t="shared" si="50"/>
        <v>0</v>
      </c>
      <c r="M859" s="74">
        <f t="shared" si="48"/>
        <v>70.56</v>
      </c>
      <c r="N859" s="72">
        <f t="shared" si="49"/>
        <v>0</v>
      </c>
      <c r="O859" s="131" t="s">
        <v>1941</v>
      </c>
    </row>
    <row r="860" spans="2:15" x14ac:dyDescent="0.3">
      <c r="B860" s="83">
        <v>2018</v>
      </c>
      <c r="C860" s="138" t="s">
        <v>781</v>
      </c>
      <c r="D860" s="139" t="s">
        <v>509</v>
      </c>
      <c r="E860" s="141" t="s">
        <v>814</v>
      </c>
      <c r="F860" s="131" t="s">
        <v>1961</v>
      </c>
      <c r="G860" s="131">
        <v>580</v>
      </c>
      <c r="H860" s="131">
        <v>350</v>
      </c>
      <c r="I860" s="131">
        <v>80</v>
      </c>
      <c r="K860" s="74" t="s">
        <v>1879</v>
      </c>
      <c r="L860" s="71">
        <f t="shared" si="50"/>
        <v>0</v>
      </c>
      <c r="M860" s="74">
        <f t="shared" si="48"/>
        <v>15.9152</v>
      </c>
      <c r="N860" s="72">
        <f t="shared" si="49"/>
        <v>0</v>
      </c>
      <c r="O860" s="131" t="s">
        <v>1932</v>
      </c>
    </row>
    <row r="861" spans="2:15" x14ac:dyDescent="0.3">
      <c r="B861" s="83">
        <v>2018</v>
      </c>
      <c r="C861" s="138" t="s">
        <v>781</v>
      </c>
      <c r="D861" s="139" t="s">
        <v>511</v>
      </c>
      <c r="E861" s="141" t="s">
        <v>816</v>
      </c>
      <c r="F861" s="131" t="s">
        <v>1962</v>
      </c>
      <c r="G861" s="131">
        <v>680</v>
      </c>
      <c r="H861" s="131">
        <v>580</v>
      </c>
      <c r="I861" s="131">
        <v>80</v>
      </c>
      <c r="K861" s="74" t="s">
        <v>1879</v>
      </c>
      <c r="L861" s="71">
        <f t="shared" si="50"/>
        <v>0</v>
      </c>
      <c r="M861" s="74">
        <f t="shared" si="48"/>
        <v>30.920960000000001</v>
      </c>
      <c r="N861" s="72">
        <f t="shared" si="49"/>
        <v>0</v>
      </c>
      <c r="O861" s="131" t="s">
        <v>1932</v>
      </c>
    </row>
    <row r="862" spans="2:15" x14ac:dyDescent="0.3">
      <c r="B862" s="83">
        <v>2018</v>
      </c>
      <c r="C862" s="138" t="s">
        <v>781</v>
      </c>
      <c r="D862" s="139" t="s">
        <v>818</v>
      </c>
      <c r="E862" s="141" t="s">
        <v>819</v>
      </c>
      <c r="F862" s="131" t="s">
        <v>1963</v>
      </c>
      <c r="G862" s="131">
        <v>785</v>
      </c>
      <c r="H862" s="131">
        <v>720</v>
      </c>
      <c r="I862" s="131">
        <v>100</v>
      </c>
      <c r="K862" s="74" t="s">
        <v>1879</v>
      </c>
      <c r="L862" s="71">
        <f t="shared" si="50"/>
        <v>0</v>
      </c>
      <c r="M862" s="74">
        <f t="shared" si="48"/>
        <v>55.389600000000002</v>
      </c>
      <c r="N862" s="72">
        <f t="shared" si="49"/>
        <v>0</v>
      </c>
      <c r="O862" s="131" t="s">
        <v>1929</v>
      </c>
    </row>
    <row r="863" spans="2:15" x14ac:dyDescent="0.3">
      <c r="B863" s="83">
        <v>2018</v>
      </c>
      <c r="C863" s="138" t="s">
        <v>781</v>
      </c>
      <c r="D863" s="139" t="s">
        <v>821</v>
      </c>
      <c r="E863" s="141" t="s">
        <v>822</v>
      </c>
      <c r="F863" s="131" t="s">
        <v>823</v>
      </c>
      <c r="G863" s="131">
        <v>580</v>
      </c>
      <c r="H863" s="131">
        <v>405</v>
      </c>
      <c r="I863" s="140">
        <v>75</v>
      </c>
      <c r="K863" s="74" t="s">
        <v>1879</v>
      </c>
      <c r="L863" s="71">
        <f t="shared" si="50"/>
        <v>0</v>
      </c>
      <c r="M863" s="74">
        <f t="shared" si="48"/>
        <v>17.265149999999998</v>
      </c>
      <c r="N863" s="72">
        <f t="shared" si="49"/>
        <v>0</v>
      </c>
      <c r="O863" s="131" t="s">
        <v>1932</v>
      </c>
    </row>
    <row r="864" spans="2:15" x14ac:dyDescent="0.3">
      <c r="B864" s="83">
        <v>2018</v>
      </c>
      <c r="C864" s="138" t="s">
        <v>781</v>
      </c>
      <c r="D864" s="139" t="s">
        <v>824</v>
      </c>
      <c r="E864" s="141" t="s">
        <v>825</v>
      </c>
      <c r="F864" s="131" t="s">
        <v>826</v>
      </c>
      <c r="G864" s="131">
        <v>1000</v>
      </c>
      <c r="H864" s="131">
        <v>900</v>
      </c>
      <c r="I864" s="131">
        <v>80</v>
      </c>
      <c r="K864" s="74" t="s">
        <v>1879</v>
      </c>
      <c r="L864" s="71">
        <f t="shared" si="50"/>
        <v>0.2</v>
      </c>
      <c r="M864" s="74">
        <f t="shared" si="48"/>
        <v>70.56</v>
      </c>
      <c r="N864" s="72">
        <f t="shared" si="49"/>
        <v>0</v>
      </c>
      <c r="O864" s="131" t="s">
        <v>1928</v>
      </c>
    </row>
    <row r="865" spans="2:15" x14ac:dyDescent="0.3">
      <c r="B865" s="83">
        <v>2018</v>
      </c>
      <c r="C865" s="138" t="s">
        <v>781</v>
      </c>
      <c r="D865" s="142" t="s">
        <v>827</v>
      </c>
      <c r="E865" s="141" t="s">
        <v>828</v>
      </c>
      <c r="F865" s="131" t="s">
        <v>784</v>
      </c>
      <c r="G865" s="131">
        <v>580</v>
      </c>
      <c r="H865" s="131">
        <v>450</v>
      </c>
      <c r="I865" s="143">
        <v>75</v>
      </c>
      <c r="K865" s="74" t="s">
        <v>1879</v>
      </c>
      <c r="L865" s="71">
        <f t="shared" si="50"/>
        <v>0</v>
      </c>
      <c r="M865" s="74">
        <f t="shared" si="48"/>
        <v>19.183499999999999</v>
      </c>
      <c r="N865" s="72">
        <f t="shared" si="49"/>
        <v>0</v>
      </c>
      <c r="O865" s="131" t="s">
        <v>1932</v>
      </c>
    </row>
    <row r="866" spans="2:15" x14ac:dyDescent="0.3">
      <c r="B866" s="83">
        <v>2018</v>
      </c>
      <c r="C866" s="138" t="s">
        <v>781</v>
      </c>
      <c r="D866" s="142" t="s">
        <v>829</v>
      </c>
      <c r="E866" s="141" t="s">
        <v>830</v>
      </c>
      <c r="F866" s="131" t="s">
        <v>787</v>
      </c>
      <c r="G866" s="131">
        <v>780</v>
      </c>
      <c r="H866" s="131">
        <v>625</v>
      </c>
      <c r="I866" s="131">
        <v>80</v>
      </c>
      <c r="K866" s="74" t="s">
        <v>1879</v>
      </c>
      <c r="L866" s="71">
        <f t="shared" si="50"/>
        <v>0.2</v>
      </c>
      <c r="M866" s="74">
        <f t="shared" si="48"/>
        <v>38.22</v>
      </c>
      <c r="N866" s="72">
        <f t="shared" si="49"/>
        <v>0</v>
      </c>
      <c r="O866" s="131" t="s">
        <v>1928</v>
      </c>
    </row>
    <row r="867" spans="2:15" x14ac:dyDescent="0.3">
      <c r="B867" s="83">
        <v>2018</v>
      </c>
      <c r="C867" s="138" t="s">
        <v>781</v>
      </c>
      <c r="D867" s="142" t="s">
        <v>831</v>
      </c>
      <c r="E867" s="141" t="s">
        <v>832</v>
      </c>
      <c r="F867" s="131" t="s">
        <v>789</v>
      </c>
      <c r="G867" s="144">
        <v>1000</v>
      </c>
      <c r="H867" s="144">
        <v>870</v>
      </c>
      <c r="I867" s="144">
        <v>90</v>
      </c>
      <c r="K867" s="74" t="s">
        <v>1879</v>
      </c>
      <c r="L867" s="71">
        <f t="shared" si="50"/>
        <v>0.2</v>
      </c>
      <c r="M867" s="74">
        <f t="shared" si="48"/>
        <v>76.733999999999995</v>
      </c>
      <c r="N867" s="72">
        <f t="shared" si="49"/>
        <v>0</v>
      </c>
      <c r="O867" s="131" t="s">
        <v>1928</v>
      </c>
    </row>
    <row r="868" spans="2:15" x14ac:dyDescent="0.3">
      <c r="B868" s="83">
        <v>2018</v>
      </c>
      <c r="C868" s="138" t="s">
        <v>781</v>
      </c>
      <c r="D868" s="139" t="s">
        <v>833</v>
      </c>
      <c r="E868" s="141" t="s">
        <v>834</v>
      </c>
      <c r="F868" s="131" t="s">
        <v>835</v>
      </c>
      <c r="G868" s="131">
        <v>1040</v>
      </c>
      <c r="H868" s="131">
        <v>980</v>
      </c>
      <c r="I868" s="131">
        <v>90</v>
      </c>
      <c r="K868" s="74" t="s">
        <v>1879</v>
      </c>
      <c r="L868" s="71">
        <f t="shared" si="50"/>
        <v>0</v>
      </c>
      <c r="M868" s="74">
        <f t="shared" si="48"/>
        <v>89.893439999999998</v>
      </c>
      <c r="N868" s="72">
        <f t="shared" si="49"/>
        <v>0</v>
      </c>
      <c r="O868" s="131" t="s">
        <v>1925</v>
      </c>
    </row>
    <row r="869" spans="2:15" x14ac:dyDescent="0.3">
      <c r="B869" s="83">
        <v>2018</v>
      </c>
      <c r="C869" s="138" t="s">
        <v>781</v>
      </c>
      <c r="D869" s="139" t="s">
        <v>842</v>
      </c>
      <c r="E869" s="141" t="s">
        <v>843</v>
      </c>
      <c r="F869" s="131" t="s">
        <v>844</v>
      </c>
      <c r="G869" s="131">
        <v>1240</v>
      </c>
      <c r="H869" s="131">
        <v>1090</v>
      </c>
      <c r="I869" s="131">
        <v>100</v>
      </c>
      <c r="K869" s="74" t="s">
        <v>1879</v>
      </c>
      <c r="L869" s="71">
        <f t="shared" si="50"/>
        <v>0</v>
      </c>
      <c r="M869" s="74">
        <f t="shared" si="48"/>
        <v>132.45679999999999</v>
      </c>
      <c r="N869" s="72">
        <f t="shared" si="49"/>
        <v>0</v>
      </c>
      <c r="O869" s="131" t="s">
        <v>1936</v>
      </c>
    </row>
    <row r="870" spans="2:15" x14ac:dyDescent="0.3">
      <c r="B870" s="83">
        <v>2018</v>
      </c>
      <c r="C870" s="138" t="s">
        <v>781</v>
      </c>
      <c r="D870" s="139" t="s">
        <v>851</v>
      </c>
      <c r="E870" s="141" t="s">
        <v>2314</v>
      </c>
      <c r="F870" s="131" t="s">
        <v>2315</v>
      </c>
      <c r="G870" s="131">
        <v>1150</v>
      </c>
      <c r="H870" s="131">
        <v>900</v>
      </c>
      <c r="I870" s="131">
        <v>85</v>
      </c>
      <c r="K870" s="74" t="s">
        <v>1879</v>
      </c>
      <c r="L870" s="71">
        <f t="shared" si="50"/>
        <v>0.2</v>
      </c>
      <c r="M870" s="74">
        <f t="shared" si="48"/>
        <v>86.215500000000006</v>
      </c>
      <c r="N870" s="72">
        <f t="shared" si="49"/>
        <v>0</v>
      </c>
      <c r="O870" s="131" t="s">
        <v>1928</v>
      </c>
    </row>
    <row r="871" spans="2:15" x14ac:dyDescent="0.3">
      <c r="B871" s="83">
        <v>2018</v>
      </c>
      <c r="C871" s="133" t="s">
        <v>781</v>
      </c>
      <c r="D871" s="133" t="s">
        <v>555</v>
      </c>
      <c r="E871" s="133" t="s">
        <v>857</v>
      </c>
      <c r="F871" s="133" t="s">
        <v>858</v>
      </c>
      <c r="G871" s="133">
        <v>785</v>
      </c>
      <c r="H871" s="133">
        <v>710</v>
      </c>
      <c r="I871" s="133">
        <v>80</v>
      </c>
      <c r="K871" s="74" t="s">
        <v>1879</v>
      </c>
      <c r="L871" s="71">
        <f t="shared" si="50"/>
        <v>0.2</v>
      </c>
      <c r="M871" s="74">
        <f t="shared" si="48"/>
        <v>43.696240000000003</v>
      </c>
      <c r="N871" s="72">
        <f t="shared" si="49"/>
        <v>0</v>
      </c>
      <c r="O871" s="133" t="s">
        <v>1928</v>
      </c>
    </row>
    <row r="872" spans="2:15" x14ac:dyDescent="0.3">
      <c r="B872" s="83">
        <v>2018</v>
      </c>
      <c r="C872" s="138" t="s">
        <v>781</v>
      </c>
      <c r="D872" s="139" t="s">
        <v>859</v>
      </c>
      <c r="E872" s="141" t="s">
        <v>860</v>
      </c>
      <c r="F872" s="131" t="s">
        <v>2316</v>
      </c>
      <c r="G872" s="131">
        <v>1150</v>
      </c>
      <c r="H872" s="131">
        <v>1000</v>
      </c>
      <c r="I872" s="131">
        <v>100</v>
      </c>
      <c r="K872" s="74" t="s">
        <v>1879</v>
      </c>
      <c r="L872" s="71">
        <f t="shared" si="50"/>
        <v>0.2</v>
      </c>
      <c r="M872" s="74">
        <f t="shared" si="48"/>
        <v>112.7</v>
      </c>
      <c r="N872" s="72">
        <f t="shared" si="49"/>
        <v>0</v>
      </c>
      <c r="O872" s="131" t="s">
        <v>1928</v>
      </c>
    </row>
    <row r="873" spans="2:15" x14ac:dyDescent="0.3">
      <c r="B873" s="83">
        <v>2018</v>
      </c>
      <c r="C873" s="138" t="s">
        <v>781</v>
      </c>
      <c r="D873" s="139" t="s">
        <v>862</v>
      </c>
      <c r="E873" s="141" t="s">
        <v>2317</v>
      </c>
      <c r="F873" s="131" t="s">
        <v>2318</v>
      </c>
      <c r="G873" s="131">
        <v>1150</v>
      </c>
      <c r="H873" s="131">
        <v>900</v>
      </c>
      <c r="I873" s="131">
        <v>85</v>
      </c>
      <c r="K873" s="74" t="s">
        <v>1879</v>
      </c>
      <c r="L873" s="71">
        <f t="shared" si="50"/>
        <v>0.2</v>
      </c>
      <c r="M873" s="74">
        <f t="shared" si="48"/>
        <v>86.215500000000006</v>
      </c>
      <c r="N873" s="72">
        <f t="shared" si="49"/>
        <v>0</v>
      </c>
      <c r="O873" s="131" t="s">
        <v>1928</v>
      </c>
    </row>
    <row r="874" spans="2:15" x14ac:dyDescent="0.3">
      <c r="B874" s="83">
        <v>2018</v>
      </c>
      <c r="C874" s="138" t="s">
        <v>781</v>
      </c>
      <c r="D874" s="139" t="s">
        <v>877</v>
      </c>
      <c r="E874" s="139" t="s">
        <v>878</v>
      </c>
      <c r="F874" s="131" t="s">
        <v>879</v>
      </c>
      <c r="G874" s="131">
        <v>940</v>
      </c>
      <c r="H874" s="131">
        <v>870</v>
      </c>
      <c r="I874" s="131">
        <v>80</v>
      </c>
      <c r="K874" s="74" t="s">
        <v>1879</v>
      </c>
      <c r="L874" s="71">
        <f t="shared" si="50"/>
        <v>0.2</v>
      </c>
      <c r="M874" s="74">
        <f t="shared" si="48"/>
        <v>64.115520000000004</v>
      </c>
      <c r="N874" s="72">
        <f t="shared" si="49"/>
        <v>0</v>
      </c>
      <c r="O874" s="131" t="s">
        <v>1928</v>
      </c>
    </row>
    <row r="875" spans="2:15" x14ac:dyDescent="0.3">
      <c r="B875" s="83">
        <v>2018</v>
      </c>
      <c r="C875" s="138" t="s">
        <v>781</v>
      </c>
      <c r="D875" s="139" t="s">
        <v>880</v>
      </c>
      <c r="E875" s="141" t="s">
        <v>881</v>
      </c>
      <c r="F875" s="131" t="s">
        <v>882</v>
      </c>
      <c r="G875" s="131">
        <v>580</v>
      </c>
      <c r="H875" s="131">
        <v>405</v>
      </c>
      <c r="I875" s="140">
        <v>75</v>
      </c>
      <c r="K875" s="74" t="s">
        <v>1879</v>
      </c>
      <c r="L875" s="71">
        <f t="shared" si="50"/>
        <v>0</v>
      </c>
      <c r="M875" s="74">
        <f t="shared" si="48"/>
        <v>17.265149999999998</v>
      </c>
      <c r="N875" s="72">
        <f t="shared" si="49"/>
        <v>0</v>
      </c>
      <c r="O875" s="131" t="s">
        <v>1932</v>
      </c>
    </row>
    <row r="876" spans="2:15" x14ac:dyDescent="0.3">
      <c r="B876" s="83">
        <v>2018</v>
      </c>
      <c r="C876" s="138" t="s">
        <v>781</v>
      </c>
      <c r="D876" s="139" t="s">
        <v>883</v>
      </c>
      <c r="E876" s="139" t="s">
        <v>884</v>
      </c>
      <c r="F876" s="131" t="s">
        <v>885</v>
      </c>
      <c r="G876" s="131">
        <v>730</v>
      </c>
      <c r="H876" s="131">
        <v>600</v>
      </c>
      <c r="I876" s="131">
        <v>65</v>
      </c>
      <c r="K876" s="74" t="s">
        <v>1879</v>
      </c>
      <c r="L876" s="71">
        <f t="shared" si="50"/>
        <v>0</v>
      </c>
      <c r="M876" s="74">
        <f t="shared" si="48"/>
        <v>27.900600000000001</v>
      </c>
      <c r="N876" s="72">
        <f t="shared" si="49"/>
        <v>0</v>
      </c>
      <c r="O876" s="131" t="s">
        <v>1932</v>
      </c>
    </row>
    <row r="877" spans="2:15" x14ac:dyDescent="0.3">
      <c r="B877" s="83">
        <v>2018</v>
      </c>
      <c r="C877" s="138" t="s">
        <v>781</v>
      </c>
      <c r="D877" s="139" t="s">
        <v>886</v>
      </c>
      <c r="E877" s="141" t="s">
        <v>887</v>
      </c>
      <c r="F877" s="131" t="s">
        <v>888</v>
      </c>
      <c r="G877" s="131">
        <v>940</v>
      </c>
      <c r="H877" s="131">
        <v>870</v>
      </c>
      <c r="I877" s="131">
        <v>80</v>
      </c>
      <c r="K877" s="74" t="s">
        <v>1879</v>
      </c>
      <c r="L877" s="71">
        <f t="shared" si="50"/>
        <v>0</v>
      </c>
      <c r="M877" s="74">
        <f t="shared" si="48"/>
        <v>64.115520000000004</v>
      </c>
      <c r="N877" s="72">
        <f t="shared" si="49"/>
        <v>0</v>
      </c>
      <c r="O877" s="131" t="s">
        <v>1932</v>
      </c>
    </row>
    <row r="878" spans="2:15" x14ac:dyDescent="0.3">
      <c r="B878" s="83">
        <v>2018</v>
      </c>
      <c r="C878" s="138" t="s">
        <v>781</v>
      </c>
      <c r="D878" s="139" t="s">
        <v>889</v>
      </c>
      <c r="E878" s="141" t="s">
        <v>890</v>
      </c>
      <c r="F878" s="131" t="s">
        <v>891</v>
      </c>
      <c r="G878" s="131">
        <v>580</v>
      </c>
      <c r="H878" s="131">
        <v>405</v>
      </c>
      <c r="I878" s="140">
        <v>75</v>
      </c>
      <c r="K878" s="74" t="s">
        <v>1879</v>
      </c>
      <c r="L878" s="71">
        <f t="shared" si="50"/>
        <v>0</v>
      </c>
      <c r="M878" s="74">
        <f t="shared" si="48"/>
        <v>17.265149999999998</v>
      </c>
      <c r="N878" s="72">
        <f t="shared" si="49"/>
        <v>0</v>
      </c>
      <c r="O878" s="131" t="s">
        <v>1932</v>
      </c>
    </row>
    <row r="879" spans="2:15" x14ac:dyDescent="0.3">
      <c r="B879" s="83">
        <v>2018</v>
      </c>
      <c r="C879" s="138" t="s">
        <v>781</v>
      </c>
      <c r="D879" s="139" t="s">
        <v>892</v>
      </c>
      <c r="E879" s="141" t="s">
        <v>893</v>
      </c>
      <c r="F879" s="131" t="s">
        <v>894</v>
      </c>
      <c r="G879" s="131">
        <v>730</v>
      </c>
      <c r="H879" s="131">
        <v>600</v>
      </c>
      <c r="I879" s="131">
        <v>75</v>
      </c>
      <c r="K879" s="74" t="s">
        <v>1879</v>
      </c>
      <c r="L879" s="71">
        <f t="shared" si="50"/>
        <v>0</v>
      </c>
      <c r="M879" s="74">
        <f t="shared" si="48"/>
        <v>32.192999999999998</v>
      </c>
      <c r="N879" s="72">
        <f t="shared" si="49"/>
        <v>0</v>
      </c>
      <c r="O879" s="131" t="s">
        <v>1932</v>
      </c>
    </row>
    <row r="880" spans="2:15" x14ac:dyDescent="0.3">
      <c r="B880" s="83">
        <v>2018</v>
      </c>
      <c r="C880" s="138" t="s">
        <v>781</v>
      </c>
      <c r="D880" s="139" t="s">
        <v>895</v>
      </c>
      <c r="E880" s="141" t="s">
        <v>896</v>
      </c>
      <c r="F880" s="131" t="s">
        <v>897</v>
      </c>
      <c r="G880" s="131">
        <v>940</v>
      </c>
      <c r="H880" s="131">
        <v>870</v>
      </c>
      <c r="I880" s="131">
        <v>80</v>
      </c>
      <c r="K880" s="74" t="s">
        <v>1879</v>
      </c>
      <c r="L880" s="71">
        <f t="shared" si="50"/>
        <v>0</v>
      </c>
      <c r="M880" s="74">
        <f t="shared" si="48"/>
        <v>64.115520000000004</v>
      </c>
      <c r="N880" s="72">
        <f t="shared" si="49"/>
        <v>0</v>
      </c>
      <c r="O880" s="131" t="s">
        <v>1932</v>
      </c>
    </row>
    <row r="881" spans="2:15" x14ac:dyDescent="0.3">
      <c r="B881" s="83">
        <v>2018</v>
      </c>
      <c r="C881" s="138" t="s">
        <v>781</v>
      </c>
      <c r="D881" s="139" t="s">
        <v>913</v>
      </c>
      <c r="E881" s="141" t="s">
        <v>914</v>
      </c>
      <c r="F881" s="145" t="s">
        <v>915</v>
      </c>
      <c r="G881" s="145">
        <v>740</v>
      </c>
      <c r="H881" s="145">
        <v>650</v>
      </c>
      <c r="I881" s="145">
        <v>110</v>
      </c>
      <c r="K881" s="74" t="s">
        <v>1879</v>
      </c>
      <c r="L881" s="71">
        <f t="shared" si="50"/>
        <v>0.2</v>
      </c>
      <c r="M881" s="74">
        <f t="shared" si="48"/>
        <v>51.851799999999997</v>
      </c>
      <c r="N881" s="72">
        <f t="shared" si="49"/>
        <v>0</v>
      </c>
      <c r="O881" s="145" t="s">
        <v>1928</v>
      </c>
    </row>
    <row r="882" spans="2:15" x14ac:dyDescent="0.3">
      <c r="B882" s="83">
        <v>2018</v>
      </c>
      <c r="C882" s="138" t="s">
        <v>781</v>
      </c>
      <c r="D882" s="139" t="s">
        <v>916</v>
      </c>
      <c r="E882" s="141" t="s">
        <v>917</v>
      </c>
      <c r="F882" s="145" t="s">
        <v>918</v>
      </c>
      <c r="G882" s="145">
        <v>940</v>
      </c>
      <c r="H882" s="145">
        <v>870</v>
      </c>
      <c r="I882" s="145">
        <v>140</v>
      </c>
      <c r="K882" s="74" t="s">
        <v>1879</v>
      </c>
      <c r="L882" s="71">
        <f t="shared" si="50"/>
        <v>0.2</v>
      </c>
      <c r="M882" s="74">
        <f t="shared" si="48"/>
        <v>112.20216000000001</v>
      </c>
      <c r="N882" s="72">
        <f t="shared" si="49"/>
        <v>0</v>
      </c>
      <c r="O882" s="145" t="s">
        <v>1928</v>
      </c>
    </row>
    <row r="883" spans="2:15" x14ac:dyDescent="0.3">
      <c r="B883" s="83">
        <v>2018</v>
      </c>
      <c r="C883" s="133" t="s">
        <v>781</v>
      </c>
      <c r="D883" s="133" t="s">
        <v>1978</v>
      </c>
      <c r="E883" s="133" t="s">
        <v>1979</v>
      </c>
      <c r="F883" s="133" t="s">
        <v>1980</v>
      </c>
      <c r="G883" s="133">
        <v>940</v>
      </c>
      <c r="H883" s="133">
        <v>870</v>
      </c>
      <c r="I883" s="133">
        <v>170</v>
      </c>
      <c r="K883" s="74" t="s">
        <v>1879</v>
      </c>
      <c r="L883" s="71">
        <f t="shared" si="50"/>
        <v>0.2</v>
      </c>
      <c r="M883" s="74">
        <f t="shared" si="48"/>
        <v>136.24547999999999</v>
      </c>
      <c r="N883" s="72">
        <f t="shared" si="49"/>
        <v>0</v>
      </c>
      <c r="O883" s="133" t="s">
        <v>1928</v>
      </c>
    </row>
    <row r="884" spans="2:15" x14ac:dyDescent="0.3">
      <c r="B884" s="83">
        <v>2018</v>
      </c>
      <c r="C884" s="138" t="s">
        <v>781</v>
      </c>
      <c r="D884" s="139" t="s">
        <v>919</v>
      </c>
      <c r="E884" s="141" t="s">
        <v>920</v>
      </c>
      <c r="F884" s="131" t="s">
        <v>921</v>
      </c>
      <c r="G884" s="131">
        <v>580</v>
      </c>
      <c r="H884" s="131">
        <v>405</v>
      </c>
      <c r="I884" s="140">
        <v>75</v>
      </c>
      <c r="K884" s="74" t="s">
        <v>1879</v>
      </c>
      <c r="L884" s="71">
        <f t="shared" si="50"/>
        <v>0</v>
      </c>
      <c r="M884" s="74">
        <f t="shared" si="48"/>
        <v>17.265149999999998</v>
      </c>
      <c r="N884" s="72">
        <f t="shared" si="49"/>
        <v>0</v>
      </c>
      <c r="O884" s="131" t="s">
        <v>1932</v>
      </c>
    </row>
    <row r="885" spans="2:15" x14ac:dyDescent="0.3">
      <c r="B885" s="83">
        <v>2018</v>
      </c>
      <c r="C885" s="138" t="s">
        <v>781</v>
      </c>
      <c r="D885" s="139" t="s">
        <v>922</v>
      </c>
      <c r="E885" s="141" t="s">
        <v>923</v>
      </c>
      <c r="F885" s="131" t="s">
        <v>1981</v>
      </c>
      <c r="G885" s="131">
        <v>785</v>
      </c>
      <c r="H885" s="131">
        <v>650</v>
      </c>
      <c r="I885" s="131">
        <v>65</v>
      </c>
      <c r="K885" s="74" t="s">
        <v>1879</v>
      </c>
      <c r="L885" s="71">
        <f t="shared" si="50"/>
        <v>0</v>
      </c>
      <c r="M885" s="74">
        <f t="shared" si="48"/>
        <v>32.502924999999998</v>
      </c>
      <c r="N885" s="72">
        <f t="shared" si="49"/>
        <v>0</v>
      </c>
      <c r="O885" s="131" t="s">
        <v>1932</v>
      </c>
    </row>
    <row r="886" spans="2:15" x14ac:dyDescent="0.3">
      <c r="B886" s="83">
        <v>2018</v>
      </c>
      <c r="C886" s="138" t="s">
        <v>781</v>
      </c>
      <c r="D886" s="139" t="s">
        <v>925</v>
      </c>
      <c r="E886" s="141" t="s">
        <v>926</v>
      </c>
      <c r="F886" s="131" t="s">
        <v>927</v>
      </c>
      <c r="G886" s="131">
        <v>1000</v>
      </c>
      <c r="H886" s="131">
        <v>900</v>
      </c>
      <c r="I886" s="131">
        <v>80</v>
      </c>
      <c r="K886" s="74" t="s">
        <v>1879</v>
      </c>
      <c r="L886" s="71">
        <f t="shared" si="50"/>
        <v>0</v>
      </c>
      <c r="M886" s="74">
        <f t="shared" si="48"/>
        <v>70.56</v>
      </c>
      <c r="N886" s="72">
        <f t="shared" si="49"/>
        <v>0</v>
      </c>
      <c r="O886" s="131" t="s">
        <v>1932</v>
      </c>
    </row>
    <row r="887" spans="2:15" x14ac:dyDescent="0.3">
      <c r="B887" s="83">
        <v>2018</v>
      </c>
      <c r="C887" s="138" t="s">
        <v>781</v>
      </c>
      <c r="D887" s="139" t="s">
        <v>541</v>
      </c>
      <c r="E887" s="141" t="s">
        <v>929</v>
      </c>
      <c r="F887" s="131" t="s">
        <v>930</v>
      </c>
      <c r="G887" s="131">
        <v>785</v>
      </c>
      <c r="H887" s="131">
        <v>650</v>
      </c>
      <c r="I887" s="131">
        <v>65</v>
      </c>
      <c r="K887" s="74" t="s">
        <v>1879</v>
      </c>
      <c r="L887" s="71">
        <f t="shared" si="50"/>
        <v>0</v>
      </c>
      <c r="M887" s="74">
        <f t="shared" si="48"/>
        <v>32.502924999999998</v>
      </c>
      <c r="N887" s="72">
        <f t="shared" si="49"/>
        <v>0</v>
      </c>
      <c r="O887" s="131" t="s">
        <v>1932</v>
      </c>
    </row>
    <row r="888" spans="2:15" x14ac:dyDescent="0.3">
      <c r="B888" s="83">
        <v>2018</v>
      </c>
      <c r="C888" s="133" t="s">
        <v>781</v>
      </c>
      <c r="D888" s="133" t="s">
        <v>928</v>
      </c>
      <c r="E888" s="133" t="s">
        <v>929</v>
      </c>
      <c r="F888" s="133" t="s">
        <v>930</v>
      </c>
      <c r="G888" s="133">
        <v>785</v>
      </c>
      <c r="H888" s="133">
        <v>650</v>
      </c>
      <c r="I888" s="133">
        <v>65</v>
      </c>
      <c r="K888" s="74" t="s">
        <v>1879</v>
      </c>
      <c r="L888" s="71">
        <f t="shared" si="50"/>
        <v>0</v>
      </c>
      <c r="M888" s="74">
        <f t="shared" si="48"/>
        <v>32.502924999999998</v>
      </c>
      <c r="N888" s="72">
        <f t="shared" si="49"/>
        <v>0</v>
      </c>
      <c r="O888" s="133" t="s">
        <v>1932</v>
      </c>
    </row>
    <row r="889" spans="2:15" x14ac:dyDescent="0.3">
      <c r="B889" s="83">
        <v>2018</v>
      </c>
      <c r="C889" s="138" t="s">
        <v>781</v>
      </c>
      <c r="D889" s="139" t="s">
        <v>595</v>
      </c>
      <c r="E889" s="139" t="s">
        <v>931</v>
      </c>
      <c r="F889" s="131" t="s">
        <v>1982</v>
      </c>
      <c r="G889" s="131">
        <v>580</v>
      </c>
      <c r="H889" s="131">
        <v>405</v>
      </c>
      <c r="I889" s="131">
        <v>75</v>
      </c>
      <c r="K889" s="74" t="s">
        <v>1879</v>
      </c>
      <c r="L889" s="71">
        <f t="shared" si="50"/>
        <v>0</v>
      </c>
      <c r="M889" s="74">
        <f t="shared" si="48"/>
        <v>17.265149999999998</v>
      </c>
      <c r="N889" s="72">
        <f t="shared" si="49"/>
        <v>0</v>
      </c>
      <c r="O889" s="131" t="s">
        <v>1932</v>
      </c>
    </row>
    <row r="890" spans="2:15" x14ac:dyDescent="0.3">
      <c r="B890" s="83">
        <v>2018</v>
      </c>
      <c r="C890" s="138" t="s">
        <v>781</v>
      </c>
      <c r="D890" s="141" t="s">
        <v>591</v>
      </c>
      <c r="E890" s="141" t="s">
        <v>933</v>
      </c>
      <c r="F890" s="131" t="s">
        <v>1989</v>
      </c>
      <c r="G890" s="131">
        <v>580</v>
      </c>
      <c r="H890" s="131">
        <v>405</v>
      </c>
      <c r="I890" s="140">
        <v>75</v>
      </c>
      <c r="K890" s="74" t="s">
        <v>1879</v>
      </c>
      <c r="L890" s="71">
        <f t="shared" si="50"/>
        <v>0</v>
      </c>
      <c r="M890" s="74">
        <f t="shared" si="48"/>
        <v>17.265149999999998</v>
      </c>
      <c r="N890" s="72">
        <f t="shared" si="49"/>
        <v>0</v>
      </c>
      <c r="O890" s="131" t="s">
        <v>1932</v>
      </c>
    </row>
    <row r="891" spans="2:15" x14ac:dyDescent="0.3">
      <c r="B891" s="83">
        <v>2018</v>
      </c>
      <c r="C891" s="138" t="s">
        <v>781</v>
      </c>
      <c r="D891" s="141" t="s">
        <v>593</v>
      </c>
      <c r="E891" s="141" t="s">
        <v>944</v>
      </c>
      <c r="F891" s="131" t="s">
        <v>2002</v>
      </c>
      <c r="G891" s="131">
        <v>580</v>
      </c>
      <c r="H891" s="131">
        <v>405</v>
      </c>
      <c r="I891" s="140">
        <v>75</v>
      </c>
      <c r="K891" s="74" t="s">
        <v>1879</v>
      </c>
      <c r="L891" s="71">
        <f t="shared" si="50"/>
        <v>0</v>
      </c>
      <c r="M891" s="74">
        <f t="shared" si="48"/>
        <v>17.265149999999998</v>
      </c>
      <c r="N891" s="72">
        <f t="shared" si="49"/>
        <v>0</v>
      </c>
      <c r="O891" s="131" t="s">
        <v>1932</v>
      </c>
    </row>
    <row r="892" spans="2:15" x14ac:dyDescent="0.3">
      <c r="B892" s="83">
        <v>2018</v>
      </c>
      <c r="C892" s="138" t="s">
        <v>781</v>
      </c>
      <c r="D892" s="141" t="s">
        <v>953</v>
      </c>
      <c r="E892" s="141" t="s">
        <v>954</v>
      </c>
      <c r="F892" s="131" t="s">
        <v>2019</v>
      </c>
      <c r="G892" s="131">
        <v>785</v>
      </c>
      <c r="H892" s="131">
        <v>650</v>
      </c>
      <c r="I892" s="131">
        <v>65</v>
      </c>
      <c r="K892" s="74" t="s">
        <v>1879</v>
      </c>
      <c r="L892" s="71">
        <f t="shared" si="50"/>
        <v>0</v>
      </c>
      <c r="M892" s="74">
        <f t="shared" si="48"/>
        <v>32.502924999999998</v>
      </c>
      <c r="N892" s="72">
        <f t="shared" si="49"/>
        <v>0</v>
      </c>
      <c r="O892" s="131" t="s">
        <v>1932</v>
      </c>
    </row>
    <row r="893" spans="2:15" x14ac:dyDescent="0.3">
      <c r="B893" s="83">
        <v>2018</v>
      </c>
      <c r="C893" s="138" t="s">
        <v>781</v>
      </c>
      <c r="D893" s="141" t="s">
        <v>956</v>
      </c>
      <c r="E893" s="141" t="s">
        <v>957</v>
      </c>
      <c r="F893" s="131" t="s">
        <v>2020</v>
      </c>
      <c r="G893" s="131">
        <v>1000</v>
      </c>
      <c r="H893" s="131">
        <v>900</v>
      </c>
      <c r="I893" s="131">
        <v>80</v>
      </c>
      <c r="K893" s="74" t="s">
        <v>1879</v>
      </c>
      <c r="L893" s="71">
        <f t="shared" si="50"/>
        <v>0</v>
      </c>
      <c r="M893" s="74">
        <f t="shared" si="48"/>
        <v>70.56</v>
      </c>
      <c r="N893" s="72">
        <f t="shared" si="49"/>
        <v>0</v>
      </c>
      <c r="O893" s="131" t="s">
        <v>1932</v>
      </c>
    </row>
    <row r="894" spans="2:15" x14ac:dyDescent="0.3">
      <c r="B894" s="83">
        <v>2018</v>
      </c>
      <c r="C894" s="138" t="s">
        <v>781</v>
      </c>
      <c r="D894" s="141" t="s">
        <v>959</v>
      </c>
      <c r="E894" s="141" t="s">
        <v>960</v>
      </c>
      <c r="F894" s="131" t="s">
        <v>2021</v>
      </c>
      <c r="G894" s="131">
        <v>1150</v>
      </c>
      <c r="H894" s="131">
        <v>1000</v>
      </c>
      <c r="I894" s="131">
        <v>100</v>
      </c>
      <c r="K894" s="74" t="s">
        <v>1879</v>
      </c>
      <c r="L894" s="71">
        <f t="shared" si="50"/>
        <v>0</v>
      </c>
      <c r="M894" s="74">
        <f t="shared" ref="M894:M957" si="51">IF(K894="PEBD",PRODUCT(G894:I894)*$D$6/1000000,0)</f>
        <v>112.7</v>
      </c>
      <c r="N894" s="72">
        <f t="shared" ref="N894:N957" si="52">IF(M894="PEBD",PRODUCT(G894:I894)*$D$6/1000000,0)</f>
        <v>0</v>
      </c>
      <c r="O894" s="131" t="s">
        <v>1932</v>
      </c>
    </row>
    <row r="895" spans="2:15" x14ac:dyDescent="0.3">
      <c r="B895" s="83">
        <v>2018</v>
      </c>
      <c r="C895" s="146" t="s">
        <v>781</v>
      </c>
      <c r="D895" s="146" t="s">
        <v>2353</v>
      </c>
      <c r="E895" s="141" t="s">
        <v>837</v>
      </c>
      <c r="F895" s="131" t="s">
        <v>2354</v>
      </c>
      <c r="G895" s="132">
        <v>835</v>
      </c>
      <c r="H895" s="132">
        <v>520</v>
      </c>
      <c r="I895" s="132">
        <v>120</v>
      </c>
      <c r="K895" s="74" t="s">
        <v>1879</v>
      </c>
      <c r="L895" s="71">
        <f t="shared" si="50"/>
        <v>0</v>
      </c>
      <c r="M895" s="74">
        <f t="shared" si="51"/>
        <v>51.061920000000001</v>
      </c>
      <c r="N895" s="72">
        <f t="shared" si="52"/>
        <v>0</v>
      </c>
      <c r="O895" s="131" t="s">
        <v>1929</v>
      </c>
    </row>
    <row r="896" spans="2:15" x14ac:dyDescent="0.3">
      <c r="B896" s="83">
        <v>2018</v>
      </c>
      <c r="C896" s="138" t="s">
        <v>781</v>
      </c>
      <c r="D896" s="141" t="s">
        <v>962</v>
      </c>
      <c r="E896" s="141" t="s">
        <v>963</v>
      </c>
      <c r="F896" s="131" t="s">
        <v>2022</v>
      </c>
      <c r="G896" s="131">
        <v>785</v>
      </c>
      <c r="H896" s="131">
        <v>650</v>
      </c>
      <c r="I896" s="131">
        <v>65</v>
      </c>
      <c r="K896" s="74" t="s">
        <v>1879</v>
      </c>
      <c r="L896" s="71">
        <f t="shared" si="50"/>
        <v>0</v>
      </c>
      <c r="M896" s="74">
        <f t="shared" si="51"/>
        <v>32.502924999999998</v>
      </c>
      <c r="N896" s="72">
        <f t="shared" si="52"/>
        <v>0</v>
      </c>
      <c r="O896" s="131" t="s">
        <v>1932</v>
      </c>
    </row>
    <row r="897" spans="2:15" x14ac:dyDescent="0.3">
      <c r="B897" s="83">
        <v>2018</v>
      </c>
      <c r="C897" s="138" t="s">
        <v>781</v>
      </c>
      <c r="D897" s="141" t="s">
        <v>965</v>
      </c>
      <c r="E897" s="141" t="s">
        <v>966</v>
      </c>
      <c r="F897" s="131" t="s">
        <v>2023</v>
      </c>
      <c r="G897" s="131">
        <v>1000</v>
      </c>
      <c r="H897" s="131">
        <v>900</v>
      </c>
      <c r="I897" s="131">
        <v>80</v>
      </c>
      <c r="K897" s="74" t="s">
        <v>1879</v>
      </c>
      <c r="L897" s="71">
        <f t="shared" si="50"/>
        <v>0</v>
      </c>
      <c r="M897" s="74">
        <f t="shared" si="51"/>
        <v>70.56</v>
      </c>
      <c r="N897" s="72">
        <f t="shared" si="52"/>
        <v>0</v>
      </c>
      <c r="O897" s="131" t="s">
        <v>1932</v>
      </c>
    </row>
    <row r="898" spans="2:15" x14ac:dyDescent="0.3">
      <c r="B898" s="83">
        <v>2018</v>
      </c>
      <c r="C898" s="133" t="s">
        <v>781</v>
      </c>
      <c r="D898" s="133" t="s">
        <v>968</v>
      </c>
      <c r="E898" s="133" t="s">
        <v>969</v>
      </c>
      <c r="F898" s="133" t="s">
        <v>970</v>
      </c>
      <c r="G898" s="133">
        <v>785</v>
      </c>
      <c r="H898" s="133">
        <v>650</v>
      </c>
      <c r="I898" s="133">
        <v>80</v>
      </c>
      <c r="K898" s="74" t="s">
        <v>1879</v>
      </c>
      <c r="L898" s="71">
        <f t="shared" si="50"/>
        <v>0.2</v>
      </c>
      <c r="M898" s="74">
        <f t="shared" si="51"/>
        <v>40.003599999999999</v>
      </c>
      <c r="N898" s="72">
        <f t="shared" si="52"/>
        <v>0</v>
      </c>
      <c r="O898" s="133" t="s">
        <v>1928</v>
      </c>
    </row>
    <row r="899" spans="2:15" x14ac:dyDescent="0.3">
      <c r="B899" s="83">
        <v>2018</v>
      </c>
      <c r="C899" s="138" t="s">
        <v>781</v>
      </c>
      <c r="D899" s="141" t="s">
        <v>971</v>
      </c>
      <c r="E899" s="141" t="s">
        <v>972</v>
      </c>
      <c r="F899" s="131" t="s">
        <v>2024</v>
      </c>
      <c r="G899" s="131">
        <v>1000</v>
      </c>
      <c r="H899" s="131">
        <v>900</v>
      </c>
      <c r="I899" s="131">
        <v>80</v>
      </c>
      <c r="K899" s="74" t="s">
        <v>1879</v>
      </c>
      <c r="L899" s="71">
        <f t="shared" si="50"/>
        <v>0.2</v>
      </c>
      <c r="M899" s="74">
        <f t="shared" si="51"/>
        <v>70.56</v>
      </c>
      <c r="N899" s="72">
        <f t="shared" si="52"/>
        <v>0</v>
      </c>
      <c r="O899" s="131" t="s">
        <v>1928</v>
      </c>
    </row>
    <row r="900" spans="2:15" x14ac:dyDescent="0.3">
      <c r="B900" s="83">
        <v>2018</v>
      </c>
      <c r="C900" s="138" t="s">
        <v>781</v>
      </c>
      <c r="D900" s="139" t="s">
        <v>974</v>
      </c>
      <c r="E900" s="141" t="s">
        <v>975</v>
      </c>
      <c r="F900" s="131" t="s">
        <v>2025</v>
      </c>
      <c r="G900" s="131">
        <v>1150</v>
      </c>
      <c r="H900" s="131">
        <v>1000</v>
      </c>
      <c r="I900" s="131">
        <v>100</v>
      </c>
      <c r="K900" s="74" t="s">
        <v>1879</v>
      </c>
      <c r="L900" s="71">
        <f t="shared" si="50"/>
        <v>0.2</v>
      </c>
      <c r="M900" s="74">
        <f t="shared" si="51"/>
        <v>112.7</v>
      </c>
      <c r="N900" s="72">
        <f t="shared" si="52"/>
        <v>0</v>
      </c>
      <c r="O900" s="131" t="s">
        <v>1928</v>
      </c>
    </row>
    <row r="901" spans="2:15" x14ac:dyDescent="0.3">
      <c r="B901" s="83">
        <v>2018</v>
      </c>
      <c r="C901" s="138" t="s">
        <v>781</v>
      </c>
      <c r="D901" s="139" t="s">
        <v>977</v>
      </c>
      <c r="E901" s="141" t="s">
        <v>978</v>
      </c>
      <c r="F901" s="131" t="s">
        <v>2029</v>
      </c>
      <c r="G901" s="131">
        <v>1000</v>
      </c>
      <c r="H901" s="131">
        <v>880</v>
      </c>
      <c r="I901" s="131">
        <v>110</v>
      </c>
      <c r="K901" s="74" t="s">
        <v>1879</v>
      </c>
      <c r="L901" s="71">
        <f t="shared" si="50"/>
        <v>0.2</v>
      </c>
      <c r="M901" s="74">
        <f t="shared" si="51"/>
        <v>94.864000000000004</v>
      </c>
      <c r="N901" s="72">
        <f t="shared" si="52"/>
        <v>0</v>
      </c>
      <c r="O901" s="131" t="s">
        <v>1928</v>
      </c>
    </row>
    <row r="902" spans="2:15" x14ac:dyDescent="0.3">
      <c r="B902" s="83">
        <v>2018</v>
      </c>
      <c r="C902" s="138" t="s">
        <v>781</v>
      </c>
      <c r="D902" s="139" t="s">
        <v>980</v>
      </c>
      <c r="E902" s="141" t="s">
        <v>981</v>
      </c>
      <c r="F902" s="131" t="s">
        <v>982</v>
      </c>
      <c r="G902" s="131">
        <v>580</v>
      </c>
      <c r="H902" s="131">
        <v>405</v>
      </c>
      <c r="I902" s="140">
        <v>75</v>
      </c>
      <c r="K902" s="74" t="s">
        <v>1879</v>
      </c>
      <c r="L902" s="71">
        <f t="shared" si="50"/>
        <v>0</v>
      </c>
      <c r="M902" s="74">
        <f t="shared" si="51"/>
        <v>17.265149999999998</v>
      </c>
      <c r="N902" s="72">
        <f t="shared" si="52"/>
        <v>0</v>
      </c>
      <c r="O902" s="131" t="s">
        <v>1932</v>
      </c>
    </row>
    <row r="903" spans="2:15" x14ac:dyDescent="0.3">
      <c r="B903" s="83">
        <v>2018</v>
      </c>
      <c r="C903" s="138" t="s">
        <v>781</v>
      </c>
      <c r="D903" s="139" t="s">
        <v>983</v>
      </c>
      <c r="E903" s="141" t="s">
        <v>984</v>
      </c>
      <c r="F903" s="131" t="s">
        <v>2030</v>
      </c>
      <c r="G903" s="131">
        <v>730</v>
      </c>
      <c r="H903" s="131">
        <v>600</v>
      </c>
      <c r="I903" s="131">
        <v>65</v>
      </c>
      <c r="K903" s="74" t="s">
        <v>1879</v>
      </c>
      <c r="L903" s="71">
        <f t="shared" si="50"/>
        <v>0</v>
      </c>
      <c r="M903" s="74">
        <f t="shared" si="51"/>
        <v>27.900600000000001</v>
      </c>
      <c r="N903" s="72">
        <f t="shared" si="52"/>
        <v>0</v>
      </c>
      <c r="O903" s="131" t="s">
        <v>1932</v>
      </c>
    </row>
    <row r="904" spans="2:15" x14ac:dyDescent="0.3">
      <c r="B904" s="83">
        <v>2018</v>
      </c>
      <c r="C904" s="138" t="s">
        <v>781</v>
      </c>
      <c r="D904" s="139" t="s">
        <v>986</v>
      </c>
      <c r="E904" s="141" t="s">
        <v>987</v>
      </c>
      <c r="F904" s="131" t="s">
        <v>2031</v>
      </c>
      <c r="G904" s="131">
        <v>940</v>
      </c>
      <c r="H904" s="131">
        <v>900</v>
      </c>
      <c r="I904" s="131">
        <v>80</v>
      </c>
      <c r="K904" s="74" t="s">
        <v>1879</v>
      </c>
      <c r="L904" s="71">
        <f t="shared" si="50"/>
        <v>0</v>
      </c>
      <c r="M904" s="74">
        <f t="shared" si="51"/>
        <v>66.326400000000007</v>
      </c>
      <c r="N904" s="72">
        <f t="shared" si="52"/>
        <v>0</v>
      </c>
      <c r="O904" s="131" t="s">
        <v>1932</v>
      </c>
    </row>
    <row r="905" spans="2:15" x14ac:dyDescent="0.3">
      <c r="B905" s="83">
        <v>2018</v>
      </c>
      <c r="C905" s="139" t="s">
        <v>14</v>
      </c>
      <c r="D905" s="139" t="s">
        <v>989</v>
      </c>
      <c r="E905" s="139" t="s">
        <v>990</v>
      </c>
      <c r="F905" s="147" t="s">
        <v>991</v>
      </c>
      <c r="G905" s="139">
        <v>1150</v>
      </c>
      <c r="H905" s="139">
        <v>950</v>
      </c>
      <c r="I905" s="147">
        <v>150</v>
      </c>
      <c r="K905" s="74" t="s">
        <v>1879</v>
      </c>
      <c r="L905" s="71">
        <f t="shared" si="50"/>
        <v>0.2</v>
      </c>
      <c r="M905" s="74">
        <f t="shared" si="51"/>
        <v>160.5975</v>
      </c>
      <c r="N905" s="72">
        <f t="shared" si="52"/>
        <v>0</v>
      </c>
      <c r="O905" s="147" t="s">
        <v>1928</v>
      </c>
    </row>
    <row r="906" spans="2:15" x14ac:dyDescent="0.3">
      <c r="B906" s="83">
        <v>2018</v>
      </c>
      <c r="C906" s="139" t="s">
        <v>14</v>
      </c>
      <c r="D906" s="139" t="s">
        <v>998</v>
      </c>
      <c r="E906" s="139" t="s">
        <v>999</v>
      </c>
      <c r="F906" s="131" t="s">
        <v>1000</v>
      </c>
      <c r="G906" s="131">
        <v>940</v>
      </c>
      <c r="H906" s="131">
        <v>870</v>
      </c>
      <c r="I906" s="131">
        <v>80</v>
      </c>
      <c r="K906" s="74" t="s">
        <v>1879</v>
      </c>
      <c r="L906" s="71">
        <f t="shared" si="50"/>
        <v>0.2</v>
      </c>
      <c r="M906" s="74">
        <f t="shared" si="51"/>
        <v>64.115520000000004</v>
      </c>
      <c r="N906" s="72">
        <f t="shared" si="52"/>
        <v>0</v>
      </c>
      <c r="O906" s="131" t="s">
        <v>1928</v>
      </c>
    </row>
    <row r="907" spans="2:15" x14ac:dyDescent="0.3">
      <c r="B907" s="83">
        <v>2018</v>
      </c>
      <c r="C907" s="139" t="s">
        <v>14</v>
      </c>
      <c r="D907" s="139" t="s">
        <v>105</v>
      </c>
      <c r="E907" s="139" t="s">
        <v>2058</v>
      </c>
      <c r="F907" s="131" t="s">
        <v>2059</v>
      </c>
      <c r="G907" s="131">
        <v>1150</v>
      </c>
      <c r="H907" s="131">
        <v>950</v>
      </c>
      <c r="I907" s="131">
        <v>100</v>
      </c>
      <c r="K907" s="74" t="s">
        <v>1879</v>
      </c>
      <c r="L907" s="71">
        <f t="shared" ref="L907:L970" si="53">IF(AND(C907="Botanic",B907&gt;2017),0.3,IF(AND(O907="Placel",B907&gt;2017), 0.2,IF(AND(OR(D907="UTRU50E",D907 = "UEPL50E", D907 = "UGBS20E"),B907&gt;2019),0.2,0)))</f>
        <v>0.2</v>
      </c>
      <c r="M907" s="74">
        <f t="shared" si="51"/>
        <v>107.065</v>
      </c>
      <c r="N907" s="72">
        <f t="shared" si="52"/>
        <v>0</v>
      </c>
      <c r="O907" s="131" t="s">
        <v>1928</v>
      </c>
    </row>
    <row r="908" spans="2:15" x14ac:dyDescent="0.3">
      <c r="B908" s="83">
        <v>2018</v>
      </c>
      <c r="C908" s="133" t="s">
        <v>14</v>
      </c>
      <c r="D908" s="133" t="s">
        <v>2060</v>
      </c>
      <c r="E908" s="133" t="s">
        <v>2061</v>
      </c>
      <c r="F908" s="133" t="s">
        <v>2062</v>
      </c>
      <c r="G908" s="133">
        <v>835</v>
      </c>
      <c r="H908" s="133">
        <v>650</v>
      </c>
      <c r="I908" s="133">
        <v>120</v>
      </c>
      <c r="K908" s="74" t="s">
        <v>1879</v>
      </c>
      <c r="L908" s="71">
        <f t="shared" si="53"/>
        <v>0.2</v>
      </c>
      <c r="M908" s="74">
        <f t="shared" si="51"/>
        <v>63.827399999999997</v>
      </c>
      <c r="N908" s="72">
        <f t="shared" si="52"/>
        <v>0</v>
      </c>
      <c r="O908" s="133" t="s">
        <v>1928</v>
      </c>
    </row>
    <row r="909" spans="2:15" x14ac:dyDescent="0.3">
      <c r="B909" s="83">
        <v>2018</v>
      </c>
      <c r="C909" s="139" t="s">
        <v>14</v>
      </c>
      <c r="D909" s="139" t="s">
        <v>532</v>
      </c>
      <c r="E909" s="139" t="s">
        <v>1004</v>
      </c>
      <c r="F909" s="148" t="s">
        <v>1005</v>
      </c>
      <c r="G909" s="148">
        <v>1150</v>
      </c>
      <c r="H909" s="148">
        <v>1000</v>
      </c>
      <c r="I909" s="148">
        <v>100</v>
      </c>
      <c r="K909" s="74" t="s">
        <v>1879</v>
      </c>
      <c r="L909" s="71">
        <f t="shared" si="53"/>
        <v>0.2</v>
      </c>
      <c r="M909" s="74">
        <f t="shared" si="51"/>
        <v>112.7</v>
      </c>
      <c r="N909" s="72">
        <f t="shared" si="52"/>
        <v>0</v>
      </c>
      <c r="O909" s="148" t="s">
        <v>1928</v>
      </c>
    </row>
    <row r="910" spans="2:15" x14ac:dyDescent="0.3">
      <c r="B910" s="83">
        <v>2018</v>
      </c>
      <c r="C910" s="139" t="s">
        <v>14</v>
      </c>
      <c r="D910" s="139" t="s">
        <v>1006</v>
      </c>
      <c r="E910" s="139" t="s">
        <v>1007</v>
      </c>
      <c r="F910" s="131" t="s">
        <v>1008</v>
      </c>
      <c r="G910" s="131">
        <v>1140</v>
      </c>
      <c r="H910" s="131">
        <v>980</v>
      </c>
      <c r="I910" s="131">
        <v>170</v>
      </c>
      <c r="K910" s="74" t="s">
        <v>1879</v>
      </c>
      <c r="L910" s="71">
        <f t="shared" si="53"/>
        <v>0</v>
      </c>
      <c r="M910" s="74">
        <f t="shared" si="51"/>
        <v>186.12551999999999</v>
      </c>
      <c r="N910" s="72">
        <f t="shared" si="52"/>
        <v>0</v>
      </c>
      <c r="O910" s="131" t="s">
        <v>1932</v>
      </c>
    </row>
    <row r="911" spans="2:15" x14ac:dyDescent="0.3">
      <c r="B911" s="83">
        <v>2018</v>
      </c>
      <c r="C911" s="139" t="s">
        <v>1009</v>
      </c>
      <c r="D911" s="139" t="s">
        <v>203</v>
      </c>
      <c r="E911" s="139" t="s">
        <v>1016</v>
      </c>
      <c r="F911" s="131" t="s">
        <v>1017</v>
      </c>
      <c r="G911" s="131">
        <v>1000</v>
      </c>
      <c r="H911" s="131">
        <v>900</v>
      </c>
      <c r="I911" s="131">
        <v>80</v>
      </c>
      <c r="K911" s="74" t="s">
        <v>1879</v>
      </c>
      <c r="L911" s="71">
        <f t="shared" si="53"/>
        <v>0.2</v>
      </c>
      <c r="M911" s="74">
        <f t="shared" si="51"/>
        <v>70.56</v>
      </c>
      <c r="N911" s="72">
        <f t="shared" si="52"/>
        <v>0</v>
      </c>
      <c r="O911" s="131" t="s">
        <v>1928</v>
      </c>
    </row>
    <row r="912" spans="2:15" x14ac:dyDescent="0.3">
      <c r="B912" s="83">
        <v>2018</v>
      </c>
      <c r="C912" s="139" t="s">
        <v>1021</v>
      </c>
      <c r="D912" s="139" t="s">
        <v>1022</v>
      </c>
      <c r="E912" s="139" t="s">
        <v>1023</v>
      </c>
      <c r="F912" s="131" t="s">
        <v>1024</v>
      </c>
      <c r="G912" s="131">
        <v>1360</v>
      </c>
      <c r="H912" s="131">
        <v>950</v>
      </c>
      <c r="I912" s="131">
        <v>110</v>
      </c>
      <c r="K912" s="74" t="s">
        <v>1879</v>
      </c>
      <c r="L912" s="71">
        <f t="shared" si="53"/>
        <v>0</v>
      </c>
      <c r="M912" s="74">
        <f t="shared" si="51"/>
        <v>139.27760000000001</v>
      </c>
      <c r="N912" s="72">
        <f t="shared" si="52"/>
        <v>0</v>
      </c>
      <c r="O912" s="131" t="s">
        <v>1933</v>
      </c>
    </row>
    <row r="913" spans="2:15" x14ac:dyDescent="0.3">
      <c r="B913" s="83">
        <v>2018</v>
      </c>
      <c r="C913" s="139" t="s">
        <v>1021</v>
      </c>
      <c r="D913" s="139" t="s">
        <v>1025</v>
      </c>
      <c r="E913" s="139" t="s">
        <v>1026</v>
      </c>
      <c r="F913" s="131" t="s">
        <v>1027</v>
      </c>
      <c r="G913" s="131">
        <v>1360</v>
      </c>
      <c r="H913" s="131">
        <v>1500</v>
      </c>
      <c r="I913" s="131">
        <v>110</v>
      </c>
      <c r="K913" s="74" t="s">
        <v>1879</v>
      </c>
      <c r="L913" s="71">
        <f t="shared" si="53"/>
        <v>0</v>
      </c>
      <c r="M913" s="74">
        <f t="shared" si="51"/>
        <v>219.91200000000001</v>
      </c>
      <c r="N913" s="72">
        <f t="shared" si="52"/>
        <v>0</v>
      </c>
      <c r="O913" s="131" t="s">
        <v>1933</v>
      </c>
    </row>
    <row r="914" spans="2:15" x14ac:dyDescent="0.3">
      <c r="B914" s="83">
        <v>2018</v>
      </c>
      <c r="C914" s="139" t="s">
        <v>1018</v>
      </c>
      <c r="D914" s="139" t="s">
        <v>1019</v>
      </c>
      <c r="E914" s="139" t="s">
        <v>1882</v>
      </c>
      <c r="F914" s="131" t="s">
        <v>1020</v>
      </c>
      <c r="G914" s="131">
        <v>940</v>
      </c>
      <c r="H914" s="131">
        <v>870</v>
      </c>
      <c r="I914" s="131">
        <v>90</v>
      </c>
      <c r="K914" s="74" t="s">
        <v>1879</v>
      </c>
      <c r="L914" s="71">
        <f t="shared" si="53"/>
        <v>0.2</v>
      </c>
      <c r="M914" s="74">
        <f t="shared" si="51"/>
        <v>72.129959999999997</v>
      </c>
      <c r="N914" s="72">
        <f t="shared" si="52"/>
        <v>0</v>
      </c>
      <c r="O914" s="131" t="s">
        <v>1928</v>
      </c>
    </row>
    <row r="915" spans="2:15" x14ac:dyDescent="0.3">
      <c r="B915" s="83">
        <v>2018</v>
      </c>
      <c r="C915" s="139" t="s">
        <v>1028</v>
      </c>
      <c r="D915" s="139" t="s">
        <v>1029</v>
      </c>
      <c r="E915" s="139" t="s">
        <v>1030</v>
      </c>
      <c r="F915" s="131" t="s">
        <v>1031</v>
      </c>
      <c r="G915" s="131">
        <v>680</v>
      </c>
      <c r="H915" s="131">
        <v>520</v>
      </c>
      <c r="I915" s="131">
        <v>65</v>
      </c>
      <c r="K915" s="74" t="s">
        <v>1879</v>
      </c>
      <c r="L915" s="71">
        <f t="shared" si="53"/>
        <v>0.2</v>
      </c>
      <c r="M915" s="74">
        <f t="shared" si="51"/>
        <v>22.524319999999999</v>
      </c>
      <c r="N915" s="72">
        <f t="shared" si="52"/>
        <v>0</v>
      </c>
      <c r="O915" s="131" t="s">
        <v>1928</v>
      </c>
    </row>
    <row r="916" spans="2:15" x14ac:dyDescent="0.3">
      <c r="B916" s="83">
        <v>2018</v>
      </c>
      <c r="C916" s="139" t="s">
        <v>1032</v>
      </c>
      <c r="D916" s="139" t="s">
        <v>1033</v>
      </c>
      <c r="E916" s="139" t="s">
        <v>1034</v>
      </c>
      <c r="F916" s="143" t="s">
        <v>2147</v>
      </c>
      <c r="G916" s="143">
        <v>1040</v>
      </c>
      <c r="H916" s="143">
        <v>950</v>
      </c>
      <c r="I916" s="143">
        <v>80</v>
      </c>
      <c r="K916" s="74" t="s">
        <v>1879</v>
      </c>
      <c r="L916" s="71">
        <f t="shared" si="53"/>
        <v>0</v>
      </c>
      <c r="M916" s="74">
        <f t="shared" si="51"/>
        <v>77.459199999999996</v>
      </c>
      <c r="N916" s="72">
        <f t="shared" si="52"/>
        <v>0</v>
      </c>
      <c r="O916" s="131" t="s">
        <v>1934</v>
      </c>
    </row>
    <row r="917" spans="2:15" x14ac:dyDescent="0.3">
      <c r="B917" s="83">
        <v>2018</v>
      </c>
      <c r="C917" s="130" t="s">
        <v>1032</v>
      </c>
      <c r="D917" s="130" t="s">
        <v>1033</v>
      </c>
      <c r="E917" s="139" t="s">
        <v>1034</v>
      </c>
      <c r="F917" s="131" t="s">
        <v>1035</v>
      </c>
      <c r="G917" s="131">
        <v>1040</v>
      </c>
      <c r="H917" s="131">
        <v>950</v>
      </c>
      <c r="I917" s="131">
        <v>80</v>
      </c>
      <c r="K917" s="74" t="s">
        <v>1879</v>
      </c>
      <c r="L917" s="71">
        <f t="shared" si="53"/>
        <v>0</v>
      </c>
      <c r="M917" s="74">
        <f t="shared" si="51"/>
        <v>77.459199999999996</v>
      </c>
      <c r="N917" s="72">
        <f t="shared" si="52"/>
        <v>0</v>
      </c>
      <c r="O917" s="131" t="s">
        <v>1934</v>
      </c>
    </row>
    <row r="918" spans="2:15" x14ac:dyDescent="0.3">
      <c r="B918" s="83">
        <v>2018</v>
      </c>
      <c r="C918" s="139" t="s">
        <v>1032</v>
      </c>
      <c r="D918" s="139" t="s">
        <v>1036</v>
      </c>
      <c r="E918" s="139" t="s">
        <v>1037</v>
      </c>
      <c r="F918" s="143" t="s">
        <v>2148</v>
      </c>
      <c r="G918" s="143">
        <v>1000</v>
      </c>
      <c r="H918" s="143">
        <v>880</v>
      </c>
      <c r="I918" s="143">
        <v>80</v>
      </c>
      <c r="K918" s="74" t="s">
        <v>1879</v>
      </c>
      <c r="L918" s="71">
        <f t="shared" si="53"/>
        <v>0</v>
      </c>
      <c r="M918" s="74">
        <f t="shared" si="51"/>
        <v>68.992000000000004</v>
      </c>
      <c r="N918" s="72">
        <f t="shared" si="52"/>
        <v>0</v>
      </c>
      <c r="O918" s="131" t="s">
        <v>1934</v>
      </c>
    </row>
    <row r="919" spans="2:15" x14ac:dyDescent="0.3">
      <c r="B919" s="83">
        <v>2018</v>
      </c>
      <c r="C919" s="130" t="s">
        <v>1032</v>
      </c>
      <c r="D919" s="130" t="s">
        <v>1036</v>
      </c>
      <c r="E919" s="139" t="s">
        <v>1037</v>
      </c>
      <c r="F919" s="131" t="s">
        <v>1038</v>
      </c>
      <c r="G919" s="131">
        <v>1000</v>
      </c>
      <c r="H919" s="131">
        <v>880</v>
      </c>
      <c r="I919" s="131">
        <v>80</v>
      </c>
      <c r="K919" s="74" t="s">
        <v>1879</v>
      </c>
      <c r="L919" s="71">
        <f t="shared" si="53"/>
        <v>0</v>
      </c>
      <c r="M919" s="74">
        <f t="shared" si="51"/>
        <v>68.992000000000004</v>
      </c>
      <c r="N919" s="72">
        <f t="shared" si="52"/>
        <v>0</v>
      </c>
      <c r="O919" s="131" t="s">
        <v>1934</v>
      </c>
    </row>
    <row r="920" spans="2:15" x14ac:dyDescent="0.3">
      <c r="B920" s="83">
        <v>2018</v>
      </c>
      <c r="C920" s="139" t="s">
        <v>1032</v>
      </c>
      <c r="D920" s="139" t="s">
        <v>1039</v>
      </c>
      <c r="E920" s="139" t="s">
        <v>1040</v>
      </c>
      <c r="F920" s="143" t="s">
        <v>2149</v>
      </c>
      <c r="G920" s="143">
        <v>680</v>
      </c>
      <c r="H920" s="143">
        <v>520</v>
      </c>
      <c r="I920" s="143">
        <v>65</v>
      </c>
      <c r="K920" s="74" t="s">
        <v>1879</v>
      </c>
      <c r="L920" s="71">
        <f t="shared" si="53"/>
        <v>0</v>
      </c>
      <c r="M920" s="74">
        <f t="shared" si="51"/>
        <v>22.524319999999999</v>
      </c>
      <c r="N920" s="72">
        <f t="shared" si="52"/>
        <v>0</v>
      </c>
      <c r="O920" s="131" t="s">
        <v>1934</v>
      </c>
    </row>
    <row r="921" spans="2:15" x14ac:dyDescent="0.3">
      <c r="B921" s="83">
        <v>2018</v>
      </c>
      <c r="C921" s="130" t="s">
        <v>1032</v>
      </c>
      <c r="D921" s="130" t="s">
        <v>1039</v>
      </c>
      <c r="E921" s="139" t="s">
        <v>1040</v>
      </c>
      <c r="F921" s="131" t="s">
        <v>1041</v>
      </c>
      <c r="G921" s="131">
        <v>680</v>
      </c>
      <c r="H921" s="131">
        <v>520</v>
      </c>
      <c r="I921" s="131">
        <v>80</v>
      </c>
      <c r="K921" s="74" t="s">
        <v>1879</v>
      </c>
      <c r="L921" s="71">
        <f t="shared" si="53"/>
        <v>0</v>
      </c>
      <c r="M921" s="74">
        <f t="shared" si="51"/>
        <v>27.722239999999999</v>
      </c>
      <c r="N921" s="72">
        <f t="shared" si="52"/>
        <v>0</v>
      </c>
      <c r="O921" s="131" t="s">
        <v>1934</v>
      </c>
    </row>
    <row r="922" spans="2:15" x14ac:dyDescent="0.3">
      <c r="B922" s="83">
        <v>2018</v>
      </c>
      <c r="C922" s="139" t="s">
        <v>1032</v>
      </c>
      <c r="D922" s="139" t="s">
        <v>1042</v>
      </c>
      <c r="E922" s="139" t="s">
        <v>1043</v>
      </c>
      <c r="F922" s="143" t="s">
        <v>2150</v>
      </c>
      <c r="G922" s="143">
        <v>1000</v>
      </c>
      <c r="H922" s="143">
        <v>880</v>
      </c>
      <c r="I922" s="143">
        <v>80</v>
      </c>
      <c r="K922" s="74" t="s">
        <v>1879</v>
      </c>
      <c r="L922" s="71">
        <f t="shared" si="53"/>
        <v>0</v>
      </c>
      <c r="M922" s="74">
        <f t="shared" si="51"/>
        <v>68.992000000000004</v>
      </c>
      <c r="N922" s="72">
        <f t="shared" si="52"/>
        <v>0</v>
      </c>
      <c r="O922" s="131" t="s">
        <v>1934</v>
      </c>
    </row>
    <row r="923" spans="2:15" x14ac:dyDescent="0.3">
      <c r="B923" s="83">
        <v>2018</v>
      </c>
      <c r="C923" s="130" t="s">
        <v>1032</v>
      </c>
      <c r="D923" s="130" t="s">
        <v>1042</v>
      </c>
      <c r="E923" s="139" t="s">
        <v>1043</v>
      </c>
      <c r="F923" s="131" t="s">
        <v>1044</v>
      </c>
      <c r="G923" s="131">
        <v>1000</v>
      </c>
      <c r="H923" s="131">
        <v>880</v>
      </c>
      <c r="I923" s="131">
        <v>80</v>
      </c>
      <c r="K923" s="74" t="s">
        <v>1879</v>
      </c>
      <c r="L923" s="71">
        <f t="shared" si="53"/>
        <v>0</v>
      </c>
      <c r="M923" s="74">
        <f t="shared" si="51"/>
        <v>68.992000000000004</v>
      </c>
      <c r="N923" s="72">
        <f t="shared" si="52"/>
        <v>0</v>
      </c>
      <c r="O923" s="131" t="s">
        <v>1934</v>
      </c>
    </row>
    <row r="924" spans="2:15" x14ac:dyDescent="0.3">
      <c r="B924" s="83">
        <v>2018</v>
      </c>
      <c r="C924" s="130" t="s">
        <v>1032</v>
      </c>
      <c r="D924" s="130" t="s">
        <v>1045</v>
      </c>
      <c r="E924" s="139" t="s">
        <v>1046</v>
      </c>
      <c r="F924" s="131" t="s">
        <v>1047</v>
      </c>
      <c r="G924" s="131">
        <v>785</v>
      </c>
      <c r="H924" s="131">
        <v>650</v>
      </c>
      <c r="I924" s="131">
        <v>80</v>
      </c>
      <c r="K924" s="74" t="s">
        <v>1879</v>
      </c>
      <c r="L924" s="71">
        <f t="shared" si="53"/>
        <v>0</v>
      </c>
      <c r="M924" s="74">
        <f t="shared" si="51"/>
        <v>40.003599999999999</v>
      </c>
      <c r="N924" s="72">
        <f t="shared" si="52"/>
        <v>0</v>
      </c>
      <c r="O924" s="131" t="s">
        <v>1934</v>
      </c>
    </row>
    <row r="925" spans="2:15" x14ac:dyDescent="0.3">
      <c r="B925" s="83">
        <v>2018</v>
      </c>
      <c r="C925" s="130" t="s">
        <v>1032</v>
      </c>
      <c r="D925" s="130" t="s">
        <v>1048</v>
      </c>
      <c r="E925" s="139" t="s">
        <v>1049</v>
      </c>
      <c r="F925" s="131" t="s">
        <v>1050</v>
      </c>
      <c r="G925" s="131">
        <v>1000</v>
      </c>
      <c r="H925" s="131">
        <v>880</v>
      </c>
      <c r="I925" s="131">
        <v>80</v>
      </c>
      <c r="K925" s="74" t="s">
        <v>1879</v>
      </c>
      <c r="L925" s="71">
        <f t="shared" si="53"/>
        <v>0</v>
      </c>
      <c r="M925" s="74">
        <f t="shared" si="51"/>
        <v>68.992000000000004</v>
      </c>
      <c r="N925" s="72">
        <f t="shared" si="52"/>
        <v>0</v>
      </c>
      <c r="O925" s="131" t="s">
        <v>1934</v>
      </c>
    </row>
    <row r="926" spans="2:15" x14ac:dyDescent="0.3">
      <c r="B926" s="83">
        <v>2018</v>
      </c>
      <c r="C926" s="139" t="s">
        <v>1032</v>
      </c>
      <c r="D926" s="139" t="s">
        <v>1048</v>
      </c>
      <c r="E926" s="139" t="s">
        <v>1049</v>
      </c>
      <c r="F926" s="143" t="s">
        <v>2151</v>
      </c>
      <c r="G926" s="143">
        <v>1000</v>
      </c>
      <c r="H926" s="143">
        <v>880</v>
      </c>
      <c r="I926" s="143">
        <v>80</v>
      </c>
      <c r="K926" s="74" t="s">
        <v>1879</v>
      </c>
      <c r="L926" s="71">
        <f t="shared" si="53"/>
        <v>0</v>
      </c>
      <c r="M926" s="74">
        <f t="shared" si="51"/>
        <v>68.992000000000004</v>
      </c>
      <c r="N926" s="72">
        <f t="shared" si="52"/>
        <v>0</v>
      </c>
      <c r="O926" s="131" t="s">
        <v>1934</v>
      </c>
    </row>
    <row r="927" spans="2:15" x14ac:dyDescent="0.3">
      <c r="B927" s="83">
        <v>2018</v>
      </c>
      <c r="C927" s="130" t="s">
        <v>1032</v>
      </c>
      <c r="D927" s="130" t="s">
        <v>1051</v>
      </c>
      <c r="E927" s="139" t="s">
        <v>1052</v>
      </c>
      <c r="F927" s="131" t="s">
        <v>1053</v>
      </c>
      <c r="G927" s="131">
        <v>1000</v>
      </c>
      <c r="H927" s="131">
        <v>880</v>
      </c>
      <c r="I927" s="131">
        <v>110</v>
      </c>
      <c r="K927" s="74" t="s">
        <v>1879</v>
      </c>
      <c r="L927" s="71">
        <f t="shared" si="53"/>
        <v>0</v>
      </c>
      <c r="M927" s="74">
        <f t="shared" si="51"/>
        <v>94.864000000000004</v>
      </c>
      <c r="N927" s="72">
        <f t="shared" si="52"/>
        <v>0</v>
      </c>
      <c r="O927" s="131" t="s">
        <v>1934</v>
      </c>
    </row>
    <row r="928" spans="2:15" x14ac:dyDescent="0.3">
      <c r="B928" s="83">
        <v>2018</v>
      </c>
      <c r="C928" s="139" t="s">
        <v>1054</v>
      </c>
      <c r="D928" s="139" t="s">
        <v>1055</v>
      </c>
      <c r="E928" s="139" t="s">
        <v>1056</v>
      </c>
      <c r="F928" s="131" t="s">
        <v>1057</v>
      </c>
      <c r="G928" s="131">
        <v>785</v>
      </c>
      <c r="H928" s="131">
        <v>650</v>
      </c>
      <c r="I928" s="131">
        <v>65</v>
      </c>
      <c r="K928" s="74" t="s">
        <v>1879</v>
      </c>
      <c r="L928" s="71">
        <f t="shared" si="53"/>
        <v>0</v>
      </c>
      <c r="M928" s="74">
        <f t="shared" si="51"/>
        <v>32.502924999999998</v>
      </c>
      <c r="N928" s="72">
        <f t="shared" si="52"/>
        <v>0</v>
      </c>
      <c r="O928" s="131" t="s">
        <v>1929</v>
      </c>
    </row>
    <row r="929" spans="2:15" x14ac:dyDescent="0.3">
      <c r="B929" s="83">
        <v>2018</v>
      </c>
      <c r="C929" s="139" t="s">
        <v>1054</v>
      </c>
      <c r="D929" s="139" t="s">
        <v>1058</v>
      </c>
      <c r="E929" s="139" t="s">
        <v>1059</v>
      </c>
      <c r="F929" s="131" t="s">
        <v>1060</v>
      </c>
      <c r="G929" s="144">
        <v>1000</v>
      </c>
      <c r="H929" s="144">
        <v>880</v>
      </c>
      <c r="I929" s="144">
        <v>80</v>
      </c>
      <c r="K929" s="74" t="s">
        <v>1879</v>
      </c>
      <c r="L929" s="71">
        <f t="shared" si="53"/>
        <v>0</v>
      </c>
      <c r="M929" s="74">
        <f t="shared" si="51"/>
        <v>68.992000000000004</v>
      </c>
      <c r="N929" s="72">
        <f t="shared" si="52"/>
        <v>0</v>
      </c>
      <c r="O929" s="131" t="s">
        <v>1929</v>
      </c>
    </row>
    <row r="930" spans="2:15" x14ac:dyDescent="0.3">
      <c r="B930" s="83">
        <v>2018</v>
      </c>
      <c r="C930" s="139" t="s">
        <v>1054</v>
      </c>
      <c r="D930" s="139" t="s">
        <v>1061</v>
      </c>
      <c r="E930" s="139" t="s">
        <v>1062</v>
      </c>
      <c r="F930" s="131" t="s">
        <v>1063</v>
      </c>
      <c r="G930" s="131">
        <v>680</v>
      </c>
      <c r="H930" s="131">
        <v>520</v>
      </c>
      <c r="I930" s="131">
        <v>65</v>
      </c>
      <c r="K930" s="74" t="s">
        <v>1879</v>
      </c>
      <c r="L930" s="71">
        <f t="shared" si="53"/>
        <v>0</v>
      </c>
      <c r="M930" s="74">
        <f t="shared" si="51"/>
        <v>22.524319999999999</v>
      </c>
      <c r="N930" s="72">
        <f t="shared" si="52"/>
        <v>0</v>
      </c>
      <c r="O930" s="131" t="s">
        <v>1929</v>
      </c>
    </row>
    <row r="931" spans="2:15" x14ac:dyDescent="0.3">
      <c r="B931" s="83">
        <v>2018</v>
      </c>
      <c r="C931" s="139" t="s">
        <v>1054</v>
      </c>
      <c r="D931" s="139" t="s">
        <v>1064</v>
      </c>
      <c r="E931" s="139" t="s">
        <v>1065</v>
      </c>
      <c r="F931" s="131" t="s">
        <v>1066</v>
      </c>
      <c r="G931" s="131">
        <v>1150</v>
      </c>
      <c r="H931" s="131">
        <v>960</v>
      </c>
      <c r="I931" s="131">
        <v>85</v>
      </c>
      <c r="K931" s="74" t="s">
        <v>1879</v>
      </c>
      <c r="L931" s="71">
        <f t="shared" si="53"/>
        <v>0</v>
      </c>
      <c r="M931" s="74">
        <f t="shared" si="51"/>
        <v>91.963200000000001</v>
      </c>
      <c r="N931" s="72">
        <f t="shared" si="52"/>
        <v>0</v>
      </c>
      <c r="O931" s="131" t="s">
        <v>1925</v>
      </c>
    </row>
    <row r="932" spans="2:15" x14ac:dyDescent="0.3">
      <c r="B932" s="83">
        <v>2018</v>
      </c>
      <c r="C932" s="130" t="s">
        <v>1054</v>
      </c>
      <c r="D932" s="130" t="s">
        <v>1070</v>
      </c>
      <c r="E932" s="139" t="s">
        <v>1071</v>
      </c>
      <c r="F932" s="131" t="s">
        <v>1072</v>
      </c>
      <c r="G932" s="131">
        <v>785</v>
      </c>
      <c r="H932" s="131">
        <v>650</v>
      </c>
      <c r="I932" s="131">
        <v>80</v>
      </c>
      <c r="K932" s="74" t="s">
        <v>1879</v>
      </c>
      <c r="L932" s="71">
        <f t="shared" si="53"/>
        <v>0</v>
      </c>
      <c r="M932" s="74">
        <f t="shared" si="51"/>
        <v>40.003599999999999</v>
      </c>
      <c r="N932" s="72">
        <f t="shared" si="52"/>
        <v>0</v>
      </c>
      <c r="O932" s="131" t="s">
        <v>1929</v>
      </c>
    </row>
    <row r="933" spans="2:15" x14ac:dyDescent="0.3">
      <c r="B933" s="83">
        <v>2018</v>
      </c>
      <c r="C933" s="130" t="s">
        <v>1054</v>
      </c>
      <c r="D933" s="130" t="s">
        <v>1073</v>
      </c>
      <c r="E933" s="139" t="s">
        <v>1074</v>
      </c>
      <c r="F933" s="131" t="s">
        <v>1075</v>
      </c>
      <c r="G933" s="131">
        <v>785</v>
      </c>
      <c r="H933" s="131">
        <v>650</v>
      </c>
      <c r="I933" s="131">
        <v>80</v>
      </c>
      <c r="K933" s="74" t="s">
        <v>1879</v>
      </c>
      <c r="L933" s="71">
        <f t="shared" si="53"/>
        <v>0</v>
      </c>
      <c r="M933" s="74">
        <f t="shared" si="51"/>
        <v>40.003599999999999</v>
      </c>
      <c r="N933" s="72">
        <f t="shared" si="52"/>
        <v>0</v>
      </c>
      <c r="O933" s="131" t="s">
        <v>1929</v>
      </c>
    </row>
    <row r="934" spans="2:15" x14ac:dyDescent="0.3">
      <c r="B934" s="83">
        <v>2018</v>
      </c>
      <c r="C934" s="130" t="s">
        <v>1054</v>
      </c>
      <c r="D934" s="130" t="s">
        <v>1067</v>
      </c>
      <c r="E934" s="139" t="s">
        <v>1068</v>
      </c>
      <c r="F934" s="131" t="s">
        <v>1069</v>
      </c>
      <c r="G934" s="131">
        <v>1000</v>
      </c>
      <c r="H934" s="131">
        <v>900</v>
      </c>
      <c r="I934" s="131">
        <v>80</v>
      </c>
      <c r="K934" s="74" t="s">
        <v>1879</v>
      </c>
      <c r="L934" s="71">
        <f t="shared" si="53"/>
        <v>0</v>
      </c>
      <c r="M934" s="74">
        <f t="shared" si="51"/>
        <v>70.56</v>
      </c>
      <c r="N934" s="72">
        <f t="shared" si="52"/>
        <v>0</v>
      </c>
      <c r="O934" s="131" t="s">
        <v>1929</v>
      </c>
    </row>
    <row r="935" spans="2:15" x14ac:dyDescent="0.3">
      <c r="B935" s="83">
        <v>2018</v>
      </c>
      <c r="C935" s="130" t="s">
        <v>1054</v>
      </c>
      <c r="D935" s="130" t="s">
        <v>1076</v>
      </c>
      <c r="E935" s="139" t="s">
        <v>1077</v>
      </c>
      <c r="F935" s="131" t="s">
        <v>1078</v>
      </c>
      <c r="G935" s="131">
        <v>940</v>
      </c>
      <c r="H935" s="131">
        <v>880</v>
      </c>
      <c r="I935" s="131">
        <v>80</v>
      </c>
      <c r="K935" s="74" t="s">
        <v>1879</v>
      </c>
      <c r="L935" s="71">
        <f t="shared" si="53"/>
        <v>0</v>
      </c>
      <c r="M935" s="74">
        <f t="shared" si="51"/>
        <v>64.85248</v>
      </c>
      <c r="N935" s="72">
        <f t="shared" si="52"/>
        <v>0</v>
      </c>
      <c r="O935" s="131" t="s">
        <v>1929</v>
      </c>
    </row>
    <row r="936" spans="2:15" x14ac:dyDescent="0.3">
      <c r="B936" s="83">
        <v>2018</v>
      </c>
      <c r="C936" s="139" t="s">
        <v>1054</v>
      </c>
      <c r="D936" s="139" t="s">
        <v>1079</v>
      </c>
      <c r="E936" s="139" t="s">
        <v>1080</v>
      </c>
      <c r="F936" s="131" t="s">
        <v>1081</v>
      </c>
      <c r="G936" s="131">
        <v>940</v>
      </c>
      <c r="H936" s="131">
        <v>880</v>
      </c>
      <c r="I936" s="131">
        <v>80</v>
      </c>
      <c r="K936" s="74" t="s">
        <v>1879</v>
      </c>
      <c r="L936" s="71">
        <f t="shared" si="53"/>
        <v>0</v>
      </c>
      <c r="M936" s="74">
        <f t="shared" si="51"/>
        <v>64.85248</v>
      </c>
      <c r="N936" s="72">
        <f t="shared" si="52"/>
        <v>0</v>
      </c>
      <c r="O936" s="131" t="s">
        <v>1929</v>
      </c>
    </row>
    <row r="937" spans="2:15" x14ac:dyDescent="0.3">
      <c r="B937" s="83">
        <v>2018</v>
      </c>
      <c r="C937" s="139" t="s">
        <v>1054</v>
      </c>
      <c r="D937" s="139" t="s">
        <v>1082</v>
      </c>
      <c r="E937" s="139" t="s">
        <v>1083</v>
      </c>
      <c r="F937" s="149" t="s">
        <v>1084</v>
      </c>
      <c r="G937" s="149">
        <v>1150</v>
      </c>
      <c r="H937" s="149">
        <v>950</v>
      </c>
      <c r="I937" s="149">
        <v>140</v>
      </c>
      <c r="K937" s="74" t="s">
        <v>1879</v>
      </c>
      <c r="L937" s="71">
        <f t="shared" si="53"/>
        <v>0.2</v>
      </c>
      <c r="M937" s="74">
        <f t="shared" si="51"/>
        <v>149.89099999999999</v>
      </c>
      <c r="N937" s="72">
        <f t="shared" si="52"/>
        <v>0</v>
      </c>
      <c r="O937" s="149" t="s">
        <v>1935</v>
      </c>
    </row>
    <row r="938" spans="2:15" x14ac:dyDescent="0.3">
      <c r="B938" s="83">
        <v>2018</v>
      </c>
      <c r="C938" s="139" t="s">
        <v>1085</v>
      </c>
      <c r="D938" s="139" t="s">
        <v>1086</v>
      </c>
      <c r="E938" s="139" t="s">
        <v>1087</v>
      </c>
      <c r="F938" s="149" t="s">
        <v>1088</v>
      </c>
      <c r="G938" s="149">
        <v>940</v>
      </c>
      <c r="H938" s="149">
        <v>870</v>
      </c>
      <c r="I938" s="149">
        <v>140</v>
      </c>
      <c r="K938" s="74" t="s">
        <v>1879</v>
      </c>
      <c r="L938" s="71">
        <f t="shared" si="53"/>
        <v>0.2</v>
      </c>
      <c r="M938" s="74">
        <f t="shared" si="51"/>
        <v>112.20216000000001</v>
      </c>
      <c r="N938" s="72">
        <f t="shared" si="52"/>
        <v>0</v>
      </c>
      <c r="O938" s="149" t="s">
        <v>1928</v>
      </c>
    </row>
    <row r="939" spans="2:15" x14ac:dyDescent="0.3">
      <c r="B939" s="83">
        <v>2018</v>
      </c>
      <c r="C939" s="139" t="s">
        <v>1054</v>
      </c>
      <c r="D939" s="139" t="s">
        <v>1089</v>
      </c>
      <c r="E939" s="139" t="s">
        <v>1090</v>
      </c>
      <c r="F939" s="145" t="s">
        <v>1091</v>
      </c>
      <c r="G939" s="145">
        <v>785</v>
      </c>
      <c r="H939" s="145">
        <v>670</v>
      </c>
      <c r="I939" s="145">
        <v>130</v>
      </c>
      <c r="K939" s="74" t="s">
        <v>1879</v>
      </c>
      <c r="L939" s="71">
        <f t="shared" si="53"/>
        <v>0</v>
      </c>
      <c r="M939" s="74">
        <f t="shared" si="51"/>
        <v>67.006029999999996</v>
      </c>
      <c r="N939" s="72">
        <f t="shared" si="52"/>
        <v>0</v>
      </c>
      <c r="O939" s="145" t="s">
        <v>1925</v>
      </c>
    </row>
    <row r="940" spans="2:15" x14ac:dyDescent="0.3">
      <c r="B940" s="83">
        <v>2018</v>
      </c>
      <c r="C940" s="139" t="s">
        <v>1054</v>
      </c>
      <c r="D940" s="139" t="s">
        <v>1092</v>
      </c>
      <c r="E940" s="139" t="s">
        <v>1093</v>
      </c>
      <c r="F940" s="131" t="s">
        <v>1094</v>
      </c>
      <c r="G940" s="131">
        <v>1000</v>
      </c>
      <c r="H940" s="131">
        <v>950</v>
      </c>
      <c r="I940" s="131">
        <v>100</v>
      </c>
      <c r="K940" s="74" t="s">
        <v>1879</v>
      </c>
      <c r="L940" s="71">
        <f t="shared" si="53"/>
        <v>0.2</v>
      </c>
      <c r="M940" s="74">
        <f t="shared" si="51"/>
        <v>93.1</v>
      </c>
      <c r="N940" s="72">
        <f t="shared" si="52"/>
        <v>0</v>
      </c>
      <c r="O940" s="131" t="s">
        <v>1928</v>
      </c>
    </row>
    <row r="941" spans="2:15" x14ac:dyDescent="0.3">
      <c r="B941" s="83">
        <v>2018</v>
      </c>
      <c r="C941" s="139" t="s">
        <v>1054</v>
      </c>
      <c r="D941" s="139" t="s">
        <v>1095</v>
      </c>
      <c r="E941" s="139" t="s">
        <v>1096</v>
      </c>
      <c r="F941" s="131" t="s">
        <v>1097</v>
      </c>
      <c r="G941" s="131">
        <v>1000</v>
      </c>
      <c r="H941" s="131">
        <v>950</v>
      </c>
      <c r="I941" s="131">
        <v>100</v>
      </c>
      <c r="K941" s="74" t="s">
        <v>1879</v>
      </c>
      <c r="L941" s="71">
        <f t="shared" si="53"/>
        <v>0.2</v>
      </c>
      <c r="M941" s="74">
        <f t="shared" si="51"/>
        <v>93.1</v>
      </c>
      <c r="N941" s="72">
        <f t="shared" si="52"/>
        <v>0</v>
      </c>
      <c r="O941" s="131" t="s">
        <v>1928</v>
      </c>
    </row>
    <row r="942" spans="2:15" x14ac:dyDescent="0.3">
      <c r="B942" s="83">
        <v>2018</v>
      </c>
      <c r="C942" s="139" t="s">
        <v>1054</v>
      </c>
      <c r="D942" s="139" t="s">
        <v>1098</v>
      </c>
      <c r="E942" s="139" t="s">
        <v>1099</v>
      </c>
      <c r="F942" s="149" t="s">
        <v>1100</v>
      </c>
      <c r="G942" s="149">
        <v>940</v>
      </c>
      <c r="H942" s="149">
        <v>870</v>
      </c>
      <c r="I942" s="149">
        <v>140</v>
      </c>
      <c r="K942" s="74" t="s">
        <v>1879</v>
      </c>
      <c r="L942" s="71">
        <f t="shared" si="53"/>
        <v>0.2</v>
      </c>
      <c r="M942" s="74">
        <f t="shared" si="51"/>
        <v>112.20216000000001</v>
      </c>
      <c r="N942" s="72">
        <f t="shared" si="52"/>
        <v>0</v>
      </c>
      <c r="O942" s="149" t="s">
        <v>1928</v>
      </c>
    </row>
    <row r="943" spans="2:15" x14ac:dyDescent="0.3">
      <c r="B943" s="83">
        <v>2018</v>
      </c>
      <c r="C943" s="139" t="s">
        <v>1054</v>
      </c>
      <c r="D943" s="139" t="s">
        <v>1104</v>
      </c>
      <c r="E943" s="139" t="s">
        <v>1105</v>
      </c>
      <c r="F943" s="131" t="s">
        <v>1106</v>
      </c>
      <c r="G943" s="131">
        <v>940</v>
      </c>
      <c r="H943" s="131">
        <v>870</v>
      </c>
      <c r="I943" s="131">
        <v>80</v>
      </c>
      <c r="K943" s="74" t="s">
        <v>1879</v>
      </c>
      <c r="L943" s="71">
        <f t="shared" si="53"/>
        <v>0.2</v>
      </c>
      <c r="M943" s="74">
        <f t="shared" si="51"/>
        <v>64.115520000000004</v>
      </c>
      <c r="N943" s="72">
        <f t="shared" si="52"/>
        <v>0</v>
      </c>
      <c r="O943" s="131" t="s">
        <v>1928</v>
      </c>
    </row>
    <row r="944" spans="2:15" x14ac:dyDescent="0.3">
      <c r="B944" s="83">
        <v>2018</v>
      </c>
      <c r="C944" s="139" t="s">
        <v>1054</v>
      </c>
      <c r="D944" s="139" t="s">
        <v>1107</v>
      </c>
      <c r="E944" s="139" t="s">
        <v>1108</v>
      </c>
      <c r="F944" s="131" t="s">
        <v>1109</v>
      </c>
      <c r="G944" s="131">
        <v>940</v>
      </c>
      <c r="H944" s="131">
        <v>880</v>
      </c>
      <c r="I944" s="131">
        <v>80</v>
      </c>
      <c r="K944" s="74" t="s">
        <v>1879</v>
      </c>
      <c r="L944" s="71">
        <f t="shared" si="53"/>
        <v>0</v>
      </c>
      <c r="M944" s="74">
        <f t="shared" si="51"/>
        <v>64.85248</v>
      </c>
      <c r="N944" s="72">
        <f t="shared" si="52"/>
        <v>0</v>
      </c>
      <c r="O944" s="131" t="s">
        <v>1929</v>
      </c>
    </row>
    <row r="945" spans="2:15" x14ac:dyDescent="0.3">
      <c r="B945" s="83">
        <v>2018</v>
      </c>
      <c r="C945" s="133" t="s">
        <v>1054</v>
      </c>
      <c r="D945" s="133" t="s">
        <v>2156</v>
      </c>
      <c r="E945" s="133" t="s">
        <v>2157</v>
      </c>
      <c r="F945" s="133" t="s">
        <v>2355</v>
      </c>
      <c r="G945" s="133">
        <v>1000</v>
      </c>
      <c r="H945" s="133">
        <v>900</v>
      </c>
      <c r="I945" s="133">
        <v>80</v>
      </c>
      <c r="K945" s="74" t="s">
        <v>1879</v>
      </c>
      <c r="L945" s="71">
        <f t="shared" si="53"/>
        <v>0</v>
      </c>
      <c r="M945" s="74">
        <f t="shared" si="51"/>
        <v>70.56</v>
      </c>
      <c r="N945" s="72">
        <f t="shared" si="52"/>
        <v>0</v>
      </c>
      <c r="O945" s="133" t="s">
        <v>1929</v>
      </c>
    </row>
    <row r="946" spans="2:15" x14ac:dyDescent="0.3">
      <c r="B946" s="83">
        <v>2018</v>
      </c>
      <c r="C946" s="139" t="s">
        <v>1054</v>
      </c>
      <c r="D946" s="139" t="s">
        <v>1110</v>
      </c>
      <c r="E946" s="139" t="s">
        <v>1111</v>
      </c>
      <c r="F946" s="131" t="s">
        <v>1112</v>
      </c>
      <c r="G946" s="131">
        <v>940</v>
      </c>
      <c r="H946" s="131">
        <v>880</v>
      </c>
      <c r="I946" s="131">
        <v>80</v>
      </c>
      <c r="K946" s="74" t="s">
        <v>1879</v>
      </c>
      <c r="L946" s="71">
        <f t="shared" si="53"/>
        <v>0</v>
      </c>
      <c r="M946" s="74">
        <f t="shared" si="51"/>
        <v>64.85248</v>
      </c>
      <c r="N946" s="72">
        <f t="shared" si="52"/>
        <v>0</v>
      </c>
      <c r="O946" s="131" t="s">
        <v>1929</v>
      </c>
    </row>
    <row r="947" spans="2:15" x14ac:dyDescent="0.3">
      <c r="B947" s="83">
        <v>2018</v>
      </c>
      <c r="C947" s="133" t="s">
        <v>1054</v>
      </c>
      <c r="D947" s="133" t="s">
        <v>2165</v>
      </c>
      <c r="E947" s="133" t="s">
        <v>2166</v>
      </c>
      <c r="F947" s="133" t="s">
        <v>2167</v>
      </c>
      <c r="G947" s="133">
        <v>940</v>
      </c>
      <c r="H947" s="133">
        <v>880</v>
      </c>
      <c r="I947" s="133">
        <v>80</v>
      </c>
      <c r="K947" s="74" t="s">
        <v>1879</v>
      </c>
      <c r="L947" s="71">
        <f t="shared" si="53"/>
        <v>0</v>
      </c>
      <c r="M947" s="74">
        <f t="shared" si="51"/>
        <v>64.85248</v>
      </c>
      <c r="N947" s="72">
        <f t="shared" si="52"/>
        <v>0</v>
      </c>
      <c r="O947" s="133" t="s">
        <v>1929</v>
      </c>
    </row>
    <row r="948" spans="2:15" x14ac:dyDescent="0.3">
      <c r="B948" s="83">
        <v>2018</v>
      </c>
      <c r="C948" s="139" t="s">
        <v>1113</v>
      </c>
      <c r="D948" s="139" t="s">
        <v>1114</v>
      </c>
      <c r="E948" s="139" t="s">
        <v>1115</v>
      </c>
      <c r="F948" s="148" t="s">
        <v>1116</v>
      </c>
      <c r="G948" s="148">
        <v>680</v>
      </c>
      <c r="H948" s="148">
        <v>580</v>
      </c>
      <c r="I948" s="148">
        <v>65</v>
      </c>
      <c r="K948" s="74" t="s">
        <v>1879</v>
      </c>
      <c r="L948" s="71">
        <f t="shared" si="53"/>
        <v>0.2</v>
      </c>
      <c r="M948" s="74">
        <f t="shared" si="51"/>
        <v>25.123280000000001</v>
      </c>
      <c r="N948" s="72">
        <f t="shared" si="52"/>
        <v>0</v>
      </c>
      <c r="O948" s="148" t="s">
        <v>1928</v>
      </c>
    </row>
    <row r="949" spans="2:15" x14ac:dyDescent="0.3">
      <c r="B949" s="83">
        <v>2018</v>
      </c>
      <c r="C949" s="139" t="s">
        <v>1113</v>
      </c>
      <c r="D949" s="139" t="s">
        <v>1117</v>
      </c>
      <c r="E949" s="139" t="s">
        <v>1118</v>
      </c>
      <c r="F949" s="148" t="s">
        <v>1119</v>
      </c>
      <c r="G949" s="148">
        <v>1040</v>
      </c>
      <c r="H949" s="148">
        <v>980</v>
      </c>
      <c r="I949" s="148">
        <v>90</v>
      </c>
      <c r="K949" s="74" t="s">
        <v>1879</v>
      </c>
      <c r="L949" s="71">
        <f t="shared" si="53"/>
        <v>0</v>
      </c>
      <c r="M949" s="74">
        <f t="shared" si="51"/>
        <v>89.893439999999998</v>
      </c>
      <c r="N949" s="72">
        <f t="shared" si="52"/>
        <v>0</v>
      </c>
      <c r="O949" s="148" t="s">
        <v>1925</v>
      </c>
    </row>
    <row r="950" spans="2:15" x14ac:dyDescent="0.3">
      <c r="B950" s="83">
        <v>2018</v>
      </c>
      <c r="C950" s="130" t="s">
        <v>1113</v>
      </c>
      <c r="D950" s="136" t="s">
        <v>411</v>
      </c>
      <c r="E950" s="137" t="s">
        <v>1120</v>
      </c>
      <c r="F950" s="131" t="s">
        <v>1121</v>
      </c>
      <c r="G950" s="132">
        <v>1150</v>
      </c>
      <c r="H950" s="132">
        <v>1000</v>
      </c>
      <c r="I950" s="132">
        <v>95</v>
      </c>
      <c r="K950" s="74" t="s">
        <v>1879</v>
      </c>
      <c r="L950" s="71">
        <f t="shared" si="53"/>
        <v>0</v>
      </c>
      <c r="M950" s="74">
        <f t="shared" si="51"/>
        <v>107.065</v>
      </c>
      <c r="N950" s="72">
        <f t="shared" si="52"/>
        <v>0</v>
      </c>
      <c r="O950" s="178" t="s">
        <v>1929</v>
      </c>
    </row>
    <row r="951" spans="2:15" x14ac:dyDescent="0.3">
      <c r="B951" s="83">
        <v>2018</v>
      </c>
      <c r="C951" s="139" t="s">
        <v>1113</v>
      </c>
      <c r="D951" s="139" t="s">
        <v>1128</v>
      </c>
      <c r="E951" s="139" t="s">
        <v>1129</v>
      </c>
      <c r="F951" s="131" t="s">
        <v>1130</v>
      </c>
      <c r="G951" s="131">
        <v>1240</v>
      </c>
      <c r="H951" s="131">
        <v>1090</v>
      </c>
      <c r="I951" s="131">
        <v>100</v>
      </c>
      <c r="K951" s="74" t="s">
        <v>1879</v>
      </c>
      <c r="L951" s="71">
        <f t="shared" si="53"/>
        <v>0</v>
      </c>
      <c r="M951" s="74">
        <f t="shared" si="51"/>
        <v>132.45679999999999</v>
      </c>
      <c r="N951" s="72">
        <f t="shared" si="52"/>
        <v>0</v>
      </c>
      <c r="O951" s="131" t="s">
        <v>2296</v>
      </c>
    </row>
    <row r="952" spans="2:15" x14ac:dyDescent="0.3">
      <c r="B952" s="83">
        <v>2018</v>
      </c>
      <c r="C952" s="139" t="s">
        <v>1113</v>
      </c>
      <c r="D952" s="139" t="s">
        <v>1131</v>
      </c>
      <c r="E952" s="139" t="s">
        <v>1132</v>
      </c>
      <c r="F952" s="148" t="s">
        <v>1133</v>
      </c>
      <c r="G952" s="148">
        <v>1150</v>
      </c>
      <c r="H952" s="148">
        <v>950</v>
      </c>
      <c r="I952" s="148">
        <v>85</v>
      </c>
      <c r="K952" s="74" t="s">
        <v>1879</v>
      </c>
      <c r="L952" s="71">
        <f t="shared" si="53"/>
        <v>0</v>
      </c>
      <c r="M952" s="74">
        <f t="shared" si="51"/>
        <v>91.005250000000004</v>
      </c>
      <c r="N952" s="72">
        <f t="shared" si="52"/>
        <v>0</v>
      </c>
      <c r="O952" s="148" t="s">
        <v>1925</v>
      </c>
    </row>
    <row r="953" spans="2:15" x14ac:dyDescent="0.3">
      <c r="B953" s="83">
        <v>2018</v>
      </c>
      <c r="C953" s="139" t="s">
        <v>1113</v>
      </c>
      <c r="D953" s="139" t="s">
        <v>1134</v>
      </c>
      <c r="E953" s="139" t="s">
        <v>1135</v>
      </c>
      <c r="F953" s="131" t="s">
        <v>1136</v>
      </c>
      <c r="G953" s="131">
        <v>580</v>
      </c>
      <c r="H953" s="131">
        <v>450</v>
      </c>
      <c r="I953" s="131">
        <v>75</v>
      </c>
      <c r="K953" s="74" t="s">
        <v>1879</v>
      </c>
      <c r="L953" s="71">
        <f t="shared" si="53"/>
        <v>0</v>
      </c>
      <c r="M953" s="74">
        <f t="shared" si="51"/>
        <v>19.183499999999999</v>
      </c>
      <c r="N953" s="72">
        <f t="shared" si="52"/>
        <v>0</v>
      </c>
      <c r="O953" s="131" t="s">
        <v>1929</v>
      </c>
    </row>
    <row r="954" spans="2:15" x14ac:dyDescent="0.3">
      <c r="B954" s="83">
        <v>2018</v>
      </c>
      <c r="C954" s="139" t="s">
        <v>1113</v>
      </c>
      <c r="D954" s="139" t="s">
        <v>1137</v>
      </c>
      <c r="E954" s="139" t="s">
        <v>1138</v>
      </c>
      <c r="F954" s="148" t="s">
        <v>1139</v>
      </c>
      <c r="G954" s="148">
        <v>1150</v>
      </c>
      <c r="H954" s="148">
        <v>950</v>
      </c>
      <c r="I954" s="148">
        <v>85</v>
      </c>
      <c r="K954" s="74" t="s">
        <v>1879</v>
      </c>
      <c r="L954" s="71">
        <f t="shared" si="53"/>
        <v>0</v>
      </c>
      <c r="M954" s="74">
        <f t="shared" si="51"/>
        <v>91.005250000000004</v>
      </c>
      <c r="N954" s="72">
        <f t="shared" si="52"/>
        <v>0</v>
      </c>
      <c r="O954" s="148" t="s">
        <v>1925</v>
      </c>
    </row>
    <row r="955" spans="2:15" x14ac:dyDescent="0.3">
      <c r="B955" s="83">
        <v>2018</v>
      </c>
      <c r="C955" s="139" t="s">
        <v>1113</v>
      </c>
      <c r="D955" s="139" t="s">
        <v>1140</v>
      </c>
      <c r="E955" s="139" t="s">
        <v>1141</v>
      </c>
      <c r="F955" s="131" t="s">
        <v>1142</v>
      </c>
      <c r="G955" s="131">
        <v>1150</v>
      </c>
      <c r="H955" s="131">
        <v>950</v>
      </c>
      <c r="I955" s="131">
        <v>100</v>
      </c>
      <c r="K955" s="74" t="s">
        <v>1879</v>
      </c>
      <c r="L955" s="71">
        <f t="shared" si="53"/>
        <v>0.2</v>
      </c>
      <c r="M955" s="74">
        <f t="shared" si="51"/>
        <v>107.065</v>
      </c>
      <c r="N955" s="72">
        <f t="shared" si="52"/>
        <v>0</v>
      </c>
      <c r="O955" s="131" t="s">
        <v>1928</v>
      </c>
    </row>
    <row r="956" spans="2:15" x14ac:dyDescent="0.3">
      <c r="B956" s="83">
        <v>2018</v>
      </c>
      <c r="C956" s="139" t="s">
        <v>1143</v>
      </c>
      <c r="D956" s="139" t="s">
        <v>1144</v>
      </c>
      <c r="E956" s="139" t="s">
        <v>1145</v>
      </c>
      <c r="F956" s="131" t="s">
        <v>1146</v>
      </c>
      <c r="G956" s="131">
        <v>940</v>
      </c>
      <c r="H956" s="131">
        <v>880</v>
      </c>
      <c r="I956" s="131">
        <v>80</v>
      </c>
      <c r="K956" s="74" t="s">
        <v>1879</v>
      </c>
      <c r="L956" s="71">
        <f t="shared" si="53"/>
        <v>0</v>
      </c>
      <c r="M956" s="74">
        <f t="shared" si="51"/>
        <v>64.85248</v>
      </c>
      <c r="N956" s="72">
        <f t="shared" si="52"/>
        <v>0</v>
      </c>
      <c r="O956" s="131" t="s">
        <v>1925</v>
      </c>
    </row>
    <row r="957" spans="2:15" x14ac:dyDescent="0.3">
      <c r="B957" s="83">
        <v>2018</v>
      </c>
      <c r="C957" s="139" t="s">
        <v>1113</v>
      </c>
      <c r="D957" s="139" t="s">
        <v>1150</v>
      </c>
      <c r="E957" s="139" t="s">
        <v>1151</v>
      </c>
      <c r="F957" s="131" t="s">
        <v>1152</v>
      </c>
      <c r="G957" s="131">
        <v>580</v>
      </c>
      <c r="H957" s="131">
        <v>450</v>
      </c>
      <c r="I957" s="131">
        <v>110</v>
      </c>
      <c r="K957" s="74" t="s">
        <v>1879</v>
      </c>
      <c r="L957" s="71">
        <f t="shared" si="53"/>
        <v>0.2</v>
      </c>
      <c r="M957" s="74">
        <f t="shared" si="51"/>
        <v>28.1358</v>
      </c>
      <c r="N957" s="72">
        <f t="shared" si="52"/>
        <v>0</v>
      </c>
      <c r="O957" s="131" t="s">
        <v>1928</v>
      </c>
    </row>
    <row r="958" spans="2:15" x14ac:dyDescent="0.3">
      <c r="B958" s="83">
        <v>2018</v>
      </c>
      <c r="C958" s="139" t="s">
        <v>1113</v>
      </c>
      <c r="D958" s="139" t="s">
        <v>1153</v>
      </c>
      <c r="E958" s="139" t="s">
        <v>1154</v>
      </c>
      <c r="F958" s="149" t="s">
        <v>1155</v>
      </c>
      <c r="G958" s="149">
        <v>940</v>
      </c>
      <c r="H958" s="149">
        <v>870</v>
      </c>
      <c r="I958" s="149">
        <v>140</v>
      </c>
      <c r="K958" s="74" t="s">
        <v>1879</v>
      </c>
      <c r="L958" s="71">
        <f t="shared" si="53"/>
        <v>0.2</v>
      </c>
      <c r="M958" s="74">
        <f t="shared" ref="M958:M1021" si="54">IF(K958="PEBD",PRODUCT(G958:I958)*$D$6/1000000,0)</f>
        <v>112.20216000000001</v>
      </c>
      <c r="N958" s="72">
        <f t="shared" ref="N958:N1021" si="55">IF(M958="PEBD",PRODUCT(G958:I958)*$D$6/1000000,0)</f>
        <v>0</v>
      </c>
      <c r="O958" s="149" t="s">
        <v>1928</v>
      </c>
    </row>
    <row r="959" spans="2:15" x14ac:dyDescent="0.3">
      <c r="B959" s="83">
        <v>2018</v>
      </c>
      <c r="C959" s="139" t="s">
        <v>1113</v>
      </c>
      <c r="D959" s="139" t="s">
        <v>1147</v>
      </c>
      <c r="E959" s="139" t="s">
        <v>1148</v>
      </c>
      <c r="F959" s="149" t="s">
        <v>1149</v>
      </c>
      <c r="G959" s="149">
        <v>1150</v>
      </c>
      <c r="H959" s="149">
        <v>950</v>
      </c>
      <c r="I959" s="149">
        <v>140</v>
      </c>
      <c r="K959" s="74" t="s">
        <v>1879</v>
      </c>
      <c r="L959" s="71">
        <f t="shared" si="53"/>
        <v>0.2</v>
      </c>
      <c r="M959" s="74">
        <f t="shared" si="54"/>
        <v>149.89099999999999</v>
      </c>
      <c r="N959" s="72">
        <f t="shared" si="55"/>
        <v>0</v>
      </c>
      <c r="O959" s="149" t="s">
        <v>1928</v>
      </c>
    </row>
    <row r="960" spans="2:15" x14ac:dyDescent="0.3">
      <c r="B960" s="83">
        <v>2018</v>
      </c>
      <c r="C960" s="139" t="s">
        <v>1113</v>
      </c>
      <c r="D960" s="139" t="s">
        <v>229</v>
      </c>
      <c r="E960" s="139" t="s">
        <v>1156</v>
      </c>
      <c r="F960" s="145" t="s">
        <v>1157</v>
      </c>
      <c r="G960" s="145">
        <v>785</v>
      </c>
      <c r="H960" s="145">
        <v>680</v>
      </c>
      <c r="I960" s="145">
        <v>130</v>
      </c>
      <c r="K960" s="74" t="s">
        <v>1879</v>
      </c>
      <c r="L960" s="71">
        <f t="shared" si="53"/>
        <v>0</v>
      </c>
      <c r="M960" s="74">
        <f t="shared" si="54"/>
        <v>68.006119999999996</v>
      </c>
      <c r="N960" s="72">
        <f t="shared" si="55"/>
        <v>0</v>
      </c>
      <c r="O960" s="145" t="s">
        <v>1925</v>
      </c>
    </row>
    <row r="961" spans="2:15" x14ac:dyDescent="0.3">
      <c r="B961" s="83">
        <v>2018</v>
      </c>
      <c r="C961" s="139" t="s">
        <v>1113</v>
      </c>
      <c r="D961" s="139" t="s">
        <v>219</v>
      </c>
      <c r="E961" s="139" t="s">
        <v>1158</v>
      </c>
      <c r="F961" s="131" t="s">
        <v>1159</v>
      </c>
      <c r="G961" s="131">
        <v>1150</v>
      </c>
      <c r="H961" s="131">
        <v>1000</v>
      </c>
      <c r="I961" s="131">
        <v>110</v>
      </c>
      <c r="K961" s="74" t="s">
        <v>1879</v>
      </c>
      <c r="L961" s="71">
        <f t="shared" si="53"/>
        <v>0</v>
      </c>
      <c r="M961" s="74">
        <f t="shared" si="54"/>
        <v>123.97</v>
      </c>
      <c r="N961" s="72">
        <f t="shared" si="55"/>
        <v>0</v>
      </c>
      <c r="O961" s="131" t="s">
        <v>1937</v>
      </c>
    </row>
    <row r="962" spans="2:15" x14ac:dyDescent="0.3">
      <c r="B962" s="83">
        <v>2018</v>
      </c>
      <c r="C962" s="139" t="s">
        <v>1113</v>
      </c>
      <c r="D962" s="139" t="s">
        <v>320</v>
      </c>
      <c r="E962" s="139" t="s">
        <v>1160</v>
      </c>
      <c r="F962" s="131" t="s">
        <v>1161</v>
      </c>
      <c r="G962" s="131">
        <v>1150</v>
      </c>
      <c r="H962" s="131">
        <v>1000</v>
      </c>
      <c r="I962" s="131">
        <v>110</v>
      </c>
      <c r="K962" s="74" t="s">
        <v>1879</v>
      </c>
      <c r="L962" s="71">
        <f t="shared" si="53"/>
        <v>0</v>
      </c>
      <c r="M962" s="74">
        <f t="shared" si="54"/>
        <v>123.97</v>
      </c>
      <c r="N962" s="72">
        <f t="shared" si="55"/>
        <v>0</v>
      </c>
      <c r="O962" s="131" t="s">
        <v>1937</v>
      </c>
    </row>
    <row r="963" spans="2:15" x14ac:dyDescent="0.3">
      <c r="B963" s="83">
        <v>2018</v>
      </c>
      <c r="C963" s="139" t="s">
        <v>1113</v>
      </c>
      <c r="D963" s="139" t="s">
        <v>216</v>
      </c>
      <c r="E963" s="139" t="s">
        <v>1162</v>
      </c>
      <c r="F963" s="131" t="s">
        <v>1163</v>
      </c>
      <c r="G963" s="131">
        <v>1150</v>
      </c>
      <c r="H963" s="131">
        <v>1000</v>
      </c>
      <c r="I963" s="131">
        <v>110</v>
      </c>
      <c r="K963" s="74" t="s">
        <v>1879</v>
      </c>
      <c r="L963" s="71">
        <f t="shared" si="53"/>
        <v>0.2</v>
      </c>
      <c r="M963" s="74">
        <f t="shared" si="54"/>
        <v>123.97</v>
      </c>
      <c r="N963" s="72">
        <f t="shared" si="55"/>
        <v>0</v>
      </c>
      <c r="O963" s="131" t="s">
        <v>1928</v>
      </c>
    </row>
    <row r="964" spans="2:15" x14ac:dyDescent="0.3">
      <c r="B964" s="83">
        <v>2018</v>
      </c>
      <c r="C964" s="139" t="s">
        <v>1113</v>
      </c>
      <c r="D964" s="139" t="s">
        <v>225</v>
      </c>
      <c r="E964" s="139" t="s">
        <v>1164</v>
      </c>
      <c r="F964" s="148" t="s">
        <v>1165</v>
      </c>
      <c r="G964" s="148">
        <v>1150</v>
      </c>
      <c r="H964" s="148">
        <v>1000</v>
      </c>
      <c r="I964" s="148">
        <v>110</v>
      </c>
      <c r="K964" s="74" t="s">
        <v>1879</v>
      </c>
      <c r="L964" s="71">
        <f t="shared" si="53"/>
        <v>0.2</v>
      </c>
      <c r="M964" s="74">
        <f t="shared" si="54"/>
        <v>123.97</v>
      </c>
      <c r="N964" s="72">
        <f t="shared" si="55"/>
        <v>0</v>
      </c>
      <c r="O964" s="148" t="s">
        <v>1928</v>
      </c>
    </row>
    <row r="965" spans="2:15" x14ac:dyDescent="0.3">
      <c r="B965" s="83">
        <v>2018</v>
      </c>
      <c r="C965" s="139" t="s">
        <v>1113</v>
      </c>
      <c r="D965" s="139" t="s">
        <v>142</v>
      </c>
      <c r="E965" s="139" t="s">
        <v>1167</v>
      </c>
      <c r="F965" s="148" t="s">
        <v>1168</v>
      </c>
      <c r="G965" s="131">
        <v>1040</v>
      </c>
      <c r="H965" s="131">
        <v>950</v>
      </c>
      <c r="I965" s="131">
        <v>85</v>
      </c>
      <c r="K965" s="74" t="s">
        <v>1879</v>
      </c>
      <c r="L965" s="71">
        <f t="shared" si="53"/>
        <v>0</v>
      </c>
      <c r="M965" s="74">
        <f t="shared" si="54"/>
        <v>82.300399999999996</v>
      </c>
      <c r="N965" s="72">
        <f t="shared" si="55"/>
        <v>0</v>
      </c>
      <c r="O965" s="148" t="s">
        <v>1938</v>
      </c>
    </row>
    <row r="966" spans="2:15" x14ac:dyDescent="0.3">
      <c r="B966" s="83">
        <v>2018</v>
      </c>
      <c r="C966" s="139" t="s">
        <v>1113</v>
      </c>
      <c r="D966" s="139" t="s">
        <v>153</v>
      </c>
      <c r="E966" s="139" t="s">
        <v>1172</v>
      </c>
      <c r="F966" s="145" t="s">
        <v>1173</v>
      </c>
      <c r="G966" s="145">
        <v>940</v>
      </c>
      <c r="H966" s="145">
        <v>870</v>
      </c>
      <c r="I966" s="145">
        <v>140</v>
      </c>
      <c r="K966" s="74" t="s">
        <v>1879</v>
      </c>
      <c r="L966" s="71">
        <f t="shared" si="53"/>
        <v>0.2</v>
      </c>
      <c r="M966" s="74">
        <f t="shared" si="54"/>
        <v>112.20216000000001</v>
      </c>
      <c r="N966" s="72">
        <f t="shared" si="55"/>
        <v>0</v>
      </c>
      <c r="O966" s="145" t="s">
        <v>1928</v>
      </c>
    </row>
    <row r="967" spans="2:15" x14ac:dyDescent="0.3">
      <c r="B967" s="83">
        <v>2018</v>
      </c>
      <c r="C967" s="139" t="s">
        <v>1113</v>
      </c>
      <c r="D967" s="139" t="s">
        <v>1174</v>
      </c>
      <c r="E967" s="139" t="s">
        <v>1883</v>
      </c>
      <c r="F967" s="145" t="s">
        <v>1175</v>
      </c>
      <c r="G967" s="145">
        <v>785</v>
      </c>
      <c r="H967" s="145">
        <v>650</v>
      </c>
      <c r="I967" s="145">
        <v>130</v>
      </c>
      <c r="K967" s="74" t="s">
        <v>1879</v>
      </c>
      <c r="L967" s="71">
        <f t="shared" si="53"/>
        <v>0.2</v>
      </c>
      <c r="M967" s="74">
        <f t="shared" si="54"/>
        <v>65.005849999999995</v>
      </c>
      <c r="N967" s="72">
        <f t="shared" si="55"/>
        <v>0</v>
      </c>
      <c r="O967" s="145" t="s">
        <v>1935</v>
      </c>
    </row>
    <row r="968" spans="2:15" x14ac:dyDescent="0.3">
      <c r="B968" s="83">
        <v>2018</v>
      </c>
      <c r="C968" s="139" t="s">
        <v>1176</v>
      </c>
      <c r="D968" s="139" t="s">
        <v>1177</v>
      </c>
      <c r="E968" s="139" t="s">
        <v>1178</v>
      </c>
      <c r="F968" s="131" t="s">
        <v>1179</v>
      </c>
      <c r="G968" s="131">
        <v>1050</v>
      </c>
      <c r="H968" s="131">
        <v>820</v>
      </c>
      <c r="I968" s="131">
        <v>110</v>
      </c>
      <c r="K968" s="74" t="s">
        <v>1879</v>
      </c>
      <c r="L968" s="71">
        <f t="shared" si="53"/>
        <v>0.2</v>
      </c>
      <c r="M968" s="74">
        <f t="shared" si="54"/>
        <v>92.815799999999996</v>
      </c>
      <c r="N968" s="72">
        <f t="shared" si="55"/>
        <v>0</v>
      </c>
      <c r="O968" s="131" t="s">
        <v>1928</v>
      </c>
    </row>
    <row r="969" spans="2:15" x14ac:dyDescent="0.3">
      <c r="B969" s="83">
        <v>2018</v>
      </c>
      <c r="C969" s="139" t="s">
        <v>1176</v>
      </c>
      <c r="D969" s="139" t="s">
        <v>1177</v>
      </c>
      <c r="E969" s="139" t="s">
        <v>1178</v>
      </c>
      <c r="F969" s="131" t="s">
        <v>1179</v>
      </c>
      <c r="G969" s="131">
        <v>1150</v>
      </c>
      <c r="H969" s="131">
        <v>950</v>
      </c>
      <c r="I969" s="131">
        <v>100</v>
      </c>
      <c r="K969" s="74" t="s">
        <v>1879</v>
      </c>
      <c r="L969" s="71">
        <f t="shared" si="53"/>
        <v>0.2</v>
      </c>
      <c r="M969" s="74">
        <f t="shared" si="54"/>
        <v>107.065</v>
      </c>
      <c r="N969" s="72">
        <f t="shared" si="55"/>
        <v>0</v>
      </c>
      <c r="O969" s="131" t="s">
        <v>1928</v>
      </c>
    </row>
    <row r="970" spans="2:15" x14ac:dyDescent="0.3">
      <c r="B970" s="83">
        <v>2018</v>
      </c>
      <c r="C970" s="139" t="s">
        <v>1143</v>
      </c>
      <c r="D970" s="139" t="s">
        <v>1183</v>
      </c>
      <c r="E970" s="139" t="s">
        <v>1184</v>
      </c>
      <c r="F970" s="131" t="s">
        <v>1185</v>
      </c>
      <c r="G970" s="131">
        <v>940</v>
      </c>
      <c r="H970" s="131">
        <v>880</v>
      </c>
      <c r="I970" s="131">
        <v>80</v>
      </c>
      <c r="K970" s="74" t="s">
        <v>1879</v>
      </c>
      <c r="L970" s="71">
        <f t="shared" si="53"/>
        <v>0</v>
      </c>
      <c r="M970" s="74">
        <f t="shared" si="54"/>
        <v>64.85248</v>
      </c>
      <c r="N970" s="72">
        <f t="shared" si="55"/>
        <v>0</v>
      </c>
      <c r="O970" s="131" t="s">
        <v>1939</v>
      </c>
    </row>
    <row r="971" spans="2:15" x14ac:dyDescent="0.3">
      <c r="B971" s="83">
        <v>2018</v>
      </c>
      <c r="C971" s="139" t="s">
        <v>1143</v>
      </c>
      <c r="D971" s="139" t="s">
        <v>1186</v>
      </c>
      <c r="E971" s="139" t="s">
        <v>1187</v>
      </c>
      <c r="F971" s="131" t="s">
        <v>1188</v>
      </c>
      <c r="G971" s="131">
        <v>1000</v>
      </c>
      <c r="H971" s="131">
        <v>900</v>
      </c>
      <c r="I971" s="131">
        <v>80</v>
      </c>
      <c r="K971" s="74" t="s">
        <v>1879</v>
      </c>
      <c r="L971" s="71">
        <f t="shared" ref="L971:L1034" si="56">IF(AND(C971="Botanic",B971&gt;2017),0.3,IF(AND(O971="Placel",B971&gt;2017), 0.2,IF(AND(OR(D971="UTRU50E",D971 = "UEPL50E", D971 = "UGBS20E"),B971&gt;2019),0.2,0)))</f>
        <v>0.2</v>
      </c>
      <c r="M971" s="74">
        <f t="shared" si="54"/>
        <v>70.56</v>
      </c>
      <c r="N971" s="72">
        <f t="shared" si="55"/>
        <v>0</v>
      </c>
      <c r="O971" s="131" t="s">
        <v>1928</v>
      </c>
    </row>
    <row r="972" spans="2:15" x14ac:dyDescent="0.3">
      <c r="B972" s="83">
        <v>2018</v>
      </c>
      <c r="C972" s="139" t="s">
        <v>1143</v>
      </c>
      <c r="D972" s="139" t="s">
        <v>1192</v>
      </c>
      <c r="E972" s="139" t="s">
        <v>1193</v>
      </c>
      <c r="F972" s="131" t="s">
        <v>1194</v>
      </c>
      <c r="G972" s="131">
        <v>940</v>
      </c>
      <c r="H972" s="131">
        <v>880</v>
      </c>
      <c r="I972" s="131">
        <v>80</v>
      </c>
      <c r="K972" s="74" t="s">
        <v>1879</v>
      </c>
      <c r="L972" s="71">
        <f t="shared" si="56"/>
        <v>0</v>
      </c>
      <c r="M972" s="74">
        <f t="shared" si="54"/>
        <v>64.85248</v>
      </c>
      <c r="N972" s="72">
        <f t="shared" si="55"/>
        <v>0</v>
      </c>
      <c r="O972" s="131" t="s">
        <v>1939</v>
      </c>
    </row>
    <row r="973" spans="2:15" x14ac:dyDescent="0.3">
      <c r="B973" s="83">
        <v>2018</v>
      </c>
      <c r="C973" s="139" t="s">
        <v>1143</v>
      </c>
      <c r="D973" s="139" t="s">
        <v>1195</v>
      </c>
      <c r="E973" s="139" t="s">
        <v>1196</v>
      </c>
      <c r="F973" s="131" t="s">
        <v>1197</v>
      </c>
      <c r="G973" s="131">
        <v>785</v>
      </c>
      <c r="H973" s="131">
        <v>650</v>
      </c>
      <c r="I973" s="131">
        <v>110</v>
      </c>
      <c r="K973" s="74" t="s">
        <v>1879</v>
      </c>
      <c r="L973" s="71">
        <f t="shared" si="56"/>
        <v>0.2</v>
      </c>
      <c r="M973" s="74">
        <f t="shared" si="54"/>
        <v>55.004950000000001</v>
      </c>
      <c r="N973" s="72">
        <f t="shared" si="55"/>
        <v>0</v>
      </c>
      <c r="O973" s="131" t="s">
        <v>1935</v>
      </c>
    </row>
    <row r="974" spans="2:15" x14ac:dyDescent="0.3">
      <c r="B974" s="83">
        <v>2018</v>
      </c>
      <c r="C974" s="139" t="s">
        <v>1220</v>
      </c>
      <c r="D974" s="139" t="s">
        <v>1221</v>
      </c>
      <c r="E974" s="139" t="s">
        <v>1222</v>
      </c>
      <c r="F974" s="131" t="s">
        <v>1223</v>
      </c>
      <c r="G974" s="131">
        <v>1150</v>
      </c>
      <c r="H974" s="131">
        <v>950</v>
      </c>
      <c r="I974" s="131">
        <v>100</v>
      </c>
      <c r="K974" s="74" t="s">
        <v>1879</v>
      </c>
      <c r="L974" s="71">
        <f t="shared" si="56"/>
        <v>0</v>
      </c>
      <c r="M974" s="74">
        <f t="shared" si="54"/>
        <v>107.065</v>
      </c>
      <c r="N974" s="72">
        <f t="shared" si="55"/>
        <v>0</v>
      </c>
      <c r="O974" s="131" t="s">
        <v>1934</v>
      </c>
    </row>
    <row r="975" spans="2:15" x14ac:dyDescent="0.3">
      <c r="B975" s="83">
        <v>2018</v>
      </c>
      <c r="C975" s="139" t="s">
        <v>1224</v>
      </c>
      <c r="D975" s="139" t="s">
        <v>1225</v>
      </c>
      <c r="E975" s="139" t="s">
        <v>1226</v>
      </c>
      <c r="F975" s="131" t="s">
        <v>1227</v>
      </c>
      <c r="G975" s="131">
        <v>785</v>
      </c>
      <c r="H975" s="131">
        <v>650</v>
      </c>
      <c r="I975" s="131">
        <v>65</v>
      </c>
      <c r="K975" s="74" t="s">
        <v>1879</v>
      </c>
      <c r="L975" s="71">
        <f t="shared" si="56"/>
        <v>0.2</v>
      </c>
      <c r="M975" s="74">
        <f t="shared" si="54"/>
        <v>32.502924999999998</v>
      </c>
      <c r="N975" s="72">
        <f t="shared" si="55"/>
        <v>0</v>
      </c>
      <c r="O975" s="131" t="s">
        <v>1928</v>
      </c>
    </row>
    <row r="976" spans="2:15" x14ac:dyDescent="0.3">
      <c r="B976" s="83">
        <v>2018</v>
      </c>
      <c r="C976" s="139" t="s">
        <v>1228</v>
      </c>
      <c r="D976" s="139" t="s">
        <v>401</v>
      </c>
      <c r="E976" s="139" t="s">
        <v>1229</v>
      </c>
      <c r="F976" s="131" t="s">
        <v>1230</v>
      </c>
      <c r="G976" s="131">
        <v>785</v>
      </c>
      <c r="H976" s="131">
        <v>650</v>
      </c>
      <c r="I976" s="131">
        <v>80</v>
      </c>
      <c r="K976" s="74" t="s">
        <v>1879</v>
      </c>
      <c r="L976" s="71">
        <f t="shared" si="56"/>
        <v>0</v>
      </c>
      <c r="M976" s="74">
        <f t="shared" si="54"/>
        <v>40.003599999999999</v>
      </c>
      <c r="N976" s="72">
        <f t="shared" si="55"/>
        <v>0</v>
      </c>
      <c r="O976" s="131" t="s">
        <v>2358</v>
      </c>
    </row>
    <row r="977" spans="2:15" x14ac:dyDescent="0.3">
      <c r="B977" s="83">
        <v>2018</v>
      </c>
      <c r="C977" s="139" t="s">
        <v>1228</v>
      </c>
      <c r="D977" s="139" t="s">
        <v>402</v>
      </c>
      <c r="E977" s="139" t="s">
        <v>1231</v>
      </c>
      <c r="F977" s="131" t="s">
        <v>1232</v>
      </c>
      <c r="G977" s="131">
        <v>1000</v>
      </c>
      <c r="H977" s="131">
        <v>900</v>
      </c>
      <c r="I977" s="131">
        <v>80</v>
      </c>
      <c r="K977" s="74" t="s">
        <v>1879</v>
      </c>
      <c r="L977" s="71">
        <f t="shared" si="56"/>
        <v>0</v>
      </c>
      <c r="M977" s="74">
        <f t="shared" si="54"/>
        <v>70.56</v>
      </c>
      <c r="N977" s="72">
        <f t="shared" si="55"/>
        <v>0</v>
      </c>
      <c r="O977" s="131" t="s">
        <v>2358</v>
      </c>
    </row>
    <row r="978" spans="2:15" x14ac:dyDescent="0.3">
      <c r="B978" s="83">
        <v>2018</v>
      </c>
      <c r="C978" s="139" t="s">
        <v>1228</v>
      </c>
      <c r="D978" s="139" t="s">
        <v>386</v>
      </c>
      <c r="E978" s="139" t="s">
        <v>1233</v>
      </c>
      <c r="F978" s="131" t="s">
        <v>1234</v>
      </c>
      <c r="G978" s="131">
        <v>1000</v>
      </c>
      <c r="H978" s="131">
        <v>900</v>
      </c>
      <c r="I978" s="131">
        <v>80</v>
      </c>
      <c r="K978" s="74" t="s">
        <v>1879</v>
      </c>
      <c r="L978" s="71">
        <f t="shared" si="56"/>
        <v>0</v>
      </c>
      <c r="M978" s="74">
        <f t="shared" si="54"/>
        <v>70.56</v>
      </c>
      <c r="N978" s="72">
        <f t="shared" si="55"/>
        <v>0</v>
      </c>
      <c r="O978" s="131" t="s">
        <v>1941</v>
      </c>
    </row>
    <row r="979" spans="2:15" x14ac:dyDescent="0.3">
      <c r="B979" s="83">
        <v>2018</v>
      </c>
      <c r="C979" s="139" t="s">
        <v>1228</v>
      </c>
      <c r="D979" s="139" t="s">
        <v>381</v>
      </c>
      <c r="E979" s="139" t="s">
        <v>1235</v>
      </c>
      <c r="F979" s="131" t="s">
        <v>1236</v>
      </c>
      <c r="G979" s="131">
        <v>1000</v>
      </c>
      <c r="H979" s="131">
        <v>900</v>
      </c>
      <c r="I979" s="131">
        <v>80</v>
      </c>
      <c r="K979" s="74" t="s">
        <v>1879</v>
      </c>
      <c r="L979" s="71">
        <f t="shared" si="56"/>
        <v>0</v>
      </c>
      <c r="M979" s="74">
        <f t="shared" si="54"/>
        <v>70.56</v>
      </c>
      <c r="N979" s="72">
        <f t="shared" si="55"/>
        <v>0</v>
      </c>
      <c r="O979" s="131" t="s">
        <v>1941</v>
      </c>
    </row>
    <row r="980" spans="2:15" x14ac:dyDescent="0.3">
      <c r="B980" s="83">
        <v>2018</v>
      </c>
      <c r="C980" s="139" t="s">
        <v>1228</v>
      </c>
      <c r="D980" s="139" t="s">
        <v>384</v>
      </c>
      <c r="E980" s="139" t="s">
        <v>1237</v>
      </c>
      <c r="F980" s="131" t="s">
        <v>1238</v>
      </c>
      <c r="G980" s="131">
        <v>1150</v>
      </c>
      <c r="H980" s="131">
        <v>1000</v>
      </c>
      <c r="I980" s="131">
        <v>100</v>
      </c>
      <c r="K980" s="74" t="s">
        <v>1879</v>
      </c>
      <c r="L980" s="71">
        <f t="shared" si="56"/>
        <v>0</v>
      </c>
      <c r="M980" s="74">
        <f t="shared" si="54"/>
        <v>112.7</v>
      </c>
      <c r="N980" s="72">
        <f t="shared" si="55"/>
        <v>0</v>
      </c>
      <c r="O980" s="131" t="s">
        <v>1941</v>
      </c>
    </row>
    <row r="981" spans="2:15" x14ac:dyDescent="0.3">
      <c r="B981" s="83">
        <v>2018</v>
      </c>
      <c r="C981" s="139" t="s">
        <v>1239</v>
      </c>
      <c r="D981" s="139" t="s">
        <v>1242</v>
      </c>
      <c r="E981" s="139" t="s">
        <v>1243</v>
      </c>
      <c r="F981" s="142" t="s">
        <v>1244</v>
      </c>
      <c r="G981" s="142">
        <v>1040</v>
      </c>
      <c r="H981" s="142">
        <v>950</v>
      </c>
      <c r="I981" s="142">
        <v>80</v>
      </c>
      <c r="K981" s="74" t="s">
        <v>1879</v>
      </c>
      <c r="L981" s="71">
        <f t="shared" si="56"/>
        <v>0</v>
      </c>
      <c r="M981" s="74">
        <f t="shared" si="54"/>
        <v>77.459199999999996</v>
      </c>
      <c r="N981" s="72">
        <f t="shared" si="55"/>
        <v>0</v>
      </c>
      <c r="O981" s="142" t="s">
        <v>1929</v>
      </c>
    </row>
    <row r="982" spans="2:15" x14ac:dyDescent="0.3">
      <c r="B982" s="83">
        <v>2018</v>
      </c>
      <c r="C982" s="139" t="s">
        <v>1239</v>
      </c>
      <c r="D982" s="139" t="s">
        <v>1245</v>
      </c>
      <c r="E982" s="139" t="s">
        <v>1246</v>
      </c>
      <c r="F982" s="142" t="s">
        <v>1247</v>
      </c>
      <c r="G982" s="142">
        <v>1040</v>
      </c>
      <c r="H982" s="142">
        <v>950</v>
      </c>
      <c r="I982" s="142">
        <v>80</v>
      </c>
      <c r="K982" s="74" t="s">
        <v>1879</v>
      </c>
      <c r="L982" s="71">
        <f t="shared" si="56"/>
        <v>0.2</v>
      </c>
      <c r="M982" s="74">
        <f t="shared" si="54"/>
        <v>77.459199999999996</v>
      </c>
      <c r="N982" s="72">
        <f t="shared" si="55"/>
        <v>0</v>
      </c>
      <c r="O982" s="142" t="s">
        <v>1928</v>
      </c>
    </row>
    <row r="983" spans="2:15" x14ac:dyDescent="0.3">
      <c r="B983" s="83">
        <v>2018</v>
      </c>
      <c r="C983" s="139" t="s">
        <v>1239</v>
      </c>
      <c r="D983" s="139" t="s">
        <v>1248</v>
      </c>
      <c r="E983" s="139" t="s">
        <v>1249</v>
      </c>
      <c r="F983" s="142" t="s">
        <v>1250</v>
      </c>
      <c r="G983" s="142">
        <v>940</v>
      </c>
      <c r="H983" s="142">
        <v>870</v>
      </c>
      <c r="I983" s="142">
        <v>80</v>
      </c>
      <c r="K983" s="74" t="s">
        <v>1879</v>
      </c>
      <c r="L983" s="71">
        <f t="shared" si="56"/>
        <v>0</v>
      </c>
      <c r="M983" s="74">
        <f t="shared" si="54"/>
        <v>64.115520000000004</v>
      </c>
      <c r="N983" s="72">
        <f t="shared" si="55"/>
        <v>0</v>
      </c>
      <c r="O983" s="142" t="s">
        <v>1929</v>
      </c>
    </row>
    <row r="984" spans="2:15" x14ac:dyDescent="0.3">
      <c r="B984" s="83">
        <v>2018</v>
      </c>
      <c r="C984" s="139" t="s">
        <v>1239</v>
      </c>
      <c r="D984" s="139" t="s">
        <v>1280</v>
      </c>
      <c r="E984" s="139" t="s">
        <v>1281</v>
      </c>
      <c r="F984" s="131" t="s">
        <v>1282</v>
      </c>
      <c r="G984" s="131">
        <v>1000</v>
      </c>
      <c r="H984" s="131">
        <v>900</v>
      </c>
      <c r="I984" s="131">
        <v>70</v>
      </c>
      <c r="K984" s="74" t="s">
        <v>1879</v>
      </c>
      <c r="L984" s="71">
        <f t="shared" si="56"/>
        <v>0.2</v>
      </c>
      <c r="M984" s="74">
        <f t="shared" si="54"/>
        <v>61.74</v>
      </c>
      <c r="N984" s="72">
        <f t="shared" si="55"/>
        <v>0</v>
      </c>
      <c r="O984" s="131" t="s">
        <v>1928</v>
      </c>
    </row>
    <row r="985" spans="2:15" x14ac:dyDescent="0.3">
      <c r="B985" s="83">
        <v>2018</v>
      </c>
      <c r="C985" s="139" t="s">
        <v>1239</v>
      </c>
      <c r="D985" s="139" t="s">
        <v>1283</v>
      </c>
      <c r="E985" s="139" t="s">
        <v>1284</v>
      </c>
      <c r="F985" s="142" t="s">
        <v>1230</v>
      </c>
      <c r="G985" s="142">
        <v>785</v>
      </c>
      <c r="H985" s="142">
        <v>650</v>
      </c>
      <c r="I985" s="142">
        <v>80</v>
      </c>
      <c r="K985" s="74" t="s">
        <v>1879</v>
      </c>
      <c r="L985" s="71">
        <f t="shared" si="56"/>
        <v>0</v>
      </c>
      <c r="M985" s="74">
        <f t="shared" si="54"/>
        <v>40.003599999999999</v>
      </c>
      <c r="N985" s="72">
        <f t="shared" si="55"/>
        <v>0</v>
      </c>
      <c r="O985" s="142" t="s">
        <v>1929</v>
      </c>
    </row>
    <row r="986" spans="2:15" x14ac:dyDescent="0.3">
      <c r="B986" s="83">
        <v>2018</v>
      </c>
      <c r="C986" s="139" t="s">
        <v>1239</v>
      </c>
      <c r="D986" s="139" t="s">
        <v>1285</v>
      </c>
      <c r="E986" s="139" t="s">
        <v>1286</v>
      </c>
      <c r="F986" s="142" t="s">
        <v>1258</v>
      </c>
      <c r="G986" s="142">
        <v>940</v>
      </c>
      <c r="H986" s="142">
        <v>870</v>
      </c>
      <c r="I986" s="142">
        <v>80</v>
      </c>
      <c r="K986" s="74" t="s">
        <v>1879</v>
      </c>
      <c r="L986" s="71">
        <f t="shared" si="56"/>
        <v>0</v>
      </c>
      <c r="M986" s="74">
        <f t="shared" si="54"/>
        <v>64.115520000000004</v>
      </c>
      <c r="N986" s="72">
        <f t="shared" si="55"/>
        <v>0</v>
      </c>
      <c r="O986" s="142" t="s">
        <v>1929</v>
      </c>
    </row>
    <row r="987" spans="2:15" x14ac:dyDescent="0.3">
      <c r="B987" s="83">
        <v>2018</v>
      </c>
      <c r="C987" s="139" t="s">
        <v>1239</v>
      </c>
      <c r="D987" s="139" t="s">
        <v>1287</v>
      </c>
      <c r="E987" s="139" t="s">
        <v>1288</v>
      </c>
      <c r="F987" s="142" t="s">
        <v>1261</v>
      </c>
      <c r="G987" s="142">
        <v>940</v>
      </c>
      <c r="H987" s="142">
        <v>870</v>
      </c>
      <c r="I987" s="142">
        <v>80</v>
      </c>
      <c r="K987" s="74" t="s">
        <v>1879</v>
      </c>
      <c r="L987" s="71">
        <f t="shared" si="56"/>
        <v>0</v>
      </c>
      <c r="M987" s="74">
        <f t="shared" si="54"/>
        <v>64.115520000000004</v>
      </c>
      <c r="N987" s="72">
        <f t="shared" si="55"/>
        <v>0</v>
      </c>
      <c r="O987" s="142" t="s">
        <v>1929</v>
      </c>
    </row>
    <row r="988" spans="2:15" x14ac:dyDescent="0.3">
      <c r="B988" s="83">
        <v>2018</v>
      </c>
      <c r="C988" s="139" t="s">
        <v>1239</v>
      </c>
      <c r="D988" s="139" t="s">
        <v>1292</v>
      </c>
      <c r="E988" s="139" t="s">
        <v>1293</v>
      </c>
      <c r="F988" s="142" t="s">
        <v>1267</v>
      </c>
      <c r="G988" s="142">
        <v>940</v>
      </c>
      <c r="H988" s="142">
        <v>870</v>
      </c>
      <c r="I988" s="142">
        <v>80</v>
      </c>
      <c r="K988" s="74" t="s">
        <v>1879</v>
      </c>
      <c r="L988" s="71">
        <f t="shared" si="56"/>
        <v>0</v>
      </c>
      <c r="M988" s="74">
        <f t="shared" si="54"/>
        <v>64.115520000000004</v>
      </c>
      <c r="N988" s="72">
        <f t="shared" si="55"/>
        <v>0</v>
      </c>
      <c r="O988" s="142" t="s">
        <v>1929</v>
      </c>
    </row>
    <row r="989" spans="2:15" x14ac:dyDescent="0.3">
      <c r="B989" s="83">
        <v>2018</v>
      </c>
      <c r="C989" s="139" t="s">
        <v>1239</v>
      </c>
      <c r="D989" s="139" t="s">
        <v>1294</v>
      </c>
      <c r="E989" s="139" t="s">
        <v>1295</v>
      </c>
      <c r="F989" s="142" t="s">
        <v>1296</v>
      </c>
      <c r="G989" s="142">
        <v>1150</v>
      </c>
      <c r="H989" s="142">
        <v>950</v>
      </c>
      <c r="I989" s="142">
        <v>100</v>
      </c>
      <c r="K989" s="74" t="s">
        <v>1879</v>
      </c>
      <c r="L989" s="71">
        <f t="shared" si="56"/>
        <v>0</v>
      </c>
      <c r="M989" s="74">
        <f t="shared" si="54"/>
        <v>107.065</v>
      </c>
      <c r="N989" s="72">
        <f t="shared" si="55"/>
        <v>0</v>
      </c>
      <c r="O989" s="142" t="s">
        <v>1929</v>
      </c>
    </row>
    <row r="990" spans="2:15" x14ac:dyDescent="0.3">
      <c r="B990" s="83">
        <v>2018</v>
      </c>
      <c r="C990" s="139" t="s">
        <v>1239</v>
      </c>
      <c r="D990" s="139" t="s">
        <v>1297</v>
      </c>
      <c r="E990" s="139" t="s">
        <v>1298</v>
      </c>
      <c r="F990" s="142" t="s">
        <v>1273</v>
      </c>
      <c r="G990" s="142">
        <v>785</v>
      </c>
      <c r="H990" s="142">
        <v>650</v>
      </c>
      <c r="I990" s="142">
        <v>80</v>
      </c>
      <c r="K990" s="74" t="s">
        <v>1879</v>
      </c>
      <c r="L990" s="71">
        <f t="shared" si="56"/>
        <v>0</v>
      </c>
      <c r="M990" s="74">
        <f t="shared" si="54"/>
        <v>40.003599999999999</v>
      </c>
      <c r="N990" s="72">
        <f t="shared" si="55"/>
        <v>0</v>
      </c>
      <c r="O990" s="142" t="s">
        <v>1929</v>
      </c>
    </row>
    <row r="991" spans="2:15" x14ac:dyDescent="0.3">
      <c r="B991" s="83">
        <v>2018</v>
      </c>
      <c r="C991" s="139" t="s">
        <v>1239</v>
      </c>
      <c r="D991" s="139" t="s">
        <v>1299</v>
      </c>
      <c r="E991" s="139" t="s">
        <v>1300</v>
      </c>
      <c r="F991" s="142" t="s">
        <v>1276</v>
      </c>
      <c r="G991" s="142">
        <v>940</v>
      </c>
      <c r="H991" s="142">
        <v>870</v>
      </c>
      <c r="I991" s="142">
        <v>80</v>
      </c>
      <c r="K991" s="74" t="s">
        <v>1879</v>
      </c>
      <c r="L991" s="71">
        <f t="shared" si="56"/>
        <v>0</v>
      </c>
      <c r="M991" s="74">
        <f t="shared" si="54"/>
        <v>64.115520000000004</v>
      </c>
      <c r="N991" s="72">
        <f t="shared" si="55"/>
        <v>0</v>
      </c>
      <c r="O991" s="142" t="s">
        <v>1929</v>
      </c>
    </row>
    <row r="992" spans="2:15" x14ac:dyDescent="0.3">
      <c r="B992" s="83">
        <v>2018</v>
      </c>
      <c r="C992" s="139" t="s">
        <v>1301</v>
      </c>
      <c r="D992" s="139" t="s">
        <v>1302</v>
      </c>
      <c r="E992" s="139" t="s">
        <v>1303</v>
      </c>
      <c r="F992" s="131" t="s">
        <v>1304</v>
      </c>
      <c r="G992" s="131">
        <v>580</v>
      </c>
      <c r="H992" s="131">
        <v>450</v>
      </c>
      <c r="I992" s="131">
        <v>75</v>
      </c>
      <c r="K992" s="74" t="s">
        <v>1879</v>
      </c>
      <c r="L992" s="71">
        <f t="shared" si="56"/>
        <v>0</v>
      </c>
      <c r="M992" s="74">
        <f t="shared" si="54"/>
        <v>19.183499999999999</v>
      </c>
      <c r="N992" s="72">
        <f t="shared" si="55"/>
        <v>0</v>
      </c>
      <c r="O992" s="131" t="s">
        <v>1929</v>
      </c>
    </row>
    <row r="993" spans="2:15" x14ac:dyDescent="0.3">
      <c r="B993" s="83">
        <v>2018</v>
      </c>
      <c r="C993" s="144" t="s">
        <v>1301</v>
      </c>
      <c r="D993" s="144" t="s">
        <v>1305</v>
      </c>
      <c r="E993" s="144" t="s">
        <v>1306</v>
      </c>
      <c r="F993" s="144" t="s">
        <v>1307</v>
      </c>
      <c r="G993" s="144">
        <v>1000</v>
      </c>
      <c r="H993" s="144">
        <v>880</v>
      </c>
      <c r="I993" s="144">
        <v>80</v>
      </c>
      <c r="K993" s="74" t="s">
        <v>1879</v>
      </c>
      <c r="L993" s="71">
        <f t="shared" si="56"/>
        <v>0</v>
      </c>
      <c r="M993" s="74">
        <f t="shared" si="54"/>
        <v>68.992000000000004</v>
      </c>
      <c r="N993" s="72">
        <f t="shared" si="55"/>
        <v>0</v>
      </c>
      <c r="O993" s="131" t="s">
        <v>1929</v>
      </c>
    </row>
    <row r="994" spans="2:15" x14ac:dyDescent="0.3">
      <c r="B994" s="83">
        <v>2018</v>
      </c>
      <c r="C994" s="130" t="s">
        <v>1301</v>
      </c>
      <c r="D994" s="130" t="s">
        <v>1308</v>
      </c>
      <c r="E994" s="130" t="s">
        <v>1309</v>
      </c>
      <c r="F994" s="131" t="s">
        <v>1310</v>
      </c>
      <c r="G994" s="131">
        <v>785</v>
      </c>
      <c r="H994" s="131">
        <v>650</v>
      </c>
      <c r="I994" s="131">
        <v>80</v>
      </c>
      <c r="K994" s="74" t="s">
        <v>1879</v>
      </c>
      <c r="L994" s="71">
        <f t="shared" si="56"/>
        <v>0</v>
      </c>
      <c r="M994" s="74">
        <f t="shared" si="54"/>
        <v>40.003599999999999</v>
      </c>
      <c r="N994" s="72">
        <f t="shared" si="55"/>
        <v>0</v>
      </c>
      <c r="O994" s="131" t="s">
        <v>1929</v>
      </c>
    </row>
    <row r="995" spans="2:15" x14ac:dyDescent="0.3">
      <c r="B995" s="83">
        <v>2018</v>
      </c>
      <c r="C995" s="139" t="s">
        <v>1301</v>
      </c>
      <c r="D995" s="139" t="s">
        <v>1311</v>
      </c>
      <c r="E995" s="139" t="s">
        <v>1312</v>
      </c>
      <c r="F995" s="131" t="s">
        <v>1313</v>
      </c>
      <c r="G995" s="131">
        <v>1000</v>
      </c>
      <c r="H995" s="131">
        <v>900</v>
      </c>
      <c r="I995" s="131">
        <v>80</v>
      </c>
      <c r="K995" s="74" t="s">
        <v>1879</v>
      </c>
      <c r="L995" s="71">
        <f t="shared" si="56"/>
        <v>0</v>
      </c>
      <c r="M995" s="74">
        <f t="shared" si="54"/>
        <v>70.56</v>
      </c>
      <c r="N995" s="72">
        <f t="shared" si="55"/>
        <v>0</v>
      </c>
      <c r="O995" s="131" t="s">
        <v>1929</v>
      </c>
    </row>
    <row r="996" spans="2:15" x14ac:dyDescent="0.3">
      <c r="B996" s="83">
        <v>2018</v>
      </c>
      <c r="C996" s="139" t="s">
        <v>1301</v>
      </c>
      <c r="D996" s="139" t="s">
        <v>1358</v>
      </c>
      <c r="E996" s="139" t="s">
        <v>1359</v>
      </c>
      <c r="F996" s="131" t="s">
        <v>1360</v>
      </c>
      <c r="G996" s="131">
        <v>580</v>
      </c>
      <c r="H996" s="131">
        <v>450</v>
      </c>
      <c r="I996" s="131">
        <v>75</v>
      </c>
      <c r="K996" s="74" t="s">
        <v>1879</v>
      </c>
      <c r="L996" s="71">
        <f t="shared" si="56"/>
        <v>0</v>
      </c>
      <c r="M996" s="74">
        <f t="shared" si="54"/>
        <v>19.183499999999999</v>
      </c>
      <c r="N996" s="72">
        <f t="shared" si="55"/>
        <v>0</v>
      </c>
      <c r="O996" s="131" t="s">
        <v>1929</v>
      </c>
    </row>
    <row r="997" spans="2:15" x14ac:dyDescent="0.3">
      <c r="B997" s="83">
        <v>2018</v>
      </c>
      <c r="C997" s="139" t="s">
        <v>1301</v>
      </c>
      <c r="D997" s="139" t="s">
        <v>1355</v>
      </c>
      <c r="E997" s="139" t="s">
        <v>1356</v>
      </c>
      <c r="F997" s="131" t="s">
        <v>1357</v>
      </c>
      <c r="G997" s="131">
        <v>940</v>
      </c>
      <c r="H997" s="131">
        <v>900</v>
      </c>
      <c r="I997" s="131">
        <v>80</v>
      </c>
      <c r="K997" s="74" t="s">
        <v>1879</v>
      </c>
      <c r="L997" s="71">
        <f t="shared" si="56"/>
        <v>0</v>
      </c>
      <c r="M997" s="74">
        <f t="shared" si="54"/>
        <v>66.326400000000007</v>
      </c>
      <c r="N997" s="72">
        <f t="shared" si="55"/>
        <v>0</v>
      </c>
      <c r="O997" s="131" t="s">
        <v>1929</v>
      </c>
    </row>
    <row r="998" spans="2:15" x14ac:dyDescent="0.3">
      <c r="B998" s="83">
        <v>2018</v>
      </c>
      <c r="C998" s="130" t="s">
        <v>1301</v>
      </c>
      <c r="D998" s="130" t="s">
        <v>1361</v>
      </c>
      <c r="E998" s="130" t="s">
        <v>1362</v>
      </c>
      <c r="F998" s="131" t="s">
        <v>1363</v>
      </c>
      <c r="G998" s="131">
        <v>785</v>
      </c>
      <c r="H998" s="131">
        <v>650</v>
      </c>
      <c r="I998" s="131">
        <v>80</v>
      </c>
      <c r="K998" s="74" t="s">
        <v>1879</v>
      </c>
      <c r="L998" s="71">
        <f t="shared" si="56"/>
        <v>0</v>
      </c>
      <c r="M998" s="74">
        <f t="shared" si="54"/>
        <v>40.003599999999999</v>
      </c>
      <c r="N998" s="72">
        <f t="shared" si="55"/>
        <v>0</v>
      </c>
      <c r="O998" s="131" t="s">
        <v>1929</v>
      </c>
    </row>
    <row r="999" spans="2:15" x14ac:dyDescent="0.3">
      <c r="B999" s="83">
        <v>2018</v>
      </c>
      <c r="C999" s="139" t="s">
        <v>1301</v>
      </c>
      <c r="D999" s="139" t="s">
        <v>1364</v>
      </c>
      <c r="E999" s="139" t="s">
        <v>1365</v>
      </c>
      <c r="F999" s="131" t="s">
        <v>1366</v>
      </c>
      <c r="G999" s="131">
        <v>1000</v>
      </c>
      <c r="H999" s="131">
        <v>880</v>
      </c>
      <c r="I999" s="131">
        <v>80</v>
      </c>
      <c r="K999" s="74" t="s">
        <v>1879</v>
      </c>
      <c r="L999" s="71">
        <f t="shared" si="56"/>
        <v>0</v>
      </c>
      <c r="M999" s="74">
        <f t="shared" si="54"/>
        <v>68.992000000000004</v>
      </c>
      <c r="N999" s="72">
        <f t="shared" si="55"/>
        <v>0</v>
      </c>
      <c r="O999" s="131" t="s">
        <v>1929</v>
      </c>
    </row>
    <row r="1000" spans="2:15" x14ac:dyDescent="0.3">
      <c r="B1000" s="83">
        <v>2018</v>
      </c>
      <c r="C1000" s="139" t="s">
        <v>1301</v>
      </c>
      <c r="D1000" s="139" t="s">
        <v>1335</v>
      </c>
      <c r="E1000" s="139" t="s">
        <v>1336</v>
      </c>
      <c r="F1000" s="131" t="s">
        <v>1337</v>
      </c>
      <c r="G1000" s="131">
        <v>1000</v>
      </c>
      <c r="H1000" s="131">
        <v>900</v>
      </c>
      <c r="I1000" s="131">
        <v>80</v>
      </c>
      <c r="K1000" s="74" t="s">
        <v>1879</v>
      </c>
      <c r="L1000" s="71">
        <f t="shared" si="56"/>
        <v>0</v>
      </c>
      <c r="M1000" s="74">
        <f t="shared" si="54"/>
        <v>70.56</v>
      </c>
      <c r="N1000" s="72">
        <f t="shared" si="55"/>
        <v>0</v>
      </c>
      <c r="O1000" s="131" t="s">
        <v>1929</v>
      </c>
    </row>
    <row r="1001" spans="2:15" x14ac:dyDescent="0.3">
      <c r="B1001" s="83">
        <v>2018</v>
      </c>
      <c r="C1001" s="139" t="s">
        <v>1301</v>
      </c>
      <c r="D1001" s="139" t="s">
        <v>396</v>
      </c>
      <c r="E1001" s="139" t="s">
        <v>1338</v>
      </c>
      <c r="F1001" s="131" t="s">
        <v>1339</v>
      </c>
      <c r="G1001" s="131">
        <v>785</v>
      </c>
      <c r="H1001" s="131">
        <v>650</v>
      </c>
      <c r="I1001" s="131">
        <v>80</v>
      </c>
      <c r="K1001" s="74" t="s">
        <v>1879</v>
      </c>
      <c r="L1001" s="71">
        <f t="shared" si="56"/>
        <v>0</v>
      </c>
      <c r="M1001" s="74">
        <f t="shared" si="54"/>
        <v>40.003599999999999</v>
      </c>
      <c r="N1001" s="72">
        <f t="shared" si="55"/>
        <v>0</v>
      </c>
      <c r="O1001" s="131" t="s">
        <v>1929</v>
      </c>
    </row>
    <row r="1002" spans="2:15" x14ac:dyDescent="0.3">
      <c r="B1002" s="83">
        <v>2018</v>
      </c>
      <c r="C1002" s="130" t="s">
        <v>1301</v>
      </c>
      <c r="D1002" s="130" t="s">
        <v>1340</v>
      </c>
      <c r="E1002" s="130" t="s">
        <v>1341</v>
      </c>
      <c r="F1002" s="131" t="s">
        <v>1342</v>
      </c>
      <c r="G1002" s="131">
        <v>785</v>
      </c>
      <c r="H1002" s="131">
        <v>650</v>
      </c>
      <c r="I1002" s="131">
        <v>80</v>
      </c>
      <c r="K1002" s="74" t="s">
        <v>1879</v>
      </c>
      <c r="L1002" s="71">
        <f t="shared" si="56"/>
        <v>0</v>
      </c>
      <c r="M1002" s="74">
        <f t="shared" si="54"/>
        <v>40.003599999999999</v>
      </c>
      <c r="N1002" s="72">
        <f t="shared" si="55"/>
        <v>0</v>
      </c>
      <c r="O1002" s="131" t="s">
        <v>1929</v>
      </c>
    </row>
    <row r="1003" spans="2:15" x14ac:dyDescent="0.3">
      <c r="B1003" s="83">
        <v>2018</v>
      </c>
      <c r="C1003" s="139" t="s">
        <v>1301</v>
      </c>
      <c r="D1003" s="139" t="s">
        <v>1343</v>
      </c>
      <c r="E1003" s="139" t="s">
        <v>1344</v>
      </c>
      <c r="F1003" s="131" t="s">
        <v>1345</v>
      </c>
      <c r="G1003" s="131">
        <v>1000</v>
      </c>
      <c r="H1003" s="131">
        <v>900</v>
      </c>
      <c r="I1003" s="131">
        <v>80</v>
      </c>
      <c r="K1003" s="74" t="s">
        <v>1879</v>
      </c>
      <c r="L1003" s="71">
        <f t="shared" si="56"/>
        <v>0</v>
      </c>
      <c r="M1003" s="74">
        <f t="shared" si="54"/>
        <v>70.56</v>
      </c>
      <c r="N1003" s="72">
        <f t="shared" si="55"/>
        <v>0</v>
      </c>
      <c r="O1003" s="131" t="s">
        <v>1929</v>
      </c>
    </row>
    <row r="1004" spans="2:15" x14ac:dyDescent="0.3">
      <c r="B1004" s="83">
        <v>2018</v>
      </c>
      <c r="C1004" s="139" t="s">
        <v>1301</v>
      </c>
      <c r="D1004" s="139" t="s">
        <v>1346</v>
      </c>
      <c r="E1004" s="139" t="s">
        <v>1347</v>
      </c>
      <c r="F1004" s="131" t="s">
        <v>1348</v>
      </c>
      <c r="G1004" s="131">
        <v>580</v>
      </c>
      <c r="H1004" s="131">
        <v>450</v>
      </c>
      <c r="I1004" s="131">
        <v>75</v>
      </c>
      <c r="K1004" s="74" t="s">
        <v>1879</v>
      </c>
      <c r="L1004" s="71">
        <f t="shared" si="56"/>
        <v>0</v>
      </c>
      <c r="M1004" s="74">
        <f t="shared" si="54"/>
        <v>19.183499999999999</v>
      </c>
      <c r="N1004" s="72">
        <f t="shared" si="55"/>
        <v>0</v>
      </c>
      <c r="O1004" s="131" t="s">
        <v>1929</v>
      </c>
    </row>
    <row r="1005" spans="2:15" x14ac:dyDescent="0.3">
      <c r="B1005" s="83">
        <v>2018</v>
      </c>
      <c r="C1005" s="139" t="s">
        <v>1301</v>
      </c>
      <c r="D1005" s="139" t="s">
        <v>1349</v>
      </c>
      <c r="E1005" s="139" t="s">
        <v>1350</v>
      </c>
      <c r="F1005" s="131" t="s">
        <v>1351</v>
      </c>
      <c r="G1005" s="131">
        <v>785</v>
      </c>
      <c r="H1005" s="131">
        <v>650</v>
      </c>
      <c r="I1005" s="131">
        <v>80</v>
      </c>
      <c r="K1005" s="74" t="s">
        <v>1879</v>
      </c>
      <c r="L1005" s="71">
        <f t="shared" si="56"/>
        <v>0</v>
      </c>
      <c r="M1005" s="74">
        <f t="shared" si="54"/>
        <v>40.003599999999999</v>
      </c>
      <c r="N1005" s="72">
        <f t="shared" si="55"/>
        <v>0</v>
      </c>
      <c r="O1005" s="131" t="s">
        <v>1929</v>
      </c>
    </row>
    <row r="1006" spans="2:15" x14ac:dyDescent="0.3">
      <c r="B1006" s="83">
        <v>2018</v>
      </c>
      <c r="C1006" s="139" t="s">
        <v>1301</v>
      </c>
      <c r="D1006" s="139" t="s">
        <v>1352</v>
      </c>
      <c r="E1006" s="139" t="s">
        <v>1353</v>
      </c>
      <c r="F1006" s="131" t="s">
        <v>1354</v>
      </c>
      <c r="G1006" s="131">
        <v>1000</v>
      </c>
      <c r="H1006" s="131">
        <v>900</v>
      </c>
      <c r="I1006" s="131">
        <v>80</v>
      </c>
      <c r="K1006" s="74" t="s">
        <v>1879</v>
      </c>
      <c r="L1006" s="71">
        <f t="shared" si="56"/>
        <v>0</v>
      </c>
      <c r="M1006" s="74">
        <f t="shared" si="54"/>
        <v>70.56</v>
      </c>
      <c r="N1006" s="72">
        <f t="shared" si="55"/>
        <v>0</v>
      </c>
      <c r="O1006" s="131" t="s">
        <v>1929</v>
      </c>
    </row>
    <row r="1007" spans="2:15" x14ac:dyDescent="0.3">
      <c r="B1007" s="83">
        <v>2018</v>
      </c>
      <c r="C1007" s="139" t="s">
        <v>1301</v>
      </c>
      <c r="D1007" s="139" t="s">
        <v>1874</v>
      </c>
      <c r="E1007" s="139"/>
      <c r="F1007" s="131"/>
      <c r="G1007" s="131"/>
      <c r="H1007" s="131"/>
      <c r="I1007" s="131"/>
      <c r="K1007" s="74" t="s">
        <v>1879</v>
      </c>
      <c r="L1007" s="71">
        <f t="shared" si="56"/>
        <v>0</v>
      </c>
      <c r="M1007" s="74">
        <f t="shared" si="54"/>
        <v>0</v>
      </c>
      <c r="N1007" s="72">
        <f t="shared" si="55"/>
        <v>0</v>
      </c>
      <c r="O1007" s="131"/>
    </row>
    <row r="1008" spans="2:15" x14ac:dyDescent="0.3">
      <c r="B1008" s="83">
        <v>2018</v>
      </c>
      <c r="C1008" s="139" t="s">
        <v>1301</v>
      </c>
      <c r="D1008" s="150" t="s">
        <v>1367</v>
      </c>
      <c r="E1008" s="150" t="s">
        <v>1368</v>
      </c>
      <c r="F1008" s="151" t="s">
        <v>1369</v>
      </c>
      <c r="G1008" s="131">
        <v>1000</v>
      </c>
      <c r="H1008" s="131">
        <v>880</v>
      </c>
      <c r="I1008" s="131">
        <v>80</v>
      </c>
      <c r="K1008" s="74" t="s">
        <v>1879</v>
      </c>
      <c r="L1008" s="71">
        <f t="shared" si="56"/>
        <v>0</v>
      </c>
      <c r="M1008" s="74">
        <f t="shared" si="54"/>
        <v>68.992000000000004</v>
      </c>
      <c r="N1008" s="72">
        <f t="shared" si="55"/>
        <v>0</v>
      </c>
      <c r="O1008" s="131" t="s">
        <v>1929</v>
      </c>
    </row>
    <row r="1009" spans="2:15" x14ac:dyDescent="0.3">
      <c r="B1009" s="83">
        <v>2018</v>
      </c>
      <c r="C1009" s="139" t="s">
        <v>1301</v>
      </c>
      <c r="D1009" s="139" t="s">
        <v>1370</v>
      </c>
      <c r="E1009" s="139" t="s">
        <v>1371</v>
      </c>
      <c r="F1009" s="131" t="s">
        <v>1372</v>
      </c>
      <c r="G1009" s="131">
        <v>785</v>
      </c>
      <c r="H1009" s="131">
        <v>600</v>
      </c>
      <c r="I1009" s="131">
        <v>80</v>
      </c>
      <c r="K1009" s="74" t="s">
        <v>1879</v>
      </c>
      <c r="L1009" s="71">
        <f t="shared" si="56"/>
        <v>0</v>
      </c>
      <c r="M1009" s="74">
        <f t="shared" si="54"/>
        <v>36.926400000000001</v>
      </c>
      <c r="N1009" s="72">
        <f t="shared" si="55"/>
        <v>0</v>
      </c>
      <c r="O1009" s="131" t="s">
        <v>1929</v>
      </c>
    </row>
    <row r="1010" spans="2:15" x14ac:dyDescent="0.3">
      <c r="B1010" s="83">
        <v>2018</v>
      </c>
      <c r="C1010" s="139" t="s">
        <v>1301</v>
      </c>
      <c r="D1010" s="139" t="s">
        <v>1373</v>
      </c>
      <c r="E1010" s="139" t="s">
        <v>1374</v>
      </c>
      <c r="F1010" s="131" t="s">
        <v>1375</v>
      </c>
      <c r="G1010" s="131">
        <v>580</v>
      </c>
      <c r="H1010" s="131">
        <v>450</v>
      </c>
      <c r="I1010" s="131">
        <v>80</v>
      </c>
      <c r="K1010" s="74" t="s">
        <v>1879</v>
      </c>
      <c r="L1010" s="71">
        <f t="shared" si="56"/>
        <v>0</v>
      </c>
      <c r="M1010" s="74">
        <f t="shared" si="54"/>
        <v>20.462399999999999</v>
      </c>
      <c r="N1010" s="72">
        <f t="shared" si="55"/>
        <v>0</v>
      </c>
      <c r="O1010" s="131" t="s">
        <v>1929</v>
      </c>
    </row>
    <row r="1011" spans="2:15" x14ac:dyDescent="0.3">
      <c r="B1011" s="83">
        <v>2018</v>
      </c>
      <c r="C1011" s="139" t="s">
        <v>1301</v>
      </c>
      <c r="D1011" s="139" t="s">
        <v>1376</v>
      </c>
      <c r="E1011" s="139" t="s">
        <v>1377</v>
      </c>
      <c r="F1011" s="131" t="s">
        <v>1378</v>
      </c>
      <c r="G1011" s="131">
        <v>785</v>
      </c>
      <c r="H1011" s="131">
        <v>650</v>
      </c>
      <c r="I1011" s="131">
        <v>80</v>
      </c>
      <c r="K1011" s="74" t="s">
        <v>1879</v>
      </c>
      <c r="L1011" s="71">
        <f t="shared" si="56"/>
        <v>0</v>
      </c>
      <c r="M1011" s="74">
        <f t="shared" si="54"/>
        <v>40.003599999999999</v>
      </c>
      <c r="N1011" s="72">
        <f t="shared" si="55"/>
        <v>0</v>
      </c>
      <c r="O1011" s="131" t="s">
        <v>1929</v>
      </c>
    </row>
    <row r="1012" spans="2:15" x14ac:dyDescent="0.3">
      <c r="B1012" s="83">
        <v>2018</v>
      </c>
      <c r="C1012" s="139" t="s">
        <v>1301</v>
      </c>
      <c r="D1012" s="139" t="s">
        <v>1379</v>
      </c>
      <c r="E1012" s="139" t="s">
        <v>1380</v>
      </c>
      <c r="F1012" s="131" t="s">
        <v>1381</v>
      </c>
      <c r="G1012" s="131">
        <v>580</v>
      </c>
      <c r="H1012" s="131">
        <v>450</v>
      </c>
      <c r="I1012" s="131">
        <v>75</v>
      </c>
      <c r="K1012" s="74" t="s">
        <v>1879</v>
      </c>
      <c r="L1012" s="71">
        <f t="shared" si="56"/>
        <v>0</v>
      </c>
      <c r="M1012" s="74">
        <f t="shared" si="54"/>
        <v>19.183499999999999</v>
      </c>
      <c r="N1012" s="72">
        <f t="shared" si="55"/>
        <v>0</v>
      </c>
      <c r="O1012" s="131" t="s">
        <v>1929</v>
      </c>
    </row>
    <row r="1013" spans="2:15" x14ac:dyDescent="0.3">
      <c r="B1013" s="83">
        <v>2018</v>
      </c>
      <c r="C1013" s="139" t="s">
        <v>1301</v>
      </c>
      <c r="D1013" s="139" t="s">
        <v>1875</v>
      </c>
      <c r="E1013" s="139"/>
      <c r="F1013" s="131"/>
      <c r="G1013" s="131"/>
      <c r="H1013" s="131"/>
      <c r="I1013" s="131"/>
      <c r="K1013" s="74" t="s">
        <v>1879</v>
      </c>
      <c r="L1013" s="71">
        <f t="shared" si="56"/>
        <v>0</v>
      </c>
      <c r="M1013" s="74">
        <f t="shared" si="54"/>
        <v>0</v>
      </c>
      <c r="N1013" s="72">
        <f t="shared" si="55"/>
        <v>0</v>
      </c>
      <c r="O1013" s="131"/>
    </row>
    <row r="1014" spans="2:15" x14ac:dyDescent="0.3">
      <c r="B1014" s="83">
        <v>2018</v>
      </c>
      <c r="C1014" s="139" t="s">
        <v>1301</v>
      </c>
      <c r="D1014" s="139" t="s">
        <v>1382</v>
      </c>
      <c r="E1014" s="139" t="s">
        <v>1383</v>
      </c>
      <c r="F1014" s="131" t="s">
        <v>1384</v>
      </c>
      <c r="G1014" s="131">
        <v>580</v>
      </c>
      <c r="H1014" s="131">
        <v>480</v>
      </c>
      <c r="I1014" s="131">
        <v>75</v>
      </c>
      <c r="K1014" s="74" t="s">
        <v>1879</v>
      </c>
      <c r="L1014" s="71">
        <f t="shared" si="56"/>
        <v>0</v>
      </c>
      <c r="M1014" s="74">
        <f t="shared" si="54"/>
        <v>20.462399999999999</v>
      </c>
      <c r="N1014" s="72">
        <f t="shared" si="55"/>
        <v>0</v>
      </c>
      <c r="O1014" s="131" t="s">
        <v>1929</v>
      </c>
    </row>
    <row r="1015" spans="2:15" x14ac:dyDescent="0.3">
      <c r="B1015" s="83">
        <v>2018</v>
      </c>
      <c r="C1015" s="139" t="s">
        <v>1301</v>
      </c>
      <c r="D1015" s="139" t="s">
        <v>1391</v>
      </c>
      <c r="E1015" s="139" t="s">
        <v>1392</v>
      </c>
      <c r="F1015" s="131" t="s">
        <v>1393</v>
      </c>
      <c r="G1015" s="131">
        <v>940</v>
      </c>
      <c r="H1015" s="131">
        <v>880</v>
      </c>
      <c r="I1015" s="131">
        <v>80</v>
      </c>
      <c r="K1015" s="74" t="s">
        <v>1879</v>
      </c>
      <c r="L1015" s="71">
        <f t="shared" si="56"/>
        <v>0</v>
      </c>
      <c r="M1015" s="74">
        <f t="shared" si="54"/>
        <v>64.85248</v>
      </c>
      <c r="N1015" s="72">
        <f t="shared" si="55"/>
        <v>0</v>
      </c>
      <c r="O1015" s="131" t="s">
        <v>1929</v>
      </c>
    </row>
    <row r="1016" spans="2:15" x14ac:dyDescent="0.3">
      <c r="B1016" s="83">
        <v>2018</v>
      </c>
      <c r="C1016" s="139" t="s">
        <v>1301</v>
      </c>
      <c r="D1016" s="139" t="s">
        <v>1385</v>
      </c>
      <c r="E1016" s="139" t="s">
        <v>1386</v>
      </c>
      <c r="F1016" s="131" t="s">
        <v>1387</v>
      </c>
      <c r="G1016" s="131">
        <v>580</v>
      </c>
      <c r="H1016" s="131">
        <v>450</v>
      </c>
      <c r="I1016" s="131">
        <v>75</v>
      </c>
      <c r="K1016" s="74" t="s">
        <v>1879</v>
      </c>
      <c r="L1016" s="71">
        <f t="shared" si="56"/>
        <v>0</v>
      </c>
      <c r="M1016" s="74">
        <f t="shared" si="54"/>
        <v>19.183499999999999</v>
      </c>
      <c r="N1016" s="72">
        <f t="shared" si="55"/>
        <v>0</v>
      </c>
      <c r="O1016" s="131" t="s">
        <v>1929</v>
      </c>
    </row>
    <row r="1017" spans="2:15" x14ac:dyDescent="0.3">
      <c r="B1017" s="83">
        <v>2018</v>
      </c>
      <c r="C1017" s="133" t="s">
        <v>1301</v>
      </c>
      <c r="D1017" s="133" t="s">
        <v>1388</v>
      </c>
      <c r="E1017" s="133" t="s">
        <v>1389</v>
      </c>
      <c r="F1017" s="133" t="s">
        <v>1390</v>
      </c>
      <c r="G1017" s="133">
        <v>785</v>
      </c>
      <c r="H1017" s="133">
        <v>650</v>
      </c>
      <c r="I1017" s="133">
        <v>80</v>
      </c>
      <c r="K1017" s="74" t="s">
        <v>1879</v>
      </c>
      <c r="L1017" s="71">
        <f t="shared" si="56"/>
        <v>0</v>
      </c>
      <c r="M1017" s="74">
        <f t="shared" si="54"/>
        <v>40.003599999999999</v>
      </c>
      <c r="N1017" s="72">
        <f t="shared" si="55"/>
        <v>0</v>
      </c>
      <c r="O1017" s="133" t="s">
        <v>1929</v>
      </c>
    </row>
    <row r="1018" spans="2:15" x14ac:dyDescent="0.3">
      <c r="B1018" s="83">
        <v>2018</v>
      </c>
      <c r="C1018" s="133" t="s">
        <v>1301</v>
      </c>
      <c r="D1018" s="133" t="s">
        <v>1397</v>
      </c>
      <c r="E1018" s="133" t="s">
        <v>1398</v>
      </c>
      <c r="F1018" s="133" t="s">
        <v>1399</v>
      </c>
      <c r="G1018" s="133">
        <v>785</v>
      </c>
      <c r="H1018" s="133">
        <v>650</v>
      </c>
      <c r="I1018" s="133">
        <v>80</v>
      </c>
      <c r="K1018" s="74" t="s">
        <v>1879</v>
      </c>
      <c r="L1018" s="71">
        <f t="shared" si="56"/>
        <v>0</v>
      </c>
      <c r="M1018" s="74">
        <f t="shared" si="54"/>
        <v>40.003599999999999</v>
      </c>
      <c r="N1018" s="72">
        <f t="shared" si="55"/>
        <v>0</v>
      </c>
      <c r="O1018" s="133" t="s">
        <v>1929</v>
      </c>
    </row>
    <row r="1019" spans="2:15" x14ac:dyDescent="0.3">
      <c r="B1019" s="83">
        <v>2018</v>
      </c>
      <c r="C1019" s="139" t="s">
        <v>1301</v>
      </c>
      <c r="D1019" s="139" t="s">
        <v>1409</v>
      </c>
      <c r="E1019" s="139" t="s">
        <v>1410</v>
      </c>
      <c r="F1019" s="151" t="s">
        <v>1411</v>
      </c>
      <c r="G1019" s="131">
        <v>1000</v>
      </c>
      <c r="H1019" s="131">
        <v>900</v>
      </c>
      <c r="I1019" s="131">
        <v>80</v>
      </c>
      <c r="K1019" s="74" t="s">
        <v>1879</v>
      </c>
      <c r="L1019" s="71">
        <f t="shared" si="56"/>
        <v>0</v>
      </c>
      <c r="M1019" s="74">
        <f t="shared" si="54"/>
        <v>70.56</v>
      </c>
      <c r="N1019" s="72">
        <f t="shared" si="55"/>
        <v>0</v>
      </c>
      <c r="O1019" s="131" t="s">
        <v>1929</v>
      </c>
    </row>
    <row r="1020" spans="2:15" x14ac:dyDescent="0.3">
      <c r="B1020" s="83">
        <v>2018</v>
      </c>
      <c r="C1020" s="139" t="s">
        <v>1301</v>
      </c>
      <c r="D1020" s="139" t="s">
        <v>1412</v>
      </c>
      <c r="E1020" s="139" t="s">
        <v>1413</v>
      </c>
      <c r="F1020" s="131" t="s">
        <v>1414</v>
      </c>
      <c r="G1020" s="131">
        <v>1000</v>
      </c>
      <c r="H1020" s="131">
        <v>880</v>
      </c>
      <c r="I1020" s="131">
        <v>110</v>
      </c>
      <c r="K1020" s="74" t="s">
        <v>1879</v>
      </c>
      <c r="L1020" s="71">
        <f t="shared" si="56"/>
        <v>0</v>
      </c>
      <c r="M1020" s="74">
        <f t="shared" si="54"/>
        <v>94.864000000000004</v>
      </c>
      <c r="N1020" s="72">
        <f t="shared" si="55"/>
        <v>0</v>
      </c>
      <c r="O1020" s="131" t="s">
        <v>1929</v>
      </c>
    </row>
    <row r="1021" spans="2:15" x14ac:dyDescent="0.3">
      <c r="B1021" s="83">
        <v>2018</v>
      </c>
      <c r="C1021" s="139" t="s">
        <v>1301</v>
      </c>
      <c r="D1021" s="139" t="s">
        <v>1415</v>
      </c>
      <c r="E1021" s="139" t="s">
        <v>1416</v>
      </c>
      <c r="F1021" s="131" t="s">
        <v>1417</v>
      </c>
      <c r="G1021" s="131">
        <v>940</v>
      </c>
      <c r="H1021" s="131">
        <v>900</v>
      </c>
      <c r="I1021" s="131">
        <v>80</v>
      </c>
      <c r="K1021" s="74" t="s">
        <v>1879</v>
      </c>
      <c r="L1021" s="71">
        <f t="shared" si="56"/>
        <v>0</v>
      </c>
      <c r="M1021" s="74">
        <f t="shared" si="54"/>
        <v>66.326400000000007</v>
      </c>
      <c r="N1021" s="72">
        <f t="shared" si="55"/>
        <v>0</v>
      </c>
      <c r="O1021" s="131" t="s">
        <v>1929</v>
      </c>
    </row>
    <row r="1022" spans="2:15" x14ac:dyDescent="0.3">
      <c r="B1022" s="83">
        <v>2018</v>
      </c>
      <c r="C1022" s="139" t="s">
        <v>14</v>
      </c>
      <c r="D1022" s="139" t="s">
        <v>1326</v>
      </c>
      <c r="E1022" s="139" t="s">
        <v>1327</v>
      </c>
      <c r="F1022" s="131" t="s">
        <v>1328</v>
      </c>
      <c r="G1022" s="131">
        <v>1000</v>
      </c>
      <c r="H1022" s="131">
        <v>790</v>
      </c>
      <c r="I1022" s="131">
        <v>110</v>
      </c>
      <c r="K1022" s="74" t="s">
        <v>1879</v>
      </c>
      <c r="L1022" s="71">
        <f t="shared" si="56"/>
        <v>0.2</v>
      </c>
      <c r="M1022" s="74">
        <f t="shared" ref="M1022:M1085" si="57">IF(K1022="PEBD",PRODUCT(G1022:I1022)*$D$6/1000000,0)</f>
        <v>85.162000000000006</v>
      </c>
      <c r="N1022" s="72">
        <f t="shared" ref="N1022:N1085" si="58">IF(M1022="PEBD",PRODUCT(G1022:I1022)*$D$6/1000000,0)</f>
        <v>0</v>
      </c>
      <c r="O1022" s="131" t="s">
        <v>1928</v>
      </c>
    </row>
    <row r="1023" spans="2:15" x14ac:dyDescent="0.3">
      <c r="B1023" s="83">
        <v>2018</v>
      </c>
      <c r="C1023" s="139" t="s">
        <v>14</v>
      </c>
      <c r="D1023" s="139" t="s">
        <v>1326</v>
      </c>
      <c r="E1023" s="139" t="s">
        <v>1327</v>
      </c>
      <c r="F1023" s="131" t="s">
        <v>1331</v>
      </c>
      <c r="G1023" s="131">
        <v>1000</v>
      </c>
      <c r="H1023" s="131">
        <v>880</v>
      </c>
      <c r="I1023" s="131">
        <v>100</v>
      </c>
      <c r="K1023" s="74" t="s">
        <v>1879</v>
      </c>
      <c r="L1023" s="71">
        <f t="shared" si="56"/>
        <v>0.2</v>
      </c>
      <c r="M1023" s="74">
        <f t="shared" si="57"/>
        <v>86.24</v>
      </c>
      <c r="N1023" s="72">
        <f t="shared" si="58"/>
        <v>0</v>
      </c>
      <c r="O1023" s="131" t="s">
        <v>1928</v>
      </c>
    </row>
    <row r="1024" spans="2:15" x14ac:dyDescent="0.3">
      <c r="B1024" s="83">
        <v>2018</v>
      </c>
      <c r="C1024" s="139" t="s">
        <v>14</v>
      </c>
      <c r="D1024" s="139" t="s">
        <v>1329</v>
      </c>
      <c r="E1024" s="139" t="s">
        <v>1330</v>
      </c>
      <c r="F1024" s="131" t="s">
        <v>1334</v>
      </c>
      <c r="G1024" s="131">
        <v>1140</v>
      </c>
      <c r="H1024" s="131">
        <v>980</v>
      </c>
      <c r="I1024" s="131">
        <v>170</v>
      </c>
      <c r="K1024" s="74" t="s">
        <v>1879</v>
      </c>
      <c r="L1024" s="71">
        <f t="shared" si="56"/>
        <v>0.2</v>
      </c>
      <c r="M1024" s="74">
        <f t="shared" si="57"/>
        <v>186.12551999999999</v>
      </c>
      <c r="N1024" s="72">
        <f t="shared" si="58"/>
        <v>0</v>
      </c>
      <c r="O1024" s="131" t="s">
        <v>1928</v>
      </c>
    </row>
    <row r="1025" spans="2:15" x14ac:dyDescent="0.3">
      <c r="B1025" s="83">
        <v>2018</v>
      </c>
      <c r="C1025" s="130" t="s">
        <v>1418</v>
      </c>
      <c r="D1025" s="130" t="s">
        <v>410</v>
      </c>
      <c r="E1025" s="130" t="s">
        <v>1422</v>
      </c>
      <c r="F1025" s="139" t="s">
        <v>1423</v>
      </c>
      <c r="G1025" s="139">
        <v>785</v>
      </c>
      <c r="H1025" s="139">
        <v>650</v>
      </c>
      <c r="I1025" s="139">
        <v>130</v>
      </c>
      <c r="K1025" s="74" t="s">
        <v>1879</v>
      </c>
      <c r="L1025" s="71">
        <f t="shared" si="56"/>
        <v>0</v>
      </c>
      <c r="M1025" s="74">
        <f t="shared" si="57"/>
        <v>65.005849999999995</v>
      </c>
      <c r="N1025" s="72">
        <f t="shared" si="58"/>
        <v>0</v>
      </c>
      <c r="O1025" s="139" t="s">
        <v>2359</v>
      </c>
    </row>
    <row r="1026" spans="2:15" x14ac:dyDescent="0.3">
      <c r="B1026" s="83">
        <v>2018</v>
      </c>
      <c r="C1026" s="139" t="s">
        <v>1418</v>
      </c>
      <c r="D1026" s="139" t="s">
        <v>1424</v>
      </c>
      <c r="E1026" s="139" t="s">
        <v>1425</v>
      </c>
      <c r="F1026" s="139" t="s">
        <v>1426</v>
      </c>
      <c r="G1026" s="139">
        <v>785</v>
      </c>
      <c r="H1026" s="139">
        <v>650</v>
      </c>
      <c r="I1026" s="139">
        <v>80</v>
      </c>
      <c r="K1026" s="74" t="s">
        <v>1879</v>
      </c>
      <c r="L1026" s="71">
        <f t="shared" si="56"/>
        <v>0</v>
      </c>
      <c r="M1026" s="74">
        <f t="shared" si="57"/>
        <v>40.003599999999999</v>
      </c>
      <c r="N1026" s="72">
        <f t="shared" si="58"/>
        <v>0</v>
      </c>
      <c r="O1026" s="181" t="s">
        <v>1942</v>
      </c>
    </row>
    <row r="1027" spans="2:15" x14ac:dyDescent="0.3">
      <c r="B1027" s="83">
        <v>2018</v>
      </c>
      <c r="C1027" s="139" t="s">
        <v>1418</v>
      </c>
      <c r="D1027" s="139" t="s">
        <v>1427</v>
      </c>
      <c r="E1027" s="139" t="s">
        <v>1428</v>
      </c>
      <c r="F1027" s="139" t="s">
        <v>1429</v>
      </c>
      <c r="G1027" s="152">
        <v>1000</v>
      </c>
      <c r="H1027" s="152">
        <v>900</v>
      </c>
      <c r="I1027" s="152">
        <v>85</v>
      </c>
      <c r="K1027" s="74" t="s">
        <v>1879</v>
      </c>
      <c r="L1027" s="71">
        <f t="shared" si="56"/>
        <v>0</v>
      </c>
      <c r="M1027" s="74">
        <f t="shared" si="57"/>
        <v>74.97</v>
      </c>
      <c r="N1027" s="72">
        <f t="shared" si="58"/>
        <v>0</v>
      </c>
      <c r="O1027" s="181" t="s">
        <v>1942</v>
      </c>
    </row>
    <row r="1028" spans="2:15" x14ac:dyDescent="0.3">
      <c r="B1028" s="83">
        <v>2018</v>
      </c>
      <c r="C1028" s="139" t="s">
        <v>1418</v>
      </c>
      <c r="D1028" s="139" t="s">
        <v>1430</v>
      </c>
      <c r="E1028" s="139" t="s">
        <v>1431</v>
      </c>
      <c r="F1028" s="139" t="s">
        <v>1432</v>
      </c>
      <c r="G1028" s="152">
        <v>1000</v>
      </c>
      <c r="H1028" s="152">
        <v>900</v>
      </c>
      <c r="I1028" s="152">
        <v>85</v>
      </c>
      <c r="K1028" s="74" t="s">
        <v>1879</v>
      </c>
      <c r="L1028" s="71">
        <f t="shared" si="56"/>
        <v>0</v>
      </c>
      <c r="M1028" s="74">
        <f t="shared" si="57"/>
        <v>74.97</v>
      </c>
      <c r="N1028" s="72">
        <f t="shared" si="58"/>
        <v>0</v>
      </c>
      <c r="O1028" s="181" t="s">
        <v>1941</v>
      </c>
    </row>
    <row r="1029" spans="2:15" x14ac:dyDescent="0.3">
      <c r="B1029" s="83">
        <v>2018</v>
      </c>
      <c r="C1029" s="139" t="s">
        <v>1418</v>
      </c>
      <c r="D1029" s="139" t="s">
        <v>1433</v>
      </c>
      <c r="E1029" s="139" t="s">
        <v>1434</v>
      </c>
      <c r="F1029" s="139" t="s">
        <v>1435</v>
      </c>
      <c r="G1029" s="152">
        <v>1000</v>
      </c>
      <c r="H1029" s="152">
        <v>900</v>
      </c>
      <c r="I1029" s="152">
        <v>85</v>
      </c>
      <c r="K1029" s="74" t="s">
        <v>1879</v>
      </c>
      <c r="L1029" s="71">
        <f t="shared" si="56"/>
        <v>0</v>
      </c>
      <c r="M1029" s="74">
        <f t="shared" si="57"/>
        <v>74.97</v>
      </c>
      <c r="N1029" s="72">
        <f t="shared" si="58"/>
        <v>0</v>
      </c>
      <c r="O1029" s="181" t="s">
        <v>1942</v>
      </c>
    </row>
    <row r="1030" spans="2:15" x14ac:dyDescent="0.3">
      <c r="B1030" s="83">
        <v>2018</v>
      </c>
      <c r="C1030" s="139" t="s">
        <v>1436</v>
      </c>
      <c r="D1030" s="139" t="s">
        <v>1437</v>
      </c>
      <c r="E1030" s="139" t="s">
        <v>1438</v>
      </c>
      <c r="F1030" s="131" t="s">
        <v>1439</v>
      </c>
      <c r="G1030" s="131">
        <v>1040</v>
      </c>
      <c r="H1030" s="131">
        <v>950</v>
      </c>
      <c r="I1030" s="131">
        <v>80</v>
      </c>
      <c r="K1030" s="74" t="s">
        <v>1879</v>
      </c>
      <c r="L1030" s="71">
        <f t="shared" si="56"/>
        <v>0.2</v>
      </c>
      <c r="M1030" s="74">
        <f t="shared" si="57"/>
        <v>77.459199999999996</v>
      </c>
      <c r="N1030" s="72">
        <f t="shared" si="58"/>
        <v>0</v>
      </c>
      <c r="O1030" s="131" t="s">
        <v>1928</v>
      </c>
    </row>
    <row r="1031" spans="2:15" x14ac:dyDescent="0.3">
      <c r="B1031" s="83">
        <v>2018</v>
      </c>
      <c r="C1031" s="139" t="s">
        <v>1436</v>
      </c>
      <c r="D1031" s="139" t="s">
        <v>1440</v>
      </c>
      <c r="E1031" s="139" t="s">
        <v>1441</v>
      </c>
      <c r="F1031" s="131" t="s">
        <v>1442</v>
      </c>
      <c r="G1031" s="131">
        <v>1040</v>
      </c>
      <c r="H1031" s="131">
        <v>950</v>
      </c>
      <c r="I1031" s="131">
        <v>80</v>
      </c>
      <c r="K1031" s="74" t="s">
        <v>1879</v>
      </c>
      <c r="L1031" s="71">
        <f t="shared" si="56"/>
        <v>0.2</v>
      </c>
      <c r="M1031" s="74">
        <f t="shared" si="57"/>
        <v>77.459199999999996</v>
      </c>
      <c r="N1031" s="72">
        <f t="shared" si="58"/>
        <v>0</v>
      </c>
      <c r="O1031" s="131" t="s">
        <v>1928</v>
      </c>
    </row>
    <row r="1032" spans="2:15" x14ac:dyDescent="0.3">
      <c r="B1032" s="83">
        <v>2018</v>
      </c>
      <c r="C1032" s="139" t="s">
        <v>1436</v>
      </c>
      <c r="D1032" s="139" t="s">
        <v>1443</v>
      </c>
      <c r="E1032" s="139" t="s">
        <v>1444</v>
      </c>
      <c r="F1032" s="131" t="s">
        <v>1445</v>
      </c>
      <c r="G1032" s="131">
        <v>940</v>
      </c>
      <c r="H1032" s="131">
        <v>870</v>
      </c>
      <c r="I1032" s="131">
        <v>80</v>
      </c>
      <c r="K1032" s="74" t="s">
        <v>1879</v>
      </c>
      <c r="L1032" s="71">
        <f t="shared" si="56"/>
        <v>0.2</v>
      </c>
      <c r="M1032" s="74">
        <f t="shared" si="57"/>
        <v>64.115520000000004</v>
      </c>
      <c r="N1032" s="72">
        <f t="shared" si="58"/>
        <v>0</v>
      </c>
      <c r="O1032" s="131" t="s">
        <v>1928</v>
      </c>
    </row>
    <row r="1033" spans="2:15" x14ac:dyDescent="0.3">
      <c r="B1033" s="83">
        <v>2018</v>
      </c>
      <c r="C1033" s="139" t="s">
        <v>1446</v>
      </c>
      <c r="D1033" s="139" t="s">
        <v>1447</v>
      </c>
      <c r="E1033" s="139" t="s">
        <v>1447</v>
      </c>
      <c r="F1033" s="131" t="s">
        <v>1447</v>
      </c>
      <c r="G1033" s="131">
        <v>1200</v>
      </c>
      <c r="H1033" s="131">
        <v>900</v>
      </c>
      <c r="I1033" s="131">
        <v>80</v>
      </c>
      <c r="K1033" s="74" t="s">
        <v>1879</v>
      </c>
      <c r="L1033" s="71">
        <f t="shared" si="56"/>
        <v>0.2</v>
      </c>
      <c r="M1033" s="74">
        <f t="shared" si="57"/>
        <v>84.671999999999997</v>
      </c>
      <c r="N1033" s="72">
        <f t="shared" si="58"/>
        <v>0</v>
      </c>
      <c r="O1033" s="131" t="s">
        <v>1928</v>
      </c>
    </row>
    <row r="1034" spans="2:15" x14ac:dyDescent="0.3">
      <c r="B1034" s="83">
        <v>2018</v>
      </c>
      <c r="C1034" s="139" t="s">
        <v>1436</v>
      </c>
      <c r="D1034" s="139" t="s">
        <v>1476</v>
      </c>
      <c r="E1034" s="139" t="s">
        <v>1477</v>
      </c>
      <c r="F1034" s="131" t="s">
        <v>1478</v>
      </c>
      <c r="G1034" s="131">
        <v>1000</v>
      </c>
      <c r="H1034" s="131">
        <v>900</v>
      </c>
      <c r="I1034" s="131">
        <v>80</v>
      </c>
      <c r="K1034" s="74" t="s">
        <v>1879</v>
      </c>
      <c r="L1034" s="71">
        <f t="shared" si="56"/>
        <v>0.2</v>
      </c>
      <c r="M1034" s="74">
        <f t="shared" si="57"/>
        <v>70.56</v>
      </c>
      <c r="N1034" s="72">
        <f t="shared" si="58"/>
        <v>0</v>
      </c>
      <c r="O1034" s="131" t="s">
        <v>1928</v>
      </c>
    </row>
    <row r="1035" spans="2:15" x14ac:dyDescent="0.3">
      <c r="B1035" s="83">
        <v>2018</v>
      </c>
      <c r="C1035" s="139" t="s">
        <v>1436</v>
      </c>
      <c r="D1035" s="139" t="s">
        <v>1479</v>
      </c>
      <c r="E1035" s="139" t="s">
        <v>1480</v>
      </c>
      <c r="F1035" s="131" t="s">
        <v>1481</v>
      </c>
      <c r="G1035" s="131">
        <v>1000</v>
      </c>
      <c r="H1035" s="131">
        <v>900</v>
      </c>
      <c r="I1035" s="131">
        <v>80</v>
      </c>
      <c r="K1035" s="74" t="s">
        <v>1879</v>
      </c>
      <c r="L1035" s="71">
        <f t="shared" ref="L1035:L1098" si="59">IF(AND(C1035="Botanic",B1035&gt;2017),0.3,IF(AND(O1035="Placel",B1035&gt;2017), 0.2,IF(AND(OR(D1035="UTRU50E",D1035 = "UEPL50E", D1035 = "UGBS20E"),B1035&gt;2019),0.2,0)))</f>
        <v>0.2</v>
      </c>
      <c r="M1035" s="74">
        <f t="shared" si="57"/>
        <v>70.56</v>
      </c>
      <c r="N1035" s="72">
        <f t="shared" si="58"/>
        <v>0</v>
      </c>
      <c r="O1035" s="131" t="s">
        <v>1928</v>
      </c>
    </row>
    <row r="1036" spans="2:15" x14ac:dyDescent="0.3">
      <c r="B1036" s="83">
        <v>2018</v>
      </c>
      <c r="C1036" s="139" t="s">
        <v>1436</v>
      </c>
      <c r="D1036" s="139" t="s">
        <v>1482</v>
      </c>
      <c r="E1036" s="139" t="s">
        <v>1483</v>
      </c>
      <c r="F1036" s="131" t="s">
        <v>1484</v>
      </c>
      <c r="G1036" s="131">
        <v>1000</v>
      </c>
      <c r="H1036" s="131">
        <v>900</v>
      </c>
      <c r="I1036" s="131">
        <v>70</v>
      </c>
      <c r="K1036" s="74" t="s">
        <v>1879</v>
      </c>
      <c r="L1036" s="71">
        <f t="shared" si="59"/>
        <v>0.2</v>
      </c>
      <c r="M1036" s="74">
        <f t="shared" si="57"/>
        <v>61.74</v>
      </c>
      <c r="N1036" s="72">
        <f t="shared" si="58"/>
        <v>0</v>
      </c>
      <c r="O1036" s="131" t="s">
        <v>1928</v>
      </c>
    </row>
    <row r="1037" spans="2:15" x14ac:dyDescent="0.3">
      <c r="B1037" s="83">
        <v>2018</v>
      </c>
      <c r="C1037" s="139" t="s">
        <v>1436</v>
      </c>
      <c r="D1037" s="139" t="s">
        <v>1485</v>
      </c>
      <c r="E1037" s="139" t="s">
        <v>1486</v>
      </c>
      <c r="F1037" s="131" t="s">
        <v>1487</v>
      </c>
      <c r="G1037" s="131">
        <v>940</v>
      </c>
      <c r="H1037" s="131">
        <v>870</v>
      </c>
      <c r="I1037" s="131">
        <v>70</v>
      </c>
      <c r="K1037" s="74" t="s">
        <v>1879</v>
      </c>
      <c r="L1037" s="71">
        <f t="shared" si="59"/>
        <v>0.2</v>
      </c>
      <c r="M1037" s="74">
        <f t="shared" si="57"/>
        <v>56.101080000000003</v>
      </c>
      <c r="N1037" s="72">
        <f t="shared" si="58"/>
        <v>0</v>
      </c>
      <c r="O1037" s="131" t="s">
        <v>1935</v>
      </c>
    </row>
    <row r="1038" spans="2:15" x14ac:dyDescent="0.3">
      <c r="B1038" s="83">
        <v>2018</v>
      </c>
      <c r="C1038" s="139" t="s">
        <v>1436</v>
      </c>
      <c r="D1038" s="139" t="s">
        <v>1491</v>
      </c>
      <c r="E1038" s="139" t="s">
        <v>1492</v>
      </c>
      <c r="F1038" s="131" t="s">
        <v>1493</v>
      </c>
      <c r="G1038" s="131">
        <v>1150</v>
      </c>
      <c r="H1038" s="131">
        <v>1000</v>
      </c>
      <c r="I1038" s="131">
        <v>100</v>
      </c>
      <c r="K1038" s="74" t="s">
        <v>1879</v>
      </c>
      <c r="L1038" s="71">
        <f t="shared" si="59"/>
        <v>0.2</v>
      </c>
      <c r="M1038" s="74">
        <f t="shared" si="57"/>
        <v>112.7</v>
      </c>
      <c r="N1038" s="72">
        <f t="shared" si="58"/>
        <v>0</v>
      </c>
      <c r="O1038" s="131" t="s">
        <v>1928</v>
      </c>
    </row>
    <row r="1039" spans="2:15" x14ac:dyDescent="0.3">
      <c r="B1039" s="83">
        <v>2018</v>
      </c>
      <c r="C1039" s="139" t="s">
        <v>1436</v>
      </c>
      <c r="D1039" s="139" t="s">
        <v>1488</v>
      </c>
      <c r="E1039" s="139" t="s">
        <v>1489</v>
      </c>
      <c r="F1039" s="131" t="s">
        <v>1490</v>
      </c>
      <c r="G1039" s="131">
        <v>1000</v>
      </c>
      <c r="H1039" s="131">
        <v>900</v>
      </c>
      <c r="I1039" s="131">
        <v>80</v>
      </c>
      <c r="K1039" s="74" t="s">
        <v>1879</v>
      </c>
      <c r="L1039" s="71">
        <f t="shared" si="59"/>
        <v>0.2</v>
      </c>
      <c r="M1039" s="74">
        <f t="shared" si="57"/>
        <v>70.56</v>
      </c>
      <c r="N1039" s="72">
        <f t="shared" si="58"/>
        <v>0</v>
      </c>
      <c r="O1039" s="131" t="s">
        <v>1928</v>
      </c>
    </row>
    <row r="1040" spans="2:15" x14ac:dyDescent="0.3">
      <c r="B1040" s="83">
        <v>2018</v>
      </c>
      <c r="C1040" s="139" t="s">
        <v>1436</v>
      </c>
      <c r="D1040" s="139" t="s">
        <v>1494</v>
      </c>
      <c r="E1040" s="139" t="s">
        <v>1495</v>
      </c>
      <c r="F1040" s="153" t="s">
        <v>1496</v>
      </c>
      <c r="G1040" s="153">
        <v>1000</v>
      </c>
      <c r="H1040" s="153">
        <v>900</v>
      </c>
      <c r="I1040" s="153">
        <v>70</v>
      </c>
      <c r="K1040" s="74" t="s">
        <v>1879</v>
      </c>
      <c r="L1040" s="71">
        <f t="shared" si="59"/>
        <v>0.2</v>
      </c>
      <c r="M1040" s="74">
        <f t="shared" si="57"/>
        <v>61.74</v>
      </c>
      <c r="N1040" s="72">
        <f t="shared" si="58"/>
        <v>0</v>
      </c>
      <c r="O1040" s="153" t="s">
        <v>1928</v>
      </c>
    </row>
    <row r="1041" spans="2:15" x14ac:dyDescent="0.3">
      <c r="B1041" s="83">
        <v>2018</v>
      </c>
      <c r="C1041" s="130" t="s">
        <v>1497</v>
      </c>
      <c r="D1041" s="154" t="s">
        <v>1498</v>
      </c>
      <c r="E1041" s="155" t="s">
        <v>1499</v>
      </c>
      <c r="F1041" s="151" t="s">
        <v>1500</v>
      </c>
      <c r="G1041" s="156">
        <v>580</v>
      </c>
      <c r="H1041" s="157">
        <v>405</v>
      </c>
      <c r="I1041" s="156">
        <v>80</v>
      </c>
      <c r="K1041" s="74" t="s">
        <v>1879</v>
      </c>
      <c r="L1041" s="71">
        <f t="shared" si="59"/>
        <v>0</v>
      </c>
      <c r="M1041" s="74">
        <f t="shared" si="57"/>
        <v>18.416160000000001</v>
      </c>
      <c r="N1041" s="72">
        <f t="shared" si="58"/>
        <v>0</v>
      </c>
      <c r="O1041" s="131" t="s">
        <v>1930</v>
      </c>
    </row>
    <row r="1042" spans="2:15" x14ac:dyDescent="0.3">
      <c r="B1042" s="83">
        <v>2018</v>
      </c>
      <c r="C1042" s="130" t="s">
        <v>1497</v>
      </c>
      <c r="D1042" s="154" t="s">
        <v>1501</v>
      </c>
      <c r="E1042" s="155" t="s">
        <v>1502</v>
      </c>
      <c r="F1042" s="151" t="s">
        <v>1500</v>
      </c>
      <c r="G1042" s="156">
        <v>940</v>
      </c>
      <c r="H1042" s="156">
        <v>880</v>
      </c>
      <c r="I1042" s="156">
        <v>90</v>
      </c>
      <c r="K1042" s="74" t="s">
        <v>1879</v>
      </c>
      <c r="L1042" s="71">
        <f t="shared" si="59"/>
        <v>0</v>
      </c>
      <c r="M1042" s="74">
        <f t="shared" si="57"/>
        <v>72.959040000000002</v>
      </c>
      <c r="N1042" s="72">
        <f t="shared" si="58"/>
        <v>0</v>
      </c>
      <c r="O1042" s="131" t="s">
        <v>1943</v>
      </c>
    </row>
    <row r="1043" spans="2:15" x14ac:dyDescent="0.3">
      <c r="B1043" s="83">
        <v>2018</v>
      </c>
      <c r="C1043" s="130" t="s">
        <v>1497</v>
      </c>
      <c r="D1043" s="154" t="s">
        <v>1503</v>
      </c>
      <c r="E1043" s="155" t="s">
        <v>1504</v>
      </c>
      <c r="F1043" s="158" t="s">
        <v>1505</v>
      </c>
      <c r="G1043" s="156">
        <v>580</v>
      </c>
      <c r="H1043" s="156">
        <v>480</v>
      </c>
      <c r="I1043" s="156">
        <v>100</v>
      </c>
      <c r="K1043" s="74" t="s">
        <v>1879</v>
      </c>
      <c r="L1043" s="71">
        <f t="shared" si="59"/>
        <v>0</v>
      </c>
      <c r="M1043" s="74">
        <f t="shared" si="57"/>
        <v>27.283200000000001</v>
      </c>
      <c r="N1043" s="72">
        <f t="shared" si="58"/>
        <v>0</v>
      </c>
      <c r="O1043" s="131" t="s">
        <v>1930</v>
      </c>
    </row>
    <row r="1044" spans="2:15" x14ac:dyDescent="0.3">
      <c r="B1044" s="83">
        <v>2018</v>
      </c>
      <c r="C1044" s="130" t="s">
        <v>1497</v>
      </c>
      <c r="D1044" s="154" t="s">
        <v>1506</v>
      </c>
      <c r="E1044" s="155" t="s">
        <v>1507</v>
      </c>
      <c r="F1044" s="158" t="s">
        <v>1508</v>
      </c>
      <c r="G1044" s="156">
        <v>785</v>
      </c>
      <c r="H1044" s="156">
        <v>720</v>
      </c>
      <c r="I1044" s="156">
        <v>130</v>
      </c>
      <c r="K1044" s="74" t="s">
        <v>1879</v>
      </c>
      <c r="L1044" s="71">
        <f t="shared" si="59"/>
        <v>0</v>
      </c>
      <c r="M1044" s="74">
        <f t="shared" si="57"/>
        <v>72.006479999999996</v>
      </c>
      <c r="N1044" s="72">
        <f t="shared" si="58"/>
        <v>0</v>
      </c>
      <c r="O1044" s="131" t="s">
        <v>1930</v>
      </c>
    </row>
    <row r="1045" spans="2:15" x14ac:dyDescent="0.3">
      <c r="B1045" s="83">
        <v>2018</v>
      </c>
      <c r="C1045" s="130" t="s">
        <v>1497</v>
      </c>
      <c r="D1045" s="154" t="s">
        <v>1509</v>
      </c>
      <c r="E1045" s="155" t="s">
        <v>1510</v>
      </c>
      <c r="F1045" s="158" t="s">
        <v>1511</v>
      </c>
      <c r="G1045" s="156">
        <v>1060</v>
      </c>
      <c r="H1045" s="156">
        <v>900</v>
      </c>
      <c r="I1045" s="156">
        <v>110</v>
      </c>
      <c r="K1045" s="74" t="s">
        <v>1879</v>
      </c>
      <c r="L1045" s="71">
        <f t="shared" si="59"/>
        <v>0</v>
      </c>
      <c r="M1045" s="74">
        <f t="shared" si="57"/>
        <v>102.8412</v>
      </c>
      <c r="N1045" s="72">
        <f t="shared" si="58"/>
        <v>0</v>
      </c>
      <c r="O1045" s="131" t="s">
        <v>1943</v>
      </c>
    </row>
    <row r="1046" spans="2:15" x14ac:dyDescent="0.3">
      <c r="B1046" s="83">
        <v>2018</v>
      </c>
      <c r="C1046" s="130" t="s">
        <v>1497</v>
      </c>
      <c r="D1046" s="159" t="s">
        <v>1512</v>
      </c>
      <c r="E1046" s="160" t="s">
        <v>1513</v>
      </c>
      <c r="F1046" s="158" t="s">
        <v>1514</v>
      </c>
      <c r="G1046" s="156">
        <v>1240</v>
      </c>
      <c r="H1046" s="156">
        <v>1090</v>
      </c>
      <c r="I1046" s="156">
        <v>100</v>
      </c>
      <c r="K1046" s="74" t="s">
        <v>1879</v>
      </c>
      <c r="L1046" s="71">
        <f t="shared" si="59"/>
        <v>0</v>
      </c>
      <c r="M1046" s="74">
        <f t="shared" si="57"/>
        <v>132.45679999999999</v>
      </c>
      <c r="N1046" s="72">
        <f t="shared" si="58"/>
        <v>0</v>
      </c>
      <c r="O1046" s="131" t="s">
        <v>1931</v>
      </c>
    </row>
    <row r="1047" spans="2:15" x14ac:dyDescent="0.3">
      <c r="B1047" s="83">
        <v>2018</v>
      </c>
      <c r="C1047" s="130" t="s">
        <v>1497</v>
      </c>
      <c r="D1047" s="154" t="s">
        <v>1515</v>
      </c>
      <c r="E1047" s="155" t="s">
        <v>1516</v>
      </c>
      <c r="F1047" s="151" t="s">
        <v>1517</v>
      </c>
      <c r="G1047" s="156">
        <v>785</v>
      </c>
      <c r="H1047" s="156">
        <v>650</v>
      </c>
      <c r="I1047" s="156">
        <v>90</v>
      </c>
      <c r="K1047" s="74" t="s">
        <v>1879</v>
      </c>
      <c r="L1047" s="71">
        <f t="shared" si="59"/>
        <v>0</v>
      </c>
      <c r="M1047" s="74">
        <f t="shared" si="57"/>
        <v>45.004049999999999</v>
      </c>
      <c r="N1047" s="72">
        <f t="shared" si="58"/>
        <v>0</v>
      </c>
      <c r="O1047" s="131" t="s">
        <v>1930</v>
      </c>
    </row>
    <row r="1048" spans="2:15" x14ac:dyDescent="0.3">
      <c r="B1048" s="83">
        <v>2018</v>
      </c>
      <c r="C1048" s="130" t="s">
        <v>1497</v>
      </c>
      <c r="D1048" s="154" t="s">
        <v>1518</v>
      </c>
      <c r="E1048" s="155" t="s">
        <v>1519</v>
      </c>
      <c r="F1048" s="151" t="s">
        <v>1517</v>
      </c>
      <c r="G1048" s="156">
        <v>940</v>
      </c>
      <c r="H1048" s="156">
        <v>880</v>
      </c>
      <c r="I1048" s="156">
        <v>90</v>
      </c>
      <c r="K1048" s="74" t="s">
        <v>1879</v>
      </c>
      <c r="L1048" s="71">
        <f t="shared" si="59"/>
        <v>0</v>
      </c>
      <c r="M1048" s="74">
        <f t="shared" si="57"/>
        <v>72.959040000000002</v>
      </c>
      <c r="N1048" s="72">
        <f t="shared" si="58"/>
        <v>0</v>
      </c>
      <c r="O1048" s="131" t="s">
        <v>1943</v>
      </c>
    </row>
    <row r="1049" spans="2:15" x14ac:dyDescent="0.3">
      <c r="B1049" s="83">
        <v>2018</v>
      </c>
      <c r="C1049" s="130" t="s">
        <v>1497</v>
      </c>
      <c r="D1049" s="154" t="s">
        <v>1520</v>
      </c>
      <c r="E1049" s="155" t="s">
        <v>1521</v>
      </c>
      <c r="F1049" s="151" t="s">
        <v>1522</v>
      </c>
      <c r="G1049" s="156">
        <v>785</v>
      </c>
      <c r="H1049" s="156">
        <v>650</v>
      </c>
      <c r="I1049" s="156">
        <v>90</v>
      </c>
      <c r="K1049" s="74" t="s">
        <v>1879</v>
      </c>
      <c r="L1049" s="71">
        <f t="shared" si="59"/>
        <v>0</v>
      </c>
      <c r="M1049" s="74">
        <f t="shared" si="57"/>
        <v>45.004049999999999</v>
      </c>
      <c r="N1049" s="72">
        <f t="shared" si="58"/>
        <v>0</v>
      </c>
      <c r="O1049" s="131" t="s">
        <v>1930</v>
      </c>
    </row>
    <row r="1050" spans="2:15" x14ac:dyDescent="0.3">
      <c r="B1050" s="83">
        <v>2018</v>
      </c>
      <c r="C1050" s="130" t="s">
        <v>1497</v>
      </c>
      <c r="D1050" s="154" t="s">
        <v>1523</v>
      </c>
      <c r="E1050" s="155" t="s">
        <v>1524</v>
      </c>
      <c r="F1050" s="151" t="s">
        <v>1522</v>
      </c>
      <c r="G1050" s="156">
        <v>940</v>
      </c>
      <c r="H1050" s="156">
        <v>880</v>
      </c>
      <c r="I1050" s="156">
        <v>90</v>
      </c>
      <c r="K1050" s="74" t="s">
        <v>1879</v>
      </c>
      <c r="L1050" s="71">
        <f t="shared" si="59"/>
        <v>0</v>
      </c>
      <c r="M1050" s="74">
        <f t="shared" si="57"/>
        <v>72.959040000000002</v>
      </c>
      <c r="N1050" s="72">
        <f t="shared" si="58"/>
        <v>0</v>
      </c>
      <c r="O1050" s="131" t="s">
        <v>1943</v>
      </c>
    </row>
    <row r="1051" spans="2:15" x14ac:dyDescent="0.3">
      <c r="B1051" s="83">
        <v>2018</v>
      </c>
      <c r="C1051" s="130" t="s">
        <v>1497</v>
      </c>
      <c r="D1051" s="154" t="s">
        <v>1525</v>
      </c>
      <c r="E1051" s="155" t="s">
        <v>1526</v>
      </c>
      <c r="F1051" s="151" t="s">
        <v>1522</v>
      </c>
      <c r="G1051" s="156">
        <v>1150</v>
      </c>
      <c r="H1051" s="156">
        <v>1000</v>
      </c>
      <c r="I1051" s="156">
        <v>110</v>
      </c>
      <c r="K1051" s="74" t="s">
        <v>1879</v>
      </c>
      <c r="L1051" s="71">
        <f t="shared" si="59"/>
        <v>0</v>
      </c>
      <c r="M1051" s="74">
        <f t="shared" si="57"/>
        <v>123.97</v>
      </c>
      <c r="N1051" s="72">
        <f t="shared" si="58"/>
        <v>0</v>
      </c>
      <c r="O1051" s="131" t="s">
        <v>1930</v>
      </c>
    </row>
    <row r="1052" spans="2:15" x14ac:dyDescent="0.3">
      <c r="B1052" s="83">
        <v>2018</v>
      </c>
      <c r="C1052" s="130" t="s">
        <v>1497</v>
      </c>
      <c r="D1052" s="154" t="s">
        <v>1527</v>
      </c>
      <c r="E1052" s="155" t="s">
        <v>1528</v>
      </c>
      <c r="F1052" s="151" t="s">
        <v>1529</v>
      </c>
      <c r="G1052" s="156">
        <v>580</v>
      </c>
      <c r="H1052" s="156">
        <v>450</v>
      </c>
      <c r="I1052" s="156">
        <v>80</v>
      </c>
      <c r="K1052" s="74" t="s">
        <v>1879</v>
      </c>
      <c r="L1052" s="71">
        <f t="shared" si="59"/>
        <v>0</v>
      </c>
      <c r="M1052" s="74">
        <f t="shared" si="57"/>
        <v>20.462399999999999</v>
      </c>
      <c r="N1052" s="72">
        <f t="shared" si="58"/>
        <v>0</v>
      </c>
      <c r="O1052" s="131" t="s">
        <v>1930</v>
      </c>
    </row>
    <row r="1053" spans="2:15" x14ac:dyDescent="0.3">
      <c r="B1053" s="83">
        <v>2018</v>
      </c>
      <c r="C1053" s="130" t="s">
        <v>1497</v>
      </c>
      <c r="D1053" s="154" t="s">
        <v>1530</v>
      </c>
      <c r="E1053" s="155" t="s">
        <v>1531</v>
      </c>
      <c r="F1053" s="151" t="s">
        <v>1529</v>
      </c>
      <c r="G1053" s="156">
        <v>785</v>
      </c>
      <c r="H1053" s="156">
        <v>650</v>
      </c>
      <c r="I1053" s="156">
        <v>90</v>
      </c>
      <c r="K1053" s="74" t="s">
        <v>1879</v>
      </c>
      <c r="L1053" s="71">
        <f t="shared" si="59"/>
        <v>0</v>
      </c>
      <c r="M1053" s="74">
        <f t="shared" si="57"/>
        <v>45.004049999999999</v>
      </c>
      <c r="N1053" s="72">
        <f t="shared" si="58"/>
        <v>0</v>
      </c>
      <c r="O1053" s="131" t="s">
        <v>1930</v>
      </c>
    </row>
    <row r="1054" spans="2:15" x14ac:dyDescent="0.3">
      <c r="B1054" s="83">
        <v>2018</v>
      </c>
      <c r="C1054" s="130" t="s">
        <v>1497</v>
      </c>
      <c r="D1054" s="154" t="s">
        <v>1532</v>
      </c>
      <c r="E1054" s="155" t="s">
        <v>1533</v>
      </c>
      <c r="F1054" s="151" t="s">
        <v>1529</v>
      </c>
      <c r="G1054" s="156">
        <v>940</v>
      </c>
      <c r="H1054" s="156">
        <v>880</v>
      </c>
      <c r="I1054" s="156">
        <v>90</v>
      </c>
      <c r="K1054" s="74" t="s">
        <v>1879</v>
      </c>
      <c r="L1054" s="71">
        <f t="shared" si="59"/>
        <v>0</v>
      </c>
      <c r="M1054" s="74">
        <f t="shared" si="57"/>
        <v>72.959040000000002</v>
      </c>
      <c r="N1054" s="72">
        <f t="shared" si="58"/>
        <v>0</v>
      </c>
      <c r="O1054" s="131" t="s">
        <v>1943</v>
      </c>
    </row>
    <row r="1055" spans="2:15" x14ac:dyDescent="0.3">
      <c r="B1055" s="83">
        <v>2018</v>
      </c>
      <c r="C1055" s="130" t="s">
        <v>1497</v>
      </c>
      <c r="D1055" s="154" t="s">
        <v>1534</v>
      </c>
      <c r="E1055" s="155" t="s">
        <v>1535</v>
      </c>
      <c r="F1055" s="158" t="s">
        <v>1536</v>
      </c>
      <c r="G1055" s="156">
        <v>1000</v>
      </c>
      <c r="H1055" s="156">
        <v>950</v>
      </c>
      <c r="I1055" s="156">
        <v>100</v>
      </c>
      <c r="K1055" s="74" t="s">
        <v>1879</v>
      </c>
      <c r="L1055" s="71">
        <f t="shared" si="59"/>
        <v>0</v>
      </c>
      <c r="M1055" s="74">
        <f t="shared" si="57"/>
        <v>93.1</v>
      </c>
      <c r="N1055" s="72">
        <f t="shared" si="58"/>
        <v>0</v>
      </c>
      <c r="O1055" s="131" t="s">
        <v>1943</v>
      </c>
    </row>
    <row r="1056" spans="2:15" x14ac:dyDescent="0.3">
      <c r="B1056" s="83">
        <v>2018</v>
      </c>
      <c r="C1056" s="130" t="s">
        <v>1497</v>
      </c>
      <c r="D1056" s="154" t="s">
        <v>1537</v>
      </c>
      <c r="E1056" s="155" t="s">
        <v>1538</v>
      </c>
      <c r="F1056" s="158" t="s">
        <v>1539</v>
      </c>
      <c r="G1056" s="156">
        <v>1000</v>
      </c>
      <c r="H1056" s="156">
        <v>880</v>
      </c>
      <c r="I1056" s="156">
        <v>100</v>
      </c>
      <c r="K1056" s="74" t="s">
        <v>1879</v>
      </c>
      <c r="L1056" s="71">
        <f t="shared" si="59"/>
        <v>0</v>
      </c>
      <c r="M1056" s="74">
        <f t="shared" si="57"/>
        <v>86.24</v>
      </c>
      <c r="N1056" s="72">
        <f t="shared" si="58"/>
        <v>0</v>
      </c>
      <c r="O1056" s="131" t="s">
        <v>1943</v>
      </c>
    </row>
    <row r="1057" spans="2:15" x14ac:dyDescent="0.3">
      <c r="B1057" s="83">
        <v>2018</v>
      </c>
      <c r="C1057" s="130" t="s">
        <v>1497</v>
      </c>
      <c r="D1057" s="154" t="s">
        <v>1540</v>
      </c>
      <c r="E1057" s="155" t="s">
        <v>1541</v>
      </c>
      <c r="F1057" s="151" t="s">
        <v>1542</v>
      </c>
      <c r="G1057" s="156">
        <v>940</v>
      </c>
      <c r="H1057" s="156">
        <v>880</v>
      </c>
      <c r="I1057" s="156">
        <v>90</v>
      </c>
      <c r="K1057" s="74" t="s">
        <v>1879</v>
      </c>
      <c r="L1057" s="71">
        <f t="shared" si="59"/>
        <v>0</v>
      </c>
      <c r="M1057" s="74">
        <f t="shared" si="57"/>
        <v>72.959040000000002</v>
      </c>
      <c r="N1057" s="72">
        <f t="shared" si="58"/>
        <v>0</v>
      </c>
      <c r="O1057" s="131" t="s">
        <v>1943</v>
      </c>
    </row>
    <row r="1058" spans="2:15" x14ac:dyDescent="0.3">
      <c r="B1058" s="83">
        <v>2018</v>
      </c>
      <c r="C1058" s="130" t="s">
        <v>1497</v>
      </c>
      <c r="D1058" s="154" t="s">
        <v>1543</v>
      </c>
      <c r="E1058" s="155" t="s">
        <v>1544</v>
      </c>
      <c r="F1058" s="151" t="s">
        <v>1545</v>
      </c>
      <c r="G1058" s="156">
        <v>580</v>
      </c>
      <c r="H1058" s="156">
        <v>480</v>
      </c>
      <c r="I1058" s="156">
        <v>80</v>
      </c>
      <c r="K1058" s="74" t="s">
        <v>1879</v>
      </c>
      <c r="L1058" s="71">
        <f t="shared" si="59"/>
        <v>0</v>
      </c>
      <c r="M1058" s="74">
        <f t="shared" si="57"/>
        <v>21.826560000000001</v>
      </c>
      <c r="N1058" s="72">
        <f t="shared" si="58"/>
        <v>0</v>
      </c>
      <c r="O1058" s="131" t="s">
        <v>1930</v>
      </c>
    </row>
    <row r="1059" spans="2:15" x14ac:dyDescent="0.3">
      <c r="B1059" s="83">
        <v>2018</v>
      </c>
      <c r="C1059" s="130" t="s">
        <v>1497</v>
      </c>
      <c r="D1059" s="154" t="s">
        <v>1546</v>
      </c>
      <c r="E1059" s="155" t="s">
        <v>1544</v>
      </c>
      <c r="F1059" s="151" t="s">
        <v>1545</v>
      </c>
      <c r="G1059" s="156">
        <v>580</v>
      </c>
      <c r="H1059" s="156">
        <v>480</v>
      </c>
      <c r="I1059" s="156">
        <v>80</v>
      </c>
      <c r="K1059" s="74" t="s">
        <v>1879</v>
      </c>
      <c r="L1059" s="71">
        <f t="shared" si="59"/>
        <v>0</v>
      </c>
      <c r="M1059" s="74">
        <f t="shared" si="57"/>
        <v>21.826560000000001</v>
      </c>
      <c r="N1059" s="72">
        <f t="shared" si="58"/>
        <v>0</v>
      </c>
      <c r="O1059" s="131" t="s">
        <v>1930</v>
      </c>
    </row>
    <row r="1060" spans="2:15" x14ac:dyDescent="0.3">
      <c r="B1060" s="83">
        <v>2018</v>
      </c>
      <c r="C1060" s="130" t="s">
        <v>1497</v>
      </c>
      <c r="D1060" s="154" t="s">
        <v>1547</v>
      </c>
      <c r="E1060" s="155" t="s">
        <v>1548</v>
      </c>
      <c r="F1060" s="151" t="s">
        <v>1549</v>
      </c>
      <c r="G1060" s="156">
        <v>940</v>
      </c>
      <c r="H1060" s="156">
        <v>880</v>
      </c>
      <c r="I1060" s="156">
        <v>90</v>
      </c>
      <c r="K1060" s="74" t="s">
        <v>1879</v>
      </c>
      <c r="L1060" s="71">
        <f t="shared" si="59"/>
        <v>0</v>
      </c>
      <c r="M1060" s="74">
        <f t="shared" si="57"/>
        <v>72.959040000000002</v>
      </c>
      <c r="N1060" s="72">
        <f t="shared" si="58"/>
        <v>0</v>
      </c>
      <c r="O1060" s="131" t="s">
        <v>1943</v>
      </c>
    </row>
    <row r="1061" spans="2:15" x14ac:dyDescent="0.3">
      <c r="B1061" s="83">
        <v>2018</v>
      </c>
      <c r="C1061" s="130" t="s">
        <v>1497</v>
      </c>
      <c r="D1061" s="154" t="s">
        <v>1550</v>
      </c>
      <c r="E1061" s="155" t="s">
        <v>1551</v>
      </c>
      <c r="F1061" s="151" t="s">
        <v>1552</v>
      </c>
      <c r="G1061" s="156">
        <v>785</v>
      </c>
      <c r="H1061" s="156">
        <v>650</v>
      </c>
      <c r="I1061" s="156">
        <v>90</v>
      </c>
      <c r="K1061" s="74" t="s">
        <v>1879</v>
      </c>
      <c r="L1061" s="71">
        <f t="shared" si="59"/>
        <v>0</v>
      </c>
      <c r="M1061" s="74">
        <f t="shared" si="57"/>
        <v>45.004049999999999</v>
      </c>
      <c r="N1061" s="72">
        <f t="shared" si="58"/>
        <v>0</v>
      </c>
      <c r="O1061" s="131" t="s">
        <v>1930</v>
      </c>
    </row>
    <row r="1062" spans="2:15" x14ac:dyDescent="0.3">
      <c r="B1062" s="83">
        <v>2018</v>
      </c>
      <c r="C1062" s="130" t="s">
        <v>1497</v>
      </c>
      <c r="D1062" s="154" t="s">
        <v>1553</v>
      </c>
      <c r="E1062" s="155" t="s">
        <v>1554</v>
      </c>
      <c r="F1062" s="151" t="s">
        <v>1555</v>
      </c>
      <c r="G1062" s="156">
        <v>940</v>
      </c>
      <c r="H1062" s="156">
        <v>880</v>
      </c>
      <c r="I1062" s="156">
        <v>90</v>
      </c>
      <c r="K1062" s="74" t="s">
        <v>1879</v>
      </c>
      <c r="L1062" s="71">
        <f t="shared" si="59"/>
        <v>0</v>
      </c>
      <c r="M1062" s="74">
        <f t="shared" si="57"/>
        <v>72.959040000000002</v>
      </c>
      <c r="N1062" s="72">
        <f t="shared" si="58"/>
        <v>0</v>
      </c>
      <c r="O1062" s="131" t="s">
        <v>1943</v>
      </c>
    </row>
    <row r="1063" spans="2:15" x14ac:dyDescent="0.3">
      <c r="B1063" s="83">
        <v>2018</v>
      </c>
      <c r="C1063" s="130" t="s">
        <v>1497</v>
      </c>
      <c r="D1063" s="154" t="s">
        <v>1556</v>
      </c>
      <c r="E1063" s="155" t="s">
        <v>1557</v>
      </c>
      <c r="F1063" s="151" t="s">
        <v>1555</v>
      </c>
      <c r="G1063" s="156">
        <v>1150</v>
      </c>
      <c r="H1063" s="156">
        <v>1000</v>
      </c>
      <c r="I1063" s="156">
        <v>110</v>
      </c>
      <c r="K1063" s="74" t="s">
        <v>1879</v>
      </c>
      <c r="L1063" s="71">
        <f t="shared" si="59"/>
        <v>0</v>
      </c>
      <c r="M1063" s="74">
        <f t="shared" si="57"/>
        <v>123.97</v>
      </c>
      <c r="N1063" s="72">
        <f t="shared" si="58"/>
        <v>0</v>
      </c>
      <c r="O1063" s="131" t="s">
        <v>1930</v>
      </c>
    </row>
    <row r="1064" spans="2:15" x14ac:dyDescent="0.3">
      <c r="B1064" s="83">
        <v>2018</v>
      </c>
      <c r="C1064" s="130" t="s">
        <v>1497</v>
      </c>
      <c r="D1064" s="154" t="s">
        <v>1558</v>
      </c>
      <c r="E1064" s="155" t="s">
        <v>1559</v>
      </c>
      <c r="F1064" s="151" t="s">
        <v>1560</v>
      </c>
      <c r="G1064" s="156">
        <v>580</v>
      </c>
      <c r="H1064" s="156">
        <v>450</v>
      </c>
      <c r="I1064" s="156">
        <v>80</v>
      </c>
      <c r="K1064" s="74" t="s">
        <v>1879</v>
      </c>
      <c r="L1064" s="71">
        <f t="shared" si="59"/>
        <v>0</v>
      </c>
      <c r="M1064" s="74">
        <f t="shared" si="57"/>
        <v>20.462399999999999</v>
      </c>
      <c r="N1064" s="72">
        <f t="shared" si="58"/>
        <v>0</v>
      </c>
      <c r="O1064" s="131" t="s">
        <v>1930</v>
      </c>
    </row>
    <row r="1065" spans="2:15" x14ac:dyDescent="0.3">
      <c r="B1065" s="83">
        <v>2018</v>
      </c>
      <c r="C1065" s="130" t="s">
        <v>1497</v>
      </c>
      <c r="D1065" s="154" t="s">
        <v>1561</v>
      </c>
      <c r="E1065" s="155" t="s">
        <v>1559</v>
      </c>
      <c r="F1065" s="151" t="s">
        <v>1560</v>
      </c>
      <c r="G1065" s="156">
        <v>580</v>
      </c>
      <c r="H1065" s="156">
        <v>450</v>
      </c>
      <c r="I1065" s="156">
        <v>80</v>
      </c>
      <c r="K1065" s="74" t="s">
        <v>1879</v>
      </c>
      <c r="L1065" s="71">
        <f t="shared" si="59"/>
        <v>0</v>
      </c>
      <c r="M1065" s="74">
        <f t="shared" si="57"/>
        <v>20.462399999999999</v>
      </c>
      <c r="N1065" s="72">
        <f t="shared" si="58"/>
        <v>0</v>
      </c>
      <c r="O1065" s="131" t="s">
        <v>1930</v>
      </c>
    </row>
    <row r="1066" spans="2:15" x14ac:dyDescent="0.3">
      <c r="B1066" s="83">
        <v>2018</v>
      </c>
      <c r="C1066" s="130" t="s">
        <v>1497</v>
      </c>
      <c r="D1066" s="154" t="s">
        <v>1562</v>
      </c>
      <c r="E1066" s="155" t="s">
        <v>1563</v>
      </c>
      <c r="F1066" s="151" t="s">
        <v>1560</v>
      </c>
      <c r="G1066" s="156">
        <v>785</v>
      </c>
      <c r="H1066" s="156">
        <v>650</v>
      </c>
      <c r="I1066" s="156">
        <v>90</v>
      </c>
      <c r="K1066" s="74" t="s">
        <v>1879</v>
      </c>
      <c r="L1066" s="71">
        <f t="shared" si="59"/>
        <v>0</v>
      </c>
      <c r="M1066" s="74">
        <f t="shared" si="57"/>
        <v>45.004049999999999</v>
      </c>
      <c r="N1066" s="72">
        <f t="shared" si="58"/>
        <v>0</v>
      </c>
      <c r="O1066" s="131" t="s">
        <v>1930</v>
      </c>
    </row>
    <row r="1067" spans="2:15" x14ac:dyDescent="0.3">
      <c r="B1067" s="83">
        <v>2018</v>
      </c>
      <c r="C1067" s="130" t="s">
        <v>1497</v>
      </c>
      <c r="D1067" s="154" t="s">
        <v>1564</v>
      </c>
      <c r="E1067" s="155" t="s">
        <v>1565</v>
      </c>
      <c r="F1067" s="151" t="s">
        <v>1560</v>
      </c>
      <c r="G1067" s="156">
        <v>940</v>
      </c>
      <c r="H1067" s="156">
        <v>880</v>
      </c>
      <c r="I1067" s="156">
        <v>90</v>
      </c>
      <c r="K1067" s="74" t="s">
        <v>1879</v>
      </c>
      <c r="L1067" s="71">
        <f t="shared" si="59"/>
        <v>0</v>
      </c>
      <c r="M1067" s="74">
        <f t="shared" si="57"/>
        <v>72.959040000000002</v>
      </c>
      <c r="N1067" s="72">
        <f t="shared" si="58"/>
        <v>0</v>
      </c>
      <c r="O1067" s="131" t="s">
        <v>1943</v>
      </c>
    </row>
    <row r="1068" spans="2:15" x14ac:dyDescent="0.3">
      <c r="B1068" s="83">
        <v>2018</v>
      </c>
      <c r="C1068" s="130" t="s">
        <v>1497</v>
      </c>
      <c r="D1068" s="154" t="s">
        <v>1566</v>
      </c>
      <c r="E1068" s="155" t="s">
        <v>1567</v>
      </c>
      <c r="F1068" s="151" t="s">
        <v>1568</v>
      </c>
      <c r="G1068" s="156">
        <v>785</v>
      </c>
      <c r="H1068" s="156">
        <v>650</v>
      </c>
      <c r="I1068" s="156">
        <v>90</v>
      </c>
      <c r="K1068" s="74" t="s">
        <v>1879</v>
      </c>
      <c r="L1068" s="71">
        <f t="shared" si="59"/>
        <v>0</v>
      </c>
      <c r="M1068" s="74">
        <f t="shared" si="57"/>
        <v>45.004049999999999</v>
      </c>
      <c r="N1068" s="72">
        <f t="shared" si="58"/>
        <v>0</v>
      </c>
      <c r="O1068" s="131" t="s">
        <v>1930</v>
      </c>
    </row>
    <row r="1069" spans="2:15" x14ac:dyDescent="0.3">
      <c r="B1069" s="83">
        <v>2018</v>
      </c>
      <c r="C1069" s="130" t="s">
        <v>1497</v>
      </c>
      <c r="D1069" s="154" t="s">
        <v>1569</v>
      </c>
      <c r="E1069" s="155" t="s">
        <v>1570</v>
      </c>
      <c r="F1069" s="151" t="s">
        <v>1568</v>
      </c>
      <c r="G1069" s="156">
        <v>940</v>
      </c>
      <c r="H1069" s="156">
        <v>880</v>
      </c>
      <c r="I1069" s="156">
        <v>90</v>
      </c>
      <c r="K1069" s="74" t="s">
        <v>1879</v>
      </c>
      <c r="L1069" s="71">
        <f t="shared" si="59"/>
        <v>0</v>
      </c>
      <c r="M1069" s="74">
        <f t="shared" si="57"/>
        <v>72.959040000000002</v>
      </c>
      <c r="N1069" s="72">
        <f t="shared" si="58"/>
        <v>0</v>
      </c>
      <c r="O1069" s="131" t="s">
        <v>1943</v>
      </c>
    </row>
    <row r="1070" spans="2:15" x14ac:dyDescent="0.3">
      <c r="B1070" s="83">
        <v>2018</v>
      </c>
      <c r="C1070" s="130" t="s">
        <v>1497</v>
      </c>
      <c r="D1070" s="154" t="s">
        <v>1571</v>
      </c>
      <c r="E1070" s="155" t="s">
        <v>1572</v>
      </c>
      <c r="F1070" s="151" t="s">
        <v>1568</v>
      </c>
      <c r="G1070" s="156">
        <v>1150</v>
      </c>
      <c r="H1070" s="156">
        <v>1000</v>
      </c>
      <c r="I1070" s="156">
        <v>110</v>
      </c>
      <c r="K1070" s="74" t="s">
        <v>1879</v>
      </c>
      <c r="L1070" s="71">
        <f t="shared" si="59"/>
        <v>0</v>
      </c>
      <c r="M1070" s="74">
        <f t="shared" si="57"/>
        <v>123.97</v>
      </c>
      <c r="N1070" s="72">
        <f t="shared" si="58"/>
        <v>0</v>
      </c>
      <c r="O1070" s="131" t="s">
        <v>1930</v>
      </c>
    </row>
    <row r="1071" spans="2:15" x14ac:dyDescent="0.3">
      <c r="B1071" s="83">
        <v>2018</v>
      </c>
      <c r="C1071" s="130" t="s">
        <v>1497</v>
      </c>
      <c r="D1071" s="154" t="s">
        <v>1573</v>
      </c>
      <c r="E1071" s="155" t="s">
        <v>1574</v>
      </c>
      <c r="F1071" s="151" t="s">
        <v>1575</v>
      </c>
      <c r="G1071" s="156">
        <v>580</v>
      </c>
      <c r="H1071" s="156">
        <v>450</v>
      </c>
      <c r="I1071" s="156">
        <v>80</v>
      </c>
      <c r="K1071" s="74" t="s">
        <v>1879</v>
      </c>
      <c r="L1071" s="71">
        <f t="shared" si="59"/>
        <v>0</v>
      </c>
      <c r="M1071" s="74">
        <f t="shared" si="57"/>
        <v>20.462399999999999</v>
      </c>
      <c r="N1071" s="72">
        <f t="shared" si="58"/>
        <v>0</v>
      </c>
      <c r="O1071" s="131" t="s">
        <v>1930</v>
      </c>
    </row>
    <row r="1072" spans="2:15" x14ac:dyDescent="0.3">
      <c r="B1072" s="83">
        <v>2018</v>
      </c>
      <c r="C1072" s="130" t="s">
        <v>1497</v>
      </c>
      <c r="D1072" s="154" t="s">
        <v>1576</v>
      </c>
      <c r="E1072" s="155" t="s">
        <v>1577</v>
      </c>
      <c r="F1072" s="151" t="s">
        <v>1575</v>
      </c>
      <c r="G1072" s="156">
        <v>785</v>
      </c>
      <c r="H1072" s="156">
        <v>650</v>
      </c>
      <c r="I1072" s="156">
        <v>90</v>
      </c>
      <c r="K1072" s="74" t="s">
        <v>1879</v>
      </c>
      <c r="L1072" s="71">
        <f t="shared" si="59"/>
        <v>0</v>
      </c>
      <c r="M1072" s="74">
        <f t="shared" si="57"/>
        <v>45.004049999999999</v>
      </c>
      <c r="N1072" s="72">
        <f t="shared" si="58"/>
        <v>0</v>
      </c>
      <c r="O1072" s="131" t="s">
        <v>1930</v>
      </c>
    </row>
    <row r="1073" spans="2:15" x14ac:dyDescent="0.3">
      <c r="B1073" s="83">
        <v>2018</v>
      </c>
      <c r="C1073" s="130" t="s">
        <v>1497</v>
      </c>
      <c r="D1073" s="154" t="s">
        <v>1578</v>
      </c>
      <c r="E1073" s="155" t="s">
        <v>1579</v>
      </c>
      <c r="F1073" s="151" t="s">
        <v>1575</v>
      </c>
      <c r="G1073" s="156">
        <v>940</v>
      </c>
      <c r="H1073" s="156">
        <v>880</v>
      </c>
      <c r="I1073" s="156">
        <v>90</v>
      </c>
      <c r="K1073" s="74" t="s">
        <v>1879</v>
      </c>
      <c r="L1073" s="71">
        <f t="shared" si="59"/>
        <v>0</v>
      </c>
      <c r="M1073" s="74">
        <f t="shared" si="57"/>
        <v>72.959040000000002</v>
      </c>
      <c r="N1073" s="72">
        <f t="shared" si="58"/>
        <v>0</v>
      </c>
      <c r="O1073" s="131" t="s">
        <v>1943</v>
      </c>
    </row>
    <row r="1074" spans="2:15" x14ac:dyDescent="0.3">
      <c r="B1074" s="83">
        <v>2018</v>
      </c>
      <c r="C1074" s="130" t="s">
        <v>1497</v>
      </c>
      <c r="D1074" s="154" t="s">
        <v>1580</v>
      </c>
      <c r="E1074" s="155" t="s">
        <v>1581</v>
      </c>
      <c r="F1074" s="151" t="s">
        <v>1575</v>
      </c>
      <c r="G1074" s="156">
        <v>1150</v>
      </c>
      <c r="H1074" s="156">
        <v>1000</v>
      </c>
      <c r="I1074" s="156">
        <v>110</v>
      </c>
      <c r="K1074" s="74" t="s">
        <v>1879</v>
      </c>
      <c r="L1074" s="71">
        <f t="shared" si="59"/>
        <v>0</v>
      </c>
      <c r="M1074" s="74">
        <f t="shared" si="57"/>
        <v>123.97</v>
      </c>
      <c r="N1074" s="72">
        <f t="shared" si="58"/>
        <v>0</v>
      </c>
      <c r="O1074" s="131" t="s">
        <v>1930</v>
      </c>
    </row>
    <row r="1075" spans="2:15" x14ac:dyDescent="0.3">
      <c r="B1075" s="83">
        <v>2018</v>
      </c>
      <c r="C1075" s="130" t="s">
        <v>1497</v>
      </c>
      <c r="D1075" s="154" t="s">
        <v>1582</v>
      </c>
      <c r="E1075" s="155" t="s">
        <v>1583</v>
      </c>
      <c r="F1075" s="151" t="s">
        <v>1584</v>
      </c>
      <c r="G1075" s="156">
        <v>940</v>
      </c>
      <c r="H1075" s="156">
        <v>880</v>
      </c>
      <c r="I1075" s="156">
        <v>90</v>
      </c>
      <c r="K1075" s="74" t="s">
        <v>1879</v>
      </c>
      <c r="L1075" s="71">
        <f t="shared" si="59"/>
        <v>0</v>
      </c>
      <c r="M1075" s="74">
        <f t="shared" si="57"/>
        <v>72.959040000000002</v>
      </c>
      <c r="N1075" s="72">
        <f t="shared" si="58"/>
        <v>0</v>
      </c>
      <c r="O1075" s="131" t="s">
        <v>1943</v>
      </c>
    </row>
    <row r="1076" spans="2:15" x14ac:dyDescent="0.3">
      <c r="B1076" s="83">
        <v>2018</v>
      </c>
      <c r="C1076" s="130" t="s">
        <v>1497</v>
      </c>
      <c r="D1076" s="154" t="s">
        <v>1585</v>
      </c>
      <c r="E1076" s="155" t="s">
        <v>1586</v>
      </c>
      <c r="F1076" s="158" t="s">
        <v>1587</v>
      </c>
      <c r="G1076" s="156">
        <v>785</v>
      </c>
      <c r="H1076" s="156">
        <v>680</v>
      </c>
      <c r="I1076" s="156">
        <v>130</v>
      </c>
      <c r="K1076" s="74" t="s">
        <v>1879</v>
      </c>
      <c r="L1076" s="71">
        <f t="shared" si="59"/>
        <v>0</v>
      </c>
      <c r="M1076" s="74">
        <f t="shared" si="57"/>
        <v>68.006119999999996</v>
      </c>
      <c r="N1076" s="72">
        <f t="shared" si="58"/>
        <v>0</v>
      </c>
      <c r="O1076" s="131" t="s">
        <v>1943</v>
      </c>
    </row>
    <row r="1077" spans="2:15" x14ac:dyDescent="0.3">
      <c r="B1077" s="83">
        <v>2018</v>
      </c>
      <c r="C1077" s="130" t="s">
        <v>1497</v>
      </c>
      <c r="D1077" s="154" t="s">
        <v>1588</v>
      </c>
      <c r="E1077" s="155" t="s">
        <v>1589</v>
      </c>
      <c r="F1077" s="158" t="s">
        <v>1590</v>
      </c>
      <c r="G1077" s="156">
        <v>1000</v>
      </c>
      <c r="H1077" s="156">
        <v>950</v>
      </c>
      <c r="I1077" s="156">
        <v>100</v>
      </c>
      <c r="K1077" s="74" t="s">
        <v>1879</v>
      </c>
      <c r="L1077" s="71">
        <f t="shared" si="59"/>
        <v>0</v>
      </c>
      <c r="M1077" s="74">
        <f t="shared" si="57"/>
        <v>93.1</v>
      </c>
      <c r="N1077" s="72">
        <f t="shared" si="58"/>
        <v>0</v>
      </c>
      <c r="O1077" s="131" t="s">
        <v>1943</v>
      </c>
    </row>
    <row r="1078" spans="2:15" x14ac:dyDescent="0.3">
      <c r="B1078" s="83">
        <v>2018</v>
      </c>
      <c r="C1078" s="130" t="s">
        <v>1497</v>
      </c>
      <c r="D1078" s="154" t="s">
        <v>1591</v>
      </c>
      <c r="E1078" s="155" t="s">
        <v>1592</v>
      </c>
      <c r="F1078" s="158" t="s">
        <v>1593</v>
      </c>
      <c r="G1078" s="156">
        <v>1000</v>
      </c>
      <c r="H1078" s="156">
        <v>950</v>
      </c>
      <c r="I1078" s="156">
        <v>100</v>
      </c>
      <c r="K1078" s="74" t="s">
        <v>1879</v>
      </c>
      <c r="L1078" s="71">
        <f t="shared" si="59"/>
        <v>0</v>
      </c>
      <c r="M1078" s="74">
        <f t="shared" si="57"/>
        <v>93.1</v>
      </c>
      <c r="N1078" s="72">
        <f t="shared" si="58"/>
        <v>0</v>
      </c>
      <c r="O1078" s="131" t="s">
        <v>1943</v>
      </c>
    </row>
    <row r="1079" spans="2:15" x14ac:dyDescent="0.3">
      <c r="B1079" s="83">
        <v>2018</v>
      </c>
      <c r="C1079" s="130" t="s">
        <v>1497</v>
      </c>
      <c r="D1079" s="154" t="s">
        <v>1594</v>
      </c>
      <c r="E1079" s="155" t="s">
        <v>1595</v>
      </c>
      <c r="F1079" s="158" t="s">
        <v>1596</v>
      </c>
      <c r="G1079" s="156">
        <v>1000</v>
      </c>
      <c r="H1079" s="156">
        <v>950</v>
      </c>
      <c r="I1079" s="156">
        <v>100</v>
      </c>
      <c r="K1079" s="74" t="s">
        <v>1879</v>
      </c>
      <c r="L1079" s="71">
        <f t="shared" si="59"/>
        <v>0</v>
      </c>
      <c r="M1079" s="74">
        <f t="shared" si="57"/>
        <v>93.1</v>
      </c>
      <c r="N1079" s="72">
        <f t="shared" si="58"/>
        <v>0</v>
      </c>
      <c r="O1079" s="131" t="s">
        <v>1943</v>
      </c>
    </row>
    <row r="1080" spans="2:15" x14ac:dyDescent="0.3">
      <c r="B1080" s="83">
        <v>2018</v>
      </c>
      <c r="C1080" s="130" t="s">
        <v>1497</v>
      </c>
      <c r="D1080" s="154" t="s">
        <v>1597</v>
      </c>
      <c r="E1080" s="155" t="s">
        <v>1598</v>
      </c>
      <c r="F1080" s="158" t="s">
        <v>25</v>
      </c>
      <c r="G1080" s="156">
        <v>785</v>
      </c>
      <c r="H1080" s="156">
        <v>720</v>
      </c>
      <c r="I1080" s="156">
        <v>130</v>
      </c>
      <c r="K1080" s="74" t="s">
        <v>1879</v>
      </c>
      <c r="L1080" s="71">
        <f t="shared" si="59"/>
        <v>0</v>
      </c>
      <c r="M1080" s="74">
        <f t="shared" si="57"/>
        <v>72.006479999999996</v>
      </c>
      <c r="N1080" s="72">
        <f t="shared" si="58"/>
        <v>0</v>
      </c>
      <c r="O1080" s="131" t="s">
        <v>1930</v>
      </c>
    </row>
    <row r="1081" spans="2:15" x14ac:dyDescent="0.3">
      <c r="B1081" s="83">
        <v>2018</v>
      </c>
      <c r="C1081" s="130" t="s">
        <v>1497</v>
      </c>
      <c r="D1081" s="154" t="s">
        <v>1599</v>
      </c>
      <c r="E1081" s="155" t="s">
        <v>1600</v>
      </c>
      <c r="F1081" s="158" t="s">
        <v>1601</v>
      </c>
      <c r="G1081" s="131">
        <v>1000</v>
      </c>
      <c r="H1081" s="131">
        <v>900</v>
      </c>
      <c r="I1081" s="131">
        <v>100</v>
      </c>
      <c r="K1081" s="74" t="s">
        <v>1879</v>
      </c>
      <c r="L1081" s="71">
        <f t="shared" si="59"/>
        <v>0.2</v>
      </c>
      <c r="M1081" s="74">
        <f t="shared" si="57"/>
        <v>88.2</v>
      </c>
      <c r="N1081" s="72">
        <f t="shared" si="58"/>
        <v>0</v>
      </c>
      <c r="O1081" s="131" t="s">
        <v>1928</v>
      </c>
    </row>
    <row r="1082" spans="2:15" x14ac:dyDescent="0.3">
      <c r="B1082" s="83">
        <v>2018</v>
      </c>
      <c r="C1082" s="130" t="s">
        <v>1497</v>
      </c>
      <c r="D1082" s="154" t="s">
        <v>1602</v>
      </c>
      <c r="E1082" s="155" t="s">
        <v>1603</v>
      </c>
      <c r="F1082" s="158" t="s">
        <v>1604</v>
      </c>
      <c r="G1082" s="131">
        <v>1150</v>
      </c>
      <c r="H1082" s="131">
        <v>1000</v>
      </c>
      <c r="I1082" s="131">
        <v>100</v>
      </c>
      <c r="K1082" s="74" t="s">
        <v>1879</v>
      </c>
      <c r="L1082" s="71">
        <f t="shared" si="59"/>
        <v>0.2</v>
      </c>
      <c r="M1082" s="74">
        <f t="shared" si="57"/>
        <v>112.7</v>
      </c>
      <c r="N1082" s="72">
        <f t="shared" si="58"/>
        <v>0</v>
      </c>
      <c r="O1082" s="131" t="s">
        <v>1928</v>
      </c>
    </row>
    <row r="1083" spans="2:15" x14ac:dyDescent="0.3">
      <c r="B1083" s="83">
        <v>2018</v>
      </c>
      <c r="C1083" s="130" t="s">
        <v>1497</v>
      </c>
      <c r="D1083" s="154" t="s">
        <v>1605</v>
      </c>
      <c r="E1083" s="155" t="s">
        <v>1606</v>
      </c>
      <c r="F1083" s="158" t="s">
        <v>1607</v>
      </c>
      <c r="G1083" s="156">
        <v>680</v>
      </c>
      <c r="H1083" s="156">
        <v>520</v>
      </c>
      <c r="I1083" s="156">
        <v>100</v>
      </c>
      <c r="K1083" s="74" t="s">
        <v>1879</v>
      </c>
      <c r="L1083" s="71">
        <f t="shared" si="59"/>
        <v>0</v>
      </c>
      <c r="M1083" s="74">
        <f t="shared" si="57"/>
        <v>34.652799999999999</v>
      </c>
      <c r="N1083" s="72">
        <f t="shared" si="58"/>
        <v>0</v>
      </c>
      <c r="O1083" s="131" t="s">
        <v>1930</v>
      </c>
    </row>
    <row r="1084" spans="2:15" x14ac:dyDescent="0.3">
      <c r="B1084" s="83">
        <v>2018</v>
      </c>
      <c r="C1084" s="130" t="s">
        <v>1497</v>
      </c>
      <c r="D1084" s="154" t="s">
        <v>1608</v>
      </c>
      <c r="E1084" s="155" t="s">
        <v>1609</v>
      </c>
      <c r="F1084" s="151" t="s">
        <v>1517</v>
      </c>
      <c r="G1084" s="156">
        <v>785</v>
      </c>
      <c r="H1084" s="156">
        <v>650</v>
      </c>
      <c r="I1084" s="156">
        <v>90</v>
      </c>
      <c r="K1084" s="74" t="s">
        <v>1879</v>
      </c>
      <c r="L1084" s="71">
        <f t="shared" si="59"/>
        <v>0</v>
      </c>
      <c r="M1084" s="74">
        <f t="shared" si="57"/>
        <v>45.004049999999999</v>
      </c>
      <c r="N1084" s="72">
        <f t="shared" si="58"/>
        <v>0</v>
      </c>
      <c r="O1084" s="131" t="s">
        <v>1930</v>
      </c>
    </row>
    <row r="1085" spans="2:15" x14ac:dyDescent="0.3">
      <c r="B1085" s="83">
        <v>2018</v>
      </c>
      <c r="C1085" s="130" t="s">
        <v>1497</v>
      </c>
      <c r="D1085" s="154" t="s">
        <v>1610</v>
      </c>
      <c r="E1085" s="155" t="s">
        <v>1611</v>
      </c>
      <c r="F1085" s="151" t="s">
        <v>1517</v>
      </c>
      <c r="G1085" s="156">
        <v>940</v>
      </c>
      <c r="H1085" s="156">
        <v>880</v>
      </c>
      <c r="I1085" s="156">
        <v>90</v>
      </c>
      <c r="K1085" s="74" t="s">
        <v>1879</v>
      </c>
      <c r="L1085" s="71">
        <f t="shared" si="59"/>
        <v>0</v>
      </c>
      <c r="M1085" s="74">
        <f t="shared" si="57"/>
        <v>72.959040000000002</v>
      </c>
      <c r="N1085" s="72">
        <f t="shared" si="58"/>
        <v>0</v>
      </c>
      <c r="O1085" s="131" t="s">
        <v>1943</v>
      </c>
    </row>
    <row r="1086" spans="2:15" x14ac:dyDescent="0.3">
      <c r="B1086" s="83">
        <v>2018</v>
      </c>
      <c r="C1086" s="130" t="s">
        <v>1497</v>
      </c>
      <c r="D1086" s="154" t="s">
        <v>1612</v>
      </c>
      <c r="E1086" s="155" t="s">
        <v>1613</v>
      </c>
      <c r="F1086" s="151" t="s">
        <v>1614</v>
      </c>
      <c r="G1086" s="156">
        <v>580</v>
      </c>
      <c r="H1086" s="156">
        <v>450</v>
      </c>
      <c r="I1086" s="156">
        <v>80</v>
      </c>
      <c r="K1086" s="74" t="s">
        <v>1879</v>
      </c>
      <c r="L1086" s="71">
        <f t="shared" si="59"/>
        <v>0</v>
      </c>
      <c r="M1086" s="74">
        <f t="shared" ref="M1086:M1149" si="60">IF(K1086="PEBD",PRODUCT(G1086:I1086)*$D$6/1000000,0)</f>
        <v>20.462399999999999</v>
      </c>
      <c r="N1086" s="72">
        <f t="shared" ref="N1086:N1149" si="61">IF(M1086="PEBD",PRODUCT(G1086:I1086)*$D$6/1000000,0)</f>
        <v>0</v>
      </c>
      <c r="O1086" s="131" t="s">
        <v>1930</v>
      </c>
    </row>
    <row r="1087" spans="2:15" x14ac:dyDescent="0.3">
      <c r="B1087" s="83">
        <v>2018</v>
      </c>
      <c r="C1087" s="130" t="s">
        <v>1497</v>
      </c>
      <c r="D1087" s="154" t="s">
        <v>1615</v>
      </c>
      <c r="E1087" s="155" t="s">
        <v>1616</v>
      </c>
      <c r="F1087" s="151" t="s">
        <v>1522</v>
      </c>
      <c r="G1087" s="156">
        <v>785</v>
      </c>
      <c r="H1087" s="156">
        <v>650</v>
      </c>
      <c r="I1087" s="156">
        <v>90</v>
      </c>
      <c r="K1087" s="74" t="s">
        <v>1879</v>
      </c>
      <c r="L1087" s="71">
        <f t="shared" si="59"/>
        <v>0</v>
      </c>
      <c r="M1087" s="74">
        <f t="shared" si="60"/>
        <v>45.004049999999999</v>
      </c>
      <c r="N1087" s="72">
        <f t="shared" si="61"/>
        <v>0</v>
      </c>
      <c r="O1087" s="131" t="s">
        <v>1930</v>
      </c>
    </row>
    <row r="1088" spans="2:15" x14ac:dyDescent="0.3">
      <c r="B1088" s="83">
        <v>2018</v>
      </c>
      <c r="C1088" s="130" t="s">
        <v>1497</v>
      </c>
      <c r="D1088" s="154" t="s">
        <v>1617</v>
      </c>
      <c r="E1088" s="155" t="s">
        <v>1618</v>
      </c>
      <c r="F1088" s="151" t="s">
        <v>1522</v>
      </c>
      <c r="G1088" s="156">
        <v>940</v>
      </c>
      <c r="H1088" s="156">
        <v>880</v>
      </c>
      <c r="I1088" s="156">
        <v>90</v>
      </c>
      <c r="K1088" s="74" t="s">
        <v>1879</v>
      </c>
      <c r="L1088" s="71">
        <f t="shared" si="59"/>
        <v>0</v>
      </c>
      <c r="M1088" s="74">
        <f t="shared" si="60"/>
        <v>72.959040000000002</v>
      </c>
      <c r="N1088" s="72">
        <f t="shared" si="61"/>
        <v>0</v>
      </c>
      <c r="O1088" s="131" t="s">
        <v>1943</v>
      </c>
    </row>
    <row r="1089" spans="2:15" x14ac:dyDescent="0.3">
      <c r="B1089" s="83">
        <v>2018</v>
      </c>
      <c r="C1089" s="130" t="s">
        <v>1497</v>
      </c>
      <c r="D1089" s="154" t="s">
        <v>1619</v>
      </c>
      <c r="E1089" s="155" t="s">
        <v>1620</v>
      </c>
      <c r="F1089" s="151" t="s">
        <v>1522</v>
      </c>
      <c r="G1089" s="156">
        <v>1150</v>
      </c>
      <c r="H1089" s="156">
        <v>1000</v>
      </c>
      <c r="I1089" s="156">
        <v>110</v>
      </c>
      <c r="K1089" s="74" t="s">
        <v>1879</v>
      </c>
      <c r="L1089" s="71">
        <f t="shared" si="59"/>
        <v>0</v>
      </c>
      <c r="M1089" s="74">
        <f t="shared" si="60"/>
        <v>123.97</v>
      </c>
      <c r="N1089" s="72">
        <f t="shared" si="61"/>
        <v>0</v>
      </c>
      <c r="O1089" s="131" t="s">
        <v>1930</v>
      </c>
    </row>
    <row r="1090" spans="2:15" x14ac:dyDescent="0.3">
      <c r="B1090" s="83">
        <v>2018</v>
      </c>
      <c r="C1090" s="130" t="s">
        <v>1497</v>
      </c>
      <c r="D1090" s="154" t="s">
        <v>1621</v>
      </c>
      <c r="E1090" s="155" t="s">
        <v>1622</v>
      </c>
      <c r="F1090" s="151" t="s">
        <v>1623</v>
      </c>
      <c r="G1090" s="156">
        <v>580</v>
      </c>
      <c r="H1090" s="156">
        <v>450</v>
      </c>
      <c r="I1090" s="156">
        <v>80</v>
      </c>
      <c r="K1090" s="74" t="s">
        <v>1879</v>
      </c>
      <c r="L1090" s="71">
        <f t="shared" si="59"/>
        <v>0</v>
      </c>
      <c r="M1090" s="74">
        <f t="shared" si="60"/>
        <v>20.462399999999999</v>
      </c>
      <c r="N1090" s="72">
        <f t="shared" si="61"/>
        <v>0</v>
      </c>
      <c r="O1090" s="131" t="s">
        <v>1930</v>
      </c>
    </row>
    <row r="1091" spans="2:15" x14ac:dyDescent="0.3">
      <c r="B1091" s="83">
        <v>2018</v>
      </c>
      <c r="C1091" s="130" t="s">
        <v>1497</v>
      </c>
      <c r="D1091" s="154" t="s">
        <v>1624</v>
      </c>
      <c r="E1091" s="155" t="s">
        <v>1625</v>
      </c>
      <c r="F1091" s="151" t="s">
        <v>1529</v>
      </c>
      <c r="G1091" s="156">
        <v>580</v>
      </c>
      <c r="H1091" s="156">
        <v>450</v>
      </c>
      <c r="I1091" s="156">
        <v>80</v>
      </c>
      <c r="K1091" s="74" t="s">
        <v>1879</v>
      </c>
      <c r="L1091" s="71">
        <f t="shared" si="59"/>
        <v>0</v>
      </c>
      <c r="M1091" s="74">
        <f t="shared" si="60"/>
        <v>20.462399999999999</v>
      </c>
      <c r="N1091" s="72">
        <f t="shared" si="61"/>
        <v>0</v>
      </c>
      <c r="O1091" s="131" t="s">
        <v>1930</v>
      </c>
    </row>
    <row r="1092" spans="2:15" x14ac:dyDescent="0.3">
      <c r="B1092" s="83">
        <v>2018</v>
      </c>
      <c r="C1092" s="130" t="s">
        <v>1497</v>
      </c>
      <c r="D1092" s="154" t="s">
        <v>1626</v>
      </c>
      <c r="E1092" s="155" t="s">
        <v>1627</v>
      </c>
      <c r="F1092" s="151" t="s">
        <v>1529</v>
      </c>
      <c r="G1092" s="156">
        <v>785</v>
      </c>
      <c r="H1092" s="156">
        <v>650</v>
      </c>
      <c r="I1092" s="156">
        <v>90</v>
      </c>
      <c r="K1092" s="74" t="s">
        <v>1879</v>
      </c>
      <c r="L1092" s="71">
        <f t="shared" si="59"/>
        <v>0</v>
      </c>
      <c r="M1092" s="74">
        <f t="shared" si="60"/>
        <v>45.004049999999999</v>
      </c>
      <c r="N1092" s="72">
        <f t="shared" si="61"/>
        <v>0</v>
      </c>
      <c r="O1092" s="131" t="s">
        <v>1930</v>
      </c>
    </row>
    <row r="1093" spans="2:15" x14ac:dyDescent="0.3">
      <c r="B1093" s="83">
        <v>2018</v>
      </c>
      <c r="C1093" s="130" t="s">
        <v>1497</v>
      </c>
      <c r="D1093" s="154" t="s">
        <v>1628</v>
      </c>
      <c r="E1093" s="155" t="s">
        <v>1629</v>
      </c>
      <c r="F1093" s="151" t="s">
        <v>1529</v>
      </c>
      <c r="G1093" s="156">
        <v>940</v>
      </c>
      <c r="H1093" s="156">
        <v>880</v>
      </c>
      <c r="I1093" s="156">
        <v>90</v>
      </c>
      <c r="K1093" s="74" t="s">
        <v>1879</v>
      </c>
      <c r="L1093" s="71">
        <f t="shared" si="59"/>
        <v>0</v>
      </c>
      <c r="M1093" s="74">
        <f t="shared" si="60"/>
        <v>72.959040000000002</v>
      </c>
      <c r="N1093" s="72">
        <f t="shared" si="61"/>
        <v>0</v>
      </c>
      <c r="O1093" s="131" t="s">
        <v>1943</v>
      </c>
    </row>
    <row r="1094" spans="2:15" x14ac:dyDescent="0.3">
      <c r="B1094" s="83">
        <v>2018</v>
      </c>
      <c r="C1094" s="130" t="s">
        <v>1497</v>
      </c>
      <c r="D1094" s="154" t="s">
        <v>1630</v>
      </c>
      <c r="E1094" s="155" t="s">
        <v>1631</v>
      </c>
      <c r="F1094" s="151" t="s">
        <v>1632</v>
      </c>
      <c r="G1094" s="156">
        <v>580</v>
      </c>
      <c r="H1094" s="156">
        <v>450</v>
      </c>
      <c r="I1094" s="156">
        <v>80</v>
      </c>
      <c r="K1094" s="74" t="s">
        <v>1879</v>
      </c>
      <c r="L1094" s="71">
        <f t="shared" si="59"/>
        <v>0</v>
      </c>
      <c r="M1094" s="74">
        <f t="shared" si="60"/>
        <v>20.462399999999999</v>
      </c>
      <c r="N1094" s="72">
        <f t="shared" si="61"/>
        <v>0</v>
      </c>
      <c r="O1094" s="131" t="s">
        <v>1930</v>
      </c>
    </row>
    <row r="1095" spans="2:15" x14ac:dyDescent="0.3">
      <c r="B1095" s="83">
        <v>2018</v>
      </c>
      <c r="C1095" s="130" t="s">
        <v>1497</v>
      </c>
      <c r="D1095" s="154" t="s">
        <v>1633</v>
      </c>
      <c r="E1095" s="155" t="s">
        <v>1634</v>
      </c>
      <c r="F1095" s="151" t="s">
        <v>1542</v>
      </c>
      <c r="G1095" s="156">
        <v>940</v>
      </c>
      <c r="H1095" s="156">
        <v>880</v>
      </c>
      <c r="I1095" s="156">
        <v>90</v>
      </c>
      <c r="K1095" s="74" t="s">
        <v>1879</v>
      </c>
      <c r="L1095" s="71">
        <f t="shared" si="59"/>
        <v>0</v>
      </c>
      <c r="M1095" s="74">
        <f t="shared" si="60"/>
        <v>72.959040000000002</v>
      </c>
      <c r="N1095" s="72">
        <f t="shared" si="61"/>
        <v>0</v>
      </c>
      <c r="O1095" s="131" t="s">
        <v>1943</v>
      </c>
    </row>
    <row r="1096" spans="2:15" x14ac:dyDescent="0.3">
      <c r="B1096" s="83">
        <v>2018</v>
      </c>
      <c r="C1096" s="130" t="s">
        <v>1497</v>
      </c>
      <c r="D1096" s="154" t="s">
        <v>2356</v>
      </c>
      <c r="E1096" s="155" t="s">
        <v>1639</v>
      </c>
      <c r="F1096" s="151" t="s">
        <v>1640</v>
      </c>
      <c r="G1096" s="131">
        <v>940</v>
      </c>
      <c r="H1096" s="131">
        <v>880</v>
      </c>
      <c r="I1096" s="131">
        <v>80</v>
      </c>
      <c r="K1096" s="74" t="s">
        <v>1879</v>
      </c>
      <c r="L1096" s="71">
        <f t="shared" si="59"/>
        <v>0.2</v>
      </c>
      <c r="M1096" s="74">
        <f t="shared" si="60"/>
        <v>64.85248</v>
      </c>
      <c r="N1096" s="72">
        <f t="shared" si="61"/>
        <v>0</v>
      </c>
      <c r="O1096" s="131" t="s">
        <v>1928</v>
      </c>
    </row>
    <row r="1097" spans="2:15" x14ac:dyDescent="0.3">
      <c r="B1097" s="83">
        <v>2018</v>
      </c>
      <c r="C1097" s="130" t="s">
        <v>1497</v>
      </c>
      <c r="D1097" s="154" t="s">
        <v>1641</v>
      </c>
      <c r="E1097" s="155" t="s">
        <v>1642</v>
      </c>
      <c r="F1097" s="151" t="s">
        <v>1545</v>
      </c>
      <c r="G1097" s="156">
        <v>580</v>
      </c>
      <c r="H1097" s="156">
        <v>480</v>
      </c>
      <c r="I1097" s="156">
        <v>80</v>
      </c>
      <c r="K1097" s="74" t="s">
        <v>1879</v>
      </c>
      <c r="L1097" s="71">
        <f t="shared" si="59"/>
        <v>0</v>
      </c>
      <c r="M1097" s="74">
        <f t="shared" si="60"/>
        <v>21.826560000000001</v>
      </c>
      <c r="N1097" s="72">
        <f t="shared" si="61"/>
        <v>0</v>
      </c>
      <c r="O1097" s="131" t="s">
        <v>1930</v>
      </c>
    </row>
    <row r="1098" spans="2:15" x14ac:dyDescent="0.3">
      <c r="B1098" s="83">
        <v>2018</v>
      </c>
      <c r="C1098" s="130" t="s">
        <v>1497</v>
      </c>
      <c r="D1098" s="154" t="s">
        <v>1643</v>
      </c>
      <c r="E1098" s="155" t="s">
        <v>1642</v>
      </c>
      <c r="F1098" s="151" t="s">
        <v>1545</v>
      </c>
      <c r="G1098" s="156">
        <v>580</v>
      </c>
      <c r="H1098" s="156">
        <v>480</v>
      </c>
      <c r="I1098" s="156">
        <v>80</v>
      </c>
      <c r="K1098" s="74" t="s">
        <v>1879</v>
      </c>
      <c r="L1098" s="71">
        <f t="shared" si="59"/>
        <v>0</v>
      </c>
      <c r="M1098" s="74">
        <f t="shared" si="60"/>
        <v>21.826560000000001</v>
      </c>
      <c r="N1098" s="72">
        <f t="shared" si="61"/>
        <v>0</v>
      </c>
      <c r="O1098" s="131" t="s">
        <v>1930</v>
      </c>
    </row>
    <row r="1099" spans="2:15" x14ac:dyDescent="0.3">
      <c r="B1099" s="83">
        <v>2018</v>
      </c>
      <c r="C1099" s="130" t="s">
        <v>1497</v>
      </c>
      <c r="D1099" s="154" t="s">
        <v>1644</v>
      </c>
      <c r="E1099" s="155" t="s">
        <v>1645</v>
      </c>
      <c r="F1099" s="151" t="s">
        <v>1549</v>
      </c>
      <c r="G1099" s="156">
        <v>940</v>
      </c>
      <c r="H1099" s="156">
        <v>880</v>
      </c>
      <c r="I1099" s="156">
        <v>90</v>
      </c>
      <c r="K1099" s="74" t="s">
        <v>1879</v>
      </c>
      <c r="L1099" s="71">
        <f t="shared" ref="L1099:L1162" si="62">IF(AND(C1099="Botanic",B1099&gt;2017),0.3,IF(AND(O1099="Placel",B1099&gt;2017), 0.2,IF(AND(OR(D1099="UTRU50E",D1099 = "UEPL50E", D1099 = "UGBS20E"),B1099&gt;2019),0.2,0)))</f>
        <v>0</v>
      </c>
      <c r="M1099" s="74">
        <f t="shared" si="60"/>
        <v>72.959040000000002</v>
      </c>
      <c r="N1099" s="72">
        <f t="shared" si="61"/>
        <v>0</v>
      </c>
      <c r="O1099" s="131" t="s">
        <v>1943</v>
      </c>
    </row>
    <row r="1100" spans="2:15" x14ac:dyDescent="0.3">
      <c r="B1100" s="83">
        <v>2018</v>
      </c>
      <c r="C1100" s="130" t="s">
        <v>1497</v>
      </c>
      <c r="D1100" s="154" t="s">
        <v>1646</v>
      </c>
      <c r="E1100" s="155" t="s">
        <v>1647</v>
      </c>
      <c r="F1100" s="151" t="s">
        <v>1552</v>
      </c>
      <c r="G1100" s="156">
        <v>785</v>
      </c>
      <c r="H1100" s="156">
        <v>650</v>
      </c>
      <c r="I1100" s="156">
        <v>90</v>
      </c>
      <c r="K1100" s="74" t="s">
        <v>1879</v>
      </c>
      <c r="L1100" s="71">
        <f t="shared" si="62"/>
        <v>0</v>
      </c>
      <c r="M1100" s="74">
        <f t="shared" si="60"/>
        <v>45.004049999999999</v>
      </c>
      <c r="N1100" s="72">
        <f t="shared" si="61"/>
        <v>0</v>
      </c>
      <c r="O1100" s="131" t="s">
        <v>1930</v>
      </c>
    </row>
    <row r="1101" spans="2:15" x14ac:dyDescent="0.3">
      <c r="B1101" s="83">
        <v>2018</v>
      </c>
      <c r="C1101" s="130" t="s">
        <v>1497</v>
      </c>
      <c r="D1101" s="154" t="s">
        <v>1648</v>
      </c>
      <c r="E1101" s="155" t="s">
        <v>1649</v>
      </c>
      <c r="F1101" s="151" t="s">
        <v>1555</v>
      </c>
      <c r="G1101" s="156">
        <v>940</v>
      </c>
      <c r="H1101" s="156">
        <v>880</v>
      </c>
      <c r="I1101" s="156">
        <v>90</v>
      </c>
      <c r="K1101" s="74" t="s">
        <v>1879</v>
      </c>
      <c r="L1101" s="71">
        <f t="shared" si="62"/>
        <v>0</v>
      </c>
      <c r="M1101" s="74">
        <f t="shared" si="60"/>
        <v>72.959040000000002</v>
      </c>
      <c r="N1101" s="72">
        <f t="shared" si="61"/>
        <v>0</v>
      </c>
      <c r="O1101" s="131" t="s">
        <v>1943</v>
      </c>
    </row>
    <row r="1102" spans="2:15" x14ac:dyDescent="0.3">
      <c r="B1102" s="83">
        <v>2018</v>
      </c>
      <c r="C1102" s="130" t="s">
        <v>1497</v>
      </c>
      <c r="D1102" s="154" t="s">
        <v>1650</v>
      </c>
      <c r="E1102" s="155" t="s">
        <v>1651</v>
      </c>
      <c r="F1102" s="151" t="s">
        <v>1555</v>
      </c>
      <c r="G1102" s="156">
        <v>1150</v>
      </c>
      <c r="H1102" s="156">
        <v>1000</v>
      </c>
      <c r="I1102" s="156">
        <v>110</v>
      </c>
      <c r="K1102" s="74" t="s">
        <v>1879</v>
      </c>
      <c r="L1102" s="71">
        <f t="shared" si="62"/>
        <v>0</v>
      </c>
      <c r="M1102" s="74">
        <f t="shared" si="60"/>
        <v>123.97</v>
      </c>
      <c r="N1102" s="72">
        <f t="shared" si="61"/>
        <v>0</v>
      </c>
      <c r="O1102" s="131" t="s">
        <v>1930</v>
      </c>
    </row>
    <row r="1103" spans="2:15" x14ac:dyDescent="0.3">
      <c r="B1103" s="83">
        <v>2018</v>
      </c>
      <c r="C1103" s="130" t="s">
        <v>1497</v>
      </c>
      <c r="D1103" s="154" t="s">
        <v>1652</v>
      </c>
      <c r="E1103" s="155" t="s">
        <v>1653</v>
      </c>
      <c r="F1103" s="151" t="s">
        <v>1560</v>
      </c>
      <c r="G1103" s="156">
        <v>580</v>
      </c>
      <c r="H1103" s="156">
        <v>450</v>
      </c>
      <c r="I1103" s="156">
        <v>80</v>
      </c>
      <c r="K1103" s="74" t="s">
        <v>1879</v>
      </c>
      <c r="L1103" s="71">
        <f t="shared" si="62"/>
        <v>0</v>
      </c>
      <c r="M1103" s="74">
        <f t="shared" si="60"/>
        <v>20.462399999999999</v>
      </c>
      <c r="N1103" s="72">
        <f t="shared" si="61"/>
        <v>0</v>
      </c>
      <c r="O1103" s="131" t="s">
        <v>1930</v>
      </c>
    </row>
    <row r="1104" spans="2:15" x14ac:dyDescent="0.3">
      <c r="B1104" s="83">
        <v>2018</v>
      </c>
      <c r="C1104" s="130" t="s">
        <v>1497</v>
      </c>
      <c r="D1104" s="154" t="s">
        <v>1654</v>
      </c>
      <c r="E1104" s="155" t="s">
        <v>1653</v>
      </c>
      <c r="F1104" s="151" t="s">
        <v>1560</v>
      </c>
      <c r="G1104" s="156">
        <v>580</v>
      </c>
      <c r="H1104" s="156">
        <v>450</v>
      </c>
      <c r="I1104" s="156">
        <v>80</v>
      </c>
      <c r="K1104" s="74" t="s">
        <v>1879</v>
      </c>
      <c r="L1104" s="71">
        <f t="shared" si="62"/>
        <v>0</v>
      </c>
      <c r="M1104" s="74">
        <f t="shared" si="60"/>
        <v>20.462399999999999</v>
      </c>
      <c r="N1104" s="72">
        <f t="shared" si="61"/>
        <v>0</v>
      </c>
      <c r="O1104" s="131" t="s">
        <v>1930</v>
      </c>
    </row>
    <row r="1105" spans="2:15" x14ac:dyDescent="0.3">
      <c r="B1105" s="83">
        <v>2018</v>
      </c>
      <c r="C1105" s="130" t="s">
        <v>1497</v>
      </c>
      <c r="D1105" s="154" t="s">
        <v>1655</v>
      </c>
      <c r="E1105" s="155" t="s">
        <v>1656</v>
      </c>
      <c r="F1105" s="151" t="s">
        <v>1560</v>
      </c>
      <c r="G1105" s="156">
        <v>785</v>
      </c>
      <c r="H1105" s="156">
        <v>650</v>
      </c>
      <c r="I1105" s="156">
        <v>90</v>
      </c>
      <c r="K1105" s="74" t="s">
        <v>1879</v>
      </c>
      <c r="L1105" s="71">
        <f t="shared" si="62"/>
        <v>0</v>
      </c>
      <c r="M1105" s="74">
        <f t="shared" si="60"/>
        <v>45.004049999999999</v>
      </c>
      <c r="N1105" s="72">
        <f t="shared" si="61"/>
        <v>0</v>
      </c>
      <c r="O1105" s="131" t="s">
        <v>1930</v>
      </c>
    </row>
    <row r="1106" spans="2:15" x14ac:dyDescent="0.3">
      <c r="B1106" s="83">
        <v>2018</v>
      </c>
      <c r="C1106" s="130" t="s">
        <v>1497</v>
      </c>
      <c r="D1106" s="154" t="s">
        <v>1657</v>
      </c>
      <c r="E1106" s="155" t="s">
        <v>1658</v>
      </c>
      <c r="F1106" s="151" t="s">
        <v>1560</v>
      </c>
      <c r="G1106" s="156">
        <v>940</v>
      </c>
      <c r="H1106" s="156">
        <v>880</v>
      </c>
      <c r="I1106" s="156">
        <v>90</v>
      </c>
      <c r="K1106" s="74" t="s">
        <v>1879</v>
      </c>
      <c r="L1106" s="71">
        <f t="shared" si="62"/>
        <v>0</v>
      </c>
      <c r="M1106" s="74">
        <f t="shared" si="60"/>
        <v>72.959040000000002</v>
      </c>
      <c r="N1106" s="72">
        <f t="shared" si="61"/>
        <v>0</v>
      </c>
      <c r="O1106" s="131" t="s">
        <v>1943</v>
      </c>
    </row>
    <row r="1107" spans="2:15" x14ac:dyDescent="0.3">
      <c r="B1107" s="83">
        <v>2018</v>
      </c>
      <c r="C1107" s="130" t="s">
        <v>1497</v>
      </c>
      <c r="D1107" s="154" t="s">
        <v>1659</v>
      </c>
      <c r="E1107" s="155" t="s">
        <v>1660</v>
      </c>
      <c r="F1107" s="151" t="s">
        <v>1568</v>
      </c>
      <c r="G1107" s="156">
        <v>785</v>
      </c>
      <c r="H1107" s="156">
        <v>650</v>
      </c>
      <c r="I1107" s="156">
        <v>90</v>
      </c>
      <c r="K1107" s="74" t="s">
        <v>1879</v>
      </c>
      <c r="L1107" s="71">
        <f t="shared" si="62"/>
        <v>0</v>
      </c>
      <c r="M1107" s="74">
        <f t="shared" si="60"/>
        <v>45.004049999999999</v>
      </c>
      <c r="N1107" s="72">
        <f t="shared" si="61"/>
        <v>0</v>
      </c>
      <c r="O1107" s="131" t="s">
        <v>1930</v>
      </c>
    </row>
    <row r="1108" spans="2:15" x14ac:dyDescent="0.3">
      <c r="B1108" s="83">
        <v>2018</v>
      </c>
      <c r="C1108" s="130" t="s">
        <v>1497</v>
      </c>
      <c r="D1108" s="154" t="s">
        <v>1661</v>
      </c>
      <c r="E1108" s="155" t="s">
        <v>1662</v>
      </c>
      <c r="F1108" s="151" t="s">
        <v>1568</v>
      </c>
      <c r="G1108" s="156">
        <v>940</v>
      </c>
      <c r="H1108" s="156">
        <v>880</v>
      </c>
      <c r="I1108" s="156">
        <v>90</v>
      </c>
      <c r="K1108" s="74" t="s">
        <v>1879</v>
      </c>
      <c r="L1108" s="71">
        <f t="shared" si="62"/>
        <v>0</v>
      </c>
      <c r="M1108" s="74">
        <f t="shared" si="60"/>
        <v>72.959040000000002</v>
      </c>
      <c r="N1108" s="72">
        <f t="shared" si="61"/>
        <v>0</v>
      </c>
      <c r="O1108" s="131" t="s">
        <v>1943</v>
      </c>
    </row>
    <row r="1109" spans="2:15" x14ac:dyDescent="0.3">
      <c r="B1109" s="83">
        <v>2018</v>
      </c>
      <c r="C1109" s="130" t="s">
        <v>1497</v>
      </c>
      <c r="D1109" s="154" t="s">
        <v>1663</v>
      </c>
      <c r="E1109" s="155" t="s">
        <v>1664</v>
      </c>
      <c r="F1109" s="151" t="s">
        <v>1568</v>
      </c>
      <c r="G1109" s="156">
        <v>1150</v>
      </c>
      <c r="H1109" s="156">
        <v>1000</v>
      </c>
      <c r="I1109" s="156">
        <v>110</v>
      </c>
      <c r="K1109" s="74" t="s">
        <v>1879</v>
      </c>
      <c r="L1109" s="71">
        <f t="shared" si="62"/>
        <v>0</v>
      </c>
      <c r="M1109" s="74">
        <f t="shared" si="60"/>
        <v>123.97</v>
      </c>
      <c r="N1109" s="72">
        <f t="shared" si="61"/>
        <v>0</v>
      </c>
      <c r="O1109" s="131" t="s">
        <v>1930</v>
      </c>
    </row>
    <row r="1110" spans="2:15" x14ac:dyDescent="0.3">
      <c r="B1110" s="83">
        <v>2018</v>
      </c>
      <c r="C1110" s="130" t="s">
        <v>1497</v>
      </c>
      <c r="D1110" s="154" t="s">
        <v>1665</v>
      </c>
      <c r="E1110" s="155" t="s">
        <v>1666</v>
      </c>
      <c r="F1110" s="151" t="s">
        <v>1667</v>
      </c>
      <c r="G1110" s="156">
        <v>580</v>
      </c>
      <c r="H1110" s="156">
        <v>450</v>
      </c>
      <c r="I1110" s="156">
        <v>80</v>
      </c>
      <c r="K1110" s="74" t="s">
        <v>1879</v>
      </c>
      <c r="L1110" s="71">
        <f t="shared" si="62"/>
        <v>0</v>
      </c>
      <c r="M1110" s="74">
        <f t="shared" si="60"/>
        <v>20.462399999999999</v>
      </c>
      <c r="N1110" s="72">
        <f t="shared" si="61"/>
        <v>0</v>
      </c>
      <c r="O1110" s="131" t="s">
        <v>1930</v>
      </c>
    </row>
    <row r="1111" spans="2:15" x14ac:dyDescent="0.3">
      <c r="B1111" s="83">
        <v>2018</v>
      </c>
      <c r="C1111" s="130" t="s">
        <v>1497</v>
      </c>
      <c r="D1111" s="154" t="s">
        <v>1668</v>
      </c>
      <c r="E1111" s="155" t="s">
        <v>1669</v>
      </c>
      <c r="F1111" s="151" t="s">
        <v>1667</v>
      </c>
      <c r="G1111" s="156">
        <v>785</v>
      </c>
      <c r="H1111" s="156">
        <v>650</v>
      </c>
      <c r="I1111" s="156">
        <v>90</v>
      </c>
      <c r="K1111" s="74" t="s">
        <v>1879</v>
      </c>
      <c r="L1111" s="71">
        <f t="shared" si="62"/>
        <v>0</v>
      </c>
      <c r="M1111" s="74">
        <f t="shared" si="60"/>
        <v>45.004049999999999</v>
      </c>
      <c r="N1111" s="72">
        <f t="shared" si="61"/>
        <v>0</v>
      </c>
      <c r="O1111" s="131" t="s">
        <v>1930</v>
      </c>
    </row>
    <row r="1112" spans="2:15" x14ac:dyDescent="0.3">
      <c r="B1112" s="83">
        <v>2018</v>
      </c>
      <c r="C1112" s="130" t="s">
        <v>1497</v>
      </c>
      <c r="D1112" s="154" t="s">
        <v>1670</v>
      </c>
      <c r="E1112" s="155" t="s">
        <v>1671</v>
      </c>
      <c r="F1112" s="151" t="s">
        <v>1667</v>
      </c>
      <c r="G1112" s="156">
        <v>940</v>
      </c>
      <c r="H1112" s="156">
        <v>880</v>
      </c>
      <c r="I1112" s="156">
        <v>90</v>
      </c>
      <c r="K1112" s="74" t="s">
        <v>1879</v>
      </c>
      <c r="L1112" s="71">
        <f t="shared" si="62"/>
        <v>0</v>
      </c>
      <c r="M1112" s="74">
        <f t="shared" si="60"/>
        <v>72.959040000000002</v>
      </c>
      <c r="N1112" s="72">
        <f t="shared" si="61"/>
        <v>0</v>
      </c>
      <c r="O1112" s="131" t="s">
        <v>1943</v>
      </c>
    </row>
    <row r="1113" spans="2:15" x14ac:dyDescent="0.3">
      <c r="B1113" s="83">
        <v>2018</v>
      </c>
      <c r="C1113" s="130" t="s">
        <v>1497</v>
      </c>
      <c r="D1113" s="154" t="s">
        <v>1672</v>
      </c>
      <c r="E1113" s="155" t="s">
        <v>1673</v>
      </c>
      <c r="F1113" s="151" t="s">
        <v>1667</v>
      </c>
      <c r="G1113" s="156">
        <v>1150</v>
      </c>
      <c r="H1113" s="156">
        <v>1000</v>
      </c>
      <c r="I1113" s="156">
        <v>110</v>
      </c>
      <c r="K1113" s="74" t="s">
        <v>1879</v>
      </c>
      <c r="L1113" s="71">
        <f t="shared" si="62"/>
        <v>0</v>
      </c>
      <c r="M1113" s="74">
        <f t="shared" si="60"/>
        <v>123.97</v>
      </c>
      <c r="N1113" s="72">
        <f t="shared" si="61"/>
        <v>0</v>
      </c>
      <c r="O1113" s="131" t="s">
        <v>1930</v>
      </c>
    </row>
    <row r="1114" spans="2:15" x14ac:dyDescent="0.3">
      <c r="B1114" s="83">
        <v>2018</v>
      </c>
      <c r="C1114" s="130" t="s">
        <v>1497</v>
      </c>
      <c r="D1114" s="154" t="s">
        <v>1674</v>
      </c>
      <c r="E1114" s="155" t="s">
        <v>1675</v>
      </c>
      <c r="F1114" s="151" t="s">
        <v>1676</v>
      </c>
      <c r="G1114" s="156">
        <v>785</v>
      </c>
      <c r="H1114" s="156">
        <v>650</v>
      </c>
      <c r="I1114" s="156">
        <v>90</v>
      </c>
      <c r="K1114" s="74" t="s">
        <v>1879</v>
      </c>
      <c r="L1114" s="71">
        <f t="shared" si="62"/>
        <v>0</v>
      </c>
      <c r="M1114" s="74">
        <f t="shared" si="60"/>
        <v>45.004049999999999</v>
      </c>
      <c r="N1114" s="72">
        <f t="shared" si="61"/>
        <v>0</v>
      </c>
      <c r="O1114" s="131" t="s">
        <v>1930</v>
      </c>
    </row>
    <row r="1115" spans="2:15" x14ac:dyDescent="0.3">
      <c r="B1115" s="83">
        <v>2018</v>
      </c>
      <c r="C1115" s="130" t="s">
        <v>1497</v>
      </c>
      <c r="D1115" s="154" t="s">
        <v>1677</v>
      </c>
      <c r="E1115" s="155" t="s">
        <v>1678</v>
      </c>
      <c r="F1115" s="151" t="s">
        <v>1676</v>
      </c>
      <c r="G1115" s="156">
        <v>940</v>
      </c>
      <c r="H1115" s="156">
        <v>880</v>
      </c>
      <c r="I1115" s="156">
        <v>90</v>
      </c>
      <c r="K1115" s="74" t="s">
        <v>1879</v>
      </c>
      <c r="L1115" s="71">
        <f t="shared" si="62"/>
        <v>0</v>
      </c>
      <c r="M1115" s="74">
        <f t="shared" si="60"/>
        <v>72.959040000000002</v>
      </c>
      <c r="N1115" s="72">
        <f t="shared" si="61"/>
        <v>0</v>
      </c>
      <c r="O1115" s="131" t="s">
        <v>1943</v>
      </c>
    </row>
    <row r="1116" spans="2:15" x14ac:dyDescent="0.3">
      <c r="B1116" s="83">
        <v>2018</v>
      </c>
      <c r="C1116" s="130" t="s">
        <v>1497</v>
      </c>
      <c r="D1116" s="154" t="s">
        <v>1679</v>
      </c>
      <c r="E1116" s="155" t="s">
        <v>1680</v>
      </c>
      <c r="F1116" s="151" t="s">
        <v>1676</v>
      </c>
      <c r="G1116" s="156">
        <v>1150</v>
      </c>
      <c r="H1116" s="156">
        <v>1000</v>
      </c>
      <c r="I1116" s="156">
        <v>110</v>
      </c>
      <c r="K1116" s="74" t="s">
        <v>1879</v>
      </c>
      <c r="L1116" s="71">
        <f t="shared" si="62"/>
        <v>0</v>
      </c>
      <c r="M1116" s="74">
        <f t="shared" si="60"/>
        <v>123.97</v>
      </c>
      <c r="N1116" s="72">
        <f t="shared" si="61"/>
        <v>0</v>
      </c>
      <c r="O1116" s="131" t="s">
        <v>1930</v>
      </c>
    </row>
    <row r="1117" spans="2:15" x14ac:dyDescent="0.3">
      <c r="B1117" s="83">
        <v>2018</v>
      </c>
      <c r="C1117" s="130" t="s">
        <v>1497</v>
      </c>
      <c r="D1117" s="154" t="s">
        <v>1681</v>
      </c>
      <c r="E1117" s="155" t="s">
        <v>1682</v>
      </c>
      <c r="F1117" s="151" t="s">
        <v>30</v>
      </c>
      <c r="G1117" s="156">
        <v>940</v>
      </c>
      <c r="H1117" s="156">
        <v>880</v>
      </c>
      <c r="I1117" s="156">
        <v>90</v>
      </c>
      <c r="K1117" s="74" t="s">
        <v>1879</v>
      </c>
      <c r="L1117" s="71">
        <f t="shared" si="62"/>
        <v>0</v>
      </c>
      <c r="M1117" s="74">
        <f t="shared" si="60"/>
        <v>72.959040000000002</v>
      </c>
      <c r="N1117" s="72">
        <f t="shared" si="61"/>
        <v>0</v>
      </c>
      <c r="O1117" s="131" t="s">
        <v>1943</v>
      </c>
    </row>
    <row r="1118" spans="2:15" x14ac:dyDescent="0.3">
      <c r="B1118" s="83">
        <v>2018</v>
      </c>
      <c r="C1118" s="139" t="s">
        <v>1683</v>
      </c>
      <c r="D1118" s="139"/>
      <c r="E1118" s="139" t="s">
        <v>1685</v>
      </c>
      <c r="F1118" s="131" t="s">
        <v>1686</v>
      </c>
      <c r="G1118" s="131">
        <v>785</v>
      </c>
      <c r="H1118" s="131">
        <v>680</v>
      </c>
      <c r="I1118" s="131">
        <v>130</v>
      </c>
      <c r="K1118" s="74" t="s">
        <v>1879</v>
      </c>
      <c r="L1118" s="71">
        <f t="shared" si="62"/>
        <v>0.2</v>
      </c>
      <c r="M1118" s="74">
        <f t="shared" si="60"/>
        <v>68.006119999999996</v>
      </c>
      <c r="N1118" s="72">
        <f t="shared" si="61"/>
        <v>0</v>
      </c>
      <c r="O1118" s="131" t="s">
        <v>1928</v>
      </c>
    </row>
    <row r="1119" spans="2:15" x14ac:dyDescent="0.3">
      <c r="B1119" s="83">
        <v>2018</v>
      </c>
      <c r="C1119" s="139" t="s">
        <v>1683</v>
      </c>
      <c r="D1119" s="139"/>
      <c r="E1119" s="139" t="s">
        <v>1684</v>
      </c>
      <c r="F1119" s="131"/>
      <c r="G1119" s="131">
        <v>1040</v>
      </c>
      <c r="H1119" s="131">
        <v>710</v>
      </c>
      <c r="I1119" s="131">
        <v>130</v>
      </c>
      <c r="K1119" s="74" t="s">
        <v>1879</v>
      </c>
      <c r="L1119" s="71">
        <f t="shared" si="62"/>
        <v>0.2</v>
      </c>
      <c r="M1119" s="74">
        <f t="shared" si="60"/>
        <v>94.072159999999997</v>
      </c>
      <c r="N1119" s="72">
        <f t="shared" si="61"/>
        <v>0</v>
      </c>
      <c r="O1119" s="131" t="s">
        <v>1928</v>
      </c>
    </row>
    <row r="1120" spans="2:15" x14ac:dyDescent="0.3">
      <c r="B1120" s="83">
        <v>2018</v>
      </c>
      <c r="C1120" s="139" t="s">
        <v>14</v>
      </c>
      <c r="D1120" s="139" t="s">
        <v>1001</v>
      </c>
      <c r="E1120" s="139" t="s">
        <v>2238</v>
      </c>
      <c r="F1120" s="131" t="s">
        <v>1003</v>
      </c>
      <c r="G1120" s="131">
        <v>1050</v>
      </c>
      <c r="H1120" s="131">
        <v>800</v>
      </c>
      <c r="I1120" s="131">
        <v>100</v>
      </c>
      <c r="K1120" s="74" t="s">
        <v>1879</v>
      </c>
      <c r="L1120" s="71">
        <f t="shared" si="62"/>
        <v>0</v>
      </c>
      <c r="M1120" s="74">
        <f t="shared" si="60"/>
        <v>82.32</v>
      </c>
      <c r="N1120" s="72">
        <f t="shared" si="61"/>
        <v>0</v>
      </c>
      <c r="O1120" s="131"/>
    </row>
    <row r="1121" spans="2:15" x14ac:dyDescent="0.3">
      <c r="B1121" s="83">
        <v>2018</v>
      </c>
      <c r="C1121" s="139" t="s">
        <v>1693</v>
      </c>
      <c r="D1121" s="139"/>
      <c r="E1121" s="139" t="s">
        <v>1694</v>
      </c>
      <c r="F1121" s="131" t="s">
        <v>1695</v>
      </c>
      <c r="G1121" s="131">
        <v>940</v>
      </c>
      <c r="H1121" s="131">
        <v>870</v>
      </c>
      <c r="I1121" s="131">
        <v>140</v>
      </c>
      <c r="K1121" s="74" t="s">
        <v>1879</v>
      </c>
      <c r="L1121" s="71">
        <f t="shared" si="62"/>
        <v>0.2</v>
      </c>
      <c r="M1121" s="74">
        <f t="shared" si="60"/>
        <v>112.20216000000001</v>
      </c>
      <c r="N1121" s="72">
        <f t="shared" si="61"/>
        <v>0</v>
      </c>
      <c r="O1121" s="131" t="s">
        <v>1928</v>
      </c>
    </row>
    <row r="1122" spans="2:15" x14ac:dyDescent="0.3">
      <c r="B1122" s="83">
        <v>2018</v>
      </c>
      <c r="C1122" s="139" t="s">
        <v>1448</v>
      </c>
      <c r="D1122" s="139" t="s">
        <v>1461</v>
      </c>
      <c r="E1122" s="139" t="s">
        <v>1462</v>
      </c>
      <c r="F1122" s="131" t="s">
        <v>1463</v>
      </c>
      <c r="G1122" s="131"/>
      <c r="H1122" s="131"/>
      <c r="I1122" s="131"/>
      <c r="K1122" s="74" t="s">
        <v>1879</v>
      </c>
      <c r="L1122" s="71">
        <f t="shared" si="62"/>
        <v>0</v>
      </c>
      <c r="M1122" s="74">
        <f t="shared" si="60"/>
        <v>0</v>
      </c>
      <c r="N1122" s="72">
        <f t="shared" si="61"/>
        <v>0</v>
      </c>
      <c r="O1122" s="131"/>
    </row>
    <row r="1123" spans="2:15" x14ac:dyDescent="0.3">
      <c r="B1123" s="83">
        <v>2018</v>
      </c>
      <c r="C1123" s="139" t="s">
        <v>1448</v>
      </c>
      <c r="D1123" s="139" t="s">
        <v>1464</v>
      </c>
      <c r="E1123" s="139" t="s">
        <v>1465</v>
      </c>
      <c r="F1123" s="161" t="s">
        <v>1466</v>
      </c>
      <c r="G1123" s="161">
        <v>1000</v>
      </c>
      <c r="H1123" s="161">
        <v>880</v>
      </c>
      <c r="I1123" s="161">
        <v>120</v>
      </c>
      <c r="K1123" s="74" t="s">
        <v>1879</v>
      </c>
      <c r="L1123" s="71">
        <f t="shared" si="62"/>
        <v>0.2</v>
      </c>
      <c r="M1123" s="74">
        <f t="shared" si="60"/>
        <v>103.488</v>
      </c>
      <c r="N1123" s="72">
        <f t="shared" si="61"/>
        <v>0</v>
      </c>
      <c r="O1123" s="161" t="s">
        <v>1928</v>
      </c>
    </row>
    <row r="1124" spans="2:15" x14ac:dyDescent="0.3">
      <c r="B1124" s="83">
        <v>2018</v>
      </c>
      <c r="C1124" s="139" t="s">
        <v>1696</v>
      </c>
      <c r="D1124" s="139" t="s">
        <v>1697</v>
      </c>
      <c r="E1124" s="139" t="s">
        <v>1698</v>
      </c>
      <c r="F1124" s="131" t="s">
        <v>1699</v>
      </c>
      <c r="G1124" s="131">
        <v>1000</v>
      </c>
      <c r="H1124" s="131">
        <v>880</v>
      </c>
      <c r="I1124" s="131">
        <v>80</v>
      </c>
      <c r="K1124" s="74" t="s">
        <v>1879</v>
      </c>
      <c r="L1124" s="71">
        <f t="shared" si="62"/>
        <v>0</v>
      </c>
      <c r="M1124" s="74">
        <f t="shared" si="60"/>
        <v>68.992000000000004</v>
      </c>
      <c r="N1124" s="72">
        <f t="shared" si="61"/>
        <v>0</v>
      </c>
      <c r="O1124" s="131" t="s">
        <v>1929</v>
      </c>
    </row>
    <row r="1125" spans="2:15" x14ac:dyDescent="0.3">
      <c r="B1125" s="83">
        <v>2018</v>
      </c>
      <c r="C1125" s="139" t="s">
        <v>1700</v>
      </c>
      <c r="D1125" s="139" t="s">
        <v>1701</v>
      </c>
      <c r="E1125" s="139" t="s">
        <v>1702</v>
      </c>
      <c r="F1125" s="131" t="s">
        <v>1703</v>
      </c>
      <c r="G1125" s="131">
        <v>1000</v>
      </c>
      <c r="H1125" s="131">
        <v>900</v>
      </c>
      <c r="I1125" s="131">
        <v>100</v>
      </c>
      <c r="K1125" s="74" t="s">
        <v>1879</v>
      </c>
      <c r="L1125" s="71">
        <f t="shared" si="62"/>
        <v>0.2</v>
      </c>
      <c r="M1125" s="74">
        <f t="shared" si="60"/>
        <v>88.2</v>
      </c>
      <c r="N1125" s="72">
        <f t="shared" si="61"/>
        <v>0</v>
      </c>
      <c r="O1125" s="131" t="s">
        <v>1928</v>
      </c>
    </row>
    <row r="1126" spans="2:15" x14ac:dyDescent="0.3">
      <c r="B1126" s="83">
        <v>2018</v>
      </c>
      <c r="C1126" s="139" t="s">
        <v>1704</v>
      </c>
      <c r="D1126" s="139" t="s">
        <v>1715</v>
      </c>
      <c r="E1126" s="139" t="s">
        <v>1716</v>
      </c>
      <c r="F1126" s="131" t="s">
        <v>1717</v>
      </c>
      <c r="G1126" s="131">
        <v>940</v>
      </c>
      <c r="H1126" s="131">
        <v>870</v>
      </c>
      <c r="I1126" s="131">
        <v>140</v>
      </c>
      <c r="K1126" s="74" t="s">
        <v>1879</v>
      </c>
      <c r="L1126" s="71">
        <f t="shared" si="62"/>
        <v>0.2</v>
      </c>
      <c r="M1126" s="74">
        <f t="shared" si="60"/>
        <v>112.20216000000001</v>
      </c>
      <c r="N1126" s="72">
        <f t="shared" si="61"/>
        <v>0</v>
      </c>
      <c r="O1126" s="131" t="s">
        <v>1928</v>
      </c>
    </row>
    <row r="1127" spans="2:15" x14ac:dyDescent="0.3">
      <c r="B1127" s="83">
        <v>2018</v>
      </c>
      <c r="C1127" s="139" t="s">
        <v>1704</v>
      </c>
      <c r="D1127" s="150" t="s">
        <v>1711</v>
      </c>
      <c r="E1127" s="139" t="s">
        <v>1712</v>
      </c>
      <c r="F1127" s="131" t="s">
        <v>1707</v>
      </c>
      <c r="G1127" s="131">
        <v>940</v>
      </c>
      <c r="H1127" s="131">
        <v>870</v>
      </c>
      <c r="I1127" s="131">
        <v>140</v>
      </c>
      <c r="K1127" s="74" t="s">
        <v>1879</v>
      </c>
      <c r="L1127" s="71">
        <f t="shared" si="62"/>
        <v>0.2</v>
      </c>
      <c r="M1127" s="74">
        <f t="shared" si="60"/>
        <v>112.20216000000001</v>
      </c>
      <c r="N1127" s="72">
        <f t="shared" si="61"/>
        <v>0</v>
      </c>
      <c r="O1127" s="131" t="s">
        <v>1928</v>
      </c>
    </row>
    <row r="1128" spans="2:15" x14ac:dyDescent="0.3">
      <c r="B1128" s="83">
        <v>2018</v>
      </c>
      <c r="C1128" s="139" t="s">
        <v>1704</v>
      </c>
      <c r="D1128" s="150" t="s">
        <v>1713</v>
      </c>
      <c r="E1128" s="139" t="s">
        <v>1714</v>
      </c>
      <c r="F1128" s="131" t="s">
        <v>1707</v>
      </c>
      <c r="G1128" s="131">
        <v>940</v>
      </c>
      <c r="H1128" s="131">
        <v>870</v>
      </c>
      <c r="I1128" s="131">
        <v>140</v>
      </c>
      <c r="K1128" s="74" t="s">
        <v>1879</v>
      </c>
      <c r="L1128" s="71">
        <f t="shared" si="62"/>
        <v>0.2</v>
      </c>
      <c r="M1128" s="74">
        <f t="shared" si="60"/>
        <v>112.20216000000001</v>
      </c>
      <c r="N1128" s="72">
        <f t="shared" si="61"/>
        <v>0</v>
      </c>
      <c r="O1128" s="131" t="s">
        <v>1928</v>
      </c>
    </row>
    <row r="1129" spans="2:15" x14ac:dyDescent="0.3">
      <c r="B1129" s="83">
        <v>2018</v>
      </c>
      <c r="C1129" s="139" t="s">
        <v>1704</v>
      </c>
      <c r="D1129" s="150" t="s">
        <v>1718</v>
      </c>
      <c r="E1129" s="139" t="s">
        <v>1719</v>
      </c>
      <c r="F1129" s="131" t="s">
        <v>1707</v>
      </c>
      <c r="G1129" s="131">
        <v>940</v>
      </c>
      <c r="H1129" s="131">
        <v>870</v>
      </c>
      <c r="I1129" s="131">
        <v>140</v>
      </c>
      <c r="K1129" s="74" t="s">
        <v>1879</v>
      </c>
      <c r="L1129" s="71">
        <f t="shared" si="62"/>
        <v>0.2</v>
      </c>
      <c r="M1129" s="74">
        <f t="shared" si="60"/>
        <v>112.20216000000001</v>
      </c>
      <c r="N1129" s="72">
        <f t="shared" si="61"/>
        <v>0</v>
      </c>
      <c r="O1129" s="131" t="s">
        <v>1928</v>
      </c>
    </row>
    <row r="1130" spans="2:15" x14ac:dyDescent="0.3">
      <c r="B1130" s="83">
        <v>2018</v>
      </c>
      <c r="C1130" s="139" t="s">
        <v>1704</v>
      </c>
      <c r="D1130" s="150" t="s">
        <v>1720</v>
      </c>
      <c r="E1130" s="139" t="s">
        <v>1721</v>
      </c>
      <c r="F1130" s="131" t="s">
        <v>1707</v>
      </c>
      <c r="G1130" s="131">
        <v>940</v>
      </c>
      <c r="H1130" s="131">
        <v>870</v>
      </c>
      <c r="I1130" s="131">
        <v>140</v>
      </c>
      <c r="K1130" s="74" t="s">
        <v>1879</v>
      </c>
      <c r="L1130" s="71">
        <f t="shared" si="62"/>
        <v>0.2</v>
      </c>
      <c r="M1130" s="74">
        <f t="shared" si="60"/>
        <v>112.20216000000001</v>
      </c>
      <c r="N1130" s="72">
        <f t="shared" si="61"/>
        <v>0</v>
      </c>
      <c r="O1130" s="131" t="s">
        <v>1928</v>
      </c>
    </row>
    <row r="1131" spans="2:15" x14ac:dyDescent="0.3">
      <c r="B1131" s="83">
        <v>2018</v>
      </c>
      <c r="C1131" s="139" t="s">
        <v>1704</v>
      </c>
      <c r="D1131" s="150" t="s">
        <v>2239</v>
      </c>
      <c r="E1131" s="139" t="s">
        <v>1722</v>
      </c>
      <c r="F1131" s="131" t="s">
        <v>1707</v>
      </c>
      <c r="G1131" s="131">
        <v>940</v>
      </c>
      <c r="H1131" s="131">
        <v>870</v>
      </c>
      <c r="I1131" s="131">
        <v>140</v>
      </c>
      <c r="K1131" s="74" t="s">
        <v>1879</v>
      </c>
      <c r="L1131" s="71">
        <f t="shared" si="62"/>
        <v>0.2</v>
      </c>
      <c r="M1131" s="74">
        <f t="shared" si="60"/>
        <v>112.20216000000001</v>
      </c>
      <c r="N1131" s="72">
        <f t="shared" si="61"/>
        <v>0</v>
      </c>
      <c r="O1131" s="131" t="s">
        <v>1928</v>
      </c>
    </row>
    <row r="1132" spans="2:15" x14ac:dyDescent="0.3">
      <c r="B1132" s="83">
        <v>2018</v>
      </c>
      <c r="C1132" s="139" t="s">
        <v>1704</v>
      </c>
      <c r="D1132" s="150" t="s">
        <v>1723</v>
      </c>
      <c r="E1132" s="139" t="s">
        <v>1724</v>
      </c>
      <c r="F1132" s="131" t="s">
        <v>1707</v>
      </c>
      <c r="G1132" s="131">
        <v>940</v>
      </c>
      <c r="H1132" s="131">
        <v>870</v>
      </c>
      <c r="I1132" s="131">
        <v>140</v>
      </c>
      <c r="K1132" s="74" t="s">
        <v>1879</v>
      </c>
      <c r="L1132" s="71">
        <f t="shared" si="62"/>
        <v>0.2</v>
      </c>
      <c r="M1132" s="74">
        <f t="shared" si="60"/>
        <v>112.20216000000001</v>
      </c>
      <c r="N1132" s="72">
        <f t="shared" si="61"/>
        <v>0</v>
      </c>
      <c r="O1132" s="131" t="s">
        <v>1928</v>
      </c>
    </row>
    <row r="1133" spans="2:15" x14ac:dyDescent="0.3">
      <c r="B1133" s="83">
        <v>2018</v>
      </c>
      <c r="C1133" s="139" t="s">
        <v>1704</v>
      </c>
      <c r="D1133" s="150" t="s">
        <v>1725</v>
      </c>
      <c r="E1133" s="139" t="s">
        <v>1726</v>
      </c>
      <c r="F1133" s="131" t="s">
        <v>1707</v>
      </c>
      <c r="G1133" s="131">
        <v>940</v>
      </c>
      <c r="H1133" s="131">
        <v>870</v>
      </c>
      <c r="I1133" s="131">
        <v>140</v>
      </c>
      <c r="K1133" s="74" t="s">
        <v>1879</v>
      </c>
      <c r="L1133" s="71">
        <f t="shared" si="62"/>
        <v>0.2</v>
      </c>
      <c r="M1133" s="74">
        <f t="shared" si="60"/>
        <v>112.20216000000001</v>
      </c>
      <c r="N1133" s="72">
        <f t="shared" si="61"/>
        <v>0</v>
      </c>
      <c r="O1133" s="131" t="s">
        <v>1928</v>
      </c>
    </row>
    <row r="1134" spans="2:15" x14ac:dyDescent="0.3">
      <c r="B1134" s="83">
        <v>2018</v>
      </c>
      <c r="C1134" s="139" t="s">
        <v>1704</v>
      </c>
      <c r="D1134" s="150" t="s">
        <v>1727</v>
      </c>
      <c r="E1134" s="139" t="s">
        <v>1728</v>
      </c>
      <c r="F1134" s="131" t="s">
        <v>1707</v>
      </c>
      <c r="G1134" s="131">
        <v>940</v>
      </c>
      <c r="H1134" s="131">
        <v>870</v>
      </c>
      <c r="I1134" s="131">
        <v>140</v>
      </c>
      <c r="K1134" s="74" t="s">
        <v>1879</v>
      </c>
      <c r="L1134" s="71">
        <f t="shared" si="62"/>
        <v>0.2</v>
      </c>
      <c r="M1134" s="74">
        <f t="shared" si="60"/>
        <v>112.20216000000001</v>
      </c>
      <c r="N1134" s="72">
        <f t="shared" si="61"/>
        <v>0</v>
      </c>
      <c r="O1134" s="131" t="s">
        <v>1928</v>
      </c>
    </row>
    <row r="1135" spans="2:15" x14ac:dyDescent="0.3">
      <c r="B1135" s="83">
        <v>2018</v>
      </c>
      <c r="C1135" s="139" t="s">
        <v>1704</v>
      </c>
      <c r="D1135" s="150" t="s">
        <v>1729</v>
      </c>
      <c r="E1135" s="139" t="s">
        <v>1730</v>
      </c>
      <c r="F1135" s="131" t="s">
        <v>1707</v>
      </c>
      <c r="G1135" s="131">
        <v>940</v>
      </c>
      <c r="H1135" s="131">
        <v>870</v>
      </c>
      <c r="I1135" s="131">
        <v>140</v>
      </c>
      <c r="K1135" s="74" t="s">
        <v>1879</v>
      </c>
      <c r="L1135" s="71">
        <f t="shared" si="62"/>
        <v>0.2</v>
      </c>
      <c r="M1135" s="74">
        <f t="shared" si="60"/>
        <v>112.20216000000001</v>
      </c>
      <c r="N1135" s="72">
        <f t="shared" si="61"/>
        <v>0</v>
      </c>
      <c r="O1135" s="131" t="s">
        <v>1928</v>
      </c>
    </row>
    <row r="1136" spans="2:15" x14ac:dyDescent="0.3">
      <c r="B1136" s="83">
        <v>2018</v>
      </c>
      <c r="C1136" s="139" t="s">
        <v>1704</v>
      </c>
      <c r="D1136" s="150" t="s">
        <v>1705</v>
      </c>
      <c r="E1136" s="139" t="s">
        <v>1706</v>
      </c>
      <c r="F1136" s="131" t="s">
        <v>1707</v>
      </c>
      <c r="G1136" s="131">
        <v>940</v>
      </c>
      <c r="H1136" s="131">
        <v>870</v>
      </c>
      <c r="I1136" s="131">
        <v>140</v>
      </c>
      <c r="K1136" s="74" t="s">
        <v>1879</v>
      </c>
      <c r="L1136" s="71">
        <f t="shared" si="62"/>
        <v>0.2</v>
      </c>
      <c r="M1136" s="74">
        <f t="shared" si="60"/>
        <v>112.20216000000001</v>
      </c>
      <c r="N1136" s="72">
        <f t="shared" si="61"/>
        <v>0</v>
      </c>
      <c r="O1136" s="131" t="s">
        <v>1928</v>
      </c>
    </row>
    <row r="1137" spans="2:15" x14ac:dyDescent="0.3">
      <c r="B1137" s="83">
        <v>2018</v>
      </c>
      <c r="C1137" s="139" t="s">
        <v>1704</v>
      </c>
      <c r="D1137" s="150" t="s">
        <v>1708</v>
      </c>
      <c r="E1137" s="139" t="s">
        <v>1709</v>
      </c>
      <c r="F1137" s="131" t="s">
        <v>1710</v>
      </c>
      <c r="G1137" s="131">
        <v>940</v>
      </c>
      <c r="H1137" s="131">
        <v>870</v>
      </c>
      <c r="I1137" s="131">
        <v>140</v>
      </c>
      <c r="K1137" s="74" t="s">
        <v>1879</v>
      </c>
      <c r="L1137" s="71">
        <f t="shared" si="62"/>
        <v>0.2</v>
      </c>
      <c r="M1137" s="74">
        <f t="shared" si="60"/>
        <v>112.20216000000001</v>
      </c>
      <c r="N1137" s="72">
        <f t="shared" si="61"/>
        <v>0</v>
      </c>
      <c r="O1137" s="131" t="s">
        <v>1928</v>
      </c>
    </row>
    <row r="1138" spans="2:15" x14ac:dyDescent="0.3">
      <c r="B1138" s="83">
        <v>2018</v>
      </c>
      <c r="C1138" s="139" t="s">
        <v>1446</v>
      </c>
      <c r="D1138" s="139" t="s">
        <v>1731</v>
      </c>
      <c r="E1138" s="139" t="s">
        <v>1732</v>
      </c>
      <c r="F1138" s="131" t="s">
        <v>1733</v>
      </c>
      <c r="G1138" s="131">
        <v>780</v>
      </c>
      <c r="H1138" s="131">
        <v>670</v>
      </c>
      <c r="I1138" s="131">
        <v>110</v>
      </c>
      <c r="K1138" s="74" t="s">
        <v>1879</v>
      </c>
      <c r="L1138" s="71">
        <f t="shared" si="62"/>
        <v>0.2</v>
      </c>
      <c r="M1138" s="74">
        <f t="shared" si="60"/>
        <v>56.336280000000002</v>
      </c>
      <c r="N1138" s="72">
        <f t="shared" si="61"/>
        <v>0</v>
      </c>
      <c r="O1138" s="131" t="s">
        <v>1928</v>
      </c>
    </row>
    <row r="1139" spans="2:15" x14ac:dyDescent="0.3">
      <c r="B1139" s="83">
        <v>2018</v>
      </c>
      <c r="C1139" s="139" t="s">
        <v>1448</v>
      </c>
      <c r="D1139" s="139" t="s">
        <v>1458</v>
      </c>
      <c r="E1139" s="139" t="s">
        <v>1459</v>
      </c>
      <c r="F1139" s="145" t="s">
        <v>1460</v>
      </c>
      <c r="G1139" s="145">
        <v>600</v>
      </c>
      <c r="H1139" s="162" t="s">
        <v>1897</v>
      </c>
      <c r="I1139" s="145">
        <v>80</v>
      </c>
      <c r="K1139" s="74" t="s">
        <v>1879</v>
      </c>
      <c r="L1139" s="71">
        <f t="shared" si="62"/>
        <v>0.2</v>
      </c>
      <c r="M1139" s="74">
        <f t="shared" si="60"/>
        <v>4.7039999999999998E-2</v>
      </c>
      <c r="N1139" s="72">
        <f t="shared" si="61"/>
        <v>0</v>
      </c>
      <c r="O1139" s="145" t="s">
        <v>1928</v>
      </c>
    </row>
    <row r="1140" spans="2:15" x14ac:dyDescent="0.3">
      <c r="B1140" s="83">
        <v>2018</v>
      </c>
      <c r="C1140" s="139" t="s">
        <v>1448</v>
      </c>
      <c r="D1140" s="139" t="s">
        <v>1449</v>
      </c>
      <c r="E1140" s="139" t="s">
        <v>1450</v>
      </c>
      <c r="F1140" s="131" t="s">
        <v>1451</v>
      </c>
      <c r="G1140" s="131">
        <v>1000</v>
      </c>
      <c r="H1140" s="131">
        <v>900</v>
      </c>
      <c r="I1140" s="131">
        <v>100</v>
      </c>
      <c r="K1140" s="74" t="s">
        <v>1879</v>
      </c>
      <c r="L1140" s="71">
        <f t="shared" si="62"/>
        <v>0.2</v>
      </c>
      <c r="M1140" s="74">
        <f t="shared" si="60"/>
        <v>88.2</v>
      </c>
      <c r="N1140" s="72">
        <f t="shared" si="61"/>
        <v>0</v>
      </c>
      <c r="O1140" s="131" t="s">
        <v>1928</v>
      </c>
    </row>
    <row r="1141" spans="2:15" x14ac:dyDescent="0.3">
      <c r="B1141" s="83">
        <v>2018</v>
      </c>
      <c r="C1141" s="139" t="s">
        <v>1448</v>
      </c>
      <c r="D1141" s="139" t="s">
        <v>1452</v>
      </c>
      <c r="E1141" s="139" t="s">
        <v>1453</v>
      </c>
      <c r="F1141" s="149" t="s">
        <v>1454</v>
      </c>
      <c r="G1141" s="149">
        <v>600</v>
      </c>
      <c r="H1141" s="149">
        <v>630</v>
      </c>
      <c r="I1141" s="149">
        <v>100</v>
      </c>
      <c r="K1141" s="74" t="s">
        <v>1879</v>
      </c>
      <c r="L1141" s="71">
        <f t="shared" si="62"/>
        <v>0.2</v>
      </c>
      <c r="M1141" s="74">
        <f t="shared" si="60"/>
        <v>37.043999999999997</v>
      </c>
      <c r="N1141" s="72">
        <f t="shared" si="61"/>
        <v>0</v>
      </c>
      <c r="O1141" s="145" t="s">
        <v>1928</v>
      </c>
    </row>
    <row r="1142" spans="2:15" x14ac:dyDescent="0.3">
      <c r="B1142" s="83">
        <v>2018</v>
      </c>
      <c r="C1142" s="139" t="s">
        <v>1448</v>
      </c>
      <c r="D1142" s="139" t="s">
        <v>1455</v>
      </c>
      <c r="E1142" s="139" t="s">
        <v>1456</v>
      </c>
      <c r="F1142" s="149" t="s">
        <v>1457</v>
      </c>
      <c r="G1142" s="149">
        <v>550</v>
      </c>
      <c r="H1142" s="149">
        <v>1050</v>
      </c>
      <c r="I1142" s="149">
        <v>95</v>
      </c>
      <c r="K1142" s="74" t="s">
        <v>1879</v>
      </c>
      <c r="L1142" s="71">
        <f t="shared" si="62"/>
        <v>0.2</v>
      </c>
      <c r="M1142" s="74">
        <f t="shared" si="60"/>
        <v>53.765250000000002</v>
      </c>
      <c r="N1142" s="72">
        <f t="shared" si="61"/>
        <v>0</v>
      </c>
      <c r="O1142" s="145" t="s">
        <v>1928</v>
      </c>
    </row>
    <row r="1143" spans="2:15" x14ac:dyDescent="0.3">
      <c r="B1143" s="83">
        <v>2018</v>
      </c>
      <c r="C1143" s="139" t="s">
        <v>1448</v>
      </c>
      <c r="D1143" s="139" t="s">
        <v>1467</v>
      </c>
      <c r="E1143" s="139" t="s">
        <v>1468</v>
      </c>
      <c r="F1143" s="131" t="s">
        <v>1469</v>
      </c>
      <c r="G1143" s="131">
        <v>1150</v>
      </c>
      <c r="H1143" s="131">
        <v>950</v>
      </c>
      <c r="I1143" s="131">
        <v>100</v>
      </c>
      <c r="K1143" s="74" t="s">
        <v>1879</v>
      </c>
      <c r="L1143" s="71">
        <f t="shared" si="62"/>
        <v>0.2</v>
      </c>
      <c r="M1143" s="74">
        <f t="shared" si="60"/>
        <v>107.065</v>
      </c>
      <c r="N1143" s="72">
        <f t="shared" si="61"/>
        <v>0</v>
      </c>
      <c r="O1143" s="131" t="s">
        <v>1928</v>
      </c>
    </row>
    <row r="1144" spans="2:15" x14ac:dyDescent="0.3">
      <c r="B1144" s="83">
        <v>2018</v>
      </c>
      <c r="C1144" s="139" t="s">
        <v>1448</v>
      </c>
      <c r="D1144" s="139" t="s">
        <v>1470</v>
      </c>
      <c r="E1144" s="139" t="s">
        <v>1471</v>
      </c>
      <c r="F1144" s="131" t="s">
        <v>1472</v>
      </c>
      <c r="G1144" s="131">
        <v>1150</v>
      </c>
      <c r="H1144" s="131">
        <v>950</v>
      </c>
      <c r="I1144" s="131">
        <v>100</v>
      </c>
      <c r="K1144" s="74" t="s">
        <v>1879</v>
      </c>
      <c r="L1144" s="71">
        <f t="shared" si="62"/>
        <v>0.2</v>
      </c>
      <c r="M1144" s="74">
        <f t="shared" si="60"/>
        <v>107.065</v>
      </c>
      <c r="N1144" s="72">
        <f t="shared" si="61"/>
        <v>0</v>
      </c>
      <c r="O1144" s="131" t="s">
        <v>1928</v>
      </c>
    </row>
    <row r="1145" spans="2:15" x14ac:dyDescent="0.3">
      <c r="B1145" s="83">
        <v>2018</v>
      </c>
      <c r="C1145" s="139" t="s">
        <v>731</v>
      </c>
      <c r="D1145" s="139" t="s">
        <v>732</v>
      </c>
      <c r="E1145" s="139" t="s">
        <v>733</v>
      </c>
      <c r="F1145" s="131"/>
      <c r="G1145" s="131"/>
      <c r="H1145" s="131"/>
      <c r="I1145" s="131"/>
      <c r="K1145" s="74" t="s">
        <v>1879</v>
      </c>
      <c r="L1145" s="71">
        <f t="shared" si="62"/>
        <v>0</v>
      </c>
      <c r="M1145" s="74">
        <f t="shared" si="60"/>
        <v>0</v>
      </c>
      <c r="N1145" s="72">
        <f t="shared" si="61"/>
        <v>0</v>
      </c>
      <c r="O1145" s="131" t="s">
        <v>1929</v>
      </c>
    </row>
    <row r="1146" spans="2:15" x14ac:dyDescent="0.3">
      <c r="B1146" s="83">
        <v>2018</v>
      </c>
      <c r="C1146" s="139" t="s">
        <v>1448</v>
      </c>
      <c r="D1146" s="139" t="s">
        <v>1473</v>
      </c>
      <c r="E1146" s="139" t="s">
        <v>1474</v>
      </c>
      <c r="F1146" s="131" t="s">
        <v>1475</v>
      </c>
      <c r="G1146" s="131">
        <v>1150</v>
      </c>
      <c r="H1146" s="131">
        <v>950</v>
      </c>
      <c r="I1146" s="131">
        <v>100</v>
      </c>
      <c r="K1146" s="74" t="s">
        <v>1879</v>
      </c>
      <c r="L1146" s="71">
        <f t="shared" si="62"/>
        <v>0.2</v>
      </c>
      <c r="M1146" s="74">
        <f t="shared" si="60"/>
        <v>107.065</v>
      </c>
      <c r="N1146" s="72">
        <f t="shared" si="61"/>
        <v>0</v>
      </c>
      <c r="O1146" s="131" t="s">
        <v>1928</v>
      </c>
    </row>
    <row r="1147" spans="2:15" x14ac:dyDescent="0.3">
      <c r="B1147" s="83">
        <v>2018</v>
      </c>
      <c r="C1147" s="139" t="s">
        <v>2261</v>
      </c>
      <c r="D1147" s="139" t="s">
        <v>2262</v>
      </c>
      <c r="E1147" s="139" t="s">
        <v>2263</v>
      </c>
      <c r="F1147" s="131" t="s">
        <v>2264</v>
      </c>
      <c r="G1147" s="131">
        <v>1150</v>
      </c>
      <c r="H1147" s="131">
        <v>950</v>
      </c>
      <c r="I1147" s="131">
        <v>100</v>
      </c>
      <c r="K1147" s="74" t="s">
        <v>1879</v>
      </c>
      <c r="L1147" s="71">
        <f t="shared" si="62"/>
        <v>0.2</v>
      </c>
      <c r="M1147" s="74">
        <f t="shared" si="60"/>
        <v>107.065</v>
      </c>
      <c r="N1147" s="72">
        <f t="shared" si="61"/>
        <v>0</v>
      </c>
      <c r="O1147" s="131" t="s">
        <v>1935</v>
      </c>
    </row>
    <row r="1148" spans="2:15" x14ac:dyDescent="0.3">
      <c r="B1148" s="83">
        <v>2018</v>
      </c>
      <c r="C1148" s="139" t="s">
        <v>1734</v>
      </c>
      <c r="D1148" s="139" t="s">
        <v>416</v>
      </c>
      <c r="E1148" s="139" t="s">
        <v>1735</v>
      </c>
      <c r="F1148" s="131" t="s">
        <v>1736</v>
      </c>
      <c r="G1148" s="131">
        <v>1040</v>
      </c>
      <c r="H1148" s="131">
        <v>950</v>
      </c>
      <c r="I1148" s="131">
        <v>80</v>
      </c>
      <c r="K1148" s="74" t="s">
        <v>1879</v>
      </c>
      <c r="L1148" s="71">
        <f t="shared" si="62"/>
        <v>0.2</v>
      </c>
      <c r="M1148" s="74">
        <f t="shared" si="60"/>
        <v>77.459199999999996</v>
      </c>
      <c r="N1148" s="72">
        <f t="shared" si="61"/>
        <v>0</v>
      </c>
      <c r="O1148" s="131" t="s">
        <v>1928</v>
      </c>
    </row>
    <row r="1149" spans="2:15" x14ac:dyDescent="0.3">
      <c r="B1149" s="83">
        <v>2018</v>
      </c>
      <c r="C1149" s="139" t="s">
        <v>1737</v>
      </c>
      <c r="D1149" s="139" t="s">
        <v>1738</v>
      </c>
      <c r="E1149" s="139" t="s">
        <v>1739</v>
      </c>
      <c r="F1149" s="131" t="s">
        <v>1740</v>
      </c>
      <c r="G1149" s="163">
        <v>1360</v>
      </c>
      <c r="H1149" s="163">
        <v>1140</v>
      </c>
      <c r="I1149" s="163">
        <v>90</v>
      </c>
      <c r="K1149" s="74" t="s">
        <v>1879</v>
      </c>
      <c r="L1149" s="71">
        <f t="shared" si="62"/>
        <v>0</v>
      </c>
      <c r="M1149" s="74">
        <f t="shared" si="60"/>
        <v>136.74528000000001</v>
      </c>
      <c r="N1149" s="72">
        <f t="shared" si="61"/>
        <v>0</v>
      </c>
      <c r="O1149" s="131" t="s">
        <v>1925</v>
      </c>
    </row>
    <row r="1150" spans="2:15" x14ac:dyDescent="0.3">
      <c r="B1150" s="83">
        <v>2018</v>
      </c>
      <c r="C1150" s="139" t="s">
        <v>1734</v>
      </c>
      <c r="D1150" s="139" t="s">
        <v>1741</v>
      </c>
      <c r="E1150" s="139" t="s">
        <v>1742</v>
      </c>
      <c r="F1150" s="131" t="s">
        <v>1743</v>
      </c>
      <c r="G1150" s="131">
        <v>940</v>
      </c>
      <c r="H1150" s="131">
        <v>870</v>
      </c>
      <c r="I1150" s="131">
        <v>80</v>
      </c>
      <c r="K1150" s="74" t="s">
        <v>1879</v>
      </c>
      <c r="L1150" s="71">
        <f t="shared" si="62"/>
        <v>0.2</v>
      </c>
      <c r="M1150" s="74">
        <f t="shared" ref="M1150:M1186" si="63">IF(K1150="PEBD",PRODUCT(G1150:I1150)*$D$6/1000000,0)</f>
        <v>64.115520000000004</v>
      </c>
      <c r="N1150" s="72">
        <f t="shared" ref="N1150:N1186" si="64">IF(M1150="PEBD",PRODUCT(G1150:I1150)*$D$6/1000000,0)</f>
        <v>0</v>
      </c>
      <c r="O1150" s="131" t="s">
        <v>1928</v>
      </c>
    </row>
    <row r="1151" spans="2:15" x14ac:dyDescent="0.3">
      <c r="B1151" s="83">
        <v>2018</v>
      </c>
      <c r="C1151" s="139" t="s">
        <v>1744</v>
      </c>
      <c r="D1151" s="139" t="s">
        <v>1745</v>
      </c>
      <c r="E1151" s="139" t="s">
        <v>1746</v>
      </c>
      <c r="F1151" s="131" t="s">
        <v>723</v>
      </c>
      <c r="G1151" s="131">
        <v>785</v>
      </c>
      <c r="H1151" s="131">
        <v>650</v>
      </c>
      <c r="I1151" s="131">
        <v>65</v>
      </c>
      <c r="K1151" s="74" t="s">
        <v>1879</v>
      </c>
      <c r="L1151" s="71">
        <f t="shared" si="62"/>
        <v>0.2</v>
      </c>
      <c r="M1151" s="74">
        <f t="shared" si="63"/>
        <v>32.502924999999998</v>
      </c>
      <c r="N1151" s="72">
        <f t="shared" si="64"/>
        <v>0</v>
      </c>
      <c r="O1151" s="131" t="s">
        <v>1928</v>
      </c>
    </row>
    <row r="1152" spans="2:15" x14ac:dyDescent="0.3">
      <c r="B1152" s="83">
        <v>2018</v>
      </c>
      <c r="C1152" s="139" t="s">
        <v>1744</v>
      </c>
      <c r="D1152" s="139" t="s">
        <v>1747</v>
      </c>
      <c r="E1152" s="139" t="s">
        <v>1748</v>
      </c>
      <c r="F1152" s="153" t="s">
        <v>1232</v>
      </c>
      <c r="G1152" s="153">
        <v>1000</v>
      </c>
      <c r="H1152" s="153">
        <v>900</v>
      </c>
      <c r="I1152" s="153">
        <v>70</v>
      </c>
      <c r="K1152" s="74" t="s">
        <v>1879</v>
      </c>
      <c r="L1152" s="71">
        <f t="shared" si="62"/>
        <v>0.2</v>
      </c>
      <c r="M1152" s="74">
        <f t="shared" si="63"/>
        <v>61.74</v>
      </c>
      <c r="N1152" s="72">
        <f t="shared" si="64"/>
        <v>0</v>
      </c>
      <c r="O1152" s="153" t="s">
        <v>1928</v>
      </c>
    </row>
    <row r="1153" spans="2:15" x14ac:dyDescent="0.3">
      <c r="B1153" s="83">
        <v>2018</v>
      </c>
      <c r="C1153" s="150" t="s">
        <v>1744</v>
      </c>
      <c r="D1153" s="150" t="s">
        <v>1752</v>
      </c>
      <c r="E1153" s="150" t="s">
        <v>1753</v>
      </c>
      <c r="F1153" s="151" t="s">
        <v>1754</v>
      </c>
      <c r="G1153" s="131">
        <v>680</v>
      </c>
      <c r="H1153" s="131">
        <v>520</v>
      </c>
      <c r="I1153" s="131">
        <v>65</v>
      </c>
      <c r="K1153" s="74" t="s">
        <v>1879</v>
      </c>
      <c r="L1153" s="71">
        <f t="shared" si="62"/>
        <v>0.2</v>
      </c>
      <c r="M1153" s="74">
        <f t="shared" si="63"/>
        <v>22.524319999999999</v>
      </c>
      <c r="N1153" s="72">
        <f t="shared" si="64"/>
        <v>0</v>
      </c>
      <c r="O1153" s="131" t="s">
        <v>1928</v>
      </c>
    </row>
    <row r="1154" spans="2:15" x14ac:dyDescent="0.3">
      <c r="B1154" s="83">
        <v>2018</v>
      </c>
      <c r="C1154" s="139" t="s">
        <v>1744</v>
      </c>
      <c r="D1154" s="139" t="s">
        <v>1755</v>
      </c>
      <c r="E1154" s="139" t="s">
        <v>1756</v>
      </c>
      <c r="F1154" s="131" t="s">
        <v>1757</v>
      </c>
      <c r="G1154" s="131">
        <v>785</v>
      </c>
      <c r="H1154" s="131">
        <v>650</v>
      </c>
      <c r="I1154" s="131">
        <v>65</v>
      </c>
      <c r="K1154" s="74" t="s">
        <v>1879</v>
      </c>
      <c r="L1154" s="71">
        <f t="shared" si="62"/>
        <v>0.2</v>
      </c>
      <c r="M1154" s="74">
        <f t="shared" si="63"/>
        <v>32.502924999999998</v>
      </c>
      <c r="N1154" s="72">
        <f t="shared" si="64"/>
        <v>0</v>
      </c>
      <c r="O1154" s="131" t="s">
        <v>1928</v>
      </c>
    </row>
    <row r="1155" spans="2:15" x14ac:dyDescent="0.3">
      <c r="B1155" s="83">
        <v>2018</v>
      </c>
      <c r="C1155" s="139" t="s">
        <v>1744</v>
      </c>
      <c r="D1155" s="139" t="s">
        <v>1758</v>
      </c>
      <c r="E1155" s="139" t="s">
        <v>1759</v>
      </c>
      <c r="F1155" s="142" t="s">
        <v>1760</v>
      </c>
      <c r="G1155" s="142">
        <v>1000</v>
      </c>
      <c r="H1155" s="142">
        <v>900</v>
      </c>
      <c r="I1155" s="142">
        <v>70</v>
      </c>
      <c r="K1155" s="74" t="s">
        <v>1879</v>
      </c>
      <c r="L1155" s="71">
        <f t="shared" si="62"/>
        <v>0.2</v>
      </c>
      <c r="M1155" s="74">
        <f t="shared" si="63"/>
        <v>61.74</v>
      </c>
      <c r="N1155" s="72">
        <f t="shared" si="64"/>
        <v>0</v>
      </c>
      <c r="O1155" s="142" t="s">
        <v>1928</v>
      </c>
    </row>
    <row r="1156" spans="2:15" x14ac:dyDescent="0.3">
      <c r="B1156" s="83">
        <v>2018</v>
      </c>
      <c r="C1156" s="139" t="s">
        <v>1744</v>
      </c>
      <c r="D1156" s="139" t="s">
        <v>1761</v>
      </c>
      <c r="E1156" s="139" t="s">
        <v>1762</v>
      </c>
      <c r="F1156" s="131" t="s">
        <v>1763</v>
      </c>
      <c r="G1156" s="131">
        <v>1000</v>
      </c>
      <c r="H1156" s="131">
        <v>900</v>
      </c>
      <c r="I1156" s="131">
        <v>70</v>
      </c>
      <c r="K1156" s="74" t="s">
        <v>1879</v>
      </c>
      <c r="L1156" s="71">
        <f t="shared" si="62"/>
        <v>0.2</v>
      </c>
      <c r="M1156" s="74">
        <f t="shared" si="63"/>
        <v>61.74</v>
      </c>
      <c r="N1156" s="72">
        <f t="shared" si="64"/>
        <v>0</v>
      </c>
      <c r="O1156" s="131" t="s">
        <v>1935</v>
      </c>
    </row>
    <row r="1157" spans="2:15" x14ac:dyDescent="0.3">
      <c r="B1157" s="83">
        <v>2018</v>
      </c>
      <c r="C1157" s="139" t="s">
        <v>1744</v>
      </c>
      <c r="D1157" s="139" t="s">
        <v>1764</v>
      </c>
      <c r="E1157" s="139" t="s">
        <v>1765</v>
      </c>
      <c r="F1157" s="131" t="s">
        <v>1766</v>
      </c>
      <c r="G1157" s="131">
        <v>785</v>
      </c>
      <c r="H1157" s="131">
        <v>650</v>
      </c>
      <c r="I1157" s="131">
        <v>65</v>
      </c>
      <c r="K1157" s="74" t="s">
        <v>1879</v>
      </c>
      <c r="L1157" s="71">
        <f t="shared" si="62"/>
        <v>0.2</v>
      </c>
      <c r="M1157" s="74">
        <f t="shared" si="63"/>
        <v>32.502924999999998</v>
      </c>
      <c r="N1157" s="72">
        <f t="shared" si="64"/>
        <v>0</v>
      </c>
      <c r="O1157" s="131" t="s">
        <v>1928</v>
      </c>
    </row>
    <row r="1158" spans="2:15" x14ac:dyDescent="0.3">
      <c r="B1158" s="83">
        <v>2018</v>
      </c>
      <c r="C1158" s="139" t="s">
        <v>1744</v>
      </c>
      <c r="D1158" s="139" t="s">
        <v>1767</v>
      </c>
      <c r="E1158" s="139" t="s">
        <v>1768</v>
      </c>
      <c r="F1158" s="131" t="s">
        <v>1769</v>
      </c>
      <c r="G1158" s="131">
        <v>1000</v>
      </c>
      <c r="H1158" s="131">
        <v>900</v>
      </c>
      <c r="I1158" s="131">
        <v>70</v>
      </c>
      <c r="K1158" s="74" t="s">
        <v>1879</v>
      </c>
      <c r="L1158" s="71">
        <f t="shared" si="62"/>
        <v>0</v>
      </c>
      <c r="M1158" s="74">
        <f t="shared" si="63"/>
        <v>61.74</v>
      </c>
      <c r="N1158" s="72">
        <f t="shared" si="64"/>
        <v>0</v>
      </c>
      <c r="O1158" s="131" t="s">
        <v>1944</v>
      </c>
    </row>
    <row r="1159" spans="2:15" x14ac:dyDescent="0.3">
      <c r="B1159" s="83">
        <v>2018</v>
      </c>
      <c r="C1159" s="146" t="s">
        <v>1770</v>
      </c>
      <c r="D1159" s="146" t="s">
        <v>1771</v>
      </c>
      <c r="E1159" s="139" t="s">
        <v>1772</v>
      </c>
      <c r="F1159" s="131" t="s">
        <v>1773</v>
      </c>
      <c r="G1159" s="131">
        <v>1000</v>
      </c>
      <c r="H1159" s="131">
        <v>900</v>
      </c>
      <c r="I1159" s="131">
        <v>90</v>
      </c>
      <c r="K1159" s="74" t="s">
        <v>1879</v>
      </c>
      <c r="L1159" s="71">
        <f t="shared" si="62"/>
        <v>0</v>
      </c>
      <c r="M1159" s="74">
        <f t="shared" si="63"/>
        <v>79.38</v>
      </c>
      <c r="N1159" s="72">
        <f t="shared" si="64"/>
        <v>0</v>
      </c>
      <c r="O1159" s="131" t="s">
        <v>1939</v>
      </c>
    </row>
    <row r="1160" spans="2:15" x14ac:dyDescent="0.3">
      <c r="B1160" s="83">
        <v>2018</v>
      </c>
      <c r="C1160" s="139" t="s">
        <v>1770</v>
      </c>
      <c r="D1160" s="139" t="s">
        <v>1774</v>
      </c>
      <c r="E1160" s="139" t="s">
        <v>1775</v>
      </c>
      <c r="F1160" s="131" t="s">
        <v>1776</v>
      </c>
      <c r="G1160" s="131">
        <v>785</v>
      </c>
      <c r="H1160" s="131">
        <v>650</v>
      </c>
      <c r="I1160" s="131">
        <v>80</v>
      </c>
      <c r="K1160" s="74" t="s">
        <v>1879</v>
      </c>
      <c r="L1160" s="71">
        <f t="shared" si="62"/>
        <v>0</v>
      </c>
      <c r="M1160" s="74">
        <f t="shared" si="63"/>
        <v>40.003599999999999</v>
      </c>
      <c r="N1160" s="72">
        <f t="shared" si="64"/>
        <v>0</v>
      </c>
      <c r="O1160" s="131" t="s">
        <v>1925</v>
      </c>
    </row>
    <row r="1161" spans="2:15" x14ac:dyDescent="0.3">
      <c r="B1161" s="83">
        <v>2018</v>
      </c>
      <c r="C1161" s="133" t="s">
        <v>1770</v>
      </c>
      <c r="D1161" s="133" t="s">
        <v>2287</v>
      </c>
      <c r="E1161" s="133" t="s">
        <v>2288</v>
      </c>
      <c r="F1161" s="133" t="s">
        <v>1779</v>
      </c>
      <c r="G1161" s="133">
        <v>1000</v>
      </c>
      <c r="H1161" s="133">
        <v>900</v>
      </c>
      <c r="I1161" s="133">
        <v>70</v>
      </c>
      <c r="K1161" s="74" t="s">
        <v>1879</v>
      </c>
      <c r="L1161" s="71">
        <f t="shared" si="62"/>
        <v>0</v>
      </c>
      <c r="M1161" s="74">
        <f t="shared" si="63"/>
        <v>61.74</v>
      </c>
      <c r="N1161" s="72">
        <f t="shared" si="64"/>
        <v>0</v>
      </c>
      <c r="O1161" s="133" t="s">
        <v>1939</v>
      </c>
    </row>
    <row r="1162" spans="2:15" x14ac:dyDescent="0.3">
      <c r="B1162" s="83">
        <v>2018</v>
      </c>
      <c r="C1162" s="130" t="s">
        <v>1770</v>
      </c>
      <c r="D1162" s="130" t="s">
        <v>1777</v>
      </c>
      <c r="E1162" s="139" t="s">
        <v>1778</v>
      </c>
      <c r="F1162" s="131" t="s">
        <v>1779</v>
      </c>
      <c r="G1162" s="131">
        <v>1000</v>
      </c>
      <c r="H1162" s="131">
        <v>900</v>
      </c>
      <c r="I1162" s="131">
        <v>70</v>
      </c>
      <c r="K1162" s="74" t="s">
        <v>1879</v>
      </c>
      <c r="L1162" s="71">
        <f t="shared" si="62"/>
        <v>0</v>
      </c>
      <c r="M1162" s="74">
        <f t="shared" si="63"/>
        <v>61.74</v>
      </c>
      <c r="N1162" s="72">
        <f t="shared" si="64"/>
        <v>0</v>
      </c>
      <c r="O1162" s="131" t="s">
        <v>1939</v>
      </c>
    </row>
    <row r="1163" spans="2:15" x14ac:dyDescent="0.3">
      <c r="B1163" s="83">
        <v>2018</v>
      </c>
      <c r="C1163" s="133" t="s">
        <v>1770</v>
      </c>
      <c r="D1163" s="133" t="s">
        <v>2292</v>
      </c>
      <c r="E1163" s="133" t="s">
        <v>1781</v>
      </c>
      <c r="F1163" s="133" t="s">
        <v>1782</v>
      </c>
      <c r="G1163" s="133">
        <v>785</v>
      </c>
      <c r="H1163" s="133">
        <v>650</v>
      </c>
      <c r="I1163" s="133">
        <v>80</v>
      </c>
      <c r="K1163" s="74" t="s">
        <v>1879</v>
      </c>
      <c r="L1163" s="71">
        <f t="shared" ref="L1163:L1226" si="65">IF(AND(C1163="Botanic",B1163&gt;2017),0.3,IF(AND(O1163="Placel",B1163&gt;2017), 0.2,IF(AND(OR(D1163="UTRU50E",D1163 = "UEPL50E", D1163 = "UGBS20E"),B1163&gt;2019),0.2,0)))</f>
        <v>0</v>
      </c>
      <c r="M1163" s="74">
        <f t="shared" si="63"/>
        <v>40.003599999999999</v>
      </c>
      <c r="N1163" s="72">
        <f t="shared" si="64"/>
        <v>0</v>
      </c>
      <c r="O1163" s="133" t="s">
        <v>1925</v>
      </c>
    </row>
    <row r="1164" spans="2:15" x14ac:dyDescent="0.3">
      <c r="B1164" s="83">
        <v>2018</v>
      </c>
      <c r="C1164" s="133" t="s">
        <v>1770</v>
      </c>
      <c r="D1164" s="133" t="s">
        <v>1780</v>
      </c>
      <c r="E1164" s="133" t="s">
        <v>1781</v>
      </c>
      <c r="F1164" s="133" t="s">
        <v>1782</v>
      </c>
      <c r="G1164" s="133">
        <v>785</v>
      </c>
      <c r="H1164" s="133">
        <v>650</v>
      </c>
      <c r="I1164" s="133">
        <v>80</v>
      </c>
      <c r="K1164" s="74" t="s">
        <v>1879</v>
      </c>
      <c r="L1164" s="71">
        <f t="shared" si="65"/>
        <v>0</v>
      </c>
      <c r="M1164" s="74">
        <f t="shared" si="63"/>
        <v>40.003599999999999</v>
      </c>
      <c r="N1164" s="72">
        <f t="shared" si="64"/>
        <v>0</v>
      </c>
      <c r="O1164" s="133" t="s">
        <v>1925</v>
      </c>
    </row>
    <row r="1165" spans="2:15" x14ac:dyDescent="0.3">
      <c r="B1165" s="83">
        <v>2018</v>
      </c>
      <c r="C1165" s="139" t="s">
        <v>1770</v>
      </c>
      <c r="D1165" s="139" t="s">
        <v>1783</v>
      </c>
      <c r="E1165" s="139" t="s">
        <v>1784</v>
      </c>
      <c r="F1165" s="131" t="s">
        <v>1785</v>
      </c>
      <c r="G1165" s="131">
        <v>1000</v>
      </c>
      <c r="H1165" s="131">
        <v>900</v>
      </c>
      <c r="I1165" s="131">
        <v>90</v>
      </c>
      <c r="K1165" s="74" t="s">
        <v>1879</v>
      </c>
      <c r="L1165" s="71">
        <f t="shared" si="65"/>
        <v>0</v>
      </c>
      <c r="M1165" s="74">
        <f t="shared" si="63"/>
        <v>79.38</v>
      </c>
      <c r="N1165" s="72">
        <f t="shared" si="64"/>
        <v>0</v>
      </c>
      <c r="O1165" s="131" t="s">
        <v>1925</v>
      </c>
    </row>
    <row r="1166" spans="2:15" x14ac:dyDescent="0.3">
      <c r="B1166" s="83">
        <v>2018</v>
      </c>
      <c r="C1166" s="130" t="s">
        <v>1786</v>
      </c>
      <c r="D1166" s="130" t="s">
        <v>1787</v>
      </c>
      <c r="E1166" s="139" t="s">
        <v>1788</v>
      </c>
      <c r="F1166" s="131" t="s">
        <v>1789</v>
      </c>
      <c r="G1166" s="131">
        <v>1040</v>
      </c>
      <c r="H1166" s="131">
        <v>950</v>
      </c>
      <c r="I1166" s="131">
        <v>80</v>
      </c>
      <c r="K1166" s="74" t="s">
        <v>1879</v>
      </c>
      <c r="L1166" s="71">
        <f t="shared" si="65"/>
        <v>0.2</v>
      </c>
      <c r="M1166" s="74">
        <f t="shared" si="63"/>
        <v>77.459199999999996</v>
      </c>
      <c r="N1166" s="72">
        <f t="shared" si="64"/>
        <v>0</v>
      </c>
      <c r="O1166" s="131" t="s">
        <v>1928</v>
      </c>
    </row>
    <row r="1167" spans="2:15" x14ac:dyDescent="0.3">
      <c r="B1167" s="83">
        <v>2018</v>
      </c>
      <c r="C1167" s="130" t="s">
        <v>1786</v>
      </c>
      <c r="D1167" s="130" t="s">
        <v>1790</v>
      </c>
      <c r="E1167" s="139" t="s">
        <v>1791</v>
      </c>
      <c r="F1167" s="131" t="s">
        <v>1792</v>
      </c>
      <c r="G1167" s="131">
        <v>785</v>
      </c>
      <c r="H1167" s="131">
        <v>650</v>
      </c>
      <c r="I1167" s="131">
        <v>65</v>
      </c>
      <c r="K1167" s="74" t="s">
        <v>1879</v>
      </c>
      <c r="L1167" s="71">
        <f t="shared" si="65"/>
        <v>0.2</v>
      </c>
      <c r="M1167" s="74">
        <f t="shared" si="63"/>
        <v>32.502924999999998</v>
      </c>
      <c r="N1167" s="72">
        <f t="shared" si="64"/>
        <v>0</v>
      </c>
      <c r="O1167" s="131" t="s">
        <v>1928</v>
      </c>
    </row>
    <row r="1168" spans="2:15" x14ac:dyDescent="0.3">
      <c r="B1168" s="83">
        <v>2018</v>
      </c>
      <c r="C1168" s="146" t="s">
        <v>1786</v>
      </c>
      <c r="D1168" s="146" t="s">
        <v>1914</v>
      </c>
      <c r="E1168" s="139" t="s">
        <v>1890</v>
      </c>
      <c r="F1168" s="131" t="s">
        <v>2357</v>
      </c>
      <c r="G1168" s="131">
        <v>785</v>
      </c>
      <c r="H1168" s="131">
        <v>650</v>
      </c>
      <c r="I1168" s="131">
        <v>65</v>
      </c>
      <c r="K1168" s="74" t="s">
        <v>1879</v>
      </c>
      <c r="L1168" s="71">
        <f t="shared" si="65"/>
        <v>0.2</v>
      </c>
      <c r="M1168" s="74">
        <f t="shared" si="63"/>
        <v>32.502924999999998</v>
      </c>
      <c r="N1168" s="72">
        <f t="shared" si="64"/>
        <v>0</v>
      </c>
      <c r="O1168" s="131" t="s">
        <v>1928</v>
      </c>
    </row>
    <row r="1169" spans="2:15" x14ac:dyDescent="0.3">
      <c r="B1169" s="83">
        <v>2018</v>
      </c>
      <c r="C1169" s="139" t="s">
        <v>1793</v>
      </c>
      <c r="D1169" s="139" t="s">
        <v>1794</v>
      </c>
      <c r="E1169" s="139" t="s">
        <v>1795</v>
      </c>
      <c r="F1169" s="131" t="s">
        <v>1796</v>
      </c>
      <c r="G1169" s="131">
        <v>1000</v>
      </c>
      <c r="H1169" s="131">
        <v>950</v>
      </c>
      <c r="I1169" s="131">
        <v>80</v>
      </c>
      <c r="K1169" s="74" t="s">
        <v>1879</v>
      </c>
      <c r="L1169" s="71">
        <f t="shared" si="65"/>
        <v>0.2</v>
      </c>
      <c r="M1169" s="74">
        <f t="shared" si="63"/>
        <v>74.48</v>
      </c>
      <c r="N1169" s="72">
        <f t="shared" si="64"/>
        <v>0</v>
      </c>
      <c r="O1169" s="131" t="s">
        <v>1928</v>
      </c>
    </row>
    <row r="1170" spans="2:15" x14ac:dyDescent="0.3">
      <c r="B1170" s="83">
        <v>2018</v>
      </c>
      <c r="C1170" s="139" t="s">
        <v>1801</v>
      </c>
      <c r="D1170" s="139" t="s">
        <v>1802</v>
      </c>
      <c r="E1170" s="139" t="s">
        <v>1799</v>
      </c>
      <c r="F1170" s="131" t="s">
        <v>1803</v>
      </c>
      <c r="G1170" s="131">
        <v>1000</v>
      </c>
      <c r="H1170" s="131">
        <v>880</v>
      </c>
      <c r="I1170" s="131">
        <v>80</v>
      </c>
      <c r="K1170" s="74" t="s">
        <v>1879</v>
      </c>
      <c r="L1170" s="71">
        <f t="shared" si="65"/>
        <v>0</v>
      </c>
      <c r="M1170" s="74">
        <f t="shared" si="63"/>
        <v>68.992000000000004</v>
      </c>
      <c r="N1170" s="72">
        <f t="shared" si="64"/>
        <v>0</v>
      </c>
      <c r="O1170" s="131" t="s">
        <v>1929</v>
      </c>
    </row>
    <row r="1171" spans="2:15" x14ac:dyDescent="0.3">
      <c r="B1171" s="83">
        <v>2018</v>
      </c>
      <c r="C1171" s="139" t="s">
        <v>1801</v>
      </c>
      <c r="D1171" s="139" t="s">
        <v>1807</v>
      </c>
      <c r="E1171" s="139" t="s">
        <v>1808</v>
      </c>
      <c r="F1171" s="131" t="s">
        <v>1244</v>
      </c>
      <c r="G1171" s="131">
        <v>1150</v>
      </c>
      <c r="H1171" s="131">
        <v>900</v>
      </c>
      <c r="I1171" s="131">
        <v>80</v>
      </c>
      <c r="K1171" s="74" t="s">
        <v>1879</v>
      </c>
      <c r="L1171" s="71">
        <f t="shared" si="65"/>
        <v>0</v>
      </c>
      <c r="M1171" s="74">
        <f t="shared" si="63"/>
        <v>81.144000000000005</v>
      </c>
      <c r="N1171" s="72">
        <f t="shared" si="64"/>
        <v>0</v>
      </c>
      <c r="O1171" s="131" t="s">
        <v>1929</v>
      </c>
    </row>
    <row r="1172" spans="2:15" x14ac:dyDescent="0.3">
      <c r="B1172" s="83">
        <v>2018</v>
      </c>
      <c r="C1172" s="139" t="s">
        <v>1801</v>
      </c>
      <c r="D1172" s="139" t="s">
        <v>1812</v>
      </c>
      <c r="E1172" s="139" t="s">
        <v>1813</v>
      </c>
      <c r="F1172" s="131" t="s">
        <v>1814</v>
      </c>
      <c r="G1172" s="131">
        <v>1150</v>
      </c>
      <c r="H1172" s="131">
        <v>900</v>
      </c>
      <c r="I1172" s="131">
        <v>80</v>
      </c>
      <c r="K1172" s="74" t="s">
        <v>1879</v>
      </c>
      <c r="L1172" s="71">
        <f t="shared" si="65"/>
        <v>0</v>
      </c>
      <c r="M1172" s="74">
        <f t="shared" si="63"/>
        <v>81.144000000000005</v>
      </c>
      <c r="N1172" s="72">
        <f t="shared" si="64"/>
        <v>0</v>
      </c>
      <c r="O1172" s="131" t="s">
        <v>1929</v>
      </c>
    </row>
    <row r="1173" spans="2:15" x14ac:dyDescent="0.3">
      <c r="B1173" s="83">
        <v>2018</v>
      </c>
      <c r="C1173" s="139" t="s">
        <v>1801</v>
      </c>
      <c r="D1173" s="139" t="s">
        <v>1815</v>
      </c>
      <c r="E1173" s="139" t="s">
        <v>1816</v>
      </c>
      <c r="F1173" s="131" t="s">
        <v>1743</v>
      </c>
      <c r="G1173" s="131">
        <v>1000</v>
      </c>
      <c r="H1173" s="131">
        <v>880</v>
      </c>
      <c r="I1173" s="131">
        <v>80</v>
      </c>
      <c r="K1173" s="74" t="s">
        <v>1879</v>
      </c>
      <c r="L1173" s="71">
        <f t="shared" si="65"/>
        <v>0</v>
      </c>
      <c r="M1173" s="74">
        <f t="shared" si="63"/>
        <v>68.992000000000004</v>
      </c>
      <c r="N1173" s="72">
        <f t="shared" si="64"/>
        <v>0</v>
      </c>
      <c r="O1173" s="131" t="s">
        <v>1929</v>
      </c>
    </row>
    <row r="1174" spans="2:15" x14ac:dyDescent="0.3">
      <c r="B1174" s="83">
        <v>2018</v>
      </c>
      <c r="C1174" s="139" t="s">
        <v>1801</v>
      </c>
      <c r="D1174" s="139" t="s">
        <v>1853</v>
      </c>
      <c r="E1174" s="139" t="s">
        <v>1854</v>
      </c>
      <c r="F1174" s="131" t="s">
        <v>1855</v>
      </c>
      <c r="G1174" s="131">
        <v>785</v>
      </c>
      <c r="H1174" s="131">
        <v>670</v>
      </c>
      <c r="I1174" s="131">
        <v>65</v>
      </c>
      <c r="K1174" s="74" t="s">
        <v>1879</v>
      </c>
      <c r="L1174" s="71">
        <f t="shared" si="65"/>
        <v>0</v>
      </c>
      <c r="M1174" s="74">
        <f t="shared" si="63"/>
        <v>33.503014999999998</v>
      </c>
      <c r="N1174" s="72">
        <f t="shared" si="64"/>
        <v>0</v>
      </c>
      <c r="O1174" s="131" t="s">
        <v>1929</v>
      </c>
    </row>
    <row r="1175" spans="2:15" x14ac:dyDescent="0.3">
      <c r="B1175" s="83">
        <v>2018</v>
      </c>
      <c r="C1175" s="139" t="s">
        <v>1801</v>
      </c>
      <c r="D1175" s="139" t="s">
        <v>1859</v>
      </c>
      <c r="E1175" s="139" t="s">
        <v>1860</v>
      </c>
      <c r="F1175" s="131" t="s">
        <v>1861</v>
      </c>
      <c r="G1175" s="131">
        <v>1000</v>
      </c>
      <c r="H1175" s="131">
        <v>950</v>
      </c>
      <c r="I1175" s="131">
        <v>80</v>
      </c>
      <c r="K1175" s="74" t="s">
        <v>1879</v>
      </c>
      <c r="L1175" s="71">
        <f t="shared" si="65"/>
        <v>0</v>
      </c>
      <c r="M1175" s="74">
        <f t="shared" si="63"/>
        <v>74.48</v>
      </c>
      <c r="N1175" s="72">
        <f t="shared" si="64"/>
        <v>0</v>
      </c>
      <c r="O1175" s="131" t="s">
        <v>1929</v>
      </c>
    </row>
    <row r="1176" spans="2:15" x14ac:dyDescent="0.3">
      <c r="B1176" s="83">
        <v>2018</v>
      </c>
      <c r="C1176" s="139" t="s">
        <v>1801</v>
      </c>
      <c r="D1176" s="139" t="s">
        <v>1862</v>
      </c>
      <c r="E1176" s="139" t="s">
        <v>1863</v>
      </c>
      <c r="F1176" s="131" t="s">
        <v>1864</v>
      </c>
      <c r="G1176" s="131">
        <v>1000</v>
      </c>
      <c r="H1176" s="131">
        <v>880</v>
      </c>
      <c r="I1176" s="131">
        <v>80</v>
      </c>
      <c r="K1176" s="74" t="s">
        <v>1879</v>
      </c>
      <c r="L1176" s="71">
        <f t="shared" si="65"/>
        <v>0</v>
      </c>
      <c r="M1176" s="74">
        <f t="shared" si="63"/>
        <v>68.992000000000004</v>
      </c>
      <c r="N1176" s="72">
        <f t="shared" si="64"/>
        <v>0</v>
      </c>
      <c r="O1176" s="131" t="s">
        <v>1929</v>
      </c>
    </row>
    <row r="1177" spans="2:15" x14ac:dyDescent="0.3">
      <c r="B1177" s="83">
        <v>2018</v>
      </c>
      <c r="C1177" s="139" t="s">
        <v>1801</v>
      </c>
      <c r="D1177" s="139" t="s">
        <v>1865</v>
      </c>
      <c r="E1177" s="139" t="s">
        <v>1866</v>
      </c>
      <c r="F1177" s="131" t="s">
        <v>1867</v>
      </c>
      <c r="G1177" s="131">
        <v>1000</v>
      </c>
      <c r="H1177" s="131">
        <v>880</v>
      </c>
      <c r="I1177" s="131">
        <v>80</v>
      </c>
      <c r="K1177" s="74" t="s">
        <v>1879</v>
      </c>
      <c r="L1177" s="71">
        <f t="shared" si="65"/>
        <v>0</v>
      </c>
      <c r="M1177" s="74">
        <f t="shared" si="63"/>
        <v>68.992000000000004</v>
      </c>
      <c r="N1177" s="72">
        <f t="shared" si="64"/>
        <v>0</v>
      </c>
      <c r="O1177" s="131" t="s">
        <v>1929</v>
      </c>
    </row>
    <row r="1178" spans="2:15" x14ac:dyDescent="0.3">
      <c r="B1178" s="83">
        <v>2018</v>
      </c>
      <c r="C1178" s="139" t="s">
        <v>1801</v>
      </c>
      <c r="D1178" s="139" t="s">
        <v>1868</v>
      </c>
      <c r="E1178" s="139" t="s">
        <v>1869</v>
      </c>
      <c r="F1178" s="131" t="s">
        <v>1870</v>
      </c>
      <c r="G1178" s="131">
        <v>1150</v>
      </c>
      <c r="H1178" s="131">
        <v>1000</v>
      </c>
      <c r="I1178" s="131">
        <v>100</v>
      </c>
      <c r="K1178" s="74" t="s">
        <v>1879</v>
      </c>
      <c r="L1178" s="71">
        <f t="shared" si="65"/>
        <v>0</v>
      </c>
      <c r="M1178" s="74">
        <f t="shared" si="63"/>
        <v>112.7</v>
      </c>
      <c r="N1178" s="72">
        <f t="shared" si="64"/>
        <v>0</v>
      </c>
      <c r="O1178" s="131" t="s">
        <v>1929</v>
      </c>
    </row>
    <row r="1179" spans="2:15" x14ac:dyDescent="0.3">
      <c r="B1179" s="83">
        <v>2018</v>
      </c>
      <c r="C1179" s="131"/>
      <c r="D1179" s="131"/>
      <c r="E1179" s="131"/>
      <c r="F1179" s="131"/>
      <c r="G1179" s="131"/>
      <c r="H1179" s="131"/>
      <c r="I1179" s="131"/>
      <c r="K1179" s="74" t="s">
        <v>1879</v>
      </c>
      <c r="L1179" s="71">
        <f t="shared" si="65"/>
        <v>0</v>
      </c>
      <c r="M1179" s="74">
        <f t="shared" si="63"/>
        <v>0</v>
      </c>
      <c r="N1179" s="72">
        <f t="shared" si="64"/>
        <v>0</v>
      </c>
      <c r="O1179" s="131"/>
    </row>
    <row r="1180" spans="2:15" x14ac:dyDescent="0.3">
      <c r="B1180" s="83">
        <v>2018</v>
      </c>
      <c r="C1180" s="131"/>
      <c r="D1180" s="131"/>
      <c r="E1180" s="131"/>
      <c r="F1180" s="131"/>
      <c r="G1180" s="131"/>
      <c r="H1180" s="131"/>
      <c r="I1180" s="131"/>
      <c r="K1180" s="74" t="s">
        <v>1879</v>
      </c>
      <c r="L1180" s="71">
        <f t="shared" si="65"/>
        <v>0</v>
      </c>
      <c r="M1180" s="74">
        <f t="shared" si="63"/>
        <v>0</v>
      </c>
      <c r="N1180" s="72">
        <f t="shared" si="64"/>
        <v>0</v>
      </c>
      <c r="O1180" s="131"/>
    </row>
    <row r="1181" spans="2:15" x14ac:dyDescent="0.3">
      <c r="B1181" s="83">
        <v>2018</v>
      </c>
      <c r="C1181" s="86" t="s">
        <v>1916</v>
      </c>
      <c r="D1181" s="86"/>
      <c r="E1181" s="86"/>
      <c r="F1181" s="86" t="s">
        <v>1261</v>
      </c>
      <c r="G1181" s="86">
        <v>940</v>
      </c>
      <c r="H1181" s="86">
        <v>880</v>
      </c>
      <c r="I1181" s="86">
        <v>90</v>
      </c>
      <c r="K1181" s="74" t="s">
        <v>1879</v>
      </c>
      <c r="L1181" s="71">
        <f t="shared" si="65"/>
        <v>0</v>
      </c>
      <c r="M1181" s="74">
        <f t="shared" si="63"/>
        <v>72.959040000000002</v>
      </c>
      <c r="N1181" s="72">
        <f t="shared" si="64"/>
        <v>0</v>
      </c>
      <c r="O1181" s="86" t="s">
        <v>1939</v>
      </c>
    </row>
    <row r="1182" spans="2:15" x14ac:dyDescent="0.3">
      <c r="B1182" s="83">
        <v>2018</v>
      </c>
      <c r="C1182" s="86" t="s">
        <v>1916</v>
      </c>
      <c r="D1182" s="86"/>
      <c r="E1182" s="86"/>
      <c r="F1182" s="86" t="s">
        <v>1917</v>
      </c>
      <c r="G1182" s="86">
        <v>940</v>
      </c>
      <c r="H1182" s="86">
        <v>880</v>
      </c>
      <c r="I1182" s="86">
        <v>80</v>
      </c>
      <c r="K1182" s="74" t="s">
        <v>1879</v>
      </c>
      <c r="L1182" s="71">
        <f t="shared" si="65"/>
        <v>0</v>
      </c>
      <c r="M1182" s="74">
        <f t="shared" si="63"/>
        <v>64.85248</v>
      </c>
      <c r="N1182" s="72">
        <f t="shared" si="64"/>
        <v>0</v>
      </c>
      <c r="O1182" s="86" t="s">
        <v>1939</v>
      </c>
    </row>
    <row r="1183" spans="2:15" x14ac:dyDescent="0.3">
      <c r="B1183" s="83">
        <v>2018</v>
      </c>
      <c r="C1183" s="86" t="s">
        <v>1916</v>
      </c>
      <c r="D1183" s="86"/>
      <c r="E1183" s="86"/>
      <c r="F1183" s="86" t="s">
        <v>1919</v>
      </c>
      <c r="G1183" s="86">
        <v>940</v>
      </c>
      <c r="H1183" s="86">
        <v>880</v>
      </c>
      <c r="I1183" s="86">
        <v>80</v>
      </c>
      <c r="K1183" s="74" t="s">
        <v>1879</v>
      </c>
      <c r="L1183" s="71">
        <f t="shared" si="65"/>
        <v>0</v>
      </c>
      <c r="M1183" s="74">
        <f t="shared" si="63"/>
        <v>64.85248</v>
      </c>
      <c r="N1183" s="72">
        <f t="shared" si="64"/>
        <v>0</v>
      </c>
      <c r="O1183" s="86" t="s">
        <v>1939</v>
      </c>
    </row>
    <row r="1184" spans="2:15" x14ac:dyDescent="0.3">
      <c r="B1184" s="83">
        <v>2018</v>
      </c>
      <c r="C1184" s="86" t="s">
        <v>1916</v>
      </c>
      <c r="D1184" s="86"/>
      <c r="E1184" s="86"/>
      <c r="F1184" s="86" t="s">
        <v>1920</v>
      </c>
      <c r="G1184" s="86">
        <v>785</v>
      </c>
      <c r="H1184" s="86">
        <v>650</v>
      </c>
      <c r="I1184" s="86">
        <v>80</v>
      </c>
      <c r="K1184" s="74" t="s">
        <v>1879</v>
      </c>
      <c r="L1184" s="71">
        <f t="shared" si="65"/>
        <v>0</v>
      </c>
      <c r="M1184" s="74">
        <f t="shared" si="63"/>
        <v>40.003599999999999</v>
      </c>
      <c r="N1184" s="72">
        <f t="shared" si="64"/>
        <v>0</v>
      </c>
      <c r="O1184" s="86" t="s">
        <v>1939</v>
      </c>
    </row>
    <row r="1185" spans="1:15" x14ac:dyDescent="0.3">
      <c r="B1185" s="83">
        <v>2018</v>
      </c>
      <c r="C1185" s="86" t="s">
        <v>1916</v>
      </c>
      <c r="D1185" s="86" t="s">
        <v>1701</v>
      </c>
      <c r="E1185" s="83" t="s">
        <v>1702</v>
      </c>
      <c r="F1185" s="86" t="s">
        <v>1921</v>
      </c>
      <c r="G1185" s="86">
        <v>1000</v>
      </c>
      <c r="H1185" s="86">
        <v>900</v>
      </c>
      <c r="I1185" s="86">
        <v>100</v>
      </c>
      <c r="K1185" s="74" t="s">
        <v>1879</v>
      </c>
      <c r="L1185" s="71">
        <f t="shared" si="65"/>
        <v>0.2</v>
      </c>
      <c r="M1185" s="74">
        <f t="shared" si="63"/>
        <v>88.2</v>
      </c>
      <c r="N1185" s="72">
        <f t="shared" si="64"/>
        <v>0</v>
      </c>
      <c r="O1185" s="177" t="s">
        <v>1935</v>
      </c>
    </row>
    <row r="1186" spans="1:15" x14ac:dyDescent="0.3">
      <c r="A1186" s="79" t="s">
        <v>2360</v>
      </c>
      <c r="B1186" s="83">
        <v>2018</v>
      </c>
      <c r="C1186" s="86" t="s">
        <v>1916</v>
      </c>
      <c r="D1186" s="86" t="s">
        <v>1922</v>
      </c>
      <c r="E1186" s="83" t="s">
        <v>1895</v>
      </c>
      <c r="F1186" s="86" t="s">
        <v>2348</v>
      </c>
      <c r="G1186" s="86">
        <v>940</v>
      </c>
      <c r="H1186" s="86">
        <v>900</v>
      </c>
      <c r="I1186" s="86">
        <v>80</v>
      </c>
      <c r="K1186" s="74" t="s">
        <v>1879</v>
      </c>
      <c r="L1186" s="71">
        <f t="shared" si="65"/>
        <v>0.2</v>
      </c>
      <c r="M1186" s="74">
        <f t="shared" si="63"/>
        <v>66.326400000000007</v>
      </c>
      <c r="N1186" s="72">
        <f t="shared" si="64"/>
        <v>0</v>
      </c>
      <c r="O1186" s="177" t="s">
        <v>1935</v>
      </c>
    </row>
    <row r="1187" spans="1:15" x14ac:dyDescent="0.3">
      <c r="A1187" s="31" t="s">
        <v>2361</v>
      </c>
      <c r="B1187" s="83">
        <v>2018</v>
      </c>
      <c r="C1187" s="130" t="s">
        <v>714</v>
      </c>
      <c r="D1187" s="130" t="s">
        <v>715</v>
      </c>
      <c r="E1187" s="131" t="s">
        <v>716</v>
      </c>
      <c r="F1187" s="131" t="s">
        <v>717</v>
      </c>
      <c r="G1187" s="132">
        <v>1050</v>
      </c>
      <c r="H1187" s="132">
        <v>950</v>
      </c>
      <c r="I1187" s="132">
        <v>80</v>
      </c>
      <c r="K1187" s="74" t="s">
        <v>1879</v>
      </c>
      <c r="L1187" s="71">
        <f t="shared" si="65"/>
        <v>0</v>
      </c>
      <c r="M1187" s="74">
        <f t="shared" ref="M1187:M1250" si="66">IF(K1187="PEBD",PRODUCT(G1187:I1187)*$D$6/1000000,0)</f>
        <v>78.203999999999994</v>
      </c>
      <c r="N1187" s="72">
        <f t="shared" ref="N1187:N1250" si="67">IF(M1187="PEBD",PRODUCT(G1187:I1187)*$D$6/1000000,0)</f>
        <v>0</v>
      </c>
      <c r="O1187" s="178" t="s">
        <v>1925</v>
      </c>
    </row>
    <row r="1188" spans="1:15" x14ac:dyDescent="0.3">
      <c r="B1188" s="83">
        <v>2018</v>
      </c>
      <c r="C1188" s="131" t="s">
        <v>714</v>
      </c>
      <c r="D1188" s="131" t="s">
        <v>718</v>
      </c>
      <c r="E1188" s="131" t="s">
        <v>719</v>
      </c>
      <c r="F1188" s="131" t="s">
        <v>720</v>
      </c>
      <c r="G1188" s="132">
        <v>1000</v>
      </c>
      <c r="H1188" s="132">
        <v>920</v>
      </c>
      <c r="I1188" s="132">
        <v>75</v>
      </c>
      <c r="K1188" s="74" t="s">
        <v>1879</v>
      </c>
      <c r="L1188" s="71">
        <f t="shared" si="65"/>
        <v>0</v>
      </c>
      <c r="M1188" s="74">
        <f t="shared" si="66"/>
        <v>67.62</v>
      </c>
      <c r="N1188" s="72">
        <f t="shared" si="67"/>
        <v>0</v>
      </c>
      <c r="O1188" s="178" t="s">
        <v>1926</v>
      </c>
    </row>
    <row r="1189" spans="1:15" x14ac:dyDescent="0.3">
      <c r="B1189" s="83">
        <v>2018</v>
      </c>
      <c r="C1189" s="131" t="s">
        <v>714</v>
      </c>
      <c r="D1189" s="131" t="s">
        <v>721</v>
      </c>
      <c r="E1189" s="131" t="s">
        <v>722</v>
      </c>
      <c r="F1189" s="131" t="s">
        <v>723</v>
      </c>
      <c r="G1189" s="131">
        <v>780</v>
      </c>
      <c r="H1189" s="131">
        <v>650</v>
      </c>
      <c r="I1189" s="131">
        <v>60</v>
      </c>
      <c r="K1189" s="74" t="s">
        <v>1879</v>
      </c>
      <c r="L1189" s="71">
        <f t="shared" si="65"/>
        <v>0</v>
      </c>
      <c r="M1189" s="74">
        <f t="shared" si="66"/>
        <v>29.811599999999999</v>
      </c>
      <c r="N1189" s="72">
        <f t="shared" si="67"/>
        <v>0</v>
      </c>
      <c r="O1189" s="131" t="s">
        <v>1927</v>
      </c>
    </row>
    <row r="1190" spans="1:15" x14ac:dyDescent="0.3">
      <c r="B1190" s="83">
        <v>2018</v>
      </c>
      <c r="C1190" s="130" t="s">
        <v>714</v>
      </c>
      <c r="D1190" s="130" t="s">
        <v>724</v>
      </c>
      <c r="E1190" s="131" t="s">
        <v>725</v>
      </c>
      <c r="F1190" s="131" t="s">
        <v>726</v>
      </c>
      <c r="G1190" s="131">
        <v>950</v>
      </c>
      <c r="H1190" s="131">
        <v>860</v>
      </c>
      <c r="I1190" s="131">
        <v>80</v>
      </c>
      <c r="K1190" s="74" t="s">
        <v>1879</v>
      </c>
      <c r="L1190" s="71">
        <f t="shared" si="65"/>
        <v>0</v>
      </c>
      <c r="M1190" s="74">
        <f t="shared" si="66"/>
        <v>64.052800000000005</v>
      </c>
      <c r="N1190" s="72">
        <f t="shared" si="67"/>
        <v>0</v>
      </c>
      <c r="O1190" s="131" t="s">
        <v>1925</v>
      </c>
    </row>
    <row r="1191" spans="1:15" x14ac:dyDescent="0.3">
      <c r="B1191" s="83">
        <v>2018</v>
      </c>
      <c r="C1191" s="135" t="s">
        <v>771</v>
      </c>
      <c r="D1191" s="135" t="s">
        <v>772</v>
      </c>
      <c r="E1191" s="135" t="s">
        <v>773</v>
      </c>
      <c r="F1191" s="135" t="s">
        <v>774</v>
      </c>
      <c r="G1191" s="135">
        <v>940</v>
      </c>
      <c r="H1191" s="135">
        <v>870</v>
      </c>
      <c r="I1191" s="135">
        <v>80</v>
      </c>
      <c r="K1191" s="74" t="s">
        <v>1879</v>
      </c>
      <c r="L1191" s="71">
        <f t="shared" si="65"/>
        <v>0.2</v>
      </c>
      <c r="M1191" s="74">
        <f t="shared" si="66"/>
        <v>64.115520000000004</v>
      </c>
      <c r="N1191" s="72">
        <f t="shared" si="67"/>
        <v>0</v>
      </c>
      <c r="O1191" s="180" t="s">
        <v>1928</v>
      </c>
    </row>
    <row r="1192" spans="1:15" x14ac:dyDescent="0.3">
      <c r="B1192" s="83">
        <v>2018</v>
      </c>
      <c r="C1192" s="130" t="s">
        <v>727</v>
      </c>
      <c r="D1192" s="136" t="s">
        <v>728</v>
      </c>
      <c r="E1192" s="155" t="s">
        <v>729</v>
      </c>
      <c r="F1192" s="131" t="s">
        <v>730</v>
      </c>
      <c r="G1192" s="132">
        <v>1150</v>
      </c>
      <c r="H1192" s="132">
        <v>1000</v>
      </c>
      <c r="I1192" s="132">
        <v>95</v>
      </c>
      <c r="K1192" s="74" t="s">
        <v>1879</v>
      </c>
      <c r="L1192" s="71">
        <f t="shared" si="65"/>
        <v>0.3</v>
      </c>
      <c r="M1192" s="74">
        <f t="shared" si="66"/>
        <v>107.065</v>
      </c>
      <c r="N1192" s="72">
        <f t="shared" si="67"/>
        <v>0</v>
      </c>
      <c r="O1192" s="178" t="s">
        <v>1929</v>
      </c>
    </row>
    <row r="1193" spans="1:15" x14ac:dyDescent="0.3">
      <c r="B1193" s="83">
        <v>2018</v>
      </c>
      <c r="C1193" s="130" t="s">
        <v>727</v>
      </c>
      <c r="D1193" s="136" t="s">
        <v>735</v>
      </c>
      <c r="E1193" s="155" t="s">
        <v>736</v>
      </c>
      <c r="F1193" s="131" t="s">
        <v>737</v>
      </c>
      <c r="G1193" s="132"/>
      <c r="H1193" s="132"/>
      <c r="I1193" s="132"/>
      <c r="K1193" s="74" t="s">
        <v>1879</v>
      </c>
      <c r="L1193" s="71">
        <f t="shared" si="65"/>
        <v>0.3</v>
      </c>
      <c r="M1193" s="74">
        <f t="shared" si="66"/>
        <v>0</v>
      </c>
      <c r="N1193" s="72">
        <f t="shared" si="67"/>
        <v>0</v>
      </c>
      <c r="O1193" s="178"/>
    </row>
    <row r="1194" spans="1:15" x14ac:dyDescent="0.3">
      <c r="B1194" s="83">
        <v>2018</v>
      </c>
      <c r="C1194" s="130" t="s">
        <v>727</v>
      </c>
      <c r="D1194" s="136" t="s">
        <v>738</v>
      </c>
      <c r="E1194" s="155" t="s">
        <v>739</v>
      </c>
      <c r="F1194" s="131" t="s">
        <v>740</v>
      </c>
      <c r="G1194" s="132">
        <v>580</v>
      </c>
      <c r="H1194" s="132">
        <v>480</v>
      </c>
      <c r="I1194" s="132">
        <v>130</v>
      </c>
      <c r="K1194" s="74" t="s">
        <v>1879</v>
      </c>
      <c r="L1194" s="71">
        <f t="shared" si="65"/>
        <v>0.3</v>
      </c>
      <c r="M1194" s="74">
        <f t="shared" si="66"/>
        <v>35.468159999999997</v>
      </c>
      <c r="N1194" s="72">
        <f t="shared" si="67"/>
        <v>0</v>
      </c>
      <c r="O1194" s="178" t="s">
        <v>1929</v>
      </c>
    </row>
    <row r="1195" spans="1:15" x14ac:dyDescent="0.3">
      <c r="B1195" s="83">
        <v>2018</v>
      </c>
      <c r="C1195" s="130" t="s">
        <v>727</v>
      </c>
      <c r="D1195" s="136" t="s">
        <v>741</v>
      </c>
      <c r="E1195" s="155" t="s">
        <v>742</v>
      </c>
      <c r="F1195" s="131" t="s">
        <v>743</v>
      </c>
      <c r="G1195" s="132">
        <v>740</v>
      </c>
      <c r="H1195" s="132">
        <v>800</v>
      </c>
      <c r="I1195" s="132">
        <v>130</v>
      </c>
      <c r="K1195" s="74" t="s">
        <v>1879</v>
      </c>
      <c r="L1195" s="71">
        <f t="shared" si="65"/>
        <v>0.3</v>
      </c>
      <c r="M1195" s="74">
        <f t="shared" si="66"/>
        <v>75.4208</v>
      </c>
      <c r="N1195" s="72">
        <f t="shared" si="67"/>
        <v>0</v>
      </c>
      <c r="O1195" s="178" t="s">
        <v>1929</v>
      </c>
    </row>
    <row r="1196" spans="1:15" x14ac:dyDescent="0.3">
      <c r="B1196" s="83">
        <v>2018</v>
      </c>
      <c r="C1196" s="130" t="s">
        <v>727</v>
      </c>
      <c r="D1196" s="136" t="s">
        <v>744</v>
      </c>
      <c r="E1196" s="155" t="s">
        <v>745</v>
      </c>
      <c r="F1196" s="131" t="s">
        <v>746</v>
      </c>
      <c r="G1196" s="132">
        <v>580</v>
      </c>
      <c r="H1196" s="132">
        <v>480</v>
      </c>
      <c r="I1196" s="132">
        <v>130</v>
      </c>
      <c r="K1196" s="74" t="s">
        <v>1879</v>
      </c>
      <c r="L1196" s="71">
        <f t="shared" si="65"/>
        <v>0.3</v>
      </c>
      <c r="M1196" s="74">
        <f t="shared" si="66"/>
        <v>35.468159999999997</v>
      </c>
      <c r="N1196" s="72">
        <f t="shared" si="67"/>
        <v>0</v>
      </c>
      <c r="O1196" s="178" t="s">
        <v>1929</v>
      </c>
    </row>
    <row r="1197" spans="1:15" x14ac:dyDescent="0.3">
      <c r="B1197" s="83">
        <v>2018</v>
      </c>
      <c r="C1197" s="130" t="s">
        <v>727</v>
      </c>
      <c r="D1197" s="136" t="s">
        <v>747</v>
      </c>
      <c r="E1197" s="155" t="s">
        <v>748</v>
      </c>
      <c r="F1197" s="131" t="s">
        <v>749</v>
      </c>
      <c r="G1197" s="132">
        <v>740</v>
      </c>
      <c r="H1197" s="132">
        <v>800</v>
      </c>
      <c r="I1197" s="132">
        <v>130</v>
      </c>
      <c r="K1197" s="74" t="s">
        <v>1879</v>
      </c>
      <c r="L1197" s="71">
        <f t="shared" si="65"/>
        <v>0.3</v>
      </c>
      <c r="M1197" s="74">
        <f t="shared" si="66"/>
        <v>75.4208</v>
      </c>
      <c r="N1197" s="72">
        <f t="shared" si="67"/>
        <v>0</v>
      </c>
      <c r="O1197" s="178" t="s">
        <v>1929</v>
      </c>
    </row>
    <row r="1198" spans="1:15" x14ac:dyDescent="0.3">
      <c r="B1198" s="83">
        <v>2018</v>
      </c>
      <c r="C1198" s="130" t="s">
        <v>727</v>
      </c>
      <c r="D1198" s="136" t="s">
        <v>750</v>
      </c>
      <c r="E1198" s="155" t="s">
        <v>751</v>
      </c>
      <c r="F1198" s="131" t="s">
        <v>752</v>
      </c>
      <c r="G1198" s="132">
        <v>740</v>
      </c>
      <c r="H1198" s="132">
        <v>800</v>
      </c>
      <c r="I1198" s="132">
        <v>130</v>
      </c>
      <c r="K1198" s="74" t="s">
        <v>1879</v>
      </c>
      <c r="L1198" s="71">
        <f t="shared" si="65"/>
        <v>0.3</v>
      </c>
      <c r="M1198" s="74">
        <f t="shared" si="66"/>
        <v>75.4208</v>
      </c>
      <c r="N1198" s="72">
        <f t="shared" si="67"/>
        <v>0</v>
      </c>
      <c r="O1198" s="178" t="s">
        <v>1929</v>
      </c>
    </row>
    <row r="1199" spans="1:15" x14ac:dyDescent="0.3">
      <c r="B1199" s="83">
        <v>2018</v>
      </c>
      <c r="C1199" s="142" t="s">
        <v>727</v>
      </c>
      <c r="D1199" s="164" t="s">
        <v>753</v>
      </c>
      <c r="E1199" s="164" t="s">
        <v>754</v>
      </c>
      <c r="F1199" s="142" t="s">
        <v>755</v>
      </c>
      <c r="G1199" s="165">
        <v>940</v>
      </c>
      <c r="H1199" s="165">
        <v>1000</v>
      </c>
      <c r="I1199" s="165">
        <v>120</v>
      </c>
      <c r="K1199" s="74" t="s">
        <v>1879</v>
      </c>
      <c r="L1199" s="71">
        <f t="shared" si="65"/>
        <v>0.3</v>
      </c>
      <c r="M1199" s="74">
        <f t="shared" si="66"/>
        <v>110.544</v>
      </c>
      <c r="N1199" s="72">
        <f t="shared" si="67"/>
        <v>0</v>
      </c>
      <c r="O1199" s="182" t="s">
        <v>1929</v>
      </c>
    </row>
    <row r="1200" spans="1:15" x14ac:dyDescent="0.3">
      <c r="B1200" s="83">
        <v>2018</v>
      </c>
      <c r="C1200" s="142" t="s">
        <v>727</v>
      </c>
      <c r="D1200" s="164" t="s">
        <v>756</v>
      </c>
      <c r="E1200" s="164" t="s">
        <v>757</v>
      </c>
      <c r="F1200" s="142" t="s">
        <v>758</v>
      </c>
      <c r="G1200" s="165">
        <v>940</v>
      </c>
      <c r="H1200" s="165">
        <v>1000</v>
      </c>
      <c r="I1200" s="165">
        <v>120</v>
      </c>
      <c r="K1200" s="74" t="s">
        <v>1879</v>
      </c>
      <c r="L1200" s="71">
        <f t="shared" si="65"/>
        <v>0.3</v>
      </c>
      <c r="M1200" s="74">
        <f t="shared" si="66"/>
        <v>110.544</v>
      </c>
      <c r="N1200" s="72">
        <f t="shared" si="67"/>
        <v>0</v>
      </c>
      <c r="O1200" s="182" t="s">
        <v>1929</v>
      </c>
    </row>
    <row r="1201" spans="2:15" x14ac:dyDescent="0.3">
      <c r="B1201" s="83">
        <v>2018</v>
      </c>
      <c r="C1201" s="142" t="s">
        <v>727</v>
      </c>
      <c r="D1201" s="164" t="s">
        <v>759</v>
      </c>
      <c r="E1201" s="164" t="s">
        <v>760</v>
      </c>
      <c r="F1201" s="142" t="s">
        <v>761</v>
      </c>
      <c r="G1201" s="165">
        <v>940</v>
      </c>
      <c r="H1201" s="165">
        <v>1000</v>
      </c>
      <c r="I1201" s="165">
        <v>120</v>
      </c>
      <c r="K1201" s="74" t="s">
        <v>1879</v>
      </c>
      <c r="L1201" s="71">
        <f t="shared" si="65"/>
        <v>0.3</v>
      </c>
      <c r="M1201" s="74">
        <f t="shared" si="66"/>
        <v>110.544</v>
      </c>
      <c r="N1201" s="72">
        <f t="shared" si="67"/>
        <v>0</v>
      </c>
      <c r="O1201" s="182" t="s">
        <v>1929</v>
      </c>
    </row>
    <row r="1202" spans="2:15" x14ac:dyDescent="0.3">
      <c r="B1202" s="83">
        <v>2018</v>
      </c>
      <c r="C1202" s="130" t="s">
        <v>727</v>
      </c>
      <c r="D1202" s="136" t="s">
        <v>762</v>
      </c>
      <c r="E1202" s="155" t="s">
        <v>763</v>
      </c>
      <c r="F1202" s="131" t="s">
        <v>764</v>
      </c>
      <c r="G1202" s="132">
        <v>580</v>
      </c>
      <c r="H1202" s="132">
        <v>400</v>
      </c>
      <c r="I1202" s="132">
        <v>70</v>
      </c>
      <c r="K1202" s="74" t="s">
        <v>1879</v>
      </c>
      <c r="L1202" s="71">
        <f t="shared" si="65"/>
        <v>0.3</v>
      </c>
      <c r="M1202" s="74">
        <f t="shared" si="66"/>
        <v>15.9152</v>
      </c>
      <c r="N1202" s="72">
        <f t="shared" si="67"/>
        <v>0</v>
      </c>
      <c r="O1202" s="178" t="s">
        <v>1929</v>
      </c>
    </row>
    <row r="1203" spans="2:15" x14ac:dyDescent="0.3">
      <c r="B1203" s="83">
        <v>2018</v>
      </c>
      <c r="C1203" s="130" t="s">
        <v>727</v>
      </c>
      <c r="D1203" s="136" t="s">
        <v>765</v>
      </c>
      <c r="E1203" s="155" t="s">
        <v>766</v>
      </c>
      <c r="F1203" s="131" t="s">
        <v>767</v>
      </c>
      <c r="G1203" s="132">
        <v>835</v>
      </c>
      <c r="H1203" s="132">
        <v>520</v>
      </c>
      <c r="I1203" s="132">
        <v>120</v>
      </c>
      <c r="K1203" s="74" t="s">
        <v>1879</v>
      </c>
      <c r="L1203" s="71">
        <f t="shared" si="65"/>
        <v>0.3</v>
      </c>
      <c r="M1203" s="74">
        <f t="shared" si="66"/>
        <v>51.061920000000001</v>
      </c>
      <c r="N1203" s="72">
        <f t="shared" si="67"/>
        <v>0</v>
      </c>
      <c r="O1203" s="178" t="s">
        <v>1929</v>
      </c>
    </row>
    <row r="1204" spans="2:15" x14ac:dyDescent="0.3">
      <c r="B1204" s="83">
        <v>2018</v>
      </c>
      <c r="C1204" s="130" t="s">
        <v>727</v>
      </c>
      <c r="D1204" s="136" t="s">
        <v>768</v>
      </c>
      <c r="E1204" s="155" t="s">
        <v>769</v>
      </c>
      <c r="F1204" s="131" t="s">
        <v>770</v>
      </c>
      <c r="G1204" s="132">
        <v>890</v>
      </c>
      <c r="H1204" s="132">
        <v>700</v>
      </c>
      <c r="I1204" s="132">
        <v>120</v>
      </c>
      <c r="K1204" s="74" t="s">
        <v>1879</v>
      </c>
      <c r="L1204" s="71">
        <f t="shared" si="65"/>
        <v>0.3</v>
      </c>
      <c r="M1204" s="74">
        <f t="shared" si="66"/>
        <v>73.264799999999994</v>
      </c>
      <c r="N1204" s="72">
        <f t="shared" si="67"/>
        <v>0</v>
      </c>
      <c r="O1204" s="178" t="s">
        <v>1929</v>
      </c>
    </row>
    <row r="1205" spans="2:15" x14ac:dyDescent="0.3">
      <c r="B1205" s="83">
        <v>2018</v>
      </c>
      <c r="C1205" s="130" t="s">
        <v>727</v>
      </c>
      <c r="D1205" s="136" t="s">
        <v>775</v>
      </c>
      <c r="E1205" s="155" t="s">
        <v>776</v>
      </c>
      <c r="F1205" s="131" t="s">
        <v>777</v>
      </c>
      <c r="G1205" s="132">
        <v>1150</v>
      </c>
      <c r="H1205" s="132">
        <v>1000</v>
      </c>
      <c r="I1205" s="132">
        <v>100</v>
      </c>
      <c r="K1205" s="74" t="s">
        <v>1879</v>
      </c>
      <c r="L1205" s="71">
        <f t="shared" si="65"/>
        <v>0.3</v>
      </c>
      <c r="M1205" s="74">
        <f t="shared" si="66"/>
        <v>112.7</v>
      </c>
      <c r="N1205" s="72">
        <f t="shared" si="67"/>
        <v>0</v>
      </c>
      <c r="O1205" s="178" t="s">
        <v>1929</v>
      </c>
    </row>
    <row r="1206" spans="2:15" x14ac:dyDescent="0.3">
      <c r="B1206" s="83">
        <v>2018</v>
      </c>
      <c r="C1206" s="130" t="s">
        <v>727</v>
      </c>
      <c r="D1206" s="136" t="s">
        <v>778</v>
      </c>
      <c r="E1206" s="155" t="s">
        <v>779</v>
      </c>
      <c r="F1206" s="131" t="s">
        <v>780</v>
      </c>
      <c r="G1206" s="132">
        <v>940</v>
      </c>
      <c r="H1206" s="132">
        <v>880</v>
      </c>
      <c r="I1206" s="132">
        <v>110</v>
      </c>
      <c r="K1206" s="74" t="s">
        <v>1879</v>
      </c>
      <c r="L1206" s="71">
        <f t="shared" si="65"/>
        <v>0.3</v>
      </c>
      <c r="M1206" s="74">
        <f t="shared" si="66"/>
        <v>89.172160000000005</v>
      </c>
      <c r="N1206" s="72">
        <f t="shared" si="67"/>
        <v>0</v>
      </c>
      <c r="O1206" s="178" t="s">
        <v>1929</v>
      </c>
    </row>
    <row r="1207" spans="2:15" x14ac:dyDescent="0.3">
      <c r="B1207" s="83">
        <v>2018</v>
      </c>
      <c r="C1207" s="133" t="s">
        <v>781</v>
      </c>
      <c r="D1207" s="133" t="s">
        <v>790</v>
      </c>
      <c r="E1207" s="133" t="s">
        <v>791</v>
      </c>
      <c r="F1207" s="133" t="s">
        <v>792</v>
      </c>
      <c r="G1207" s="133">
        <v>580</v>
      </c>
      <c r="H1207" s="133">
        <v>405</v>
      </c>
      <c r="I1207" s="133">
        <v>70</v>
      </c>
      <c r="K1207" s="74" t="s">
        <v>1879</v>
      </c>
      <c r="L1207" s="71">
        <f t="shared" si="65"/>
        <v>0</v>
      </c>
      <c r="M1207" s="74">
        <f t="shared" si="66"/>
        <v>16.114139999999999</v>
      </c>
      <c r="N1207" s="72">
        <f t="shared" si="67"/>
        <v>0</v>
      </c>
      <c r="O1207" s="133" t="s">
        <v>1930</v>
      </c>
    </row>
    <row r="1208" spans="2:15" x14ac:dyDescent="0.3">
      <c r="B1208" s="83">
        <v>2018</v>
      </c>
      <c r="C1208" s="133" t="s">
        <v>781</v>
      </c>
      <c r="D1208" s="133" t="s">
        <v>796</v>
      </c>
      <c r="E1208" s="133" t="s">
        <v>797</v>
      </c>
      <c r="F1208" s="133" t="s">
        <v>798</v>
      </c>
      <c r="G1208" s="133">
        <v>730</v>
      </c>
      <c r="H1208" s="133">
        <v>600</v>
      </c>
      <c r="I1208" s="133">
        <v>70</v>
      </c>
      <c r="K1208" s="74" t="s">
        <v>1879</v>
      </c>
      <c r="L1208" s="71">
        <f t="shared" si="65"/>
        <v>0</v>
      </c>
      <c r="M1208" s="74">
        <f t="shared" si="66"/>
        <v>30.046800000000001</v>
      </c>
      <c r="N1208" s="72">
        <f t="shared" si="67"/>
        <v>0</v>
      </c>
      <c r="O1208" s="133" t="s">
        <v>1930</v>
      </c>
    </row>
    <row r="1209" spans="2:15" x14ac:dyDescent="0.3">
      <c r="B1209" s="83">
        <v>2018</v>
      </c>
      <c r="C1209" s="133" t="s">
        <v>781</v>
      </c>
      <c r="D1209" s="133" t="s">
        <v>802</v>
      </c>
      <c r="E1209" s="133" t="s">
        <v>803</v>
      </c>
      <c r="F1209" s="133" t="s">
        <v>804</v>
      </c>
      <c r="G1209" s="133">
        <v>940</v>
      </c>
      <c r="H1209" s="133">
        <v>880</v>
      </c>
      <c r="I1209" s="133">
        <v>80</v>
      </c>
      <c r="K1209" s="74" t="s">
        <v>1879</v>
      </c>
      <c r="L1209" s="71">
        <f t="shared" si="65"/>
        <v>0</v>
      </c>
      <c r="M1209" s="74">
        <f t="shared" si="66"/>
        <v>64.85248</v>
      </c>
      <c r="N1209" s="72">
        <f t="shared" si="67"/>
        <v>0</v>
      </c>
      <c r="O1209" s="133" t="s">
        <v>1929</v>
      </c>
    </row>
    <row r="1210" spans="2:15" x14ac:dyDescent="0.3">
      <c r="B1210" s="83">
        <v>2018</v>
      </c>
      <c r="C1210" s="133" t="s">
        <v>781</v>
      </c>
      <c r="D1210" s="133" t="s">
        <v>808</v>
      </c>
      <c r="E1210" s="133" t="s">
        <v>809</v>
      </c>
      <c r="F1210" s="133" t="s">
        <v>810</v>
      </c>
      <c r="G1210" s="133">
        <v>785</v>
      </c>
      <c r="H1210" s="133">
        <v>660</v>
      </c>
      <c r="I1210" s="133">
        <v>70</v>
      </c>
      <c r="K1210" s="74" t="s">
        <v>1879</v>
      </c>
      <c r="L1210" s="71">
        <f t="shared" si="65"/>
        <v>0</v>
      </c>
      <c r="M1210" s="74">
        <f t="shared" si="66"/>
        <v>35.54166</v>
      </c>
      <c r="N1210" s="72">
        <f t="shared" si="67"/>
        <v>0</v>
      </c>
      <c r="O1210" s="133" t="s">
        <v>1930</v>
      </c>
    </row>
    <row r="1211" spans="2:15" x14ac:dyDescent="0.3">
      <c r="B1211" s="83">
        <v>2018</v>
      </c>
      <c r="C1211" s="133" t="s">
        <v>781</v>
      </c>
      <c r="D1211" s="133" t="s">
        <v>811</v>
      </c>
      <c r="E1211" s="133" t="s">
        <v>812</v>
      </c>
      <c r="F1211" s="133" t="s">
        <v>813</v>
      </c>
      <c r="G1211" s="133">
        <v>1000</v>
      </c>
      <c r="H1211" s="133">
        <v>900</v>
      </c>
      <c r="I1211" s="133">
        <v>80</v>
      </c>
      <c r="K1211" s="74" t="s">
        <v>1879</v>
      </c>
      <c r="L1211" s="71">
        <f t="shared" si="65"/>
        <v>0</v>
      </c>
      <c r="M1211" s="74">
        <f t="shared" si="66"/>
        <v>70.56</v>
      </c>
      <c r="N1211" s="72">
        <f t="shared" si="67"/>
        <v>0</v>
      </c>
      <c r="O1211" s="133" t="s">
        <v>1929</v>
      </c>
    </row>
    <row r="1212" spans="2:15" x14ac:dyDescent="0.3">
      <c r="B1212" s="83">
        <v>2018</v>
      </c>
      <c r="C1212" s="143" t="s">
        <v>781</v>
      </c>
      <c r="D1212" s="142" t="s">
        <v>782</v>
      </c>
      <c r="E1212" s="143" t="s">
        <v>783</v>
      </c>
      <c r="F1212" s="131" t="s">
        <v>784</v>
      </c>
      <c r="G1212" s="131">
        <v>580</v>
      </c>
      <c r="H1212" s="131">
        <v>450</v>
      </c>
      <c r="I1212" s="131">
        <v>70</v>
      </c>
      <c r="K1212" s="74" t="s">
        <v>1879</v>
      </c>
      <c r="L1212" s="71">
        <f t="shared" si="65"/>
        <v>0</v>
      </c>
      <c r="M1212" s="74">
        <f t="shared" si="66"/>
        <v>17.904599999999999</v>
      </c>
      <c r="N1212" s="72">
        <f t="shared" si="67"/>
        <v>0</v>
      </c>
      <c r="O1212" s="131" t="s">
        <v>1930</v>
      </c>
    </row>
    <row r="1213" spans="2:15" x14ac:dyDescent="0.3">
      <c r="B1213" s="83">
        <v>2018</v>
      </c>
      <c r="C1213" s="143" t="s">
        <v>781</v>
      </c>
      <c r="D1213" s="142" t="s">
        <v>785</v>
      </c>
      <c r="E1213" s="143" t="s">
        <v>786</v>
      </c>
      <c r="F1213" s="131" t="s">
        <v>787</v>
      </c>
      <c r="G1213" s="131">
        <v>780</v>
      </c>
      <c r="H1213" s="131">
        <v>620</v>
      </c>
      <c r="I1213" s="131">
        <v>80</v>
      </c>
      <c r="K1213" s="74" t="s">
        <v>1879</v>
      </c>
      <c r="L1213" s="71">
        <f t="shared" si="65"/>
        <v>0</v>
      </c>
      <c r="M1213" s="74">
        <f t="shared" si="66"/>
        <v>37.914239999999999</v>
      </c>
      <c r="N1213" s="72">
        <f t="shared" si="67"/>
        <v>0</v>
      </c>
      <c r="O1213" s="131" t="s">
        <v>1930</v>
      </c>
    </row>
    <row r="1214" spans="2:15" x14ac:dyDescent="0.3">
      <c r="B1214" s="83">
        <v>2018</v>
      </c>
      <c r="C1214" s="143" t="s">
        <v>781</v>
      </c>
      <c r="D1214" s="142" t="s">
        <v>155</v>
      </c>
      <c r="E1214" s="143" t="s">
        <v>788</v>
      </c>
      <c r="F1214" s="131" t="s">
        <v>789</v>
      </c>
      <c r="G1214" s="144">
        <v>1000</v>
      </c>
      <c r="H1214" s="144">
        <v>880</v>
      </c>
      <c r="I1214" s="131">
        <v>90</v>
      </c>
      <c r="K1214" s="74" t="s">
        <v>1879</v>
      </c>
      <c r="L1214" s="71">
        <f t="shared" si="65"/>
        <v>0</v>
      </c>
      <c r="M1214" s="74">
        <f t="shared" si="66"/>
        <v>77.616</v>
      </c>
      <c r="N1214" s="72">
        <f t="shared" si="67"/>
        <v>0</v>
      </c>
      <c r="O1214" s="131" t="s">
        <v>1929</v>
      </c>
    </row>
    <row r="1215" spans="2:15" x14ac:dyDescent="0.3">
      <c r="B1215" s="83">
        <v>2018</v>
      </c>
      <c r="C1215" s="143" t="s">
        <v>781</v>
      </c>
      <c r="D1215" s="139" t="s">
        <v>509</v>
      </c>
      <c r="E1215" s="143" t="s">
        <v>814</v>
      </c>
      <c r="F1215" s="131" t="s">
        <v>815</v>
      </c>
      <c r="G1215" s="131">
        <v>580</v>
      </c>
      <c r="H1215" s="131">
        <v>350</v>
      </c>
      <c r="I1215" s="131">
        <v>80</v>
      </c>
      <c r="K1215" s="74" t="s">
        <v>1879</v>
      </c>
      <c r="L1215" s="71">
        <f t="shared" si="65"/>
        <v>0</v>
      </c>
      <c r="M1215" s="74">
        <f t="shared" si="66"/>
        <v>15.9152</v>
      </c>
      <c r="N1215" s="72">
        <f t="shared" si="67"/>
        <v>0</v>
      </c>
      <c r="O1215" s="131" t="s">
        <v>1930</v>
      </c>
    </row>
    <row r="1216" spans="2:15" x14ac:dyDescent="0.3">
      <c r="B1216" s="83">
        <v>2018</v>
      </c>
      <c r="C1216" s="143" t="s">
        <v>781</v>
      </c>
      <c r="D1216" s="139" t="s">
        <v>511</v>
      </c>
      <c r="E1216" s="143" t="s">
        <v>816</v>
      </c>
      <c r="F1216" s="131" t="s">
        <v>817</v>
      </c>
      <c r="G1216" s="131">
        <v>680</v>
      </c>
      <c r="H1216" s="131">
        <v>575</v>
      </c>
      <c r="I1216" s="131">
        <v>80</v>
      </c>
      <c r="K1216" s="74" t="s">
        <v>1879</v>
      </c>
      <c r="L1216" s="71">
        <f t="shared" si="65"/>
        <v>0</v>
      </c>
      <c r="M1216" s="74">
        <f t="shared" si="66"/>
        <v>30.654399999999999</v>
      </c>
      <c r="N1216" s="72">
        <f t="shared" si="67"/>
        <v>0</v>
      </c>
      <c r="O1216" s="131" t="s">
        <v>1930</v>
      </c>
    </row>
    <row r="1217" spans="2:15" x14ac:dyDescent="0.3">
      <c r="B1217" s="83">
        <v>2018</v>
      </c>
      <c r="C1217" s="143" t="s">
        <v>781</v>
      </c>
      <c r="D1217" s="139" t="s">
        <v>818</v>
      </c>
      <c r="E1217" s="143" t="s">
        <v>819</v>
      </c>
      <c r="F1217" s="131" t="s">
        <v>820</v>
      </c>
      <c r="G1217" s="131">
        <v>785</v>
      </c>
      <c r="H1217" s="131">
        <v>710</v>
      </c>
      <c r="I1217" s="131">
        <v>100</v>
      </c>
      <c r="K1217" s="74" t="s">
        <v>1879</v>
      </c>
      <c r="L1217" s="71">
        <f t="shared" si="65"/>
        <v>0</v>
      </c>
      <c r="M1217" s="74">
        <f t="shared" si="66"/>
        <v>54.6203</v>
      </c>
      <c r="N1217" s="72">
        <f t="shared" si="67"/>
        <v>0</v>
      </c>
      <c r="O1217" s="131" t="s">
        <v>1930</v>
      </c>
    </row>
    <row r="1218" spans="2:15" x14ac:dyDescent="0.3">
      <c r="B1218" s="83">
        <v>2018</v>
      </c>
      <c r="C1218" s="133" t="s">
        <v>781</v>
      </c>
      <c r="D1218" s="133" t="s">
        <v>821</v>
      </c>
      <c r="E1218" s="133" t="s">
        <v>822</v>
      </c>
      <c r="F1218" s="133" t="s">
        <v>823</v>
      </c>
      <c r="G1218" s="133">
        <v>580</v>
      </c>
      <c r="H1218" s="133">
        <v>405</v>
      </c>
      <c r="I1218" s="133">
        <v>70</v>
      </c>
      <c r="K1218" s="74" t="s">
        <v>1879</v>
      </c>
      <c r="L1218" s="71">
        <f t="shared" si="65"/>
        <v>0</v>
      </c>
      <c r="M1218" s="74">
        <f t="shared" si="66"/>
        <v>16.114139999999999</v>
      </c>
      <c r="N1218" s="72">
        <f t="shared" si="67"/>
        <v>0</v>
      </c>
      <c r="O1218" s="133" t="s">
        <v>1930</v>
      </c>
    </row>
    <row r="1219" spans="2:15" x14ac:dyDescent="0.3">
      <c r="B1219" s="83">
        <v>2018</v>
      </c>
      <c r="C1219" s="133" t="s">
        <v>781</v>
      </c>
      <c r="D1219" s="133" t="s">
        <v>824</v>
      </c>
      <c r="E1219" s="133" t="s">
        <v>825</v>
      </c>
      <c r="F1219" s="133" t="s">
        <v>826</v>
      </c>
      <c r="G1219" s="133">
        <v>1000</v>
      </c>
      <c r="H1219" s="133">
        <v>900</v>
      </c>
      <c r="I1219" s="133">
        <v>80</v>
      </c>
      <c r="K1219" s="74" t="s">
        <v>1879</v>
      </c>
      <c r="L1219" s="71">
        <f t="shared" si="65"/>
        <v>0</v>
      </c>
      <c r="M1219" s="74">
        <f t="shared" si="66"/>
        <v>70.56</v>
      </c>
      <c r="N1219" s="72">
        <f t="shared" si="67"/>
        <v>0</v>
      </c>
      <c r="O1219" s="133" t="s">
        <v>1929</v>
      </c>
    </row>
    <row r="1220" spans="2:15" x14ac:dyDescent="0.3">
      <c r="B1220" s="83">
        <v>2018</v>
      </c>
      <c r="C1220" s="133" t="s">
        <v>781</v>
      </c>
      <c r="D1220" s="133" t="s">
        <v>827</v>
      </c>
      <c r="E1220" s="133" t="s">
        <v>828</v>
      </c>
      <c r="F1220" s="133" t="s">
        <v>784</v>
      </c>
      <c r="G1220" s="133">
        <v>580</v>
      </c>
      <c r="H1220" s="133">
        <v>450</v>
      </c>
      <c r="I1220" s="133">
        <v>70</v>
      </c>
      <c r="K1220" s="74" t="s">
        <v>1879</v>
      </c>
      <c r="L1220" s="71">
        <f t="shared" si="65"/>
        <v>0</v>
      </c>
      <c r="M1220" s="74">
        <f t="shared" si="66"/>
        <v>17.904599999999999</v>
      </c>
      <c r="N1220" s="72">
        <f t="shared" si="67"/>
        <v>0</v>
      </c>
      <c r="O1220" s="133" t="s">
        <v>1930</v>
      </c>
    </row>
    <row r="1221" spans="2:15" x14ac:dyDescent="0.3">
      <c r="B1221" s="83">
        <v>2018</v>
      </c>
      <c r="C1221" s="133" t="s">
        <v>781</v>
      </c>
      <c r="D1221" s="133" t="s">
        <v>829</v>
      </c>
      <c r="E1221" s="133" t="s">
        <v>830</v>
      </c>
      <c r="F1221" s="133" t="s">
        <v>787</v>
      </c>
      <c r="G1221" s="133">
        <v>780</v>
      </c>
      <c r="H1221" s="133">
        <v>620</v>
      </c>
      <c r="I1221" s="133">
        <v>80</v>
      </c>
      <c r="K1221" s="74" t="s">
        <v>1879</v>
      </c>
      <c r="L1221" s="71">
        <f t="shared" si="65"/>
        <v>0</v>
      </c>
      <c r="M1221" s="74">
        <f t="shared" si="66"/>
        <v>37.914239999999999</v>
      </c>
      <c r="N1221" s="72">
        <f t="shared" si="67"/>
        <v>0</v>
      </c>
      <c r="O1221" s="133" t="s">
        <v>1930</v>
      </c>
    </row>
    <row r="1222" spans="2:15" x14ac:dyDescent="0.3">
      <c r="B1222" s="83">
        <v>2018</v>
      </c>
      <c r="C1222" s="133" t="s">
        <v>781</v>
      </c>
      <c r="D1222" s="133" t="s">
        <v>831</v>
      </c>
      <c r="E1222" s="133" t="s">
        <v>832</v>
      </c>
      <c r="F1222" s="133" t="s">
        <v>789</v>
      </c>
      <c r="G1222" s="133">
        <v>1000</v>
      </c>
      <c r="H1222" s="133">
        <v>880</v>
      </c>
      <c r="I1222" s="133">
        <v>90</v>
      </c>
      <c r="K1222" s="74" t="s">
        <v>1879</v>
      </c>
      <c r="L1222" s="71">
        <f t="shared" si="65"/>
        <v>0</v>
      </c>
      <c r="M1222" s="74">
        <f t="shared" si="66"/>
        <v>77.616</v>
      </c>
      <c r="N1222" s="72">
        <f t="shared" si="67"/>
        <v>0</v>
      </c>
      <c r="O1222" s="133" t="s">
        <v>1929</v>
      </c>
    </row>
    <row r="1223" spans="2:15" x14ac:dyDescent="0.3">
      <c r="B1223" s="83">
        <v>2018</v>
      </c>
      <c r="C1223" s="143" t="s">
        <v>781</v>
      </c>
      <c r="D1223" s="139" t="s">
        <v>833</v>
      </c>
      <c r="E1223" s="143" t="s">
        <v>834</v>
      </c>
      <c r="F1223" s="131" t="s">
        <v>835</v>
      </c>
      <c r="G1223" s="131">
        <v>1040</v>
      </c>
      <c r="H1223" s="131">
        <v>980</v>
      </c>
      <c r="I1223" s="131">
        <v>90</v>
      </c>
      <c r="K1223" s="74" t="s">
        <v>1879</v>
      </c>
      <c r="L1223" s="71">
        <f t="shared" si="65"/>
        <v>0</v>
      </c>
      <c r="M1223" s="74">
        <f t="shared" si="66"/>
        <v>89.893439999999998</v>
      </c>
      <c r="N1223" s="72">
        <f t="shared" si="67"/>
        <v>0</v>
      </c>
      <c r="O1223" s="131" t="s">
        <v>1925</v>
      </c>
    </row>
    <row r="1224" spans="2:15" x14ac:dyDescent="0.3">
      <c r="B1224" s="83">
        <v>2018</v>
      </c>
      <c r="C1224" s="143" t="s">
        <v>781</v>
      </c>
      <c r="D1224" s="146" t="s">
        <v>836</v>
      </c>
      <c r="E1224" s="143" t="s">
        <v>837</v>
      </c>
      <c r="F1224" s="131" t="s">
        <v>838</v>
      </c>
      <c r="G1224" s="132">
        <v>835</v>
      </c>
      <c r="H1224" s="132">
        <v>520</v>
      </c>
      <c r="I1224" s="132">
        <v>120</v>
      </c>
      <c r="K1224" s="74" t="s">
        <v>1879</v>
      </c>
      <c r="L1224" s="71">
        <f t="shared" si="65"/>
        <v>0</v>
      </c>
      <c r="M1224" s="74">
        <f t="shared" si="66"/>
        <v>51.061920000000001</v>
      </c>
      <c r="N1224" s="72">
        <f t="shared" si="67"/>
        <v>0</v>
      </c>
      <c r="O1224" s="131" t="s">
        <v>1929</v>
      </c>
    </row>
    <row r="1225" spans="2:15" x14ac:dyDescent="0.3">
      <c r="B1225" s="83">
        <v>2018</v>
      </c>
      <c r="C1225" s="143" t="s">
        <v>781</v>
      </c>
      <c r="D1225" s="143" t="s">
        <v>839</v>
      </c>
      <c r="E1225" s="143" t="s">
        <v>840</v>
      </c>
      <c r="F1225" s="131" t="s">
        <v>841</v>
      </c>
      <c r="G1225" s="131">
        <v>1150</v>
      </c>
      <c r="H1225" s="131">
        <v>950</v>
      </c>
      <c r="I1225" s="131">
        <v>80</v>
      </c>
      <c r="K1225" s="74" t="s">
        <v>1879</v>
      </c>
      <c r="L1225" s="71">
        <f t="shared" si="65"/>
        <v>0.2</v>
      </c>
      <c r="M1225" s="74">
        <f t="shared" si="66"/>
        <v>85.652000000000001</v>
      </c>
      <c r="N1225" s="72">
        <f t="shared" si="67"/>
        <v>0</v>
      </c>
      <c r="O1225" s="131" t="s">
        <v>1928</v>
      </c>
    </row>
    <row r="1226" spans="2:15" x14ac:dyDescent="0.3">
      <c r="B1226" s="83">
        <v>2018</v>
      </c>
      <c r="C1226" s="143" t="s">
        <v>781</v>
      </c>
      <c r="D1226" s="139" t="s">
        <v>842</v>
      </c>
      <c r="E1226" s="143" t="s">
        <v>843</v>
      </c>
      <c r="F1226" s="131" t="s">
        <v>844</v>
      </c>
      <c r="G1226" s="131">
        <v>1240</v>
      </c>
      <c r="H1226" s="131">
        <v>1090</v>
      </c>
      <c r="I1226" s="131">
        <v>100</v>
      </c>
      <c r="K1226" s="74" t="s">
        <v>1879</v>
      </c>
      <c r="L1226" s="71">
        <f t="shared" si="65"/>
        <v>0</v>
      </c>
      <c r="M1226" s="74">
        <f t="shared" si="66"/>
        <v>132.45679999999999</v>
      </c>
      <c r="N1226" s="72">
        <f t="shared" si="67"/>
        <v>0</v>
      </c>
      <c r="O1226" s="131" t="s">
        <v>1931</v>
      </c>
    </row>
    <row r="1227" spans="2:15" x14ac:dyDescent="0.3">
      <c r="B1227" s="83">
        <v>2018</v>
      </c>
      <c r="C1227" s="143" t="s">
        <v>781</v>
      </c>
      <c r="D1227" s="131" t="s">
        <v>848</v>
      </c>
      <c r="E1227" s="131" t="s">
        <v>849</v>
      </c>
      <c r="F1227" s="131" t="s">
        <v>850</v>
      </c>
      <c r="G1227" s="131">
        <v>580</v>
      </c>
      <c r="H1227" s="131">
        <v>405</v>
      </c>
      <c r="I1227" s="131">
        <v>70</v>
      </c>
      <c r="K1227" s="74" t="s">
        <v>1879</v>
      </c>
      <c r="L1227" s="71">
        <f t="shared" ref="L1227:L1290" si="68">IF(AND(C1227="Botanic",B1227&gt;2017),0.3,IF(AND(O1227="Placel",B1227&gt;2017), 0.2,IF(AND(OR(D1227="UTRU50E",D1227 = "UEPL50E", D1227 = "UGBS20E"),B1227&gt;2019),0.2,0)))</f>
        <v>0</v>
      </c>
      <c r="M1227" s="74">
        <f t="shared" si="66"/>
        <v>16.114139999999999</v>
      </c>
      <c r="N1227" s="72">
        <f t="shared" si="67"/>
        <v>0</v>
      </c>
      <c r="O1227" s="131" t="s">
        <v>1930</v>
      </c>
    </row>
    <row r="1228" spans="2:15" x14ac:dyDescent="0.3">
      <c r="B1228" s="83">
        <v>2018</v>
      </c>
      <c r="C1228" s="143" t="s">
        <v>781</v>
      </c>
      <c r="D1228" s="139" t="s">
        <v>851</v>
      </c>
      <c r="E1228" s="143" t="s">
        <v>852</v>
      </c>
      <c r="F1228" s="131" t="s">
        <v>853</v>
      </c>
      <c r="G1228" s="131">
        <v>1040</v>
      </c>
      <c r="H1228" s="131">
        <v>950</v>
      </c>
      <c r="I1228" s="131">
        <v>85</v>
      </c>
      <c r="K1228" s="74" t="s">
        <v>1879</v>
      </c>
      <c r="L1228" s="71">
        <f t="shared" si="68"/>
        <v>0.2</v>
      </c>
      <c r="M1228" s="74">
        <f t="shared" si="66"/>
        <v>82.300399999999996</v>
      </c>
      <c r="N1228" s="72">
        <f t="shared" si="67"/>
        <v>0</v>
      </c>
      <c r="O1228" s="131" t="s">
        <v>1928</v>
      </c>
    </row>
    <row r="1229" spans="2:15" x14ac:dyDescent="0.3">
      <c r="B1229" s="83">
        <v>2018</v>
      </c>
      <c r="C1229" s="143" t="s">
        <v>781</v>
      </c>
      <c r="D1229" s="143" t="s">
        <v>854</v>
      </c>
      <c r="E1229" s="143" t="s">
        <v>855</v>
      </c>
      <c r="F1229" s="131" t="s">
        <v>856</v>
      </c>
      <c r="G1229" s="131">
        <v>580</v>
      </c>
      <c r="H1229" s="131">
        <v>450</v>
      </c>
      <c r="I1229" s="131">
        <v>70</v>
      </c>
      <c r="K1229" s="74" t="s">
        <v>1879</v>
      </c>
      <c r="L1229" s="71">
        <f t="shared" si="68"/>
        <v>0</v>
      </c>
      <c r="M1229" s="74">
        <f t="shared" si="66"/>
        <v>17.904599999999999</v>
      </c>
      <c r="N1229" s="72">
        <f t="shared" si="67"/>
        <v>0</v>
      </c>
      <c r="O1229" s="131" t="s">
        <v>1930</v>
      </c>
    </row>
    <row r="1230" spans="2:15" x14ac:dyDescent="0.3">
      <c r="B1230" s="83">
        <v>2018</v>
      </c>
      <c r="C1230" s="139" t="s">
        <v>781</v>
      </c>
      <c r="D1230" s="139" t="s">
        <v>859</v>
      </c>
      <c r="E1230" s="143" t="s">
        <v>860</v>
      </c>
      <c r="F1230" s="131" t="s">
        <v>861</v>
      </c>
      <c r="G1230" s="131">
        <v>1150</v>
      </c>
      <c r="H1230" s="131">
        <v>1000</v>
      </c>
      <c r="I1230" s="131">
        <v>100</v>
      </c>
      <c r="K1230" s="74" t="s">
        <v>1879</v>
      </c>
      <c r="L1230" s="71">
        <f t="shared" si="68"/>
        <v>0.2</v>
      </c>
      <c r="M1230" s="74">
        <f t="shared" si="66"/>
        <v>112.7</v>
      </c>
      <c r="N1230" s="72">
        <f t="shared" si="67"/>
        <v>0</v>
      </c>
      <c r="O1230" s="131" t="s">
        <v>1928</v>
      </c>
    </row>
    <row r="1231" spans="2:15" x14ac:dyDescent="0.3">
      <c r="B1231" s="83">
        <v>2018</v>
      </c>
      <c r="C1231" s="143" t="s">
        <v>781</v>
      </c>
      <c r="D1231" s="139" t="s">
        <v>862</v>
      </c>
      <c r="E1231" s="143" t="s">
        <v>863</v>
      </c>
      <c r="F1231" s="131" t="s">
        <v>864</v>
      </c>
      <c r="G1231" s="131">
        <v>1040</v>
      </c>
      <c r="H1231" s="131">
        <v>950</v>
      </c>
      <c r="I1231" s="131">
        <v>85</v>
      </c>
      <c r="K1231" s="74" t="s">
        <v>1879</v>
      </c>
      <c r="L1231" s="71">
        <f t="shared" si="68"/>
        <v>0.2</v>
      </c>
      <c r="M1231" s="74">
        <f t="shared" si="66"/>
        <v>82.300399999999996</v>
      </c>
      <c r="N1231" s="72">
        <f t="shared" si="67"/>
        <v>0</v>
      </c>
      <c r="O1231" s="131" t="s">
        <v>1928</v>
      </c>
    </row>
    <row r="1232" spans="2:15" x14ac:dyDescent="0.3">
      <c r="B1232" s="83">
        <v>2018</v>
      </c>
      <c r="C1232" s="143" t="s">
        <v>781</v>
      </c>
      <c r="D1232" s="139" t="s">
        <v>865</v>
      </c>
      <c r="E1232" s="143" t="s">
        <v>866</v>
      </c>
      <c r="F1232" s="131" t="s">
        <v>867</v>
      </c>
      <c r="G1232" s="131">
        <v>785</v>
      </c>
      <c r="H1232" s="131">
        <v>660</v>
      </c>
      <c r="I1232" s="131">
        <v>70</v>
      </c>
      <c r="K1232" s="74" t="s">
        <v>1879</v>
      </c>
      <c r="L1232" s="71">
        <f t="shared" si="68"/>
        <v>0</v>
      </c>
      <c r="M1232" s="74">
        <f t="shared" si="66"/>
        <v>35.54166</v>
      </c>
      <c r="N1232" s="72">
        <f t="shared" si="67"/>
        <v>0</v>
      </c>
      <c r="O1232" s="131" t="s">
        <v>1930</v>
      </c>
    </row>
    <row r="1233" spans="2:15" x14ac:dyDescent="0.3">
      <c r="B1233" s="83">
        <v>2018</v>
      </c>
      <c r="C1233" s="143" t="s">
        <v>781</v>
      </c>
      <c r="D1233" s="139" t="s">
        <v>868</v>
      </c>
      <c r="E1233" s="143" t="s">
        <v>869</v>
      </c>
      <c r="F1233" s="131" t="s">
        <v>870</v>
      </c>
      <c r="G1233" s="131">
        <v>1000</v>
      </c>
      <c r="H1233" s="131">
        <v>900</v>
      </c>
      <c r="I1233" s="131">
        <v>80</v>
      </c>
      <c r="K1233" s="74" t="s">
        <v>1879</v>
      </c>
      <c r="L1233" s="71">
        <f t="shared" si="68"/>
        <v>0</v>
      </c>
      <c r="M1233" s="74">
        <f t="shared" si="66"/>
        <v>70.56</v>
      </c>
      <c r="N1233" s="72">
        <f t="shared" si="67"/>
        <v>0</v>
      </c>
      <c r="O1233" s="131" t="s">
        <v>1929</v>
      </c>
    </row>
    <row r="1234" spans="2:15" x14ac:dyDescent="0.3">
      <c r="B1234" s="83">
        <v>2018</v>
      </c>
      <c r="C1234" s="143" t="s">
        <v>781</v>
      </c>
      <c r="D1234" s="139" t="s">
        <v>871</v>
      </c>
      <c r="E1234" s="143" t="s">
        <v>872</v>
      </c>
      <c r="F1234" s="131" t="s">
        <v>873</v>
      </c>
      <c r="G1234" s="131">
        <v>580</v>
      </c>
      <c r="H1234" s="131">
        <v>405</v>
      </c>
      <c r="I1234" s="131">
        <v>70</v>
      </c>
      <c r="K1234" s="74" t="s">
        <v>1879</v>
      </c>
      <c r="L1234" s="71">
        <f t="shared" si="68"/>
        <v>0</v>
      </c>
      <c r="M1234" s="74">
        <f t="shared" si="66"/>
        <v>16.114139999999999</v>
      </c>
      <c r="N1234" s="72">
        <f t="shared" si="67"/>
        <v>0</v>
      </c>
      <c r="O1234" s="131" t="s">
        <v>1930</v>
      </c>
    </row>
    <row r="1235" spans="2:15" x14ac:dyDescent="0.3">
      <c r="B1235" s="83">
        <v>2018</v>
      </c>
      <c r="C1235" s="143" t="s">
        <v>781</v>
      </c>
      <c r="D1235" s="139" t="s">
        <v>874</v>
      </c>
      <c r="E1235" s="143" t="s">
        <v>875</v>
      </c>
      <c r="F1235" s="131" t="s">
        <v>876</v>
      </c>
      <c r="G1235" s="131">
        <v>1000</v>
      </c>
      <c r="H1235" s="131">
        <v>900</v>
      </c>
      <c r="I1235" s="131">
        <v>80</v>
      </c>
      <c r="K1235" s="74" t="s">
        <v>1879</v>
      </c>
      <c r="L1235" s="71">
        <f t="shared" si="68"/>
        <v>0</v>
      </c>
      <c r="M1235" s="74">
        <f t="shared" si="66"/>
        <v>70.56</v>
      </c>
      <c r="N1235" s="72">
        <f t="shared" si="67"/>
        <v>0</v>
      </c>
      <c r="O1235" s="131" t="s">
        <v>1929</v>
      </c>
    </row>
    <row r="1236" spans="2:15" x14ac:dyDescent="0.3">
      <c r="B1236" s="83">
        <v>2018</v>
      </c>
      <c r="C1236" s="139" t="s">
        <v>781</v>
      </c>
      <c r="D1236" s="139" t="s">
        <v>877</v>
      </c>
      <c r="E1236" s="143" t="s">
        <v>878</v>
      </c>
      <c r="F1236" s="131" t="s">
        <v>879</v>
      </c>
      <c r="G1236" s="131">
        <v>940</v>
      </c>
      <c r="H1236" s="131">
        <v>870</v>
      </c>
      <c r="I1236" s="131">
        <v>80</v>
      </c>
      <c r="K1236" s="74" t="s">
        <v>1879</v>
      </c>
      <c r="L1236" s="71">
        <f t="shared" si="68"/>
        <v>0.2</v>
      </c>
      <c r="M1236" s="74">
        <f t="shared" si="66"/>
        <v>64.115520000000004</v>
      </c>
      <c r="N1236" s="72">
        <f t="shared" si="67"/>
        <v>0</v>
      </c>
      <c r="O1236" s="131" t="s">
        <v>1928</v>
      </c>
    </row>
    <row r="1237" spans="2:15" x14ac:dyDescent="0.3">
      <c r="B1237" s="83">
        <v>2018</v>
      </c>
      <c r="C1237" s="143" t="s">
        <v>781</v>
      </c>
      <c r="D1237" s="139" t="s">
        <v>880</v>
      </c>
      <c r="E1237" s="143" t="s">
        <v>881</v>
      </c>
      <c r="F1237" s="131" t="s">
        <v>882</v>
      </c>
      <c r="G1237" s="131">
        <v>580</v>
      </c>
      <c r="H1237" s="131">
        <v>405</v>
      </c>
      <c r="I1237" s="131">
        <v>70</v>
      </c>
      <c r="K1237" s="74" t="s">
        <v>1879</v>
      </c>
      <c r="L1237" s="71">
        <f t="shared" si="68"/>
        <v>0</v>
      </c>
      <c r="M1237" s="74">
        <f t="shared" si="66"/>
        <v>16.114139999999999</v>
      </c>
      <c r="N1237" s="72">
        <f t="shared" si="67"/>
        <v>0</v>
      </c>
      <c r="O1237" s="131" t="s">
        <v>1930</v>
      </c>
    </row>
    <row r="1238" spans="2:15" x14ac:dyDescent="0.3">
      <c r="B1238" s="83">
        <v>2018</v>
      </c>
      <c r="C1238" s="143" t="s">
        <v>781</v>
      </c>
      <c r="D1238" s="139" t="s">
        <v>883</v>
      </c>
      <c r="E1238" s="143" t="s">
        <v>884</v>
      </c>
      <c r="F1238" s="131" t="s">
        <v>885</v>
      </c>
      <c r="G1238" s="131">
        <v>730</v>
      </c>
      <c r="H1238" s="131">
        <v>600</v>
      </c>
      <c r="I1238" s="131">
        <v>70</v>
      </c>
      <c r="K1238" s="74" t="s">
        <v>1879</v>
      </c>
      <c r="L1238" s="71">
        <f t="shared" si="68"/>
        <v>0</v>
      </c>
      <c r="M1238" s="74">
        <f t="shared" si="66"/>
        <v>30.046800000000001</v>
      </c>
      <c r="N1238" s="72">
        <f t="shared" si="67"/>
        <v>0</v>
      </c>
      <c r="O1238" s="131" t="s">
        <v>1930</v>
      </c>
    </row>
    <row r="1239" spans="2:15" x14ac:dyDescent="0.3">
      <c r="B1239" s="83">
        <v>2018</v>
      </c>
      <c r="C1239" s="133" t="s">
        <v>781</v>
      </c>
      <c r="D1239" s="133" t="s">
        <v>886</v>
      </c>
      <c r="E1239" s="133" t="s">
        <v>887</v>
      </c>
      <c r="F1239" s="133" t="s">
        <v>888</v>
      </c>
      <c r="G1239" s="133">
        <v>940</v>
      </c>
      <c r="H1239" s="133">
        <v>880</v>
      </c>
      <c r="I1239" s="133">
        <v>80</v>
      </c>
      <c r="K1239" s="74" t="s">
        <v>1879</v>
      </c>
      <c r="L1239" s="71">
        <f t="shared" si="68"/>
        <v>0</v>
      </c>
      <c r="M1239" s="74">
        <f t="shared" si="66"/>
        <v>64.85248</v>
      </c>
      <c r="N1239" s="72">
        <f t="shared" si="67"/>
        <v>0</v>
      </c>
      <c r="O1239" s="133" t="s">
        <v>1929</v>
      </c>
    </row>
    <row r="1240" spans="2:15" x14ac:dyDescent="0.3">
      <c r="B1240" s="83">
        <v>2018</v>
      </c>
      <c r="C1240" s="143" t="s">
        <v>781</v>
      </c>
      <c r="D1240" s="139" t="s">
        <v>889</v>
      </c>
      <c r="E1240" s="143" t="s">
        <v>890</v>
      </c>
      <c r="F1240" s="131" t="s">
        <v>891</v>
      </c>
      <c r="G1240" s="131">
        <v>580</v>
      </c>
      <c r="H1240" s="131">
        <v>405</v>
      </c>
      <c r="I1240" s="131">
        <v>70</v>
      </c>
      <c r="K1240" s="74" t="s">
        <v>1879</v>
      </c>
      <c r="L1240" s="71">
        <f t="shared" si="68"/>
        <v>0</v>
      </c>
      <c r="M1240" s="74">
        <f t="shared" si="66"/>
        <v>16.114139999999999</v>
      </c>
      <c r="N1240" s="72">
        <f t="shared" si="67"/>
        <v>0</v>
      </c>
      <c r="O1240" s="131" t="s">
        <v>1930</v>
      </c>
    </row>
    <row r="1241" spans="2:15" x14ac:dyDescent="0.3">
      <c r="B1241" s="83">
        <v>2018</v>
      </c>
      <c r="C1241" s="143" t="s">
        <v>781</v>
      </c>
      <c r="D1241" s="139" t="s">
        <v>892</v>
      </c>
      <c r="E1241" s="143" t="s">
        <v>893</v>
      </c>
      <c r="F1241" s="131" t="s">
        <v>894</v>
      </c>
      <c r="G1241" s="131">
        <v>730</v>
      </c>
      <c r="H1241" s="131">
        <v>600</v>
      </c>
      <c r="I1241" s="131">
        <v>70</v>
      </c>
      <c r="K1241" s="74" t="s">
        <v>1879</v>
      </c>
      <c r="L1241" s="71">
        <f t="shared" si="68"/>
        <v>0</v>
      </c>
      <c r="M1241" s="74">
        <f t="shared" si="66"/>
        <v>30.046800000000001</v>
      </c>
      <c r="N1241" s="72">
        <f t="shared" si="67"/>
        <v>0</v>
      </c>
      <c r="O1241" s="131" t="s">
        <v>1930</v>
      </c>
    </row>
    <row r="1242" spans="2:15" x14ac:dyDescent="0.3">
      <c r="B1242" s="83">
        <v>2018</v>
      </c>
      <c r="C1242" s="143" t="s">
        <v>781</v>
      </c>
      <c r="D1242" s="139" t="s">
        <v>895</v>
      </c>
      <c r="E1242" s="143" t="s">
        <v>896</v>
      </c>
      <c r="F1242" s="131" t="s">
        <v>897</v>
      </c>
      <c r="G1242" s="131">
        <v>940</v>
      </c>
      <c r="H1242" s="131">
        <v>880</v>
      </c>
      <c r="I1242" s="131">
        <v>80</v>
      </c>
      <c r="K1242" s="74" t="s">
        <v>1879</v>
      </c>
      <c r="L1242" s="71">
        <f t="shared" si="68"/>
        <v>0</v>
      </c>
      <c r="M1242" s="74">
        <f t="shared" si="66"/>
        <v>64.85248</v>
      </c>
      <c r="N1242" s="72">
        <f t="shared" si="67"/>
        <v>0</v>
      </c>
      <c r="O1242" s="131" t="s">
        <v>1929</v>
      </c>
    </row>
    <row r="1243" spans="2:15" x14ac:dyDescent="0.3">
      <c r="B1243" s="83">
        <v>2018</v>
      </c>
      <c r="C1243" s="143" t="s">
        <v>781</v>
      </c>
      <c r="D1243" s="143" t="s">
        <v>898</v>
      </c>
      <c r="E1243" s="143" t="s">
        <v>899</v>
      </c>
      <c r="F1243" s="131" t="s">
        <v>900</v>
      </c>
      <c r="G1243" s="145">
        <v>785</v>
      </c>
      <c r="H1243" s="145">
        <v>680</v>
      </c>
      <c r="I1243" s="145">
        <v>130</v>
      </c>
      <c r="K1243" s="74" t="s">
        <v>1879</v>
      </c>
      <c r="L1243" s="71">
        <f t="shared" si="68"/>
        <v>0</v>
      </c>
      <c r="M1243" s="74">
        <f t="shared" si="66"/>
        <v>68.006119999999996</v>
      </c>
      <c r="N1243" s="72">
        <f t="shared" si="67"/>
        <v>0</v>
      </c>
      <c r="O1243" s="131" t="s">
        <v>1925</v>
      </c>
    </row>
    <row r="1244" spans="2:15" x14ac:dyDescent="0.3">
      <c r="B1244" s="83">
        <v>2018</v>
      </c>
      <c r="C1244" s="143" t="s">
        <v>781</v>
      </c>
      <c r="D1244" s="143" t="s">
        <v>901</v>
      </c>
      <c r="E1244" s="143" t="s">
        <v>902</v>
      </c>
      <c r="F1244" s="131" t="s">
        <v>903</v>
      </c>
      <c r="G1244" s="131">
        <v>1150</v>
      </c>
      <c r="H1244" s="131">
        <v>1000</v>
      </c>
      <c r="I1244" s="131">
        <v>110</v>
      </c>
      <c r="K1244" s="74" t="s">
        <v>1879</v>
      </c>
      <c r="L1244" s="71">
        <f t="shared" si="68"/>
        <v>0.2</v>
      </c>
      <c r="M1244" s="74">
        <f t="shared" si="66"/>
        <v>123.97</v>
      </c>
      <c r="N1244" s="72">
        <f t="shared" si="67"/>
        <v>0</v>
      </c>
      <c r="O1244" s="131" t="s">
        <v>1928</v>
      </c>
    </row>
    <row r="1245" spans="2:15" x14ac:dyDescent="0.3">
      <c r="B1245" s="83">
        <v>2018</v>
      </c>
      <c r="C1245" s="143" t="s">
        <v>781</v>
      </c>
      <c r="D1245" s="143" t="s">
        <v>904</v>
      </c>
      <c r="E1245" s="143" t="s">
        <v>905</v>
      </c>
      <c r="F1245" s="131" t="s">
        <v>906</v>
      </c>
      <c r="G1245" s="131">
        <v>1150</v>
      </c>
      <c r="H1245" s="131">
        <v>1000</v>
      </c>
      <c r="I1245" s="131">
        <v>110</v>
      </c>
      <c r="K1245" s="74" t="s">
        <v>1879</v>
      </c>
      <c r="L1245" s="71">
        <f t="shared" si="68"/>
        <v>0.2</v>
      </c>
      <c r="M1245" s="74">
        <f t="shared" si="66"/>
        <v>123.97</v>
      </c>
      <c r="N1245" s="72">
        <f t="shared" si="67"/>
        <v>0</v>
      </c>
      <c r="O1245" s="131" t="s">
        <v>1928</v>
      </c>
    </row>
    <row r="1246" spans="2:15" x14ac:dyDescent="0.3">
      <c r="B1246" s="83">
        <v>2018</v>
      </c>
      <c r="C1246" s="143" t="s">
        <v>781</v>
      </c>
      <c r="D1246" s="143" t="s">
        <v>907</v>
      </c>
      <c r="E1246" s="143" t="s">
        <v>908</v>
      </c>
      <c r="F1246" s="131" t="s">
        <v>909</v>
      </c>
      <c r="G1246" s="131">
        <v>1150</v>
      </c>
      <c r="H1246" s="131">
        <v>1000</v>
      </c>
      <c r="I1246" s="131">
        <v>110</v>
      </c>
      <c r="K1246" s="74" t="s">
        <v>1879</v>
      </c>
      <c r="L1246" s="71">
        <f t="shared" si="68"/>
        <v>0.2</v>
      </c>
      <c r="M1246" s="74">
        <f t="shared" si="66"/>
        <v>123.97</v>
      </c>
      <c r="N1246" s="72">
        <f t="shared" si="67"/>
        <v>0</v>
      </c>
      <c r="O1246" s="131" t="s">
        <v>1928</v>
      </c>
    </row>
    <row r="1247" spans="2:15" x14ac:dyDescent="0.3">
      <c r="B1247" s="83">
        <v>2018</v>
      </c>
      <c r="C1247" s="133" t="s">
        <v>781</v>
      </c>
      <c r="D1247" s="133" t="s">
        <v>1978</v>
      </c>
      <c r="E1247" s="133" t="s">
        <v>1979</v>
      </c>
      <c r="F1247" s="133" t="s">
        <v>1980</v>
      </c>
      <c r="G1247" s="133">
        <v>940</v>
      </c>
      <c r="H1247" s="133">
        <v>870</v>
      </c>
      <c r="I1247" s="133">
        <v>170</v>
      </c>
      <c r="K1247" s="74" t="s">
        <v>1879</v>
      </c>
      <c r="L1247" s="71">
        <f t="shared" si="68"/>
        <v>0.2</v>
      </c>
      <c r="M1247" s="74">
        <f t="shared" si="66"/>
        <v>136.24547999999999</v>
      </c>
      <c r="N1247" s="72">
        <f t="shared" si="67"/>
        <v>0</v>
      </c>
      <c r="O1247" s="133" t="s">
        <v>1928</v>
      </c>
    </row>
    <row r="1248" spans="2:15" x14ac:dyDescent="0.3">
      <c r="B1248" s="83">
        <v>2018</v>
      </c>
      <c r="C1248" s="143" t="s">
        <v>781</v>
      </c>
      <c r="D1248" s="139" t="s">
        <v>913</v>
      </c>
      <c r="E1248" s="143" t="s">
        <v>914</v>
      </c>
      <c r="F1248" s="145" t="s">
        <v>915</v>
      </c>
      <c r="G1248" s="145">
        <v>740</v>
      </c>
      <c r="H1248" s="145">
        <v>650</v>
      </c>
      <c r="I1248" s="131">
        <v>110</v>
      </c>
      <c r="K1248" s="74" t="s">
        <v>1879</v>
      </c>
      <c r="L1248" s="71">
        <f t="shared" si="68"/>
        <v>0.2</v>
      </c>
      <c r="M1248" s="74">
        <f t="shared" si="66"/>
        <v>51.851799999999997</v>
      </c>
      <c r="N1248" s="72">
        <f t="shared" si="67"/>
        <v>0</v>
      </c>
      <c r="O1248" s="145" t="s">
        <v>1928</v>
      </c>
    </row>
    <row r="1249" spans="2:15" x14ac:dyDescent="0.3">
      <c r="B1249" s="83">
        <v>2018</v>
      </c>
      <c r="C1249" s="143" t="s">
        <v>781</v>
      </c>
      <c r="D1249" s="139" t="s">
        <v>916</v>
      </c>
      <c r="E1249" s="143" t="s">
        <v>917</v>
      </c>
      <c r="F1249" s="145" t="s">
        <v>918</v>
      </c>
      <c r="G1249" s="145">
        <v>940</v>
      </c>
      <c r="H1249" s="145">
        <v>870</v>
      </c>
      <c r="I1249" s="131">
        <v>140</v>
      </c>
      <c r="K1249" s="74" t="s">
        <v>1879</v>
      </c>
      <c r="L1249" s="71">
        <f t="shared" si="68"/>
        <v>0.2</v>
      </c>
      <c r="M1249" s="74">
        <f t="shared" si="66"/>
        <v>112.20216000000001</v>
      </c>
      <c r="N1249" s="72">
        <f t="shared" si="67"/>
        <v>0</v>
      </c>
      <c r="O1249" s="145" t="s">
        <v>1928</v>
      </c>
    </row>
    <row r="1250" spans="2:15" x14ac:dyDescent="0.3">
      <c r="B1250" s="83">
        <v>2018</v>
      </c>
      <c r="C1250" s="143" t="s">
        <v>781</v>
      </c>
      <c r="D1250" s="139" t="s">
        <v>919</v>
      </c>
      <c r="E1250" s="143" t="s">
        <v>920</v>
      </c>
      <c r="F1250" s="131" t="s">
        <v>921</v>
      </c>
      <c r="G1250" s="131">
        <v>580</v>
      </c>
      <c r="H1250" s="131">
        <v>405</v>
      </c>
      <c r="I1250" s="131">
        <v>70</v>
      </c>
      <c r="K1250" s="74" t="s">
        <v>1879</v>
      </c>
      <c r="L1250" s="71">
        <f t="shared" si="68"/>
        <v>0</v>
      </c>
      <c r="M1250" s="74">
        <f t="shared" si="66"/>
        <v>16.114139999999999</v>
      </c>
      <c r="N1250" s="72">
        <f t="shared" si="67"/>
        <v>0</v>
      </c>
      <c r="O1250" s="131" t="s">
        <v>1930</v>
      </c>
    </row>
    <row r="1251" spans="2:15" x14ac:dyDescent="0.3">
      <c r="B1251" s="83">
        <v>2018</v>
      </c>
      <c r="C1251" s="143" t="s">
        <v>781</v>
      </c>
      <c r="D1251" s="139" t="s">
        <v>922</v>
      </c>
      <c r="E1251" s="143" t="s">
        <v>923</v>
      </c>
      <c r="F1251" s="131" t="s">
        <v>924</v>
      </c>
      <c r="G1251" s="131">
        <v>785</v>
      </c>
      <c r="H1251" s="131">
        <v>660</v>
      </c>
      <c r="I1251" s="131">
        <v>70</v>
      </c>
      <c r="K1251" s="74" t="s">
        <v>1879</v>
      </c>
      <c r="L1251" s="71">
        <f t="shared" si="68"/>
        <v>0</v>
      </c>
      <c r="M1251" s="74">
        <f t="shared" ref="M1251:M1314" si="69">IF(K1251="PEBD",PRODUCT(G1251:I1251)*$D$6/1000000,0)</f>
        <v>35.54166</v>
      </c>
      <c r="N1251" s="72">
        <f t="shared" ref="N1251:N1314" si="70">IF(M1251="PEBD",PRODUCT(G1251:I1251)*$D$6/1000000,0)</f>
        <v>0</v>
      </c>
      <c r="O1251" s="131" t="s">
        <v>1930</v>
      </c>
    </row>
    <row r="1252" spans="2:15" x14ac:dyDescent="0.3">
      <c r="B1252" s="83">
        <v>2018</v>
      </c>
      <c r="C1252" s="143" t="s">
        <v>781</v>
      </c>
      <c r="D1252" s="139" t="s">
        <v>925</v>
      </c>
      <c r="E1252" s="143" t="s">
        <v>926</v>
      </c>
      <c r="F1252" s="131" t="s">
        <v>927</v>
      </c>
      <c r="G1252" s="131">
        <v>1000</v>
      </c>
      <c r="H1252" s="131">
        <v>900</v>
      </c>
      <c r="I1252" s="131">
        <v>80</v>
      </c>
      <c r="K1252" s="74" t="s">
        <v>1879</v>
      </c>
      <c r="L1252" s="71">
        <f t="shared" si="68"/>
        <v>0</v>
      </c>
      <c r="M1252" s="74">
        <f t="shared" si="69"/>
        <v>70.56</v>
      </c>
      <c r="N1252" s="72">
        <f t="shared" si="70"/>
        <v>0</v>
      </c>
      <c r="O1252" s="131" t="s">
        <v>1929</v>
      </c>
    </row>
    <row r="1253" spans="2:15" x14ac:dyDescent="0.3">
      <c r="B1253" s="83">
        <v>2018</v>
      </c>
      <c r="C1253" s="133" t="s">
        <v>781</v>
      </c>
      <c r="D1253" s="133" t="s">
        <v>541</v>
      </c>
      <c r="E1253" s="133" t="s">
        <v>929</v>
      </c>
      <c r="F1253" s="133" t="s">
        <v>930</v>
      </c>
      <c r="G1253" s="133">
        <v>785</v>
      </c>
      <c r="H1253" s="133">
        <v>660</v>
      </c>
      <c r="I1253" s="133">
        <v>70</v>
      </c>
      <c r="K1253" s="74" t="s">
        <v>1879</v>
      </c>
      <c r="L1253" s="71">
        <f t="shared" si="68"/>
        <v>0</v>
      </c>
      <c r="M1253" s="74">
        <f t="shared" si="69"/>
        <v>35.54166</v>
      </c>
      <c r="N1253" s="72">
        <f t="shared" si="70"/>
        <v>0</v>
      </c>
      <c r="O1253" s="133" t="s">
        <v>1930</v>
      </c>
    </row>
    <row r="1254" spans="2:15" x14ac:dyDescent="0.3">
      <c r="B1254" s="83">
        <v>2018</v>
      </c>
      <c r="C1254" s="143" t="s">
        <v>781</v>
      </c>
      <c r="D1254" s="139" t="s">
        <v>595</v>
      </c>
      <c r="E1254" s="143" t="s">
        <v>931</v>
      </c>
      <c r="F1254" s="131" t="s">
        <v>932</v>
      </c>
      <c r="G1254" s="131">
        <v>580</v>
      </c>
      <c r="H1254" s="131">
        <v>405</v>
      </c>
      <c r="I1254" s="131">
        <v>70</v>
      </c>
      <c r="K1254" s="74" t="s">
        <v>1879</v>
      </c>
      <c r="L1254" s="71">
        <f t="shared" si="68"/>
        <v>0</v>
      </c>
      <c r="M1254" s="74">
        <f t="shared" si="69"/>
        <v>16.114139999999999</v>
      </c>
      <c r="N1254" s="72">
        <f t="shared" si="70"/>
        <v>0</v>
      </c>
      <c r="O1254" s="131" t="s">
        <v>1930</v>
      </c>
    </row>
    <row r="1255" spans="2:15" x14ac:dyDescent="0.3">
      <c r="B1255" s="83">
        <v>2018</v>
      </c>
      <c r="C1255" s="143" t="s">
        <v>781</v>
      </c>
      <c r="D1255" s="141" t="s">
        <v>591</v>
      </c>
      <c r="E1255" s="143" t="s">
        <v>933</v>
      </c>
      <c r="F1255" s="131" t="s">
        <v>934</v>
      </c>
      <c r="G1255" s="131">
        <v>580</v>
      </c>
      <c r="H1255" s="131">
        <v>405</v>
      </c>
      <c r="I1255" s="131">
        <v>70</v>
      </c>
      <c r="K1255" s="74" t="s">
        <v>1879</v>
      </c>
      <c r="L1255" s="71">
        <f t="shared" si="68"/>
        <v>0</v>
      </c>
      <c r="M1255" s="74">
        <f t="shared" si="69"/>
        <v>16.114139999999999</v>
      </c>
      <c r="N1255" s="72">
        <f t="shared" si="70"/>
        <v>0</v>
      </c>
      <c r="O1255" s="131" t="s">
        <v>1930</v>
      </c>
    </row>
    <row r="1256" spans="2:15" x14ac:dyDescent="0.3">
      <c r="B1256" s="83">
        <v>2018</v>
      </c>
      <c r="C1256" s="143" t="s">
        <v>781</v>
      </c>
      <c r="D1256" s="141" t="s">
        <v>938</v>
      </c>
      <c r="E1256" s="143" t="s">
        <v>939</v>
      </c>
      <c r="F1256" s="131" t="s">
        <v>940</v>
      </c>
      <c r="G1256" s="131">
        <v>580</v>
      </c>
      <c r="H1256" s="131">
        <v>405</v>
      </c>
      <c r="I1256" s="131">
        <v>70</v>
      </c>
      <c r="K1256" s="74" t="s">
        <v>1879</v>
      </c>
      <c r="L1256" s="71">
        <f t="shared" si="68"/>
        <v>0</v>
      </c>
      <c r="M1256" s="74">
        <f t="shared" si="69"/>
        <v>16.114139999999999</v>
      </c>
      <c r="N1256" s="72">
        <f t="shared" si="70"/>
        <v>0</v>
      </c>
      <c r="O1256" s="131" t="s">
        <v>1930</v>
      </c>
    </row>
    <row r="1257" spans="2:15" x14ac:dyDescent="0.3">
      <c r="B1257" s="83">
        <v>2018</v>
      </c>
      <c r="C1257" s="143" t="s">
        <v>781</v>
      </c>
      <c r="D1257" s="143" t="s">
        <v>941</v>
      </c>
      <c r="E1257" s="143" t="s">
        <v>942</v>
      </c>
      <c r="F1257" s="131" t="s">
        <v>943</v>
      </c>
      <c r="G1257" s="131">
        <v>1000</v>
      </c>
      <c r="H1257" s="131">
        <v>900</v>
      </c>
      <c r="I1257" s="131">
        <v>80</v>
      </c>
      <c r="K1257" s="74" t="s">
        <v>1879</v>
      </c>
      <c r="L1257" s="71">
        <f t="shared" si="68"/>
        <v>0</v>
      </c>
      <c r="M1257" s="74">
        <f t="shared" si="69"/>
        <v>70.56</v>
      </c>
      <c r="N1257" s="72">
        <f t="shared" si="70"/>
        <v>0</v>
      </c>
      <c r="O1257" s="131" t="s">
        <v>1929</v>
      </c>
    </row>
    <row r="1258" spans="2:15" x14ac:dyDescent="0.3">
      <c r="B1258" s="83">
        <v>2018</v>
      </c>
      <c r="C1258" s="143" t="s">
        <v>781</v>
      </c>
      <c r="D1258" s="141" t="s">
        <v>593</v>
      </c>
      <c r="E1258" s="143" t="s">
        <v>944</v>
      </c>
      <c r="F1258" s="131" t="s">
        <v>945</v>
      </c>
      <c r="G1258" s="131">
        <v>580</v>
      </c>
      <c r="H1258" s="131">
        <v>405</v>
      </c>
      <c r="I1258" s="131">
        <v>70</v>
      </c>
      <c r="K1258" s="74" t="s">
        <v>1879</v>
      </c>
      <c r="L1258" s="71">
        <f t="shared" si="68"/>
        <v>0</v>
      </c>
      <c r="M1258" s="74">
        <f t="shared" si="69"/>
        <v>16.114139999999999</v>
      </c>
      <c r="N1258" s="72">
        <f t="shared" si="70"/>
        <v>0</v>
      </c>
      <c r="O1258" s="131" t="s">
        <v>1930</v>
      </c>
    </row>
    <row r="1259" spans="2:15" x14ac:dyDescent="0.3">
      <c r="B1259" s="83">
        <v>2018</v>
      </c>
      <c r="C1259" s="143" t="s">
        <v>781</v>
      </c>
      <c r="D1259" s="139" t="s">
        <v>548</v>
      </c>
      <c r="E1259" s="143" t="s">
        <v>946</v>
      </c>
      <c r="F1259" s="131" t="s">
        <v>947</v>
      </c>
      <c r="G1259" s="131">
        <v>580</v>
      </c>
      <c r="H1259" s="131">
        <v>405</v>
      </c>
      <c r="I1259" s="131">
        <v>70</v>
      </c>
      <c r="K1259" s="74" t="s">
        <v>1879</v>
      </c>
      <c r="L1259" s="71">
        <f t="shared" si="68"/>
        <v>0</v>
      </c>
      <c r="M1259" s="74">
        <f t="shared" si="69"/>
        <v>16.114139999999999</v>
      </c>
      <c r="N1259" s="72">
        <f t="shared" si="70"/>
        <v>0</v>
      </c>
      <c r="O1259" s="131" t="s">
        <v>1930</v>
      </c>
    </row>
    <row r="1260" spans="2:15" x14ac:dyDescent="0.3">
      <c r="B1260" s="83">
        <v>2018</v>
      </c>
      <c r="C1260" s="143" t="s">
        <v>781</v>
      </c>
      <c r="D1260" s="139" t="s">
        <v>589</v>
      </c>
      <c r="E1260" s="143" t="s">
        <v>948</v>
      </c>
      <c r="F1260" s="131" t="s">
        <v>949</v>
      </c>
      <c r="G1260" s="131">
        <v>730</v>
      </c>
      <c r="H1260" s="131">
        <v>600</v>
      </c>
      <c r="I1260" s="131">
        <v>70</v>
      </c>
      <c r="K1260" s="74" t="s">
        <v>1879</v>
      </c>
      <c r="L1260" s="71">
        <f t="shared" si="68"/>
        <v>0</v>
      </c>
      <c r="M1260" s="74">
        <f t="shared" si="69"/>
        <v>30.046800000000001</v>
      </c>
      <c r="N1260" s="72">
        <f t="shared" si="70"/>
        <v>0</v>
      </c>
      <c r="O1260" s="131" t="s">
        <v>1930</v>
      </c>
    </row>
    <row r="1261" spans="2:15" x14ac:dyDescent="0.3">
      <c r="B1261" s="83">
        <v>2018</v>
      </c>
      <c r="C1261" s="143" t="s">
        <v>781</v>
      </c>
      <c r="D1261" s="143" t="s">
        <v>950</v>
      </c>
      <c r="E1261" s="143" t="s">
        <v>951</v>
      </c>
      <c r="F1261" s="131" t="s">
        <v>952</v>
      </c>
      <c r="G1261" s="131">
        <v>940</v>
      </c>
      <c r="H1261" s="131">
        <v>880</v>
      </c>
      <c r="I1261" s="131">
        <v>80</v>
      </c>
      <c r="K1261" s="74" t="s">
        <v>1879</v>
      </c>
      <c r="L1261" s="71">
        <f t="shared" si="68"/>
        <v>0</v>
      </c>
      <c r="M1261" s="74">
        <f t="shared" si="69"/>
        <v>64.85248</v>
      </c>
      <c r="N1261" s="72">
        <f t="shared" si="70"/>
        <v>0</v>
      </c>
      <c r="O1261" s="131" t="s">
        <v>1929</v>
      </c>
    </row>
    <row r="1262" spans="2:15" x14ac:dyDescent="0.3">
      <c r="B1262" s="83">
        <v>2018</v>
      </c>
      <c r="C1262" s="143" t="s">
        <v>781</v>
      </c>
      <c r="D1262" s="141" t="s">
        <v>953</v>
      </c>
      <c r="E1262" s="143" t="s">
        <v>954</v>
      </c>
      <c r="F1262" s="131" t="s">
        <v>955</v>
      </c>
      <c r="G1262" s="131">
        <v>785</v>
      </c>
      <c r="H1262" s="131">
        <v>660</v>
      </c>
      <c r="I1262" s="131">
        <v>70</v>
      </c>
      <c r="K1262" s="74" t="s">
        <v>1879</v>
      </c>
      <c r="L1262" s="71">
        <f t="shared" si="68"/>
        <v>0</v>
      </c>
      <c r="M1262" s="74">
        <f t="shared" si="69"/>
        <v>35.54166</v>
      </c>
      <c r="N1262" s="72">
        <f t="shared" si="70"/>
        <v>0</v>
      </c>
      <c r="O1262" s="131" t="s">
        <v>1930</v>
      </c>
    </row>
    <row r="1263" spans="2:15" x14ac:dyDescent="0.3">
      <c r="B1263" s="83">
        <v>2018</v>
      </c>
      <c r="C1263" s="143" t="s">
        <v>781</v>
      </c>
      <c r="D1263" s="141" t="s">
        <v>956</v>
      </c>
      <c r="E1263" s="143" t="s">
        <v>957</v>
      </c>
      <c r="F1263" s="131" t="s">
        <v>958</v>
      </c>
      <c r="G1263" s="131">
        <v>1000</v>
      </c>
      <c r="H1263" s="131">
        <v>900</v>
      </c>
      <c r="I1263" s="131">
        <v>80</v>
      </c>
      <c r="K1263" s="74" t="s">
        <v>1879</v>
      </c>
      <c r="L1263" s="71">
        <f t="shared" si="68"/>
        <v>0</v>
      </c>
      <c r="M1263" s="74">
        <f t="shared" si="69"/>
        <v>70.56</v>
      </c>
      <c r="N1263" s="72">
        <f t="shared" si="70"/>
        <v>0</v>
      </c>
      <c r="O1263" s="131" t="s">
        <v>1929</v>
      </c>
    </row>
    <row r="1264" spans="2:15" x14ac:dyDescent="0.3">
      <c r="B1264" s="83">
        <v>2018</v>
      </c>
      <c r="C1264" s="143" t="s">
        <v>781</v>
      </c>
      <c r="D1264" s="141" t="s">
        <v>959</v>
      </c>
      <c r="E1264" s="143" t="s">
        <v>960</v>
      </c>
      <c r="F1264" s="131" t="s">
        <v>961</v>
      </c>
      <c r="G1264" s="131">
        <v>1150</v>
      </c>
      <c r="H1264" s="131">
        <v>1000</v>
      </c>
      <c r="I1264" s="131">
        <v>100</v>
      </c>
      <c r="K1264" s="74" t="s">
        <v>1879</v>
      </c>
      <c r="L1264" s="71">
        <f t="shared" si="68"/>
        <v>0.2</v>
      </c>
      <c r="M1264" s="74">
        <f t="shared" si="69"/>
        <v>112.7</v>
      </c>
      <c r="N1264" s="72">
        <f t="shared" si="70"/>
        <v>0</v>
      </c>
      <c r="O1264" s="131" t="s">
        <v>1928</v>
      </c>
    </row>
    <row r="1265" spans="2:15" x14ac:dyDescent="0.3">
      <c r="B1265" s="83">
        <v>2018</v>
      </c>
      <c r="C1265" s="143" t="s">
        <v>781</v>
      </c>
      <c r="D1265" s="141" t="s">
        <v>962</v>
      </c>
      <c r="E1265" s="143" t="s">
        <v>963</v>
      </c>
      <c r="F1265" s="131" t="s">
        <v>964</v>
      </c>
      <c r="G1265" s="131">
        <v>785</v>
      </c>
      <c r="H1265" s="131">
        <v>660</v>
      </c>
      <c r="I1265" s="131">
        <v>70</v>
      </c>
      <c r="K1265" s="74" t="s">
        <v>1879</v>
      </c>
      <c r="L1265" s="71">
        <f t="shared" si="68"/>
        <v>0</v>
      </c>
      <c r="M1265" s="74">
        <f t="shared" si="69"/>
        <v>35.54166</v>
      </c>
      <c r="N1265" s="72">
        <f t="shared" si="70"/>
        <v>0</v>
      </c>
      <c r="O1265" s="131" t="s">
        <v>1930</v>
      </c>
    </row>
    <row r="1266" spans="2:15" x14ac:dyDescent="0.3">
      <c r="B1266" s="83">
        <v>2018</v>
      </c>
      <c r="C1266" s="143" t="s">
        <v>781</v>
      </c>
      <c r="D1266" s="141" t="s">
        <v>965</v>
      </c>
      <c r="E1266" s="143" t="s">
        <v>966</v>
      </c>
      <c r="F1266" s="131" t="s">
        <v>967</v>
      </c>
      <c r="G1266" s="131">
        <v>1000</v>
      </c>
      <c r="H1266" s="131">
        <v>900</v>
      </c>
      <c r="I1266" s="131">
        <v>80</v>
      </c>
      <c r="K1266" s="74" t="s">
        <v>1879</v>
      </c>
      <c r="L1266" s="71">
        <f t="shared" si="68"/>
        <v>0</v>
      </c>
      <c r="M1266" s="74">
        <f t="shared" si="69"/>
        <v>70.56</v>
      </c>
      <c r="N1266" s="72">
        <f t="shared" si="70"/>
        <v>0</v>
      </c>
      <c r="O1266" s="131" t="s">
        <v>1929</v>
      </c>
    </row>
    <row r="1267" spans="2:15" x14ac:dyDescent="0.3">
      <c r="B1267" s="83">
        <v>2018</v>
      </c>
      <c r="C1267" s="133" t="s">
        <v>781</v>
      </c>
      <c r="D1267" s="133" t="s">
        <v>968</v>
      </c>
      <c r="E1267" s="133" t="s">
        <v>969</v>
      </c>
      <c r="F1267" s="133" t="s">
        <v>970</v>
      </c>
      <c r="G1267" s="133">
        <v>785</v>
      </c>
      <c r="H1267" s="133">
        <v>650</v>
      </c>
      <c r="I1267" s="133">
        <v>80</v>
      </c>
      <c r="K1267" s="74" t="s">
        <v>1879</v>
      </c>
      <c r="L1267" s="71">
        <f t="shared" si="68"/>
        <v>0.2</v>
      </c>
      <c r="M1267" s="74">
        <f t="shared" si="69"/>
        <v>40.003599999999999</v>
      </c>
      <c r="N1267" s="72">
        <f t="shared" si="70"/>
        <v>0</v>
      </c>
      <c r="O1267" s="133" t="s">
        <v>1928</v>
      </c>
    </row>
    <row r="1268" spans="2:15" x14ac:dyDescent="0.3">
      <c r="B1268" s="83">
        <v>2018</v>
      </c>
      <c r="C1268" s="139" t="s">
        <v>781</v>
      </c>
      <c r="D1268" s="141" t="s">
        <v>971</v>
      </c>
      <c r="E1268" s="143" t="s">
        <v>972</v>
      </c>
      <c r="F1268" s="131" t="s">
        <v>973</v>
      </c>
      <c r="G1268" s="131">
        <v>1000</v>
      </c>
      <c r="H1268" s="131">
        <v>900</v>
      </c>
      <c r="I1268" s="131">
        <v>80</v>
      </c>
      <c r="K1268" s="74" t="s">
        <v>1879</v>
      </c>
      <c r="L1268" s="71">
        <f t="shared" si="68"/>
        <v>0.2</v>
      </c>
      <c r="M1268" s="74">
        <f t="shared" si="69"/>
        <v>70.56</v>
      </c>
      <c r="N1268" s="72">
        <f t="shared" si="70"/>
        <v>0</v>
      </c>
      <c r="O1268" s="131" t="s">
        <v>1928</v>
      </c>
    </row>
    <row r="1269" spans="2:15" x14ac:dyDescent="0.3">
      <c r="B1269" s="83">
        <v>2018</v>
      </c>
      <c r="C1269" s="139" t="s">
        <v>781</v>
      </c>
      <c r="D1269" s="139" t="s">
        <v>974</v>
      </c>
      <c r="E1269" s="143" t="s">
        <v>975</v>
      </c>
      <c r="F1269" s="131" t="s">
        <v>976</v>
      </c>
      <c r="G1269" s="131">
        <v>1150</v>
      </c>
      <c r="H1269" s="131">
        <v>1000</v>
      </c>
      <c r="I1269" s="131">
        <v>100</v>
      </c>
      <c r="K1269" s="74" t="s">
        <v>1879</v>
      </c>
      <c r="L1269" s="71">
        <f t="shared" si="68"/>
        <v>0.2</v>
      </c>
      <c r="M1269" s="74">
        <f t="shared" si="69"/>
        <v>112.7</v>
      </c>
      <c r="N1269" s="72">
        <f t="shared" si="70"/>
        <v>0</v>
      </c>
      <c r="O1269" s="131" t="s">
        <v>1928</v>
      </c>
    </row>
    <row r="1270" spans="2:15" x14ac:dyDescent="0.3">
      <c r="B1270" s="83">
        <v>2018</v>
      </c>
      <c r="C1270" s="139" t="s">
        <v>781</v>
      </c>
      <c r="D1270" s="139" t="s">
        <v>977</v>
      </c>
      <c r="E1270" s="143" t="s">
        <v>978</v>
      </c>
      <c r="F1270" s="131" t="s">
        <v>979</v>
      </c>
      <c r="G1270" s="131">
        <v>1000</v>
      </c>
      <c r="H1270" s="131">
        <v>880</v>
      </c>
      <c r="I1270" s="131">
        <v>110</v>
      </c>
      <c r="K1270" s="74" t="s">
        <v>1879</v>
      </c>
      <c r="L1270" s="71">
        <f t="shared" si="68"/>
        <v>0.2</v>
      </c>
      <c r="M1270" s="74">
        <f t="shared" si="69"/>
        <v>94.864000000000004</v>
      </c>
      <c r="N1270" s="72">
        <f t="shared" si="70"/>
        <v>0</v>
      </c>
      <c r="O1270" s="131" t="s">
        <v>1928</v>
      </c>
    </row>
    <row r="1271" spans="2:15" x14ac:dyDescent="0.3">
      <c r="B1271" s="83">
        <v>2018</v>
      </c>
      <c r="C1271" s="143" t="s">
        <v>781</v>
      </c>
      <c r="D1271" s="139" t="s">
        <v>980</v>
      </c>
      <c r="E1271" s="143" t="s">
        <v>981</v>
      </c>
      <c r="F1271" s="131" t="s">
        <v>982</v>
      </c>
      <c r="G1271" s="131">
        <v>580</v>
      </c>
      <c r="H1271" s="131">
        <v>405</v>
      </c>
      <c r="I1271" s="131">
        <v>70</v>
      </c>
      <c r="K1271" s="74" t="s">
        <v>1879</v>
      </c>
      <c r="L1271" s="71">
        <f t="shared" si="68"/>
        <v>0</v>
      </c>
      <c r="M1271" s="74">
        <f t="shared" si="69"/>
        <v>16.114139999999999</v>
      </c>
      <c r="N1271" s="72">
        <f t="shared" si="70"/>
        <v>0</v>
      </c>
      <c r="O1271" s="131" t="s">
        <v>1930</v>
      </c>
    </row>
    <row r="1272" spans="2:15" x14ac:dyDescent="0.3">
      <c r="B1272" s="83">
        <v>2018</v>
      </c>
      <c r="C1272" s="143" t="s">
        <v>781</v>
      </c>
      <c r="D1272" s="139" t="s">
        <v>983</v>
      </c>
      <c r="E1272" s="143" t="s">
        <v>984</v>
      </c>
      <c r="F1272" s="131" t="s">
        <v>985</v>
      </c>
      <c r="G1272" s="131">
        <v>730</v>
      </c>
      <c r="H1272" s="131">
        <v>600</v>
      </c>
      <c r="I1272" s="131">
        <v>70</v>
      </c>
      <c r="K1272" s="74" t="s">
        <v>1879</v>
      </c>
      <c r="L1272" s="71">
        <f t="shared" si="68"/>
        <v>0</v>
      </c>
      <c r="M1272" s="74">
        <f t="shared" si="69"/>
        <v>30.046800000000001</v>
      </c>
      <c r="N1272" s="72">
        <f t="shared" si="70"/>
        <v>0</v>
      </c>
      <c r="O1272" s="131" t="s">
        <v>1930</v>
      </c>
    </row>
    <row r="1273" spans="2:15" x14ac:dyDescent="0.3">
      <c r="B1273" s="83">
        <v>2018</v>
      </c>
      <c r="C1273" s="143" t="s">
        <v>781</v>
      </c>
      <c r="D1273" s="139" t="s">
        <v>986</v>
      </c>
      <c r="E1273" s="143" t="s">
        <v>987</v>
      </c>
      <c r="F1273" s="131" t="s">
        <v>988</v>
      </c>
      <c r="G1273" s="131">
        <v>940</v>
      </c>
      <c r="H1273" s="131">
        <v>900</v>
      </c>
      <c r="I1273" s="131">
        <v>80</v>
      </c>
      <c r="K1273" s="74" t="s">
        <v>1879</v>
      </c>
      <c r="L1273" s="71">
        <f t="shared" si="68"/>
        <v>0</v>
      </c>
      <c r="M1273" s="74">
        <f t="shared" si="69"/>
        <v>66.326400000000007</v>
      </c>
      <c r="N1273" s="72">
        <f t="shared" si="70"/>
        <v>0</v>
      </c>
      <c r="O1273" s="131" t="s">
        <v>1929</v>
      </c>
    </row>
    <row r="1274" spans="2:15" x14ac:dyDescent="0.3">
      <c r="B1274" s="83">
        <v>2018</v>
      </c>
      <c r="C1274" s="131" t="s">
        <v>14</v>
      </c>
      <c r="D1274" s="131" t="s">
        <v>989</v>
      </c>
      <c r="E1274" s="131" t="s">
        <v>990</v>
      </c>
      <c r="F1274" s="147" t="s">
        <v>991</v>
      </c>
      <c r="G1274" s="139">
        <v>1150</v>
      </c>
      <c r="H1274" s="139">
        <v>950</v>
      </c>
      <c r="I1274" s="147">
        <v>150</v>
      </c>
      <c r="K1274" s="74" t="s">
        <v>1879</v>
      </c>
      <c r="L1274" s="71">
        <f t="shared" si="68"/>
        <v>0.2</v>
      </c>
      <c r="M1274" s="74">
        <f t="shared" si="69"/>
        <v>160.5975</v>
      </c>
      <c r="N1274" s="72">
        <f t="shared" si="70"/>
        <v>0</v>
      </c>
      <c r="O1274" s="147" t="s">
        <v>1928</v>
      </c>
    </row>
    <row r="1275" spans="2:15" x14ac:dyDescent="0.3">
      <c r="B1275" s="83">
        <v>2018</v>
      </c>
      <c r="C1275" s="133" t="s">
        <v>14</v>
      </c>
      <c r="D1275" s="133" t="s">
        <v>105</v>
      </c>
      <c r="E1275" s="133" t="s">
        <v>2058</v>
      </c>
      <c r="F1275" s="133" t="s">
        <v>2059</v>
      </c>
      <c r="G1275" s="133">
        <v>1150</v>
      </c>
      <c r="H1275" s="133">
        <v>950</v>
      </c>
      <c r="I1275" s="133">
        <v>100</v>
      </c>
      <c r="K1275" s="74" t="s">
        <v>1879</v>
      </c>
      <c r="L1275" s="71">
        <f t="shared" si="68"/>
        <v>0.2</v>
      </c>
      <c r="M1275" s="74">
        <f t="shared" si="69"/>
        <v>107.065</v>
      </c>
      <c r="N1275" s="72">
        <f t="shared" si="70"/>
        <v>0</v>
      </c>
      <c r="O1275" s="133" t="s">
        <v>1928</v>
      </c>
    </row>
    <row r="1276" spans="2:15" x14ac:dyDescent="0.3">
      <c r="B1276" s="83">
        <v>2018</v>
      </c>
      <c r="C1276" s="131" t="s">
        <v>14</v>
      </c>
      <c r="D1276" s="131" t="s">
        <v>532</v>
      </c>
      <c r="E1276" s="131" t="s">
        <v>1004</v>
      </c>
      <c r="F1276" s="148" t="s">
        <v>1005</v>
      </c>
      <c r="G1276" s="148">
        <v>1150</v>
      </c>
      <c r="H1276" s="148">
        <v>1000</v>
      </c>
      <c r="I1276" s="148">
        <v>100</v>
      </c>
      <c r="K1276" s="74" t="s">
        <v>1879</v>
      </c>
      <c r="L1276" s="71">
        <f t="shared" si="68"/>
        <v>0.2</v>
      </c>
      <c r="M1276" s="74">
        <f t="shared" si="69"/>
        <v>112.7</v>
      </c>
      <c r="N1276" s="72">
        <f t="shared" si="70"/>
        <v>0</v>
      </c>
      <c r="O1276" s="148" t="s">
        <v>1928</v>
      </c>
    </row>
    <row r="1277" spans="2:15" x14ac:dyDescent="0.3">
      <c r="B1277" s="83">
        <v>2018</v>
      </c>
      <c r="C1277" s="131" t="s">
        <v>14</v>
      </c>
      <c r="D1277" s="131" t="s">
        <v>1006</v>
      </c>
      <c r="E1277" s="131" t="s">
        <v>1007</v>
      </c>
      <c r="F1277" s="131" t="s">
        <v>1008</v>
      </c>
      <c r="G1277" s="131">
        <v>1140</v>
      </c>
      <c r="H1277" s="131">
        <v>980</v>
      </c>
      <c r="I1277" s="131">
        <v>170</v>
      </c>
      <c r="K1277" s="74" t="s">
        <v>1879</v>
      </c>
      <c r="L1277" s="71">
        <f t="shared" si="68"/>
        <v>0</v>
      </c>
      <c r="M1277" s="74">
        <f t="shared" si="69"/>
        <v>186.12551999999999</v>
      </c>
      <c r="N1277" s="72">
        <f t="shared" si="70"/>
        <v>0</v>
      </c>
      <c r="O1277" s="131" t="s">
        <v>1932</v>
      </c>
    </row>
    <row r="1278" spans="2:15" x14ac:dyDescent="0.3">
      <c r="B1278" s="83">
        <v>2018</v>
      </c>
      <c r="C1278" s="139" t="s">
        <v>1009</v>
      </c>
      <c r="D1278" s="139" t="s">
        <v>203</v>
      </c>
      <c r="E1278" s="131" t="s">
        <v>1016</v>
      </c>
      <c r="F1278" s="131" t="s">
        <v>1017</v>
      </c>
      <c r="G1278" s="131">
        <v>1000</v>
      </c>
      <c r="H1278" s="131">
        <v>900</v>
      </c>
      <c r="I1278" s="131">
        <v>80</v>
      </c>
      <c r="K1278" s="74" t="s">
        <v>1879</v>
      </c>
      <c r="L1278" s="71">
        <f t="shared" si="68"/>
        <v>0.2</v>
      </c>
      <c r="M1278" s="74">
        <f t="shared" si="69"/>
        <v>70.56</v>
      </c>
      <c r="N1278" s="72">
        <f t="shared" si="70"/>
        <v>0</v>
      </c>
      <c r="O1278" s="131" t="s">
        <v>1928</v>
      </c>
    </row>
    <row r="1279" spans="2:15" x14ac:dyDescent="0.3">
      <c r="B1279" s="83">
        <v>2018</v>
      </c>
      <c r="C1279" s="131" t="s">
        <v>1021</v>
      </c>
      <c r="D1279" s="131" t="s">
        <v>1022</v>
      </c>
      <c r="E1279" s="131" t="s">
        <v>1023</v>
      </c>
      <c r="F1279" s="131" t="s">
        <v>1024</v>
      </c>
      <c r="G1279" s="131">
        <v>1360</v>
      </c>
      <c r="H1279" s="131">
        <v>950</v>
      </c>
      <c r="I1279" s="131">
        <v>110</v>
      </c>
      <c r="K1279" s="74" t="s">
        <v>1879</v>
      </c>
      <c r="L1279" s="71">
        <f t="shared" si="68"/>
        <v>0</v>
      </c>
      <c r="M1279" s="74">
        <f t="shared" si="69"/>
        <v>139.27760000000001</v>
      </c>
      <c r="N1279" s="72">
        <f t="shared" si="70"/>
        <v>0</v>
      </c>
      <c r="O1279" s="131" t="s">
        <v>1933</v>
      </c>
    </row>
    <row r="1280" spans="2:15" x14ac:dyDescent="0.3">
      <c r="B1280" s="83">
        <v>2018</v>
      </c>
      <c r="C1280" s="131" t="s">
        <v>1021</v>
      </c>
      <c r="D1280" s="131" t="s">
        <v>1025</v>
      </c>
      <c r="E1280" s="131" t="s">
        <v>1026</v>
      </c>
      <c r="F1280" s="131" t="s">
        <v>1027</v>
      </c>
      <c r="G1280" s="131">
        <v>1360</v>
      </c>
      <c r="H1280" s="131">
        <v>1500</v>
      </c>
      <c r="I1280" s="131">
        <v>110</v>
      </c>
      <c r="K1280" s="74" t="s">
        <v>1879</v>
      </c>
      <c r="L1280" s="71">
        <f t="shared" si="68"/>
        <v>0</v>
      </c>
      <c r="M1280" s="74">
        <f t="shared" si="69"/>
        <v>219.91200000000001</v>
      </c>
      <c r="N1280" s="72">
        <f t="shared" si="70"/>
        <v>0</v>
      </c>
      <c r="O1280" s="131" t="s">
        <v>1933</v>
      </c>
    </row>
    <row r="1281" spans="2:15" x14ac:dyDescent="0.3">
      <c r="B1281" s="83">
        <v>2018</v>
      </c>
      <c r="C1281" s="139" t="s">
        <v>1018</v>
      </c>
      <c r="D1281" s="139" t="s">
        <v>1019</v>
      </c>
      <c r="E1281" s="131" t="s">
        <v>1882</v>
      </c>
      <c r="F1281" s="131" t="s">
        <v>1020</v>
      </c>
      <c r="G1281" s="131">
        <v>940</v>
      </c>
      <c r="H1281" s="131">
        <v>870</v>
      </c>
      <c r="I1281" s="131">
        <v>90</v>
      </c>
      <c r="K1281" s="74" t="s">
        <v>1879</v>
      </c>
      <c r="L1281" s="71">
        <f t="shared" si="68"/>
        <v>0.2</v>
      </c>
      <c r="M1281" s="74">
        <f t="shared" si="69"/>
        <v>72.129959999999997</v>
      </c>
      <c r="N1281" s="72">
        <f t="shared" si="70"/>
        <v>0</v>
      </c>
      <c r="O1281" s="131" t="s">
        <v>1928</v>
      </c>
    </row>
    <row r="1282" spans="2:15" x14ac:dyDescent="0.3">
      <c r="B1282" s="83">
        <v>2018</v>
      </c>
      <c r="C1282" s="131" t="s">
        <v>1028</v>
      </c>
      <c r="D1282" s="131" t="s">
        <v>1029</v>
      </c>
      <c r="E1282" s="131" t="s">
        <v>1030</v>
      </c>
      <c r="F1282" s="131" t="s">
        <v>1031</v>
      </c>
      <c r="G1282" s="131">
        <v>680</v>
      </c>
      <c r="H1282" s="131">
        <v>520</v>
      </c>
      <c r="I1282" s="131">
        <v>65</v>
      </c>
      <c r="K1282" s="74" t="s">
        <v>1879</v>
      </c>
      <c r="L1282" s="71">
        <f t="shared" si="68"/>
        <v>0.2</v>
      </c>
      <c r="M1282" s="74">
        <f t="shared" si="69"/>
        <v>22.524319999999999</v>
      </c>
      <c r="N1282" s="72">
        <f t="shared" si="70"/>
        <v>0</v>
      </c>
      <c r="O1282" s="131" t="s">
        <v>1928</v>
      </c>
    </row>
    <row r="1283" spans="2:15" x14ac:dyDescent="0.3">
      <c r="B1283" s="83">
        <v>2018</v>
      </c>
      <c r="C1283" s="130" t="s">
        <v>1032</v>
      </c>
      <c r="D1283" s="130" t="s">
        <v>1033</v>
      </c>
      <c r="E1283" s="131" t="s">
        <v>1034</v>
      </c>
      <c r="F1283" s="131" t="s">
        <v>1035</v>
      </c>
      <c r="G1283" s="131">
        <v>1040</v>
      </c>
      <c r="H1283" s="131">
        <v>950</v>
      </c>
      <c r="I1283" s="131">
        <v>80</v>
      </c>
      <c r="K1283" s="74" t="s">
        <v>1879</v>
      </c>
      <c r="L1283" s="71">
        <f t="shared" si="68"/>
        <v>0</v>
      </c>
      <c r="M1283" s="74">
        <f t="shared" si="69"/>
        <v>77.459199999999996</v>
      </c>
      <c r="N1283" s="72">
        <f t="shared" si="70"/>
        <v>0</v>
      </c>
      <c r="O1283" s="131" t="s">
        <v>1934</v>
      </c>
    </row>
    <row r="1284" spans="2:15" x14ac:dyDescent="0.3">
      <c r="B1284" s="83">
        <v>2018</v>
      </c>
      <c r="C1284" s="130" t="s">
        <v>1032</v>
      </c>
      <c r="D1284" s="130" t="s">
        <v>1036</v>
      </c>
      <c r="E1284" s="131" t="s">
        <v>1037</v>
      </c>
      <c r="F1284" s="131" t="s">
        <v>1038</v>
      </c>
      <c r="G1284" s="131">
        <v>1000</v>
      </c>
      <c r="H1284" s="131">
        <v>880</v>
      </c>
      <c r="I1284" s="131">
        <v>80</v>
      </c>
      <c r="K1284" s="74" t="s">
        <v>1879</v>
      </c>
      <c r="L1284" s="71">
        <f t="shared" si="68"/>
        <v>0</v>
      </c>
      <c r="M1284" s="74">
        <f t="shared" si="69"/>
        <v>68.992000000000004</v>
      </c>
      <c r="N1284" s="72">
        <f t="shared" si="70"/>
        <v>0</v>
      </c>
      <c r="O1284" s="131" t="s">
        <v>1934</v>
      </c>
    </row>
    <row r="1285" spans="2:15" x14ac:dyDescent="0.3">
      <c r="B1285" s="83">
        <v>2018</v>
      </c>
      <c r="C1285" s="130" t="s">
        <v>1032</v>
      </c>
      <c r="D1285" s="130" t="s">
        <v>1039</v>
      </c>
      <c r="E1285" s="131" t="s">
        <v>1040</v>
      </c>
      <c r="F1285" s="131" t="s">
        <v>1041</v>
      </c>
      <c r="G1285" s="131">
        <v>680</v>
      </c>
      <c r="H1285" s="131">
        <v>520</v>
      </c>
      <c r="I1285" s="131">
        <v>80</v>
      </c>
      <c r="K1285" s="74" t="s">
        <v>1879</v>
      </c>
      <c r="L1285" s="71">
        <f t="shared" si="68"/>
        <v>0</v>
      </c>
      <c r="M1285" s="74">
        <f t="shared" si="69"/>
        <v>27.722239999999999</v>
      </c>
      <c r="N1285" s="72">
        <f t="shared" si="70"/>
        <v>0</v>
      </c>
      <c r="O1285" s="131" t="s">
        <v>1934</v>
      </c>
    </row>
    <row r="1286" spans="2:15" x14ac:dyDescent="0.3">
      <c r="B1286" s="83">
        <v>2018</v>
      </c>
      <c r="C1286" s="130" t="s">
        <v>1032</v>
      </c>
      <c r="D1286" s="130" t="s">
        <v>1042</v>
      </c>
      <c r="E1286" s="131" t="s">
        <v>1043</v>
      </c>
      <c r="F1286" s="131" t="s">
        <v>1044</v>
      </c>
      <c r="G1286" s="131">
        <v>1000</v>
      </c>
      <c r="H1286" s="131">
        <v>880</v>
      </c>
      <c r="I1286" s="131">
        <v>80</v>
      </c>
      <c r="K1286" s="74" t="s">
        <v>1879</v>
      </c>
      <c r="L1286" s="71">
        <f t="shared" si="68"/>
        <v>0</v>
      </c>
      <c r="M1286" s="74">
        <f t="shared" si="69"/>
        <v>68.992000000000004</v>
      </c>
      <c r="N1286" s="72">
        <f t="shared" si="70"/>
        <v>0</v>
      </c>
      <c r="O1286" s="131" t="s">
        <v>1934</v>
      </c>
    </row>
    <row r="1287" spans="2:15" x14ac:dyDescent="0.3">
      <c r="B1287" s="83">
        <v>2018</v>
      </c>
      <c r="C1287" s="130" t="s">
        <v>1032</v>
      </c>
      <c r="D1287" s="130" t="s">
        <v>1045</v>
      </c>
      <c r="E1287" s="131" t="s">
        <v>1046</v>
      </c>
      <c r="F1287" s="131" t="s">
        <v>1047</v>
      </c>
      <c r="G1287" s="131">
        <v>785</v>
      </c>
      <c r="H1287" s="131">
        <v>650</v>
      </c>
      <c r="I1287" s="131">
        <v>80</v>
      </c>
      <c r="K1287" s="74" t="s">
        <v>1879</v>
      </c>
      <c r="L1287" s="71">
        <f t="shared" si="68"/>
        <v>0</v>
      </c>
      <c r="M1287" s="74">
        <f t="shared" si="69"/>
        <v>40.003599999999999</v>
      </c>
      <c r="N1287" s="72">
        <f t="shared" si="70"/>
        <v>0</v>
      </c>
      <c r="O1287" s="131" t="s">
        <v>1934</v>
      </c>
    </row>
    <row r="1288" spans="2:15" x14ac:dyDescent="0.3">
      <c r="B1288" s="83">
        <v>2018</v>
      </c>
      <c r="C1288" s="130" t="s">
        <v>1032</v>
      </c>
      <c r="D1288" s="130" t="s">
        <v>1048</v>
      </c>
      <c r="E1288" s="131" t="s">
        <v>1049</v>
      </c>
      <c r="F1288" s="131" t="s">
        <v>1050</v>
      </c>
      <c r="G1288" s="131">
        <v>1000</v>
      </c>
      <c r="H1288" s="131">
        <v>880</v>
      </c>
      <c r="I1288" s="131">
        <v>80</v>
      </c>
      <c r="K1288" s="74" t="s">
        <v>1879</v>
      </c>
      <c r="L1288" s="71">
        <f t="shared" si="68"/>
        <v>0</v>
      </c>
      <c r="M1288" s="74">
        <f t="shared" si="69"/>
        <v>68.992000000000004</v>
      </c>
      <c r="N1288" s="72">
        <f t="shared" si="70"/>
        <v>0</v>
      </c>
      <c r="O1288" s="131" t="s">
        <v>1934</v>
      </c>
    </row>
    <row r="1289" spans="2:15" x14ac:dyDescent="0.3">
      <c r="B1289" s="83">
        <v>2018</v>
      </c>
      <c r="C1289" s="130" t="s">
        <v>1032</v>
      </c>
      <c r="D1289" s="130" t="s">
        <v>1051</v>
      </c>
      <c r="E1289" s="131" t="s">
        <v>1052</v>
      </c>
      <c r="F1289" s="131" t="s">
        <v>1053</v>
      </c>
      <c r="G1289" s="131">
        <v>1000</v>
      </c>
      <c r="H1289" s="131">
        <v>880</v>
      </c>
      <c r="I1289" s="131">
        <v>110</v>
      </c>
      <c r="K1289" s="74" t="s">
        <v>1879</v>
      </c>
      <c r="L1289" s="71">
        <f t="shared" si="68"/>
        <v>0</v>
      </c>
      <c r="M1289" s="74">
        <f t="shared" si="69"/>
        <v>94.864000000000004</v>
      </c>
      <c r="N1289" s="72">
        <f t="shared" si="70"/>
        <v>0</v>
      </c>
      <c r="O1289" s="131" t="s">
        <v>1934</v>
      </c>
    </row>
    <row r="1290" spans="2:15" x14ac:dyDescent="0.3">
      <c r="B1290" s="83">
        <v>2018</v>
      </c>
      <c r="C1290" s="131" t="s">
        <v>1054</v>
      </c>
      <c r="D1290" s="131" t="s">
        <v>1055</v>
      </c>
      <c r="E1290" s="131" t="s">
        <v>1056</v>
      </c>
      <c r="F1290" s="131" t="s">
        <v>1057</v>
      </c>
      <c r="G1290" s="131">
        <v>785</v>
      </c>
      <c r="H1290" s="131">
        <v>650</v>
      </c>
      <c r="I1290" s="131">
        <v>65</v>
      </c>
      <c r="K1290" s="74" t="s">
        <v>1879</v>
      </c>
      <c r="L1290" s="71">
        <f t="shared" si="68"/>
        <v>0</v>
      </c>
      <c r="M1290" s="74">
        <f t="shared" si="69"/>
        <v>32.502924999999998</v>
      </c>
      <c r="N1290" s="72">
        <f t="shared" si="70"/>
        <v>0</v>
      </c>
      <c r="O1290" s="131" t="s">
        <v>1929</v>
      </c>
    </row>
    <row r="1291" spans="2:15" x14ac:dyDescent="0.3">
      <c r="B1291" s="83">
        <v>2018</v>
      </c>
      <c r="C1291" s="131" t="s">
        <v>1054</v>
      </c>
      <c r="D1291" s="131" t="s">
        <v>1058</v>
      </c>
      <c r="E1291" s="131" t="s">
        <v>1059</v>
      </c>
      <c r="F1291" s="131" t="s">
        <v>1060</v>
      </c>
      <c r="G1291" s="144">
        <v>1000</v>
      </c>
      <c r="H1291" s="144">
        <v>880</v>
      </c>
      <c r="I1291" s="144">
        <v>80</v>
      </c>
      <c r="K1291" s="74" t="s">
        <v>1879</v>
      </c>
      <c r="L1291" s="71">
        <f t="shared" ref="L1291:L1354" si="71">IF(AND(C1291="Botanic",B1291&gt;2017),0.3,IF(AND(O1291="Placel",B1291&gt;2017), 0.2,IF(AND(OR(D1291="UTRU50E",D1291 = "UEPL50E", D1291 = "UGBS20E"),B1291&gt;2019),0.2,0)))</f>
        <v>0</v>
      </c>
      <c r="M1291" s="74">
        <f t="shared" si="69"/>
        <v>68.992000000000004</v>
      </c>
      <c r="N1291" s="72">
        <f t="shared" si="70"/>
        <v>0</v>
      </c>
      <c r="O1291" s="131" t="s">
        <v>1929</v>
      </c>
    </row>
    <row r="1292" spans="2:15" x14ac:dyDescent="0.3">
      <c r="B1292" s="83">
        <v>2018</v>
      </c>
      <c r="C1292" s="131" t="s">
        <v>1054</v>
      </c>
      <c r="D1292" s="131" t="s">
        <v>1061</v>
      </c>
      <c r="E1292" s="131" t="s">
        <v>1062</v>
      </c>
      <c r="F1292" s="131" t="s">
        <v>1063</v>
      </c>
      <c r="G1292" s="131">
        <v>680</v>
      </c>
      <c r="H1292" s="131">
        <v>520</v>
      </c>
      <c r="I1292" s="131">
        <v>65</v>
      </c>
      <c r="K1292" s="74" t="s">
        <v>1879</v>
      </c>
      <c r="L1292" s="71">
        <f t="shared" si="71"/>
        <v>0</v>
      </c>
      <c r="M1292" s="74">
        <f t="shared" si="69"/>
        <v>22.524319999999999</v>
      </c>
      <c r="N1292" s="72">
        <f t="shared" si="70"/>
        <v>0</v>
      </c>
      <c r="O1292" s="131" t="s">
        <v>1929</v>
      </c>
    </row>
    <row r="1293" spans="2:15" x14ac:dyDescent="0.3">
      <c r="B1293" s="83">
        <v>2018</v>
      </c>
      <c r="C1293" s="131" t="s">
        <v>1054</v>
      </c>
      <c r="D1293" s="131" t="s">
        <v>1064</v>
      </c>
      <c r="E1293" s="131" t="s">
        <v>1065</v>
      </c>
      <c r="F1293" s="131" t="s">
        <v>1066</v>
      </c>
      <c r="G1293" s="131">
        <v>1150</v>
      </c>
      <c r="H1293" s="131">
        <v>960</v>
      </c>
      <c r="I1293" s="131">
        <v>85</v>
      </c>
      <c r="K1293" s="74" t="s">
        <v>1879</v>
      </c>
      <c r="L1293" s="71">
        <f t="shared" si="71"/>
        <v>0</v>
      </c>
      <c r="M1293" s="74">
        <f t="shared" si="69"/>
        <v>91.963200000000001</v>
      </c>
      <c r="N1293" s="72">
        <f t="shared" si="70"/>
        <v>0</v>
      </c>
      <c r="O1293" s="131" t="s">
        <v>1925</v>
      </c>
    </row>
    <row r="1294" spans="2:15" x14ac:dyDescent="0.3">
      <c r="B1294" s="83">
        <v>2018</v>
      </c>
      <c r="C1294" s="130" t="s">
        <v>1054</v>
      </c>
      <c r="D1294" s="130" t="s">
        <v>1070</v>
      </c>
      <c r="E1294" s="131" t="s">
        <v>1071</v>
      </c>
      <c r="F1294" s="131" t="s">
        <v>1072</v>
      </c>
      <c r="G1294" s="131">
        <v>785</v>
      </c>
      <c r="H1294" s="131">
        <v>650</v>
      </c>
      <c r="I1294" s="131">
        <v>80</v>
      </c>
      <c r="K1294" s="74" t="s">
        <v>1879</v>
      </c>
      <c r="L1294" s="71">
        <f t="shared" si="71"/>
        <v>0</v>
      </c>
      <c r="M1294" s="74">
        <f t="shared" si="69"/>
        <v>40.003599999999999</v>
      </c>
      <c r="N1294" s="72">
        <f t="shared" si="70"/>
        <v>0</v>
      </c>
      <c r="O1294" s="131" t="s">
        <v>1929</v>
      </c>
    </row>
    <row r="1295" spans="2:15" x14ac:dyDescent="0.3">
      <c r="B1295" s="83">
        <v>2018</v>
      </c>
      <c r="C1295" s="130" t="s">
        <v>1054</v>
      </c>
      <c r="D1295" s="130" t="s">
        <v>1073</v>
      </c>
      <c r="E1295" s="131" t="s">
        <v>1074</v>
      </c>
      <c r="F1295" s="131" t="s">
        <v>1075</v>
      </c>
      <c r="G1295" s="131">
        <v>785</v>
      </c>
      <c r="H1295" s="131">
        <v>650</v>
      </c>
      <c r="I1295" s="131">
        <v>80</v>
      </c>
      <c r="K1295" s="74" t="s">
        <v>1879</v>
      </c>
      <c r="L1295" s="71">
        <f t="shared" si="71"/>
        <v>0</v>
      </c>
      <c r="M1295" s="74">
        <f t="shared" si="69"/>
        <v>40.003599999999999</v>
      </c>
      <c r="N1295" s="72">
        <f t="shared" si="70"/>
        <v>0</v>
      </c>
      <c r="O1295" s="131" t="s">
        <v>1929</v>
      </c>
    </row>
    <row r="1296" spans="2:15" x14ac:dyDescent="0.3">
      <c r="B1296" s="83">
        <v>2018</v>
      </c>
      <c r="C1296" s="130" t="s">
        <v>1054</v>
      </c>
      <c r="D1296" s="130" t="s">
        <v>1067</v>
      </c>
      <c r="E1296" s="131" t="s">
        <v>1068</v>
      </c>
      <c r="F1296" s="131" t="s">
        <v>1069</v>
      </c>
      <c r="G1296" s="131">
        <v>1000</v>
      </c>
      <c r="H1296" s="131">
        <v>900</v>
      </c>
      <c r="I1296" s="131">
        <v>80</v>
      </c>
      <c r="K1296" s="74" t="s">
        <v>1879</v>
      </c>
      <c r="L1296" s="71">
        <f t="shared" si="71"/>
        <v>0</v>
      </c>
      <c r="M1296" s="74">
        <f t="shared" si="69"/>
        <v>70.56</v>
      </c>
      <c r="N1296" s="72">
        <f t="shared" si="70"/>
        <v>0</v>
      </c>
      <c r="O1296" s="131" t="s">
        <v>1929</v>
      </c>
    </row>
    <row r="1297" spans="2:15" x14ac:dyDescent="0.3">
      <c r="B1297" s="83">
        <v>2018</v>
      </c>
      <c r="C1297" s="130" t="s">
        <v>1054</v>
      </c>
      <c r="D1297" s="130" t="s">
        <v>1076</v>
      </c>
      <c r="E1297" s="131" t="s">
        <v>1077</v>
      </c>
      <c r="F1297" s="131" t="s">
        <v>1078</v>
      </c>
      <c r="G1297" s="131">
        <v>940</v>
      </c>
      <c r="H1297" s="131">
        <v>880</v>
      </c>
      <c r="I1297" s="131">
        <v>80</v>
      </c>
      <c r="K1297" s="74" t="s">
        <v>1879</v>
      </c>
      <c r="L1297" s="71">
        <f t="shared" si="71"/>
        <v>0</v>
      </c>
      <c r="M1297" s="74">
        <f t="shared" si="69"/>
        <v>64.85248</v>
      </c>
      <c r="N1297" s="72">
        <f t="shared" si="70"/>
        <v>0</v>
      </c>
      <c r="O1297" s="131" t="s">
        <v>1929</v>
      </c>
    </row>
    <row r="1298" spans="2:15" x14ac:dyDescent="0.3">
      <c r="B1298" s="83">
        <v>2018</v>
      </c>
      <c r="C1298" s="131" t="s">
        <v>1054</v>
      </c>
      <c r="D1298" s="131" t="s">
        <v>1079</v>
      </c>
      <c r="E1298" s="131" t="s">
        <v>1080</v>
      </c>
      <c r="F1298" s="131" t="s">
        <v>1081</v>
      </c>
      <c r="G1298" s="131">
        <v>940</v>
      </c>
      <c r="H1298" s="131">
        <v>880</v>
      </c>
      <c r="I1298" s="131">
        <v>80</v>
      </c>
      <c r="K1298" s="74" t="s">
        <v>1879</v>
      </c>
      <c r="L1298" s="71">
        <f t="shared" si="71"/>
        <v>0</v>
      </c>
      <c r="M1298" s="74">
        <f t="shared" si="69"/>
        <v>64.85248</v>
      </c>
      <c r="N1298" s="72">
        <f t="shared" si="70"/>
        <v>0</v>
      </c>
      <c r="O1298" s="131" t="s">
        <v>1929</v>
      </c>
    </row>
    <row r="1299" spans="2:15" x14ac:dyDescent="0.3">
      <c r="B1299" s="83">
        <v>2018</v>
      </c>
      <c r="C1299" s="131" t="s">
        <v>1054</v>
      </c>
      <c r="D1299" s="131" t="s">
        <v>1082</v>
      </c>
      <c r="E1299" s="166" t="s">
        <v>1083</v>
      </c>
      <c r="F1299" s="149" t="s">
        <v>1084</v>
      </c>
      <c r="G1299" s="149">
        <v>1150</v>
      </c>
      <c r="H1299" s="149">
        <v>950</v>
      </c>
      <c r="I1299" s="149">
        <v>140</v>
      </c>
      <c r="K1299" s="74" t="s">
        <v>1879</v>
      </c>
      <c r="L1299" s="71">
        <f t="shared" si="71"/>
        <v>0.2</v>
      </c>
      <c r="M1299" s="74">
        <f t="shared" si="69"/>
        <v>149.89099999999999</v>
      </c>
      <c r="N1299" s="72">
        <f t="shared" si="70"/>
        <v>0</v>
      </c>
      <c r="O1299" s="149" t="s">
        <v>1935</v>
      </c>
    </row>
    <row r="1300" spans="2:15" x14ac:dyDescent="0.3">
      <c r="B1300" s="83">
        <v>2018</v>
      </c>
      <c r="C1300" s="131" t="s">
        <v>1085</v>
      </c>
      <c r="D1300" s="131" t="s">
        <v>1086</v>
      </c>
      <c r="E1300" s="166" t="s">
        <v>1087</v>
      </c>
      <c r="F1300" s="149" t="s">
        <v>1088</v>
      </c>
      <c r="G1300" s="149">
        <v>940</v>
      </c>
      <c r="H1300" s="149">
        <v>870</v>
      </c>
      <c r="I1300" s="149">
        <v>140</v>
      </c>
      <c r="K1300" s="74" t="s">
        <v>1879</v>
      </c>
      <c r="L1300" s="71">
        <f t="shared" si="71"/>
        <v>0.2</v>
      </c>
      <c r="M1300" s="74">
        <f t="shared" si="69"/>
        <v>112.20216000000001</v>
      </c>
      <c r="N1300" s="72">
        <f t="shared" si="70"/>
        <v>0</v>
      </c>
      <c r="O1300" s="149" t="s">
        <v>1928</v>
      </c>
    </row>
    <row r="1301" spans="2:15" x14ac:dyDescent="0.3">
      <c r="B1301" s="83">
        <v>2018</v>
      </c>
      <c r="C1301" s="131" t="s">
        <v>1054</v>
      </c>
      <c r="D1301" s="131" t="s">
        <v>1089</v>
      </c>
      <c r="E1301" s="166" t="s">
        <v>1090</v>
      </c>
      <c r="F1301" s="145" t="s">
        <v>1091</v>
      </c>
      <c r="G1301" s="145">
        <v>785</v>
      </c>
      <c r="H1301" s="145">
        <v>670</v>
      </c>
      <c r="I1301" s="145">
        <v>130</v>
      </c>
      <c r="K1301" s="74" t="s">
        <v>1879</v>
      </c>
      <c r="L1301" s="71">
        <f t="shared" si="71"/>
        <v>0</v>
      </c>
      <c r="M1301" s="74">
        <f t="shared" si="69"/>
        <v>67.006029999999996</v>
      </c>
      <c r="N1301" s="72">
        <f t="shared" si="70"/>
        <v>0</v>
      </c>
      <c r="O1301" s="145" t="s">
        <v>1925</v>
      </c>
    </row>
    <row r="1302" spans="2:15" x14ac:dyDescent="0.3">
      <c r="B1302" s="83">
        <v>2018</v>
      </c>
      <c r="C1302" s="131" t="s">
        <v>1054</v>
      </c>
      <c r="D1302" s="131" t="s">
        <v>1092</v>
      </c>
      <c r="E1302" s="131" t="s">
        <v>1093</v>
      </c>
      <c r="F1302" s="131" t="s">
        <v>1094</v>
      </c>
      <c r="G1302" s="131">
        <v>1000</v>
      </c>
      <c r="H1302" s="131">
        <v>950</v>
      </c>
      <c r="I1302" s="131">
        <v>100</v>
      </c>
      <c r="K1302" s="74" t="s">
        <v>1879</v>
      </c>
      <c r="L1302" s="71">
        <f t="shared" si="71"/>
        <v>0.2</v>
      </c>
      <c r="M1302" s="74">
        <f t="shared" si="69"/>
        <v>93.1</v>
      </c>
      <c r="N1302" s="72">
        <f t="shared" si="70"/>
        <v>0</v>
      </c>
      <c r="O1302" s="131" t="s">
        <v>1928</v>
      </c>
    </row>
    <row r="1303" spans="2:15" x14ac:dyDescent="0.3">
      <c r="B1303" s="83">
        <v>2018</v>
      </c>
      <c r="C1303" s="131" t="s">
        <v>1054</v>
      </c>
      <c r="D1303" s="131" t="s">
        <v>1095</v>
      </c>
      <c r="E1303" s="131" t="s">
        <v>1096</v>
      </c>
      <c r="F1303" s="131" t="s">
        <v>1097</v>
      </c>
      <c r="G1303" s="131">
        <v>1000</v>
      </c>
      <c r="H1303" s="131">
        <v>950</v>
      </c>
      <c r="I1303" s="131">
        <v>100</v>
      </c>
      <c r="K1303" s="74" t="s">
        <v>1879</v>
      </c>
      <c r="L1303" s="71">
        <f t="shared" si="71"/>
        <v>0.2</v>
      </c>
      <c r="M1303" s="74">
        <f t="shared" si="69"/>
        <v>93.1</v>
      </c>
      <c r="N1303" s="72">
        <f t="shared" si="70"/>
        <v>0</v>
      </c>
      <c r="O1303" s="131" t="s">
        <v>1928</v>
      </c>
    </row>
    <row r="1304" spans="2:15" x14ac:dyDescent="0.3">
      <c r="B1304" s="83">
        <v>2018</v>
      </c>
      <c r="C1304" s="131" t="s">
        <v>1054</v>
      </c>
      <c r="D1304" s="131" t="s">
        <v>1098</v>
      </c>
      <c r="E1304" s="166" t="s">
        <v>1099</v>
      </c>
      <c r="F1304" s="149" t="s">
        <v>1100</v>
      </c>
      <c r="G1304" s="149">
        <v>940</v>
      </c>
      <c r="H1304" s="149">
        <v>870</v>
      </c>
      <c r="I1304" s="149">
        <v>140</v>
      </c>
      <c r="K1304" s="74" t="s">
        <v>1879</v>
      </c>
      <c r="L1304" s="71">
        <f t="shared" si="71"/>
        <v>0.2</v>
      </c>
      <c r="M1304" s="74">
        <f t="shared" si="69"/>
        <v>112.20216000000001</v>
      </c>
      <c r="N1304" s="72">
        <f t="shared" si="70"/>
        <v>0</v>
      </c>
      <c r="O1304" s="149" t="s">
        <v>1928</v>
      </c>
    </row>
    <row r="1305" spans="2:15" x14ac:dyDescent="0.3">
      <c r="B1305" s="83">
        <v>2018</v>
      </c>
      <c r="C1305" s="131" t="s">
        <v>1054</v>
      </c>
      <c r="D1305" s="131" t="s">
        <v>1104</v>
      </c>
      <c r="E1305" s="131" t="s">
        <v>1105</v>
      </c>
      <c r="F1305" s="131" t="s">
        <v>1106</v>
      </c>
      <c r="G1305" s="131">
        <v>940</v>
      </c>
      <c r="H1305" s="131">
        <v>870</v>
      </c>
      <c r="I1305" s="131">
        <v>80</v>
      </c>
      <c r="K1305" s="74" t="s">
        <v>1879</v>
      </c>
      <c r="L1305" s="71">
        <f t="shared" si="71"/>
        <v>0.2</v>
      </c>
      <c r="M1305" s="74">
        <f t="shared" si="69"/>
        <v>64.115520000000004</v>
      </c>
      <c r="N1305" s="72">
        <f t="shared" si="70"/>
        <v>0</v>
      </c>
      <c r="O1305" s="131" t="s">
        <v>1928</v>
      </c>
    </row>
    <row r="1306" spans="2:15" x14ac:dyDescent="0.3">
      <c r="B1306" s="83">
        <v>2018</v>
      </c>
      <c r="C1306" s="131" t="s">
        <v>1054</v>
      </c>
      <c r="D1306" s="131" t="s">
        <v>1107</v>
      </c>
      <c r="E1306" s="131" t="s">
        <v>1108</v>
      </c>
      <c r="F1306" s="131" t="s">
        <v>1109</v>
      </c>
      <c r="G1306" s="131">
        <v>940</v>
      </c>
      <c r="H1306" s="131">
        <v>880</v>
      </c>
      <c r="I1306" s="131">
        <v>80</v>
      </c>
      <c r="K1306" s="74" t="s">
        <v>1879</v>
      </c>
      <c r="L1306" s="71">
        <f t="shared" si="71"/>
        <v>0</v>
      </c>
      <c r="M1306" s="74">
        <f t="shared" si="69"/>
        <v>64.85248</v>
      </c>
      <c r="N1306" s="72">
        <f t="shared" si="70"/>
        <v>0</v>
      </c>
      <c r="O1306" s="131" t="s">
        <v>1929</v>
      </c>
    </row>
    <row r="1307" spans="2:15" x14ac:dyDescent="0.3">
      <c r="B1307" s="83">
        <v>2018</v>
      </c>
      <c r="C1307" s="131" t="s">
        <v>1054</v>
      </c>
      <c r="D1307" s="131" t="s">
        <v>1110</v>
      </c>
      <c r="E1307" s="131" t="s">
        <v>1111</v>
      </c>
      <c r="F1307" s="131" t="s">
        <v>1112</v>
      </c>
      <c r="G1307" s="131">
        <v>940</v>
      </c>
      <c r="H1307" s="131">
        <v>880</v>
      </c>
      <c r="I1307" s="131">
        <v>80</v>
      </c>
      <c r="K1307" s="74" t="s">
        <v>1879</v>
      </c>
      <c r="L1307" s="71">
        <f t="shared" si="71"/>
        <v>0</v>
      </c>
      <c r="M1307" s="74">
        <f t="shared" si="69"/>
        <v>64.85248</v>
      </c>
      <c r="N1307" s="72">
        <f t="shared" si="70"/>
        <v>0</v>
      </c>
      <c r="O1307" s="131" t="s">
        <v>1929</v>
      </c>
    </row>
    <row r="1308" spans="2:15" x14ac:dyDescent="0.3">
      <c r="B1308" s="83">
        <v>2018</v>
      </c>
      <c r="C1308" s="131" t="s">
        <v>1113</v>
      </c>
      <c r="D1308" s="131" t="s">
        <v>1114</v>
      </c>
      <c r="E1308" s="131" t="s">
        <v>1115</v>
      </c>
      <c r="F1308" s="148" t="s">
        <v>1116</v>
      </c>
      <c r="G1308" s="148">
        <v>680</v>
      </c>
      <c r="H1308" s="148">
        <v>580</v>
      </c>
      <c r="I1308" s="148">
        <v>65</v>
      </c>
      <c r="K1308" s="74" t="s">
        <v>1879</v>
      </c>
      <c r="L1308" s="71">
        <f t="shared" si="71"/>
        <v>0.2</v>
      </c>
      <c r="M1308" s="74">
        <f t="shared" si="69"/>
        <v>25.123280000000001</v>
      </c>
      <c r="N1308" s="72">
        <f t="shared" si="70"/>
        <v>0</v>
      </c>
      <c r="O1308" s="148" t="s">
        <v>1928</v>
      </c>
    </row>
    <row r="1309" spans="2:15" x14ac:dyDescent="0.3">
      <c r="B1309" s="83">
        <v>2018</v>
      </c>
      <c r="C1309" s="131" t="s">
        <v>1113</v>
      </c>
      <c r="D1309" s="131" t="s">
        <v>1117</v>
      </c>
      <c r="E1309" s="131" t="s">
        <v>1118</v>
      </c>
      <c r="F1309" s="148" t="s">
        <v>1119</v>
      </c>
      <c r="G1309" s="148">
        <v>1040</v>
      </c>
      <c r="H1309" s="148">
        <v>980</v>
      </c>
      <c r="I1309" s="148">
        <v>90</v>
      </c>
      <c r="K1309" s="74" t="s">
        <v>1879</v>
      </c>
      <c r="L1309" s="71">
        <f t="shared" si="71"/>
        <v>0</v>
      </c>
      <c r="M1309" s="74">
        <f t="shared" si="69"/>
        <v>89.893439999999998</v>
      </c>
      <c r="N1309" s="72">
        <f t="shared" si="70"/>
        <v>0</v>
      </c>
      <c r="O1309" s="148" t="s">
        <v>1925</v>
      </c>
    </row>
    <row r="1310" spans="2:15" x14ac:dyDescent="0.3">
      <c r="B1310" s="83">
        <v>2018</v>
      </c>
      <c r="C1310" s="143" t="s">
        <v>1113</v>
      </c>
      <c r="D1310" s="143" t="s">
        <v>1122</v>
      </c>
      <c r="E1310" s="131" t="s">
        <v>1123</v>
      </c>
      <c r="F1310" s="131" t="s">
        <v>1124</v>
      </c>
      <c r="G1310" s="131">
        <v>580</v>
      </c>
      <c r="H1310" s="131">
        <v>450</v>
      </c>
      <c r="I1310" s="131">
        <v>80</v>
      </c>
      <c r="K1310" s="74" t="s">
        <v>1879</v>
      </c>
      <c r="L1310" s="71">
        <f t="shared" si="71"/>
        <v>0</v>
      </c>
      <c r="M1310" s="74">
        <f t="shared" si="69"/>
        <v>20.462399999999999</v>
      </c>
      <c r="N1310" s="72">
        <f t="shared" si="70"/>
        <v>0</v>
      </c>
      <c r="O1310" s="131" t="s">
        <v>1929</v>
      </c>
    </row>
    <row r="1311" spans="2:15" x14ac:dyDescent="0.3">
      <c r="B1311" s="83">
        <v>2018</v>
      </c>
      <c r="C1311" s="143" t="s">
        <v>1113</v>
      </c>
      <c r="D1311" s="143" t="s">
        <v>1125</v>
      </c>
      <c r="E1311" s="131" t="s">
        <v>1126</v>
      </c>
      <c r="F1311" s="131" t="s">
        <v>1127</v>
      </c>
      <c r="G1311" s="131">
        <v>1150</v>
      </c>
      <c r="H1311" s="131">
        <v>1000</v>
      </c>
      <c r="I1311" s="131">
        <v>8</v>
      </c>
      <c r="K1311" s="74" t="s">
        <v>1879</v>
      </c>
      <c r="L1311" s="71">
        <f t="shared" si="71"/>
        <v>0</v>
      </c>
      <c r="M1311" s="74">
        <f t="shared" si="69"/>
        <v>9.016</v>
      </c>
      <c r="N1311" s="72">
        <f t="shared" si="70"/>
        <v>0</v>
      </c>
      <c r="O1311" s="131" t="s">
        <v>1929</v>
      </c>
    </row>
    <row r="1312" spans="2:15" x14ac:dyDescent="0.3">
      <c r="B1312" s="83">
        <v>2018</v>
      </c>
      <c r="C1312" s="130" t="s">
        <v>1113</v>
      </c>
      <c r="D1312" s="136" t="s">
        <v>411</v>
      </c>
      <c r="E1312" s="155" t="s">
        <v>1120</v>
      </c>
      <c r="F1312" s="131" t="s">
        <v>1121</v>
      </c>
      <c r="G1312" s="132">
        <v>1150</v>
      </c>
      <c r="H1312" s="132">
        <v>1000</v>
      </c>
      <c r="I1312" s="132">
        <v>95</v>
      </c>
      <c r="K1312" s="74" t="s">
        <v>1879</v>
      </c>
      <c r="L1312" s="71">
        <f t="shared" si="71"/>
        <v>0</v>
      </c>
      <c r="M1312" s="74">
        <f t="shared" si="69"/>
        <v>107.065</v>
      </c>
      <c r="N1312" s="72">
        <f t="shared" si="70"/>
        <v>0</v>
      </c>
      <c r="O1312" s="178" t="s">
        <v>1929</v>
      </c>
    </row>
    <row r="1313" spans="2:15" x14ac:dyDescent="0.3">
      <c r="B1313" s="83">
        <v>2018</v>
      </c>
      <c r="C1313" s="131" t="s">
        <v>1113</v>
      </c>
      <c r="D1313" s="131" t="s">
        <v>1128</v>
      </c>
      <c r="E1313" s="131" t="s">
        <v>1129</v>
      </c>
      <c r="F1313" s="131" t="s">
        <v>1130</v>
      </c>
      <c r="G1313" s="131">
        <v>1240</v>
      </c>
      <c r="H1313" s="131">
        <v>1090</v>
      </c>
      <c r="I1313" s="131">
        <v>100</v>
      </c>
      <c r="K1313" s="74" t="s">
        <v>1879</v>
      </c>
      <c r="L1313" s="71">
        <f t="shared" si="71"/>
        <v>0</v>
      </c>
      <c r="M1313" s="74">
        <f t="shared" si="69"/>
        <v>132.45679999999999</v>
      </c>
      <c r="N1313" s="72">
        <f t="shared" si="70"/>
        <v>0</v>
      </c>
      <c r="O1313" s="131" t="s">
        <v>2296</v>
      </c>
    </row>
    <row r="1314" spans="2:15" x14ac:dyDescent="0.3">
      <c r="B1314" s="83">
        <v>2018</v>
      </c>
      <c r="C1314" s="131" t="s">
        <v>1113</v>
      </c>
      <c r="D1314" s="131" t="s">
        <v>1131</v>
      </c>
      <c r="E1314" s="131" t="s">
        <v>1132</v>
      </c>
      <c r="F1314" s="148" t="s">
        <v>1133</v>
      </c>
      <c r="G1314" s="148">
        <v>1150</v>
      </c>
      <c r="H1314" s="148">
        <v>950</v>
      </c>
      <c r="I1314" s="148">
        <v>85</v>
      </c>
      <c r="K1314" s="74" t="s">
        <v>1879</v>
      </c>
      <c r="L1314" s="71">
        <f t="shared" si="71"/>
        <v>0</v>
      </c>
      <c r="M1314" s="74">
        <f t="shared" si="69"/>
        <v>91.005250000000004</v>
      </c>
      <c r="N1314" s="72">
        <f t="shared" si="70"/>
        <v>0</v>
      </c>
      <c r="O1314" s="148" t="s">
        <v>1925</v>
      </c>
    </row>
    <row r="1315" spans="2:15" x14ac:dyDescent="0.3">
      <c r="B1315" s="83">
        <v>2018</v>
      </c>
      <c r="C1315" s="131" t="s">
        <v>1113</v>
      </c>
      <c r="D1315" s="131" t="s">
        <v>1134</v>
      </c>
      <c r="E1315" s="131" t="s">
        <v>1135</v>
      </c>
      <c r="F1315" s="131" t="s">
        <v>1136</v>
      </c>
      <c r="G1315" s="131">
        <v>580</v>
      </c>
      <c r="H1315" s="131">
        <v>450</v>
      </c>
      <c r="I1315" s="131">
        <v>75</v>
      </c>
      <c r="K1315" s="74" t="s">
        <v>1879</v>
      </c>
      <c r="L1315" s="71">
        <f t="shared" si="71"/>
        <v>0</v>
      </c>
      <c r="M1315" s="74">
        <f t="shared" ref="M1315:M1378" si="72">IF(K1315="PEBD",PRODUCT(G1315:I1315)*$D$6/1000000,0)</f>
        <v>19.183499999999999</v>
      </c>
      <c r="N1315" s="72">
        <f t="shared" ref="N1315:N1378" si="73">IF(M1315="PEBD",PRODUCT(G1315:I1315)*$D$6/1000000,0)</f>
        <v>0</v>
      </c>
      <c r="O1315" s="131" t="s">
        <v>1929</v>
      </c>
    </row>
    <row r="1316" spans="2:15" x14ac:dyDescent="0.3">
      <c r="B1316" s="83">
        <v>2018</v>
      </c>
      <c r="C1316" s="131" t="s">
        <v>1113</v>
      </c>
      <c r="D1316" s="131" t="s">
        <v>1137</v>
      </c>
      <c r="E1316" s="131" t="s">
        <v>1138</v>
      </c>
      <c r="F1316" s="148" t="s">
        <v>1139</v>
      </c>
      <c r="G1316" s="148">
        <v>1150</v>
      </c>
      <c r="H1316" s="148">
        <v>950</v>
      </c>
      <c r="I1316" s="148">
        <v>85</v>
      </c>
      <c r="K1316" s="74" t="s">
        <v>1879</v>
      </c>
      <c r="L1316" s="71">
        <f t="shared" si="71"/>
        <v>0</v>
      </c>
      <c r="M1316" s="74">
        <f t="shared" si="72"/>
        <v>91.005250000000004</v>
      </c>
      <c r="N1316" s="72">
        <f t="shared" si="73"/>
        <v>0</v>
      </c>
      <c r="O1316" s="148" t="s">
        <v>1925</v>
      </c>
    </row>
    <row r="1317" spans="2:15" x14ac:dyDescent="0.3">
      <c r="B1317" s="83">
        <v>2018</v>
      </c>
      <c r="C1317" s="131" t="s">
        <v>1113</v>
      </c>
      <c r="D1317" s="131" t="s">
        <v>1140</v>
      </c>
      <c r="E1317" s="131" t="s">
        <v>1141</v>
      </c>
      <c r="F1317" s="131" t="s">
        <v>1142</v>
      </c>
      <c r="G1317" s="131">
        <v>1150</v>
      </c>
      <c r="H1317" s="131">
        <v>950</v>
      </c>
      <c r="I1317" s="131">
        <v>100</v>
      </c>
      <c r="K1317" s="74" t="s">
        <v>1879</v>
      </c>
      <c r="L1317" s="71">
        <f t="shared" si="71"/>
        <v>0.2</v>
      </c>
      <c r="M1317" s="74">
        <f t="shared" si="72"/>
        <v>107.065</v>
      </c>
      <c r="N1317" s="72">
        <f t="shared" si="73"/>
        <v>0</v>
      </c>
      <c r="O1317" s="131" t="s">
        <v>1928</v>
      </c>
    </row>
    <row r="1318" spans="2:15" x14ac:dyDescent="0.3">
      <c r="B1318" s="83">
        <v>2018</v>
      </c>
      <c r="C1318" s="131" t="s">
        <v>1143</v>
      </c>
      <c r="D1318" s="131" t="s">
        <v>1144</v>
      </c>
      <c r="E1318" s="131" t="s">
        <v>1145</v>
      </c>
      <c r="F1318" s="131" t="s">
        <v>1146</v>
      </c>
      <c r="G1318" s="131">
        <v>940</v>
      </c>
      <c r="H1318" s="131">
        <v>880</v>
      </c>
      <c r="I1318" s="131">
        <v>80</v>
      </c>
      <c r="K1318" s="74" t="s">
        <v>1879</v>
      </c>
      <c r="L1318" s="71">
        <f t="shared" si="71"/>
        <v>0</v>
      </c>
      <c r="M1318" s="74">
        <f t="shared" si="72"/>
        <v>64.85248</v>
      </c>
      <c r="N1318" s="72">
        <f t="shared" si="73"/>
        <v>0</v>
      </c>
      <c r="O1318" s="131" t="s">
        <v>1925</v>
      </c>
    </row>
    <row r="1319" spans="2:15" x14ac:dyDescent="0.3">
      <c r="B1319" s="83">
        <v>2018</v>
      </c>
      <c r="C1319" s="131" t="s">
        <v>1113</v>
      </c>
      <c r="D1319" s="131" t="s">
        <v>1150</v>
      </c>
      <c r="E1319" s="131" t="s">
        <v>1151</v>
      </c>
      <c r="F1319" s="131" t="s">
        <v>1152</v>
      </c>
      <c r="G1319" s="131">
        <v>580</v>
      </c>
      <c r="H1319" s="131">
        <v>450</v>
      </c>
      <c r="I1319" s="131">
        <v>110</v>
      </c>
      <c r="K1319" s="74" t="s">
        <v>1879</v>
      </c>
      <c r="L1319" s="71">
        <f t="shared" si="71"/>
        <v>0.2</v>
      </c>
      <c r="M1319" s="74">
        <f t="shared" si="72"/>
        <v>28.1358</v>
      </c>
      <c r="N1319" s="72">
        <f t="shared" si="73"/>
        <v>0</v>
      </c>
      <c r="O1319" s="131" t="s">
        <v>1928</v>
      </c>
    </row>
    <row r="1320" spans="2:15" x14ac:dyDescent="0.3">
      <c r="B1320" s="83">
        <v>2018</v>
      </c>
      <c r="C1320" s="131" t="s">
        <v>1113</v>
      </c>
      <c r="D1320" s="131" t="s">
        <v>1153</v>
      </c>
      <c r="E1320" s="166" t="s">
        <v>1154</v>
      </c>
      <c r="F1320" s="149" t="s">
        <v>1155</v>
      </c>
      <c r="G1320" s="149">
        <v>940</v>
      </c>
      <c r="H1320" s="149">
        <v>870</v>
      </c>
      <c r="I1320" s="149">
        <v>140</v>
      </c>
      <c r="K1320" s="74" t="s">
        <v>1879</v>
      </c>
      <c r="L1320" s="71">
        <f t="shared" si="71"/>
        <v>0.2</v>
      </c>
      <c r="M1320" s="74">
        <f t="shared" si="72"/>
        <v>112.20216000000001</v>
      </c>
      <c r="N1320" s="72">
        <f t="shared" si="73"/>
        <v>0</v>
      </c>
      <c r="O1320" s="149" t="s">
        <v>1928</v>
      </c>
    </row>
    <row r="1321" spans="2:15" x14ac:dyDescent="0.3">
      <c r="B1321" s="83">
        <v>2018</v>
      </c>
      <c r="C1321" s="131" t="s">
        <v>1113</v>
      </c>
      <c r="D1321" s="131" t="s">
        <v>1147</v>
      </c>
      <c r="E1321" s="166" t="s">
        <v>1148</v>
      </c>
      <c r="F1321" s="149" t="s">
        <v>1149</v>
      </c>
      <c r="G1321" s="149">
        <v>1150</v>
      </c>
      <c r="H1321" s="149">
        <v>950</v>
      </c>
      <c r="I1321" s="149">
        <v>140</v>
      </c>
      <c r="K1321" s="74" t="s">
        <v>1879</v>
      </c>
      <c r="L1321" s="71">
        <f t="shared" si="71"/>
        <v>0.2</v>
      </c>
      <c r="M1321" s="74">
        <f t="shared" si="72"/>
        <v>149.89099999999999</v>
      </c>
      <c r="N1321" s="72">
        <f t="shared" si="73"/>
        <v>0</v>
      </c>
      <c r="O1321" s="149" t="s">
        <v>1928</v>
      </c>
    </row>
    <row r="1322" spans="2:15" x14ac:dyDescent="0.3">
      <c r="B1322" s="83">
        <v>2018</v>
      </c>
      <c r="C1322" s="131" t="s">
        <v>1113</v>
      </c>
      <c r="D1322" s="131" t="s">
        <v>229</v>
      </c>
      <c r="E1322" s="166" t="s">
        <v>1156</v>
      </c>
      <c r="F1322" s="145" t="s">
        <v>1157</v>
      </c>
      <c r="G1322" s="145">
        <v>785</v>
      </c>
      <c r="H1322" s="145">
        <v>680</v>
      </c>
      <c r="I1322" s="145">
        <v>130</v>
      </c>
      <c r="K1322" s="74" t="s">
        <v>1879</v>
      </c>
      <c r="L1322" s="71">
        <f t="shared" si="71"/>
        <v>0</v>
      </c>
      <c r="M1322" s="74">
        <f t="shared" si="72"/>
        <v>68.006119999999996</v>
      </c>
      <c r="N1322" s="72">
        <f t="shared" si="73"/>
        <v>0</v>
      </c>
      <c r="O1322" s="145" t="s">
        <v>1925</v>
      </c>
    </row>
    <row r="1323" spans="2:15" x14ac:dyDescent="0.3">
      <c r="B1323" s="83">
        <v>2018</v>
      </c>
      <c r="C1323" s="131" t="s">
        <v>1113</v>
      </c>
      <c r="D1323" s="131" t="s">
        <v>219</v>
      </c>
      <c r="E1323" s="131" t="s">
        <v>1158</v>
      </c>
      <c r="F1323" s="131" t="s">
        <v>1159</v>
      </c>
      <c r="G1323" s="131">
        <v>1150</v>
      </c>
      <c r="H1323" s="131">
        <v>1000</v>
      </c>
      <c r="I1323" s="131">
        <v>110</v>
      </c>
      <c r="K1323" s="74" t="s">
        <v>1879</v>
      </c>
      <c r="L1323" s="71">
        <f t="shared" si="71"/>
        <v>0</v>
      </c>
      <c r="M1323" s="74">
        <f t="shared" si="72"/>
        <v>123.97</v>
      </c>
      <c r="N1323" s="72">
        <f t="shared" si="73"/>
        <v>0</v>
      </c>
      <c r="O1323" s="131" t="s">
        <v>1937</v>
      </c>
    </row>
    <row r="1324" spans="2:15" x14ac:dyDescent="0.3">
      <c r="B1324" s="83">
        <v>2018</v>
      </c>
      <c r="C1324" s="131" t="s">
        <v>1113</v>
      </c>
      <c r="D1324" s="131" t="s">
        <v>320</v>
      </c>
      <c r="E1324" s="131" t="s">
        <v>1160</v>
      </c>
      <c r="F1324" s="131" t="s">
        <v>1161</v>
      </c>
      <c r="G1324" s="131">
        <v>1150</v>
      </c>
      <c r="H1324" s="131">
        <v>1000</v>
      </c>
      <c r="I1324" s="131">
        <v>110</v>
      </c>
      <c r="K1324" s="74" t="s">
        <v>1879</v>
      </c>
      <c r="L1324" s="71">
        <f t="shared" si="71"/>
        <v>0</v>
      </c>
      <c r="M1324" s="74">
        <f t="shared" si="72"/>
        <v>123.97</v>
      </c>
      <c r="N1324" s="72">
        <f t="shared" si="73"/>
        <v>0</v>
      </c>
      <c r="O1324" s="131" t="s">
        <v>1937</v>
      </c>
    </row>
    <row r="1325" spans="2:15" x14ac:dyDescent="0.3">
      <c r="B1325" s="83">
        <v>2018</v>
      </c>
      <c r="C1325" s="131" t="s">
        <v>1113</v>
      </c>
      <c r="D1325" s="131" t="s">
        <v>216</v>
      </c>
      <c r="E1325" s="131" t="s">
        <v>1162</v>
      </c>
      <c r="F1325" s="131" t="s">
        <v>1163</v>
      </c>
      <c r="G1325" s="131">
        <v>1150</v>
      </c>
      <c r="H1325" s="131">
        <v>1000</v>
      </c>
      <c r="I1325" s="131">
        <v>110</v>
      </c>
      <c r="K1325" s="74" t="s">
        <v>1879</v>
      </c>
      <c r="L1325" s="71">
        <f t="shared" si="71"/>
        <v>0.2</v>
      </c>
      <c r="M1325" s="74">
        <f t="shared" si="72"/>
        <v>123.97</v>
      </c>
      <c r="N1325" s="72">
        <f t="shared" si="73"/>
        <v>0</v>
      </c>
      <c r="O1325" s="131" t="s">
        <v>1928</v>
      </c>
    </row>
    <row r="1326" spans="2:15" x14ac:dyDescent="0.3">
      <c r="B1326" s="83">
        <v>2018</v>
      </c>
      <c r="C1326" s="131" t="s">
        <v>1113</v>
      </c>
      <c r="D1326" s="131" t="s">
        <v>225</v>
      </c>
      <c r="E1326" s="131" t="s">
        <v>1164</v>
      </c>
      <c r="F1326" s="148" t="s">
        <v>1165</v>
      </c>
      <c r="G1326" s="148">
        <v>1150</v>
      </c>
      <c r="H1326" s="148">
        <v>1000</v>
      </c>
      <c r="I1326" s="148">
        <v>110</v>
      </c>
      <c r="K1326" s="74" t="s">
        <v>1879</v>
      </c>
      <c r="L1326" s="71">
        <f t="shared" si="71"/>
        <v>0.2</v>
      </c>
      <c r="M1326" s="74">
        <f t="shared" si="72"/>
        <v>123.97</v>
      </c>
      <c r="N1326" s="72">
        <f t="shared" si="73"/>
        <v>0</v>
      </c>
      <c r="O1326" s="148" t="s">
        <v>1928</v>
      </c>
    </row>
    <row r="1327" spans="2:15" x14ac:dyDescent="0.3">
      <c r="B1327" s="83">
        <v>2018</v>
      </c>
      <c r="C1327" s="131" t="s">
        <v>1113</v>
      </c>
      <c r="D1327" s="131" t="s">
        <v>1166</v>
      </c>
      <c r="E1327" s="131" t="s">
        <v>1167</v>
      </c>
      <c r="F1327" s="148" t="s">
        <v>1168</v>
      </c>
      <c r="G1327" s="131">
        <v>1040</v>
      </c>
      <c r="H1327" s="131">
        <v>950</v>
      </c>
      <c r="I1327" s="131">
        <v>85</v>
      </c>
      <c r="K1327" s="74" t="s">
        <v>1879</v>
      </c>
      <c r="L1327" s="71">
        <f t="shared" si="71"/>
        <v>0</v>
      </c>
      <c r="M1327" s="74">
        <f t="shared" si="72"/>
        <v>82.300399999999996</v>
      </c>
      <c r="N1327" s="72">
        <f t="shared" si="73"/>
        <v>0</v>
      </c>
      <c r="O1327" s="148" t="s">
        <v>1938</v>
      </c>
    </row>
    <row r="1328" spans="2:15" x14ac:dyDescent="0.3">
      <c r="B1328" s="83">
        <v>2018</v>
      </c>
      <c r="C1328" s="131" t="s">
        <v>1113</v>
      </c>
      <c r="D1328" s="131" t="s">
        <v>1169</v>
      </c>
      <c r="E1328" s="166" t="s">
        <v>1170</v>
      </c>
      <c r="F1328" s="145" t="s">
        <v>1171</v>
      </c>
      <c r="G1328" s="145">
        <v>940</v>
      </c>
      <c r="H1328" s="145">
        <v>870</v>
      </c>
      <c r="I1328" s="145">
        <v>140</v>
      </c>
      <c r="K1328" s="74" t="s">
        <v>1879</v>
      </c>
      <c r="L1328" s="71">
        <f t="shared" si="71"/>
        <v>0.2</v>
      </c>
      <c r="M1328" s="74">
        <f t="shared" si="72"/>
        <v>112.20216000000001</v>
      </c>
      <c r="N1328" s="72">
        <f t="shared" si="73"/>
        <v>0</v>
      </c>
      <c r="O1328" s="145" t="s">
        <v>1928</v>
      </c>
    </row>
    <row r="1329" spans="2:15" x14ac:dyDescent="0.3">
      <c r="B1329" s="83">
        <v>2018</v>
      </c>
      <c r="C1329" s="131" t="s">
        <v>1113</v>
      </c>
      <c r="D1329" s="131" t="s">
        <v>153</v>
      </c>
      <c r="E1329" s="166" t="s">
        <v>1172</v>
      </c>
      <c r="F1329" s="145" t="s">
        <v>1173</v>
      </c>
      <c r="G1329" s="145">
        <v>940</v>
      </c>
      <c r="H1329" s="145">
        <v>870</v>
      </c>
      <c r="I1329" s="145">
        <v>140</v>
      </c>
      <c r="K1329" s="74" t="s">
        <v>1879</v>
      </c>
      <c r="L1329" s="71">
        <f t="shared" si="71"/>
        <v>0.2</v>
      </c>
      <c r="M1329" s="74">
        <f t="shared" si="72"/>
        <v>112.20216000000001</v>
      </c>
      <c r="N1329" s="72">
        <f t="shared" si="73"/>
        <v>0</v>
      </c>
      <c r="O1329" s="145" t="s">
        <v>1928</v>
      </c>
    </row>
    <row r="1330" spans="2:15" x14ac:dyDescent="0.3">
      <c r="B1330" s="83">
        <v>2018</v>
      </c>
      <c r="C1330" s="131" t="s">
        <v>1113</v>
      </c>
      <c r="D1330" s="131" t="s">
        <v>1174</v>
      </c>
      <c r="E1330" s="166" t="s">
        <v>1883</v>
      </c>
      <c r="F1330" s="145" t="s">
        <v>1175</v>
      </c>
      <c r="G1330" s="145">
        <v>785</v>
      </c>
      <c r="H1330" s="145">
        <v>650</v>
      </c>
      <c r="I1330" s="145">
        <v>130</v>
      </c>
      <c r="K1330" s="74" t="s">
        <v>1879</v>
      </c>
      <c r="L1330" s="71">
        <f t="shared" si="71"/>
        <v>0.2</v>
      </c>
      <c r="M1330" s="74">
        <f t="shared" si="72"/>
        <v>65.005849999999995</v>
      </c>
      <c r="N1330" s="72">
        <f t="shared" si="73"/>
        <v>0</v>
      </c>
      <c r="O1330" s="145" t="s">
        <v>1935</v>
      </c>
    </row>
    <row r="1331" spans="2:15" x14ac:dyDescent="0.3">
      <c r="B1331" s="83">
        <v>2018</v>
      </c>
      <c r="C1331" s="131" t="s">
        <v>1176</v>
      </c>
      <c r="D1331" s="131" t="s">
        <v>1177</v>
      </c>
      <c r="E1331" s="131" t="s">
        <v>1178</v>
      </c>
      <c r="F1331" s="131" t="s">
        <v>1179</v>
      </c>
      <c r="G1331" s="131">
        <v>1050</v>
      </c>
      <c r="H1331" s="131">
        <v>820</v>
      </c>
      <c r="I1331" s="131">
        <v>110</v>
      </c>
      <c r="K1331" s="74" t="s">
        <v>1879</v>
      </c>
      <c r="L1331" s="71">
        <f t="shared" si="71"/>
        <v>0.2</v>
      </c>
      <c r="M1331" s="74">
        <f t="shared" si="72"/>
        <v>92.815799999999996</v>
      </c>
      <c r="N1331" s="72">
        <f t="shared" si="73"/>
        <v>0</v>
      </c>
      <c r="O1331" s="131" t="s">
        <v>1928</v>
      </c>
    </row>
    <row r="1332" spans="2:15" x14ac:dyDescent="0.3">
      <c r="B1332" s="83">
        <v>2018</v>
      </c>
      <c r="C1332" s="131" t="s">
        <v>1176</v>
      </c>
      <c r="D1332" s="131" t="s">
        <v>1177</v>
      </c>
      <c r="E1332" s="131" t="s">
        <v>1178</v>
      </c>
      <c r="F1332" s="131" t="s">
        <v>1179</v>
      </c>
      <c r="G1332" s="131">
        <v>1150</v>
      </c>
      <c r="H1332" s="131">
        <v>950</v>
      </c>
      <c r="I1332" s="131">
        <v>100</v>
      </c>
      <c r="K1332" s="74" t="s">
        <v>1879</v>
      </c>
      <c r="L1332" s="71">
        <f t="shared" si="71"/>
        <v>0.2</v>
      </c>
      <c r="M1332" s="74">
        <f t="shared" si="72"/>
        <v>107.065</v>
      </c>
      <c r="N1332" s="72">
        <f t="shared" si="73"/>
        <v>0</v>
      </c>
      <c r="O1332" s="131" t="s">
        <v>1928</v>
      </c>
    </row>
    <row r="1333" spans="2:15" x14ac:dyDescent="0.3">
      <c r="B1333" s="83">
        <v>2018</v>
      </c>
      <c r="C1333" s="131" t="s">
        <v>1143</v>
      </c>
      <c r="D1333" s="131" t="s">
        <v>1183</v>
      </c>
      <c r="E1333" s="131" t="s">
        <v>1184</v>
      </c>
      <c r="F1333" s="131" t="s">
        <v>1185</v>
      </c>
      <c r="G1333" s="131">
        <v>940</v>
      </c>
      <c r="H1333" s="131">
        <v>880</v>
      </c>
      <c r="I1333" s="131">
        <v>80</v>
      </c>
      <c r="K1333" s="74" t="s">
        <v>1879</v>
      </c>
      <c r="L1333" s="71">
        <f t="shared" si="71"/>
        <v>0</v>
      </c>
      <c r="M1333" s="74">
        <f t="shared" si="72"/>
        <v>64.85248</v>
      </c>
      <c r="N1333" s="72">
        <f t="shared" si="73"/>
        <v>0</v>
      </c>
      <c r="O1333" s="131" t="s">
        <v>1939</v>
      </c>
    </row>
    <row r="1334" spans="2:15" x14ac:dyDescent="0.3">
      <c r="B1334" s="83">
        <v>2018</v>
      </c>
      <c r="C1334" s="131" t="s">
        <v>1143</v>
      </c>
      <c r="D1334" s="131" t="s">
        <v>1186</v>
      </c>
      <c r="E1334" s="131" t="s">
        <v>1187</v>
      </c>
      <c r="F1334" s="131" t="s">
        <v>1188</v>
      </c>
      <c r="G1334" s="131">
        <v>1000</v>
      </c>
      <c r="H1334" s="131">
        <v>900</v>
      </c>
      <c r="I1334" s="131">
        <v>80</v>
      </c>
      <c r="K1334" s="74" t="s">
        <v>1879</v>
      </c>
      <c r="L1334" s="71">
        <f t="shared" si="71"/>
        <v>0.2</v>
      </c>
      <c r="M1334" s="74">
        <f t="shared" si="72"/>
        <v>70.56</v>
      </c>
      <c r="N1334" s="72">
        <f t="shared" si="73"/>
        <v>0</v>
      </c>
      <c r="O1334" s="131" t="s">
        <v>1928</v>
      </c>
    </row>
    <row r="1335" spans="2:15" x14ac:dyDescent="0.3">
      <c r="B1335" s="83">
        <v>2018</v>
      </c>
      <c r="C1335" s="131" t="s">
        <v>1143</v>
      </c>
      <c r="D1335" s="131" t="s">
        <v>1192</v>
      </c>
      <c r="E1335" s="131" t="s">
        <v>1193</v>
      </c>
      <c r="F1335" s="131" t="s">
        <v>1194</v>
      </c>
      <c r="G1335" s="131">
        <v>940</v>
      </c>
      <c r="H1335" s="131">
        <v>880</v>
      </c>
      <c r="I1335" s="131">
        <v>80</v>
      </c>
      <c r="K1335" s="74" t="s">
        <v>1879</v>
      </c>
      <c r="L1335" s="71">
        <f t="shared" si="71"/>
        <v>0</v>
      </c>
      <c r="M1335" s="74">
        <f t="shared" si="72"/>
        <v>64.85248</v>
      </c>
      <c r="N1335" s="72">
        <f t="shared" si="73"/>
        <v>0</v>
      </c>
      <c r="O1335" s="131" t="s">
        <v>1939</v>
      </c>
    </row>
    <row r="1336" spans="2:15" x14ac:dyDescent="0.3">
      <c r="B1336" s="83">
        <v>2018</v>
      </c>
      <c r="C1336" s="131" t="s">
        <v>1143</v>
      </c>
      <c r="D1336" s="131" t="s">
        <v>1195</v>
      </c>
      <c r="E1336" s="131" t="s">
        <v>1196</v>
      </c>
      <c r="F1336" s="131" t="s">
        <v>1197</v>
      </c>
      <c r="G1336" s="131">
        <v>785</v>
      </c>
      <c r="H1336" s="131">
        <v>650</v>
      </c>
      <c r="I1336" s="131">
        <v>110</v>
      </c>
      <c r="K1336" s="74" t="s">
        <v>1879</v>
      </c>
      <c r="L1336" s="71">
        <f t="shared" si="71"/>
        <v>0.2</v>
      </c>
      <c r="M1336" s="74">
        <f t="shared" si="72"/>
        <v>55.004950000000001</v>
      </c>
      <c r="N1336" s="72">
        <f t="shared" si="73"/>
        <v>0</v>
      </c>
      <c r="O1336" s="131" t="s">
        <v>1935</v>
      </c>
    </row>
    <row r="1337" spans="2:15" x14ac:dyDescent="0.3">
      <c r="B1337" s="83">
        <v>2018</v>
      </c>
      <c r="C1337" s="131" t="s">
        <v>1220</v>
      </c>
      <c r="D1337" s="131" t="s">
        <v>1221</v>
      </c>
      <c r="E1337" s="131" t="s">
        <v>1222</v>
      </c>
      <c r="F1337" s="131" t="s">
        <v>1223</v>
      </c>
      <c r="G1337" s="131">
        <v>1150</v>
      </c>
      <c r="H1337" s="131">
        <v>950</v>
      </c>
      <c r="I1337" s="131">
        <v>100</v>
      </c>
      <c r="K1337" s="74" t="s">
        <v>1879</v>
      </c>
      <c r="L1337" s="71">
        <f t="shared" si="71"/>
        <v>0</v>
      </c>
      <c r="M1337" s="74">
        <f t="shared" si="72"/>
        <v>107.065</v>
      </c>
      <c r="N1337" s="72">
        <f t="shared" si="73"/>
        <v>0</v>
      </c>
      <c r="O1337" s="131" t="s">
        <v>1934</v>
      </c>
    </row>
    <row r="1338" spans="2:15" x14ac:dyDescent="0.3">
      <c r="B1338" s="83">
        <v>2018</v>
      </c>
      <c r="C1338" s="131" t="s">
        <v>1224</v>
      </c>
      <c r="D1338" s="131" t="s">
        <v>1225</v>
      </c>
      <c r="E1338" s="131" t="s">
        <v>1226</v>
      </c>
      <c r="F1338" s="131" t="s">
        <v>1227</v>
      </c>
      <c r="G1338" s="131">
        <v>785</v>
      </c>
      <c r="H1338" s="131">
        <v>650</v>
      </c>
      <c r="I1338" s="131">
        <v>65</v>
      </c>
      <c r="K1338" s="74" t="s">
        <v>1879</v>
      </c>
      <c r="L1338" s="71">
        <f t="shared" si="71"/>
        <v>0.2</v>
      </c>
      <c r="M1338" s="74">
        <f t="shared" si="72"/>
        <v>32.502924999999998</v>
      </c>
      <c r="N1338" s="72">
        <f t="shared" si="73"/>
        <v>0</v>
      </c>
      <c r="O1338" s="131" t="s">
        <v>1928</v>
      </c>
    </row>
    <row r="1339" spans="2:15" x14ac:dyDescent="0.3">
      <c r="B1339" s="83">
        <v>2018</v>
      </c>
      <c r="C1339" s="131" t="s">
        <v>1228</v>
      </c>
      <c r="D1339" s="131" t="s">
        <v>401</v>
      </c>
      <c r="E1339" s="131" t="s">
        <v>1229</v>
      </c>
      <c r="F1339" s="131" t="s">
        <v>1230</v>
      </c>
      <c r="G1339" s="131">
        <v>785</v>
      </c>
      <c r="H1339" s="131">
        <v>650</v>
      </c>
      <c r="I1339" s="131">
        <v>80</v>
      </c>
      <c r="K1339" s="74" t="s">
        <v>1879</v>
      </c>
      <c r="L1339" s="71">
        <f t="shared" si="71"/>
        <v>0</v>
      </c>
      <c r="M1339" s="74">
        <f t="shared" si="72"/>
        <v>40.003599999999999</v>
      </c>
      <c r="N1339" s="72">
        <f t="shared" si="73"/>
        <v>0</v>
      </c>
      <c r="O1339" s="131" t="s">
        <v>1930</v>
      </c>
    </row>
    <row r="1340" spans="2:15" x14ac:dyDescent="0.3">
      <c r="B1340" s="83">
        <v>2018</v>
      </c>
      <c r="C1340" s="131" t="s">
        <v>1228</v>
      </c>
      <c r="D1340" s="131" t="s">
        <v>402</v>
      </c>
      <c r="E1340" s="131" t="s">
        <v>1231</v>
      </c>
      <c r="F1340" s="131" t="s">
        <v>1232</v>
      </c>
      <c r="G1340" s="131">
        <v>1000</v>
      </c>
      <c r="H1340" s="131">
        <v>900</v>
      </c>
      <c r="I1340" s="131">
        <v>80</v>
      </c>
      <c r="K1340" s="74" t="s">
        <v>1879</v>
      </c>
      <c r="L1340" s="71">
        <f t="shared" si="71"/>
        <v>0</v>
      </c>
      <c r="M1340" s="74">
        <f t="shared" si="72"/>
        <v>70.56</v>
      </c>
      <c r="N1340" s="72">
        <f t="shared" si="73"/>
        <v>0</v>
      </c>
      <c r="O1340" s="131" t="s">
        <v>1930</v>
      </c>
    </row>
    <row r="1341" spans="2:15" x14ac:dyDescent="0.3">
      <c r="B1341" s="83">
        <v>2018</v>
      </c>
      <c r="C1341" s="131" t="s">
        <v>1228</v>
      </c>
      <c r="D1341" s="131" t="s">
        <v>386</v>
      </c>
      <c r="E1341" s="131" t="s">
        <v>1233</v>
      </c>
      <c r="F1341" s="131" t="s">
        <v>1234</v>
      </c>
      <c r="G1341" s="131">
        <v>1000</v>
      </c>
      <c r="H1341" s="131">
        <v>900</v>
      </c>
      <c r="I1341" s="131">
        <v>80</v>
      </c>
      <c r="K1341" s="74" t="s">
        <v>1879</v>
      </c>
      <c r="L1341" s="71">
        <f t="shared" si="71"/>
        <v>0</v>
      </c>
      <c r="M1341" s="74">
        <f t="shared" si="72"/>
        <v>70.56</v>
      </c>
      <c r="N1341" s="72">
        <f t="shared" si="73"/>
        <v>0</v>
      </c>
      <c r="O1341" s="131" t="s">
        <v>1941</v>
      </c>
    </row>
    <row r="1342" spans="2:15" x14ac:dyDescent="0.3">
      <c r="B1342" s="83">
        <v>2018</v>
      </c>
      <c r="C1342" s="131" t="s">
        <v>1228</v>
      </c>
      <c r="D1342" s="131" t="s">
        <v>381</v>
      </c>
      <c r="E1342" s="131" t="s">
        <v>1235</v>
      </c>
      <c r="F1342" s="131" t="s">
        <v>1236</v>
      </c>
      <c r="G1342" s="131">
        <v>1000</v>
      </c>
      <c r="H1342" s="131">
        <v>900</v>
      </c>
      <c r="I1342" s="131">
        <v>80</v>
      </c>
      <c r="K1342" s="74" t="s">
        <v>1879</v>
      </c>
      <c r="L1342" s="71">
        <f t="shared" si="71"/>
        <v>0</v>
      </c>
      <c r="M1342" s="74">
        <f t="shared" si="72"/>
        <v>70.56</v>
      </c>
      <c r="N1342" s="72">
        <f t="shared" si="73"/>
        <v>0</v>
      </c>
      <c r="O1342" s="131" t="s">
        <v>1941</v>
      </c>
    </row>
    <row r="1343" spans="2:15" x14ac:dyDescent="0.3">
      <c r="B1343" s="83">
        <v>2018</v>
      </c>
      <c r="C1343" s="131" t="s">
        <v>1228</v>
      </c>
      <c r="D1343" s="131" t="s">
        <v>384</v>
      </c>
      <c r="E1343" s="131" t="s">
        <v>1237</v>
      </c>
      <c r="F1343" s="131" t="s">
        <v>1238</v>
      </c>
      <c r="G1343" s="131">
        <v>1150</v>
      </c>
      <c r="H1343" s="131">
        <v>1000</v>
      </c>
      <c r="I1343" s="131">
        <v>100</v>
      </c>
      <c r="K1343" s="74" t="s">
        <v>1879</v>
      </c>
      <c r="L1343" s="71">
        <f t="shared" si="71"/>
        <v>0</v>
      </c>
      <c r="M1343" s="74">
        <f t="shared" si="72"/>
        <v>112.7</v>
      </c>
      <c r="N1343" s="72">
        <f t="shared" si="73"/>
        <v>0</v>
      </c>
      <c r="O1343" s="131" t="s">
        <v>1941</v>
      </c>
    </row>
    <row r="1344" spans="2:15" x14ac:dyDescent="0.3">
      <c r="B1344" s="83">
        <v>2018</v>
      </c>
      <c r="C1344" s="106" t="s">
        <v>1239</v>
      </c>
      <c r="D1344" s="106" t="s">
        <v>1240</v>
      </c>
      <c r="E1344" s="86" t="s">
        <v>1241</v>
      </c>
      <c r="F1344" s="86" t="s">
        <v>817</v>
      </c>
      <c r="G1344" s="86">
        <v>680</v>
      </c>
      <c r="H1344" s="86">
        <v>580</v>
      </c>
      <c r="I1344" s="86">
        <v>100</v>
      </c>
      <c r="K1344" s="74" t="s">
        <v>1879</v>
      </c>
      <c r="L1344" s="71">
        <f t="shared" si="71"/>
        <v>0</v>
      </c>
      <c r="M1344" s="74">
        <f t="shared" si="72"/>
        <v>38.651200000000003</v>
      </c>
      <c r="N1344" s="72">
        <f t="shared" si="73"/>
        <v>0</v>
      </c>
      <c r="O1344" s="86" t="s">
        <v>1929</v>
      </c>
    </row>
    <row r="1345" spans="2:15" x14ac:dyDescent="0.3">
      <c r="B1345" s="83">
        <v>2018</v>
      </c>
      <c r="C1345" s="139" t="s">
        <v>1239</v>
      </c>
      <c r="D1345" s="139" t="s">
        <v>1242</v>
      </c>
      <c r="E1345" s="131" t="s">
        <v>1243</v>
      </c>
      <c r="F1345" s="131" t="s">
        <v>1244</v>
      </c>
      <c r="G1345" s="131">
        <v>1040</v>
      </c>
      <c r="H1345" s="131">
        <v>950</v>
      </c>
      <c r="I1345" s="131">
        <v>80</v>
      </c>
      <c r="K1345" s="74" t="s">
        <v>1879</v>
      </c>
      <c r="L1345" s="71">
        <f t="shared" si="71"/>
        <v>0</v>
      </c>
      <c r="M1345" s="74">
        <f t="shared" si="72"/>
        <v>77.459199999999996</v>
      </c>
      <c r="N1345" s="72">
        <f t="shared" si="73"/>
        <v>0</v>
      </c>
      <c r="O1345" s="131" t="s">
        <v>1929</v>
      </c>
    </row>
    <row r="1346" spans="2:15" x14ac:dyDescent="0.3">
      <c r="B1346" s="83">
        <v>2018</v>
      </c>
      <c r="C1346" s="139" t="s">
        <v>1239</v>
      </c>
      <c r="D1346" s="139" t="s">
        <v>1245</v>
      </c>
      <c r="E1346" s="131" t="s">
        <v>1246</v>
      </c>
      <c r="F1346" s="131" t="s">
        <v>1247</v>
      </c>
      <c r="G1346" s="131">
        <v>1040</v>
      </c>
      <c r="H1346" s="131">
        <v>950</v>
      </c>
      <c r="I1346" s="131">
        <v>80</v>
      </c>
      <c r="K1346" s="74" t="s">
        <v>1879</v>
      </c>
      <c r="L1346" s="71">
        <f t="shared" si="71"/>
        <v>0.2</v>
      </c>
      <c r="M1346" s="74">
        <f t="shared" si="72"/>
        <v>77.459199999999996</v>
      </c>
      <c r="N1346" s="72">
        <f t="shared" si="73"/>
        <v>0</v>
      </c>
      <c r="O1346" s="131" t="s">
        <v>1928</v>
      </c>
    </row>
    <row r="1347" spans="2:15" x14ac:dyDescent="0.3">
      <c r="B1347" s="83">
        <v>2018</v>
      </c>
      <c r="C1347" s="139" t="s">
        <v>1239</v>
      </c>
      <c r="D1347" s="139" t="s">
        <v>1254</v>
      </c>
      <c r="E1347" s="131" t="s">
        <v>1255</v>
      </c>
      <c r="F1347" s="131" t="s">
        <v>1250</v>
      </c>
      <c r="G1347" s="131">
        <v>940</v>
      </c>
      <c r="H1347" s="131">
        <v>870</v>
      </c>
      <c r="I1347" s="131">
        <v>80</v>
      </c>
      <c r="K1347" s="74" t="s">
        <v>1879</v>
      </c>
      <c r="L1347" s="71">
        <f t="shared" si="71"/>
        <v>0</v>
      </c>
      <c r="M1347" s="74">
        <f t="shared" si="72"/>
        <v>64.115520000000004</v>
      </c>
      <c r="N1347" s="72">
        <f t="shared" si="73"/>
        <v>0</v>
      </c>
      <c r="O1347" s="131" t="s">
        <v>1929</v>
      </c>
    </row>
    <row r="1348" spans="2:15" x14ac:dyDescent="0.3">
      <c r="B1348" s="83">
        <v>2018</v>
      </c>
      <c r="C1348" s="139" t="s">
        <v>1239</v>
      </c>
      <c r="D1348" s="139" t="s">
        <v>1280</v>
      </c>
      <c r="E1348" s="131" t="s">
        <v>1281</v>
      </c>
      <c r="F1348" s="131" t="s">
        <v>1282</v>
      </c>
      <c r="G1348" s="131">
        <v>1000</v>
      </c>
      <c r="H1348" s="131">
        <v>900</v>
      </c>
      <c r="I1348" s="131">
        <v>70</v>
      </c>
      <c r="K1348" s="74" t="s">
        <v>1879</v>
      </c>
      <c r="L1348" s="71">
        <f t="shared" si="71"/>
        <v>0.2</v>
      </c>
      <c r="M1348" s="74">
        <f t="shared" si="72"/>
        <v>61.74</v>
      </c>
      <c r="N1348" s="72">
        <f t="shared" si="73"/>
        <v>0</v>
      </c>
      <c r="O1348" s="131" t="s">
        <v>1928</v>
      </c>
    </row>
    <row r="1349" spans="2:15" x14ac:dyDescent="0.3">
      <c r="B1349" s="83">
        <v>2018</v>
      </c>
      <c r="C1349" s="139" t="s">
        <v>1239</v>
      </c>
      <c r="D1349" s="139" t="s">
        <v>1251</v>
      </c>
      <c r="E1349" s="131" t="s">
        <v>1252</v>
      </c>
      <c r="F1349" s="131" t="s">
        <v>1253</v>
      </c>
      <c r="G1349" s="131">
        <v>940</v>
      </c>
      <c r="H1349" s="131">
        <v>870</v>
      </c>
      <c r="I1349" s="131">
        <v>80</v>
      </c>
      <c r="K1349" s="74" t="s">
        <v>1879</v>
      </c>
      <c r="L1349" s="71">
        <f t="shared" si="71"/>
        <v>0</v>
      </c>
      <c r="M1349" s="74">
        <f t="shared" si="72"/>
        <v>64.115520000000004</v>
      </c>
      <c r="N1349" s="72">
        <f t="shared" si="73"/>
        <v>0</v>
      </c>
      <c r="O1349" s="131" t="s">
        <v>1929</v>
      </c>
    </row>
    <row r="1350" spans="2:15" x14ac:dyDescent="0.3">
      <c r="B1350" s="83">
        <v>2018</v>
      </c>
      <c r="C1350" s="139" t="s">
        <v>1239</v>
      </c>
      <c r="D1350" s="139" t="s">
        <v>1256</v>
      </c>
      <c r="E1350" s="131" t="s">
        <v>1257</v>
      </c>
      <c r="F1350" s="131" t="s">
        <v>1258</v>
      </c>
      <c r="G1350" s="131">
        <v>940</v>
      </c>
      <c r="H1350" s="131">
        <v>870</v>
      </c>
      <c r="I1350" s="131">
        <v>80</v>
      </c>
      <c r="K1350" s="74" t="s">
        <v>1879</v>
      </c>
      <c r="L1350" s="71">
        <f t="shared" si="71"/>
        <v>0</v>
      </c>
      <c r="M1350" s="74">
        <f t="shared" si="72"/>
        <v>64.115520000000004</v>
      </c>
      <c r="N1350" s="72">
        <f t="shared" si="73"/>
        <v>0</v>
      </c>
      <c r="O1350" s="131" t="s">
        <v>1929</v>
      </c>
    </row>
    <row r="1351" spans="2:15" x14ac:dyDescent="0.3">
      <c r="B1351" s="83">
        <v>2018</v>
      </c>
      <c r="C1351" s="109" t="s">
        <v>1239</v>
      </c>
      <c r="D1351" s="109" t="s">
        <v>1262</v>
      </c>
      <c r="E1351" s="86" t="s">
        <v>1263</v>
      </c>
      <c r="F1351" s="86" t="s">
        <v>1264</v>
      </c>
      <c r="G1351" s="86">
        <v>680</v>
      </c>
      <c r="H1351" s="86">
        <v>520</v>
      </c>
      <c r="I1351" s="86">
        <v>80</v>
      </c>
      <c r="K1351" s="74" t="s">
        <v>1879</v>
      </c>
      <c r="L1351" s="71">
        <f t="shared" si="71"/>
        <v>0</v>
      </c>
      <c r="M1351" s="74">
        <f t="shared" si="72"/>
        <v>27.722239999999999</v>
      </c>
      <c r="N1351" s="72">
        <f t="shared" si="73"/>
        <v>0</v>
      </c>
      <c r="O1351" s="86" t="s">
        <v>1929</v>
      </c>
    </row>
    <row r="1352" spans="2:15" x14ac:dyDescent="0.3">
      <c r="B1352" s="83">
        <v>2018</v>
      </c>
      <c r="C1352" s="139" t="s">
        <v>1239</v>
      </c>
      <c r="D1352" s="139" t="s">
        <v>1259</v>
      </c>
      <c r="E1352" s="131" t="s">
        <v>1260</v>
      </c>
      <c r="F1352" s="131" t="s">
        <v>1261</v>
      </c>
      <c r="G1352" s="131">
        <v>940</v>
      </c>
      <c r="H1352" s="131">
        <v>870</v>
      </c>
      <c r="I1352" s="131">
        <v>80</v>
      </c>
      <c r="K1352" s="74" t="s">
        <v>1879</v>
      </c>
      <c r="L1352" s="71">
        <f t="shared" si="71"/>
        <v>0</v>
      </c>
      <c r="M1352" s="74">
        <f t="shared" si="72"/>
        <v>64.115520000000004</v>
      </c>
      <c r="N1352" s="72">
        <f t="shared" si="73"/>
        <v>0</v>
      </c>
      <c r="O1352" s="131" t="s">
        <v>1929</v>
      </c>
    </row>
    <row r="1353" spans="2:15" x14ac:dyDescent="0.3">
      <c r="B1353" s="83">
        <v>2018</v>
      </c>
      <c r="C1353" s="139" t="s">
        <v>1239</v>
      </c>
      <c r="D1353" s="139" t="s">
        <v>1265</v>
      </c>
      <c r="E1353" s="131" t="s">
        <v>1266</v>
      </c>
      <c r="F1353" s="131" t="s">
        <v>1267</v>
      </c>
      <c r="G1353" s="131">
        <v>940</v>
      </c>
      <c r="H1353" s="131">
        <v>870</v>
      </c>
      <c r="I1353" s="131">
        <v>80</v>
      </c>
      <c r="K1353" s="74" t="s">
        <v>1879</v>
      </c>
      <c r="L1353" s="71">
        <f t="shared" si="71"/>
        <v>0</v>
      </c>
      <c r="M1353" s="74">
        <f t="shared" si="72"/>
        <v>64.115520000000004</v>
      </c>
      <c r="N1353" s="72">
        <f t="shared" si="73"/>
        <v>0</v>
      </c>
      <c r="O1353" s="131" t="s">
        <v>1929</v>
      </c>
    </row>
    <row r="1354" spans="2:15" x14ac:dyDescent="0.3">
      <c r="B1354" s="83">
        <v>2018</v>
      </c>
      <c r="C1354" s="139" t="s">
        <v>1239</v>
      </c>
      <c r="D1354" s="139" t="s">
        <v>1268</v>
      </c>
      <c r="E1354" s="131" t="s">
        <v>1269</v>
      </c>
      <c r="F1354" s="131" t="s">
        <v>1270</v>
      </c>
      <c r="G1354" s="131">
        <v>940</v>
      </c>
      <c r="H1354" s="131">
        <v>870</v>
      </c>
      <c r="I1354" s="131">
        <v>80</v>
      </c>
      <c r="K1354" s="74" t="s">
        <v>1879</v>
      </c>
      <c r="L1354" s="71">
        <f t="shared" si="71"/>
        <v>0</v>
      </c>
      <c r="M1354" s="74">
        <f t="shared" si="72"/>
        <v>64.115520000000004</v>
      </c>
      <c r="N1354" s="72">
        <f t="shared" si="73"/>
        <v>0</v>
      </c>
      <c r="O1354" s="131" t="s">
        <v>1929</v>
      </c>
    </row>
    <row r="1355" spans="2:15" x14ac:dyDescent="0.3">
      <c r="B1355" s="83">
        <v>2018</v>
      </c>
      <c r="C1355" s="139" t="s">
        <v>1239</v>
      </c>
      <c r="D1355" s="139" t="s">
        <v>1271</v>
      </c>
      <c r="E1355" s="131" t="s">
        <v>1272</v>
      </c>
      <c r="F1355" s="131" t="s">
        <v>1273</v>
      </c>
      <c r="G1355" s="131">
        <v>785</v>
      </c>
      <c r="H1355" s="131">
        <v>650</v>
      </c>
      <c r="I1355" s="131">
        <v>80</v>
      </c>
      <c r="K1355" s="74" t="s">
        <v>1879</v>
      </c>
      <c r="L1355" s="71">
        <f t="shared" ref="L1355:L1418" si="74">IF(AND(C1355="Botanic",B1355&gt;2017),0.3,IF(AND(O1355="Placel",B1355&gt;2017), 0.2,IF(AND(OR(D1355="UTRU50E",D1355 = "UEPL50E", D1355 = "UGBS20E"),B1355&gt;2019),0.2,0)))</f>
        <v>0</v>
      </c>
      <c r="M1355" s="74">
        <f t="shared" si="72"/>
        <v>40.003599999999999</v>
      </c>
      <c r="N1355" s="72">
        <f t="shared" si="73"/>
        <v>0</v>
      </c>
      <c r="O1355" s="131" t="s">
        <v>1929</v>
      </c>
    </row>
    <row r="1356" spans="2:15" x14ac:dyDescent="0.3">
      <c r="B1356" s="83">
        <v>2018</v>
      </c>
      <c r="C1356" s="139" t="s">
        <v>1239</v>
      </c>
      <c r="D1356" s="139" t="s">
        <v>1274</v>
      </c>
      <c r="E1356" s="131" t="s">
        <v>1275</v>
      </c>
      <c r="F1356" s="131" t="s">
        <v>1276</v>
      </c>
      <c r="G1356" s="131">
        <v>940</v>
      </c>
      <c r="H1356" s="131">
        <v>870</v>
      </c>
      <c r="I1356" s="131">
        <v>80</v>
      </c>
      <c r="K1356" s="74" t="s">
        <v>1879</v>
      </c>
      <c r="L1356" s="71">
        <f t="shared" si="74"/>
        <v>0</v>
      </c>
      <c r="M1356" s="74">
        <f t="shared" si="72"/>
        <v>64.115520000000004</v>
      </c>
      <c r="N1356" s="72">
        <f t="shared" si="73"/>
        <v>0</v>
      </c>
      <c r="O1356" s="131" t="s">
        <v>1929</v>
      </c>
    </row>
    <row r="1357" spans="2:15" x14ac:dyDescent="0.3">
      <c r="B1357" s="83">
        <v>2018</v>
      </c>
      <c r="C1357" s="139" t="s">
        <v>1239</v>
      </c>
      <c r="D1357" s="139" t="s">
        <v>1277</v>
      </c>
      <c r="E1357" s="131" t="s">
        <v>1278</v>
      </c>
      <c r="F1357" s="131" t="s">
        <v>1279</v>
      </c>
      <c r="G1357" s="131">
        <v>1000</v>
      </c>
      <c r="H1357" s="131">
        <v>880</v>
      </c>
      <c r="I1357" s="131">
        <v>110</v>
      </c>
      <c r="K1357" s="74" t="s">
        <v>1879</v>
      </c>
      <c r="L1357" s="71">
        <f t="shared" si="74"/>
        <v>0</v>
      </c>
      <c r="M1357" s="74">
        <f t="shared" si="72"/>
        <v>94.864000000000004</v>
      </c>
      <c r="N1357" s="72">
        <f t="shared" si="73"/>
        <v>0</v>
      </c>
      <c r="O1357" s="131" t="s">
        <v>1929</v>
      </c>
    </row>
    <row r="1358" spans="2:15" x14ac:dyDescent="0.3">
      <c r="B1358" s="83">
        <v>2018</v>
      </c>
      <c r="C1358" s="139" t="s">
        <v>1301</v>
      </c>
      <c r="D1358" s="139" t="s">
        <v>1302</v>
      </c>
      <c r="E1358" s="131" t="s">
        <v>1303</v>
      </c>
      <c r="F1358" s="131" t="s">
        <v>1304</v>
      </c>
      <c r="G1358" s="131">
        <v>580</v>
      </c>
      <c r="H1358" s="131">
        <v>450</v>
      </c>
      <c r="I1358" s="131">
        <v>75</v>
      </c>
      <c r="K1358" s="74" t="s">
        <v>1879</v>
      </c>
      <c r="L1358" s="71">
        <f t="shared" si="74"/>
        <v>0</v>
      </c>
      <c r="M1358" s="74">
        <f t="shared" si="72"/>
        <v>19.183499999999999</v>
      </c>
      <c r="N1358" s="72">
        <f t="shared" si="73"/>
        <v>0</v>
      </c>
      <c r="O1358" s="131" t="s">
        <v>1929</v>
      </c>
    </row>
    <row r="1359" spans="2:15" x14ac:dyDescent="0.3">
      <c r="B1359" s="83">
        <v>2018</v>
      </c>
      <c r="C1359" s="144" t="s">
        <v>1301</v>
      </c>
      <c r="D1359" s="144" t="s">
        <v>1305</v>
      </c>
      <c r="E1359" s="131" t="s">
        <v>1306</v>
      </c>
      <c r="F1359" s="144" t="s">
        <v>1307</v>
      </c>
      <c r="G1359" s="144">
        <v>1000</v>
      </c>
      <c r="H1359" s="144">
        <v>880</v>
      </c>
      <c r="I1359" s="144">
        <v>80</v>
      </c>
      <c r="K1359" s="74" t="s">
        <v>1879</v>
      </c>
      <c r="L1359" s="71">
        <f t="shared" si="74"/>
        <v>0</v>
      </c>
      <c r="M1359" s="74">
        <f t="shared" si="72"/>
        <v>68.992000000000004</v>
      </c>
      <c r="N1359" s="72">
        <f t="shared" si="73"/>
        <v>0</v>
      </c>
      <c r="O1359" s="131" t="s">
        <v>1929</v>
      </c>
    </row>
    <row r="1360" spans="2:15" x14ac:dyDescent="0.3">
      <c r="B1360" s="83">
        <v>2018</v>
      </c>
      <c r="C1360" s="130" t="s">
        <v>1301</v>
      </c>
      <c r="D1360" s="130" t="s">
        <v>1308</v>
      </c>
      <c r="E1360" s="131" t="s">
        <v>1309</v>
      </c>
      <c r="F1360" s="131" t="s">
        <v>1310</v>
      </c>
      <c r="G1360" s="131">
        <v>785</v>
      </c>
      <c r="H1360" s="131">
        <v>650</v>
      </c>
      <c r="I1360" s="131">
        <v>80</v>
      </c>
      <c r="K1360" s="74" t="s">
        <v>1879</v>
      </c>
      <c r="L1360" s="71">
        <f t="shared" si="74"/>
        <v>0</v>
      </c>
      <c r="M1360" s="74">
        <f t="shared" si="72"/>
        <v>40.003599999999999</v>
      </c>
      <c r="N1360" s="72">
        <f t="shared" si="73"/>
        <v>0</v>
      </c>
      <c r="O1360" s="131" t="s">
        <v>1929</v>
      </c>
    </row>
    <row r="1361" spans="2:15" x14ac:dyDescent="0.3">
      <c r="B1361" s="83">
        <v>2018</v>
      </c>
      <c r="C1361" s="131" t="s">
        <v>1301</v>
      </c>
      <c r="D1361" s="131" t="s">
        <v>1311</v>
      </c>
      <c r="E1361" s="131" t="s">
        <v>1312</v>
      </c>
      <c r="F1361" s="131" t="s">
        <v>1313</v>
      </c>
      <c r="G1361" s="131">
        <v>1000</v>
      </c>
      <c r="H1361" s="131">
        <v>900</v>
      </c>
      <c r="I1361" s="131">
        <v>80</v>
      </c>
      <c r="K1361" s="74" t="s">
        <v>1879</v>
      </c>
      <c r="L1361" s="71">
        <f t="shared" si="74"/>
        <v>0</v>
      </c>
      <c r="M1361" s="74">
        <f t="shared" si="72"/>
        <v>70.56</v>
      </c>
      <c r="N1361" s="72">
        <f t="shared" si="73"/>
        <v>0</v>
      </c>
      <c r="O1361" s="131" t="s">
        <v>1929</v>
      </c>
    </row>
    <row r="1362" spans="2:15" x14ac:dyDescent="0.3">
      <c r="B1362" s="83">
        <v>2018</v>
      </c>
      <c r="C1362" s="146" t="s">
        <v>1301</v>
      </c>
      <c r="D1362" s="146" t="s">
        <v>1314</v>
      </c>
      <c r="E1362" s="131" t="s">
        <v>1315</v>
      </c>
      <c r="F1362" s="131" t="s">
        <v>1316</v>
      </c>
      <c r="G1362" s="131">
        <v>940</v>
      </c>
      <c r="H1362" s="131">
        <v>870</v>
      </c>
      <c r="I1362" s="131">
        <v>80</v>
      </c>
      <c r="K1362" s="74" t="s">
        <v>1879</v>
      </c>
      <c r="L1362" s="71">
        <f t="shared" si="74"/>
        <v>0</v>
      </c>
      <c r="M1362" s="74">
        <f t="shared" si="72"/>
        <v>64.115520000000004</v>
      </c>
      <c r="N1362" s="72">
        <f t="shared" si="73"/>
        <v>0</v>
      </c>
      <c r="O1362" s="131" t="s">
        <v>1929</v>
      </c>
    </row>
    <row r="1363" spans="2:15" x14ac:dyDescent="0.3">
      <c r="B1363" s="83">
        <v>2018</v>
      </c>
      <c r="C1363" s="146" t="s">
        <v>1301</v>
      </c>
      <c r="D1363" s="146" t="s">
        <v>1317</v>
      </c>
      <c r="E1363" s="131" t="s">
        <v>1318</v>
      </c>
      <c r="F1363" s="131" t="s">
        <v>1319</v>
      </c>
      <c r="G1363" s="131">
        <v>940</v>
      </c>
      <c r="H1363" s="131">
        <v>870</v>
      </c>
      <c r="I1363" s="131">
        <v>80</v>
      </c>
      <c r="K1363" s="74" t="s">
        <v>1879</v>
      </c>
      <c r="L1363" s="71">
        <f t="shared" si="74"/>
        <v>0</v>
      </c>
      <c r="M1363" s="74">
        <f t="shared" si="72"/>
        <v>64.115520000000004</v>
      </c>
      <c r="N1363" s="72">
        <f t="shared" si="73"/>
        <v>0</v>
      </c>
      <c r="O1363" s="131" t="s">
        <v>1929</v>
      </c>
    </row>
    <row r="1364" spans="2:15" x14ac:dyDescent="0.3">
      <c r="B1364" s="83">
        <v>2018</v>
      </c>
      <c r="C1364" s="146" t="s">
        <v>1301</v>
      </c>
      <c r="D1364" s="146" t="s">
        <v>1320</v>
      </c>
      <c r="E1364" s="131" t="s">
        <v>1321</v>
      </c>
      <c r="F1364" s="131" t="s">
        <v>1322</v>
      </c>
      <c r="G1364" s="86">
        <v>1150</v>
      </c>
      <c r="H1364" s="86">
        <v>1000</v>
      </c>
      <c r="I1364" s="86">
        <v>100</v>
      </c>
      <c r="K1364" s="74" t="s">
        <v>1879</v>
      </c>
      <c r="L1364" s="71">
        <f t="shared" si="74"/>
        <v>0</v>
      </c>
      <c r="M1364" s="74">
        <f t="shared" si="72"/>
        <v>112.7</v>
      </c>
      <c r="N1364" s="72">
        <f t="shared" si="73"/>
        <v>0</v>
      </c>
      <c r="O1364" s="131" t="s">
        <v>1929</v>
      </c>
    </row>
    <row r="1365" spans="2:15" x14ac:dyDescent="0.3">
      <c r="B1365" s="83">
        <v>2018</v>
      </c>
      <c r="C1365" s="146" t="s">
        <v>1301</v>
      </c>
      <c r="D1365" s="146" t="s">
        <v>1323</v>
      </c>
      <c r="E1365" s="131" t="s">
        <v>1324</v>
      </c>
      <c r="F1365" s="131" t="s">
        <v>1325</v>
      </c>
      <c r="G1365" s="131">
        <v>940</v>
      </c>
      <c r="H1365" s="131">
        <v>870</v>
      </c>
      <c r="I1365" s="131">
        <v>80</v>
      </c>
      <c r="K1365" s="74" t="s">
        <v>1879</v>
      </c>
      <c r="L1365" s="71">
        <f t="shared" si="74"/>
        <v>0</v>
      </c>
      <c r="M1365" s="74">
        <f t="shared" si="72"/>
        <v>64.115520000000004</v>
      </c>
      <c r="N1365" s="72">
        <f t="shared" si="73"/>
        <v>0</v>
      </c>
      <c r="O1365" s="131" t="s">
        <v>1929</v>
      </c>
    </row>
    <row r="1366" spans="2:15" x14ac:dyDescent="0.3">
      <c r="B1366" s="83">
        <v>2018</v>
      </c>
      <c r="C1366" s="131" t="s">
        <v>1301</v>
      </c>
      <c r="D1366" s="131" t="s">
        <v>1335</v>
      </c>
      <c r="E1366" s="131" t="s">
        <v>1336</v>
      </c>
      <c r="F1366" s="131" t="s">
        <v>1337</v>
      </c>
      <c r="G1366" s="131">
        <v>1000</v>
      </c>
      <c r="H1366" s="131">
        <v>900</v>
      </c>
      <c r="I1366" s="131">
        <v>80</v>
      </c>
      <c r="K1366" s="74" t="s">
        <v>1879</v>
      </c>
      <c r="L1366" s="71">
        <f t="shared" si="74"/>
        <v>0</v>
      </c>
      <c r="M1366" s="74">
        <f t="shared" si="72"/>
        <v>70.56</v>
      </c>
      <c r="N1366" s="72">
        <f t="shared" si="73"/>
        <v>0</v>
      </c>
      <c r="O1366" s="131" t="s">
        <v>1929</v>
      </c>
    </row>
    <row r="1367" spans="2:15" x14ac:dyDescent="0.3">
      <c r="B1367" s="83">
        <v>2018</v>
      </c>
      <c r="C1367" s="131" t="s">
        <v>1301</v>
      </c>
      <c r="D1367" s="131" t="s">
        <v>396</v>
      </c>
      <c r="E1367" s="131" t="s">
        <v>1338</v>
      </c>
      <c r="F1367" s="131" t="s">
        <v>1339</v>
      </c>
      <c r="G1367" s="131">
        <v>785</v>
      </c>
      <c r="H1367" s="131">
        <v>650</v>
      </c>
      <c r="I1367" s="131">
        <v>80</v>
      </c>
      <c r="K1367" s="74" t="s">
        <v>1879</v>
      </c>
      <c r="L1367" s="71">
        <f t="shared" si="74"/>
        <v>0</v>
      </c>
      <c r="M1367" s="74">
        <f t="shared" si="72"/>
        <v>40.003599999999999</v>
      </c>
      <c r="N1367" s="72">
        <f t="shared" si="73"/>
        <v>0</v>
      </c>
      <c r="O1367" s="131" t="s">
        <v>1929</v>
      </c>
    </row>
    <row r="1368" spans="2:15" x14ac:dyDescent="0.3">
      <c r="B1368" s="83">
        <v>2018</v>
      </c>
      <c r="C1368" s="130" t="s">
        <v>1301</v>
      </c>
      <c r="D1368" s="130" t="s">
        <v>1340</v>
      </c>
      <c r="E1368" s="131" t="s">
        <v>1341</v>
      </c>
      <c r="F1368" s="131" t="s">
        <v>1342</v>
      </c>
      <c r="G1368" s="131">
        <v>785</v>
      </c>
      <c r="H1368" s="131">
        <v>650</v>
      </c>
      <c r="I1368" s="131">
        <v>80</v>
      </c>
      <c r="K1368" s="74" t="s">
        <v>1879</v>
      </c>
      <c r="L1368" s="71">
        <f t="shared" si="74"/>
        <v>0</v>
      </c>
      <c r="M1368" s="74">
        <f t="shared" si="72"/>
        <v>40.003599999999999</v>
      </c>
      <c r="N1368" s="72">
        <f t="shared" si="73"/>
        <v>0</v>
      </c>
      <c r="O1368" s="131" t="s">
        <v>1929</v>
      </c>
    </row>
    <row r="1369" spans="2:15" x14ac:dyDescent="0.3">
      <c r="B1369" s="83">
        <v>2018</v>
      </c>
      <c r="C1369" s="131" t="s">
        <v>1301</v>
      </c>
      <c r="D1369" s="131" t="s">
        <v>1343</v>
      </c>
      <c r="E1369" s="131" t="s">
        <v>1344</v>
      </c>
      <c r="F1369" s="131" t="s">
        <v>1345</v>
      </c>
      <c r="G1369" s="131">
        <v>1000</v>
      </c>
      <c r="H1369" s="131">
        <v>900</v>
      </c>
      <c r="I1369" s="131">
        <v>80</v>
      </c>
      <c r="K1369" s="74" t="s">
        <v>1879</v>
      </c>
      <c r="L1369" s="71">
        <f t="shared" si="74"/>
        <v>0</v>
      </c>
      <c r="M1369" s="74">
        <f t="shared" si="72"/>
        <v>70.56</v>
      </c>
      <c r="N1369" s="72">
        <f t="shared" si="73"/>
        <v>0</v>
      </c>
      <c r="O1369" s="131" t="s">
        <v>1929</v>
      </c>
    </row>
    <row r="1370" spans="2:15" x14ac:dyDescent="0.3">
      <c r="B1370" s="83">
        <v>2018</v>
      </c>
      <c r="C1370" s="131" t="s">
        <v>1301</v>
      </c>
      <c r="D1370" s="131" t="s">
        <v>1346</v>
      </c>
      <c r="E1370" s="131" t="s">
        <v>1347</v>
      </c>
      <c r="F1370" s="131" t="s">
        <v>1348</v>
      </c>
      <c r="G1370" s="131">
        <v>580</v>
      </c>
      <c r="H1370" s="131">
        <v>450</v>
      </c>
      <c r="I1370" s="131">
        <v>75</v>
      </c>
      <c r="K1370" s="74" t="s">
        <v>1879</v>
      </c>
      <c r="L1370" s="71">
        <f t="shared" si="74"/>
        <v>0</v>
      </c>
      <c r="M1370" s="74">
        <f t="shared" si="72"/>
        <v>19.183499999999999</v>
      </c>
      <c r="N1370" s="72">
        <f t="shared" si="73"/>
        <v>0</v>
      </c>
      <c r="O1370" s="131" t="s">
        <v>1929</v>
      </c>
    </row>
    <row r="1371" spans="2:15" x14ac:dyDescent="0.3">
      <c r="B1371" s="83">
        <v>2018</v>
      </c>
      <c r="C1371" s="131" t="s">
        <v>1301</v>
      </c>
      <c r="D1371" s="131" t="s">
        <v>1349</v>
      </c>
      <c r="E1371" s="131" t="s">
        <v>1350</v>
      </c>
      <c r="F1371" s="131" t="s">
        <v>1351</v>
      </c>
      <c r="G1371" s="131">
        <v>785</v>
      </c>
      <c r="H1371" s="131">
        <v>650</v>
      </c>
      <c r="I1371" s="131">
        <v>80</v>
      </c>
      <c r="K1371" s="74" t="s">
        <v>1879</v>
      </c>
      <c r="L1371" s="71">
        <f t="shared" si="74"/>
        <v>0</v>
      </c>
      <c r="M1371" s="74">
        <f t="shared" si="72"/>
        <v>40.003599999999999</v>
      </c>
      <c r="N1371" s="72">
        <f t="shared" si="73"/>
        <v>0</v>
      </c>
      <c r="O1371" s="131" t="s">
        <v>1929</v>
      </c>
    </row>
    <row r="1372" spans="2:15" x14ac:dyDescent="0.3">
      <c r="B1372" s="83">
        <v>2018</v>
      </c>
      <c r="C1372" s="131" t="s">
        <v>1301</v>
      </c>
      <c r="D1372" s="131" t="s">
        <v>1352</v>
      </c>
      <c r="E1372" s="131" t="s">
        <v>1353</v>
      </c>
      <c r="F1372" s="131" t="s">
        <v>1354</v>
      </c>
      <c r="G1372" s="131">
        <v>1000</v>
      </c>
      <c r="H1372" s="131">
        <v>900</v>
      </c>
      <c r="I1372" s="131">
        <v>80</v>
      </c>
      <c r="K1372" s="74" t="s">
        <v>1879</v>
      </c>
      <c r="L1372" s="71">
        <f t="shared" si="74"/>
        <v>0</v>
      </c>
      <c r="M1372" s="74">
        <f t="shared" si="72"/>
        <v>70.56</v>
      </c>
      <c r="N1372" s="72">
        <f t="shared" si="73"/>
        <v>0</v>
      </c>
      <c r="O1372" s="131" t="s">
        <v>1929</v>
      </c>
    </row>
    <row r="1373" spans="2:15" x14ac:dyDescent="0.3">
      <c r="B1373" s="83">
        <v>2018</v>
      </c>
      <c r="C1373" s="131" t="s">
        <v>1301</v>
      </c>
      <c r="D1373" s="131" t="s">
        <v>1358</v>
      </c>
      <c r="E1373" s="131" t="s">
        <v>1359</v>
      </c>
      <c r="F1373" s="131" t="s">
        <v>1360</v>
      </c>
      <c r="G1373" s="131">
        <v>580</v>
      </c>
      <c r="H1373" s="131">
        <v>450</v>
      </c>
      <c r="I1373" s="131">
        <v>75</v>
      </c>
      <c r="K1373" s="74" t="s">
        <v>1879</v>
      </c>
      <c r="L1373" s="71">
        <f t="shared" si="74"/>
        <v>0</v>
      </c>
      <c r="M1373" s="74">
        <f t="shared" si="72"/>
        <v>19.183499999999999</v>
      </c>
      <c r="N1373" s="72">
        <f t="shared" si="73"/>
        <v>0</v>
      </c>
      <c r="O1373" s="131" t="s">
        <v>1929</v>
      </c>
    </row>
    <row r="1374" spans="2:15" x14ac:dyDescent="0.3">
      <c r="B1374" s="83">
        <v>2018</v>
      </c>
      <c r="C1374" s="131" t="s">
        <v>1301</v>
      </c>
      <c r="D1374" s="131" t="s">
        <v>1355</v>
      </c>
      <c r="E1374" s="131" t="s">
        <v>1356</v>
      </c>
      <c r="F1374" s="131" t="s">
        <v>1357</v>
      </c>
      <c r="G1374" s="131">
        <v>940</v>
      </c>
      <c r="H1374" s="131">
        <v>900</v>
      </c>
      <c r="I1374" s="131">
        <v>80</v>
      </c>
      <c r="K1374" s="74" t="s">
        <v>1879</v>
      </c>
      <c r="L1374" s="71">
        <f t="shared" si="74"/>
        <v>0</v>
      </c>
      <c r="M1374" s="74">
        <f t="shared" si="72"/>
        <v>66.326400000000007</v>
      </c>
      <c r="N1374" s="72">
        <f t="shared" si="73"/>
        <v>0</v>
      </c>
      <c r="O1374" s="131" t="s">
        <v>1929</v>
      </c>
    </row>
    <row r="1375" spans="2:15" x14ac:dyDescent="0.3">
      <c r="B1375" s="83">
        <v>2018</v>
      </c>
      <c r="C1375" s="130" t="s">
        <v>1301</v>
      </c>
      <c r="D1375" s="130" t="s">
        <v>1361</v>
      </c>
      <c r="E1375" s="131" t="s">
        <v>1362</v>
      </c>
      <c r="F1375" s="131" t="s">
        <v>1363</v>
      </c>
      <c r="G1375" s="131">
        <v>785</v>
      </c>
      <c r="H1375" s="131">
        <v>650</v>
      </c>
      <c r="I1375" s="131">
        <v>80</v>
      </c>
      <c r="K1375" s="74" t="s">
        <v>1879</v>
      </c>
      <c r="L1375" s="71">
        <f t="shared" si="74"/>
        <v>0</v>
      </c>
      <c r="M1375" s="74">
        <f t="shared" si="72"/>
        <v>40.003599999999999</v>
      </c>
      <c r="N1375" s="72">
        <f t="shared" si="73"/>
        <v>0</v>
      </c>
      <c r="O1375" s="131" t="s">
        <v>1929</v>
      </c>
    </row>
    <row r="1376" spans="2:15" x14ac:dyDescent="0.3">
      <c r="B1376" s="83">
        <v>2018</v>
      </c>
      <c r="C1376" s="131" t="s">
        <v>1301</v>
      </c>
      <c r="D1376" s="131" t="s">
        <v>1364</v>
      </c>
      <c r="E1376" s="131" t="s">
        <v>1365</v>
      </c>
      <c r="F1376" s="131" t="s">
        <v>1366</v>
      </c>
      <c r="G1376" s="131">
        <v>1000</v>
      </c>
      <c r="H1376" s="131">
        <v>880</v>
      </c>
      <c r="I1376" s="131">
        <v>80</v>
      </c>
      <c r="K1376" s="74" t="s">
        <v>1879</v>
      </c>
      <c r="L1376" s="71">
        <f t="shared" si="74"/>
        <v>0</v>
      </c>
      <c r="M1376" s="74">
        <f t="shared" si="72"/>
        <v>68.992000000000004</v>
      </c>
      <c r="N1376" s="72">
        <f t="shared" si="73"/>
        <v>0</v>
      </c>
      <c r="O1376" s="131" t="s">
        <v>1929</v>
      </c>
    </row>
    <row r="1377" spans="2:15" x14ac:dyDescent="0.3">
      <c r="B1377" s="83">
        <v>2018</v>
      </c>
      <c r="C1377" s="131" t="s">
        <v>1301</v>
      </c>
      <c r="D1377" s="131" t="s">
        <v>1874</v>
      </c>
      <c r="E1377" s="131"/>
      <c r="F1377" s="131"/>
      <c r="G1377" s="131"/>
      <c r="H1377" s="131"/>
      <c r="I1377" s="131"/>
      <c r="K1377" s="74" t="s">
        <v>1879</v>
      </c>
      <c r="L1377" s="71">
        <f t="shared" si="74"/>
        <v>0</v>
      </c>
      <c r="M1377" s="74">
        <f t="shared" si="72"/>
        <v>0</v>
      </c>
      <c r="N1377" s="72">
        <f t="shared" si="73"/>
        <v>0</v>
      </c>
      <c r="O1377" s="131" t="s">
        <v>1929</v>
      </c>
    </row>
    <row r="1378" spans="2:15" x14ac:dyDescent="0.3">
      <c r="B1378" s="83">
        <v>2018</v>
      </c>
      <c r="C1378" s="131" t="s">
        <v>1301</v>
      </c>
      <c r="D1378" s="151" t="s">
        <v>1367</v>
      </c>
      <c r="E1378" s="151" t="s">
        <v>1368</v>
      </c>
      <c r="F1378" s="151" t="s">
        <v>1369</v>
      </c>
      <c r="G1378" s="131">
        <v>1000</v>
      </c>
      <c r="H1378" s="131">
        <v>880</v>
      </c>
      <c r="I1378" s="131">
        <v>80</v>
      </c>
      <c r="K1378" s="74" t="s">
        <v>1879</v>
      </c>
      <c r="L1378" s="71">
        <f t="shared" si="74"/>
        <v>0</v>
      </c>
      <c r="M1378" s="74">
        <f t="shared" si="72"/>
        <v>68.992000000000004</v>
      </c>
      <c r="N1378" s="72">
        <f t="shared" si="73"/>
        <v>0</v>
      </c>
      <c r="O1378" s="131" t="s">
        <v>1929</v>
      </c>
    </row>
    <row r="1379" spans="2:15" x14ac:dyDescent="0.3">
      <c r="B1379" s="83">
        <v>2018</v>
      </c>
      <c r="C1379" s="131" t="s">
        <v>1301</v>
      </c>
      <c r="D1379" s="131" t="s">
        <v>1370</v>
      </c>
      <c r="E1379" s="131" t="s">
        <v>1371</v>
      </c>
      <c r="F1379" s="131" t="s">
        <v>1372</v>
      </c>
      <c r="G1379" s="131">
        <v>785</v>
      </c>
      <c r="H1379" s="131">
        <v>600</v>
      </c>
      <c r="I1379" s="131">
        <v>80</v>
      </c>
      <c r="K1379" s="74" t="s">
        <v>1879</v>
      </c>
      <c r="L1379" s="71">
        <f t="shared" si="74"/>
        <v>0</v>
      </c>
      <c r="M1379" s="74">
        <f t="shared" ref="M1379:M1442" si="75">IF(K1379="PEBD",PRODUCT(G1379:I1379)*$D$6/1000000,0)</f>
        <v>36.926400000000001</v>
      </c>
      <c r="N1379" s="72">
        <f t="shared" ref="N1379:N1442" si="76">IF(M1379="PEBD",PRODUCT(G1379:I1379)*$D$6/1000000,0)</f>
        <v>0</v>
      </c>
      <c r="O1379" s="131" t="s">
        <v>1929</v>
      </c>
    </row>
    <row r="1380" spans="2:15" x14ac:dyDescent="0.3">
      <c r="B1380" s="83">
        <v>2018</v>
      </c>
      <c r="C1380" s="131" t="s">
        <v>1301</v>
      </c>
      <c r="D1380" s="131" t="s">
        <v>1373</v>
      </c>
      <c r="E1380" s="131" t="s">
        <v>1374</v>
      </c>
      <c r="F1380" s="131" t="s">
        <v>1375</v>
      </c>
      <c r="G1380" s="131">
        <v>580</v>
      </c>
      <c r="H1380" s="131">
        <v>450</v>
      </c>
      <c r="I1380" s="131">
        <v>80</v>
      </c>
      <c r="K1380" s="74" t="s">
        <v>1879</v>
      </c>
      <c r="L1380" s="71">
        <f t="shared" si="74"/>
        <v>0</v>
      </c>
      <c r="M1380" s="74">
        <f t="shared" si="75"/>
        <v>20.462399999999999</v>
      </c>
      <c r="N1380" s="72">
        <f t="shared" si="76"/>
        <v>0</v>
      </c>
      <c r="O1380" s="131" t="s">
        <v>1929</v>
      </c>
    </row>
    <row r="1381" spans="2:15" x14ac:dyDescent="0.3">
      <c r="B1381" s="83">
        <v>2018</v>
      </c>
      <c r="C1381" s="131" t="s">
        <v>1301</v>
      </c>
      <c r="D1381" s="131" t="s">
        <v>1376</v>
      </c>
      <c r="E1381" s="131" t="s">
        <v>1377</v>
      </c>
      <c r="F1381" s="131" t="s">
        <v>1378</v>
      </c>
      <c r="G1381" s="131">
        <v>785</v>
      </c>
      <c r="H1381" s="131">
        <v>650</v>
      </c>
      <c r="I1381" s="131">
        <v>80</v>
      </c>
      <c r="K1381" s="74" t="s">
        <v>1879</v>
      </c>
      <c r="L1381" s="71">
        <f t="shared" si="74"/>
        <v>0</v>
      </c>
      <c r="M1381" s="74">
        <f t="shared" si="75"/>
        <v>40.003599999999999</v>
      </c>
      <c r="N1381" s="72">
        <f t="shared" si="76"/>
        <v>0</v>
      </c>
      <c r="O1381" s="131" t="s">
        <v>1929</v>
      </c>
    </row>
    <row r="1382" spans="2:15" x14ac:dyDescent="0.3">
      <c r="B1382" s="83">
        <v>2018</v>
      </c>
      <c r="C1382" s="131" t="s">
        <v>1301</v>
      </c>
      <c r="D1382" s="131" t="s">
        <v>1379</v>
      </c>
      <c r="E1382" s="131" t="s">
        <v>1380</v>
      </c>
      <c r="F1382" s="131" t="s">
        <v>1381</v>
      </c>
      <c r="G1382" s="131">
        <v>580</v>
      </c>
      <c r="H1382" s="131">
        <v>450</v>
      </c>
      <c r="I1382" s="131">
        <v>75</v>
      </c>
      <c r="K1382" s="74" t="s">
        <v>1879</v>
      </c>
      <c r="L1382" s="71">
        <f t="shared" si="74"/>
        <v>0</v>
      </c>
      <c r="M1382" s="74">
        <f t="shared" si="75"/>
        <v>19.183499999999999</v>
      </c>
      <c r="N1382" s="72">
        <f t="shared" si="76"/>
        <v>0</v>
      </c>
      <c r="O1382" s="131" t="s">
        <v>1929</v>
      </c>
    </row>
    <row r="1383" spans="2:15" x14ac:dyDescent="0.3">
      <c r="B1383" s="83">
        <v>2018</v>
      </c>
      <c r="C1383" s="131" t="s">
        <v>1301</v>
      </c>
      <c r="D1383" s="131" t="s">
        <v>1875</v>
      </c>
      <c r="E1383" s="131"/>
      <c r="F1383" s="131"/>
      <c r="G1383" s="131"/>
      <c r="H1383" s="131"/>
      <c r="I1383" s="131"/>
      <c r="K1383" s="74" t="s">
        <v>1879</v>
      </c>
      <c r="L1383" s="71">
        <f t="shared" si="74"/>
        <v>0</v>
      </c>
      <c r="M1383" s="74">
        <f t="shared" si="75"/>
        <v>0</v>
      </c>
      <c r="N1383" s="72">
        <f t="shared" si="76"/>
        <v>0</v>
      </c>
      <c r="O1383" s="131" t="s">
        <v>1929</v>
      </c>
    </row>
    <row r="1384" spans="2:15" x14ac:dyDescent="0.3">
      <c r="B1384" s="83">
        <v>2018</v>
      </c>
      <c r="C1384" s="131" t="s">
        <v>1301</v>
      </c>
      <c r="D1384" s="131" t="s">
        <v>1382</v>
      </c>
      <c r="E1384" s="131" t="s">
        <v>1383</v>
      </c>
      <c r="F1384" s="131" t="s">
        <v>1384</v>
      </c>
      <c r="G1384" s="131">
        <v>580</v>
      </c>
      <c r="H1384" s="131">
        <v>480</v>
      </c>
      <c r="I1384" s="131">
        <v>75</v>
      </c>
      <c r="K1384" s="74" t="s">
        <v>1879</v>
      </c>
      <c r="L1384" s="71">
        <f t="shared" si="74"/>
        <v>0</v>
      </c>
      <c r="M1384" s="74">
        <f t="shared" si="75"/>
        <v>20.462399999999999</v>
      </c>
      <c r="N1384" s="72">
        <f t="shared" si="76"/>
        <v>0</v>
      </c>
      <c r="O1384" s="131" t="s">
        <v>1929</v>
      </c>
    </row>
    <row r="1385" spans="2:15" x14ac:dyDescent="0.3">
      <c r="B1385" s="83">
        <v>2018</v>
      </c>
      <c r="C1385" s="131" t="s">
        <v>1301</v>
      </c>
      <c r="D1385" s="131" t="s">
        <v>1391</v>
      </c>
      <c r="E1385" s="131" t="s">
        <v>1392</v>
      </c>
      <c r="F1385" s="131" t="s">
        <v>1393</v>
      </c>
      <c r="G1385" s="131">
        <v>940</v>
      </c>
      <c r="H1385" s="131">
        <v>880</v>
      </c>
      <c r="I1385" s="131">
        <v>80</v>
      </c>
      <c r="K1385" s="74" t="s">
        <v>1879</v>
      </c>
      <c r="L1385" s="71">
        <f t="shared" si="74"/>
        <v>0</v>
      </c>
      <c r="M1385" s="74">
        <f t="shared" si="75"/>
        <v>64.85248</v>
      </c>
      <c r="N1385" s="72">
        <f t="shared" si="76"/>
        <v>0</v>
      </c>
      <c r="O1385" s="131" t="s">
        <v>1929</v>
      </c>
    </row>
    <row r="1386" spans="2:15" x14ac:dyDescent="0.3">
      <c r="B1386" s="83">
        <v>2018</v>
      </c>
      <c r="C1386" s="131" t="s">
        <v>1301</v>
      </c>
      <c r="D1386" s="131" t="s">
        <v>1385</v>
      </c>
      <c r="E1386" s="131" t="s">
        <v>1386</v>
      </c>
      <c r="F1386" s="131" t="s">
        <v>1387</v>
      </c>
      <c r="G1386" s="131">
        <v>580</v>
      </c>
      <c r="H1386" s="131">
        <v>450</v>
      </c>
      <c r="I1386" s="131">
        <v>75</v>
      </c>
      <c r="K1386" s="74" t="s">
        <v>1879</v>
      </c>
      <c r="L1386" s="71">
        <f t="shared" si="74"/>
        <v>0</v>
      </c>
      <c r="M1386" s="74">
        <f t="shared" si="75"/>
        <v>19.183499999999999</v>
      </c>
      <c r="N1386" s="72">
        <f t="shared" si="76"/>
        <v>0</v>
      </c>
      <c r="O1386" s="131" t="s">
        <v>1929</v>
      </c>
    </row>
    <row r="1387" spans="2:15" x14ac:dyDescent="0.3">
      <c r="B1387" s="83">
        <v>2018</v>
      </c>
      <c r="C1387" s="131" t="s">
        <v>1301</v>
      </c>
      <c r="D1387" s="131" t="s">
        <v>1409</v>
      </c>
      <c r="E1387" s="131" t="s">
        <v>1410</v>
      </c>
      <c r="F1387" s="151" t="s">
        <v>1411</v>
      </c>
      <c r="G1387" s="131">
        <v>1000</v>
      </c>
      <c r="H1387" s="131">
        <v>900</v>
      </c>
      <c r="I1387" s="131">
        <v>80</v>
      </c>
      <c r="K1387" s="74" t="s">
        <v>1879</v>
      </c>
      <c r="L1387" s="71">
        <f t="shared" si="74"/>
        <v>0</v>
      </c>
      <c r="M1387" s="74">
        <f t="shared" si="75"/>
        <v>70.56</v>
      </c>
      <c r="N1387" s="72">
        <f t="shared" si="76"/>
        <v>0</v>
      </c>
      <c r="O1387" s="131" t="s">
        <v>1929</v>
      </c>
    </row>
    <row r="1388" spans="2:15" x14ac:dyDescent="0.3">
      <c r="B1388" s="83">
        <v>2018</v>
      </c>
      <c r="C1388" s="131" t="s">
        <v>1301</v>
      </c>
      <c r="D1388" s="131" t="s">
        <v>1412</v>
      </c>
      <c r="E1388" s="131" t="s">
        <v>1413</v>
      </c>
      <c r="F1388" s="131" t="s">
        <v>1414</v>
      </c>
      <c r="G1388" s="131">
        <v>1000</v>
      </c>
      <c r="H1388" s="131">
        <v>880</v>
      </c>
      <c r="I1388" s="131">
        <v>110</v>
      </c>
      <c r="K1388" s="74" t="s">
        <v>1879</v>
      </c>
      <c r="L1388" s="71">
        <f t="shared" si="74"/>
        <v>0</v>
      </c>
      <c r="M1388" s="74">
        <f t="shared" si="75"/>
        <v>94.864000000000004</v>
      </c>
      <c r="N1388" s="72">
        <f t="shared" si="76"/>
        <v>0</v>
      </c>
      <c r="O1388" s="131" t="s">
        <v>1929</v>
      </c>
    </row>
    <row r="1389" spans="2:15" x14ac:dyDescent="0.3">
      <c r="B1389" s="83">
        <v>2018</v>
      </c>
      <c r="C1389" s="131" t="s">
        <v>1301</v>
      </c>
      <c r="D1389" s="131" t="s">
        <v>1415</v>
      </c>
      <c r="E1389" s="131" t="s">
        <v>1416</v>
      </c>
      <c r="F1389" s="131" t="s">
        <v>1417</v>
      </c>
      <c r="G1389" s="131">
        <v>940</v>
      </c>
      <c r="H1389" s="131">
        <v>900</v>
      </c>
      <c r="I1389" s="131">
        <v>80</v>
      </c>
      <c r="K1389" s="74" t="s">
        <v>1879</v>
      </c>
      <c r="L1389" s="71">
        <f t="shared" si="74"/>
        <v>0</v>
      </c>
      <c r="M1389" s="74">
        <f t="shared" si="75"/>
        <v>66.326400000000007</v>
      </c>
      <c r="N1389" s="72">
        <f t="shared" si="76"/>
        <v>0</v>
      </c>
      <c r="O1389" s="131" t="s">
        <v>1929</v>
      </c>
    </row>
    <row r="1390" spans="2:15" x14ac:dyDescent="0.3">
      <c r="B1390" s="83">
        <v>2018</v>
      </c>
      <c r="C1390" s="131" t="s">
        <v>14</v>
      </c>
      <c r="D1390" s="131" t="s">
        <v>1326</v>
      </c>
      <c r="E1390" s="131" t="s">
        <v>1327</v>
      </c>
      <c r="F1390" s="131" t="s">
        <v>1328</v>
      </c>
      <c r="G1390" s="131">
        <v>1000</v>
      </c>
      <c r="H1390" s="131">
        <v>790</v>
      </c>
      <c r="I1390" s="131">
        <v>110</v>
      </c>
      <c r="K1390" s="74" t="s">
        <v>1879</v>
      </c>
      <c r="L1390" s="71">
        <f t="shared" si="74"/>
        <v>0.2</v>
      </c>
      <c r="M1390" s="74">
        <f t="shared" si="75"/>
        <v>85.162000000000006</v>
      </c>
      <c r="N1390" s="72">
        <f t="shared" si="76"/>
        <v>0</v>
      </c>
      <c r="O1390" s="131" t="s">
        <v>1928</v>
      </c>
    </row>
    <row r="1391" spans="2:15" x14ac:dyDescent="0.3">
      <c r="B1391" s="83">
        <v>2018</v>
      </c>
      <c r="C1391" s="131" t="s">
        <v>14</v>
      </c>
      <c r="D1391" s="131" t="s">
        <v>1329</v>
      </c>
      <c r="E1391" s="131" t="s">
        <v>1330</v>
      </c>
      <c r="F1391" s="131" t="s">
        <v>1331</v>
      </c>
      <c r="G1391" s="131">
        <v>1000</v>
      </c>
      <c r="H1391" s="131">
        <v>880</v>
      </c>
      <c r="I1391" s="131">
        <v>100</v>
      </c>
      <c r="K1391" s="74" t="s">
        <v>1879</v>
      </c>
      <c r="L1391" s="71">
        <f t="shared" si="74"/>
        <v>0.2</v>
      </c>
      <c r="M1391" s="74">
        <f t="shared" si="75"/>
        <v>86.24</v>
      </c>
      <c r="N1391" s="72">
        <f t="shared" si="76"/>
        <v>0</v>
      </c>
      <c r="O1391" s="131" t="s">
        <v>1928</v>
      </c>
    </row>
    <row r="1392" spans="2:15" x14ac:dyDescent="0.3">
      <c r="B1392" s="83">
        <v>2018</v>
      </c>
      <c r="C1392" s="131" t="s">
        <v>14</v>
      </c>
      <c r="D1392" s="131" t="s">
        <v>1332</v>
      </c>
      <c r="E1392" s="131" t="s">
        <v>1333</v>
      </c>
      <c r="F1392" s="131" t="s">
        <v>1334</v>
      </c>
      <c r="G1392" s="139">
        <v>1150</v>
      </c>
      <c r="H1392" s="139">
        <v>950</v>
      </c>
      <c r="I1392" s="147">
        <v>100</v>
      </c>
      <c r="K1392" s="74" t="s">
        <v>1879</v>
      </c>
      <c r="L1392" s="71">
        <f t="shared" si="74"/>
        <v>0.2</v>
      </c>
      <c r="M1392" s="74">
        <f t="shared" si="75"/>
        <v>107.065</v>
      </c>
      <c r="N1392" s="72">
        <f t="shared" si="76"/>
        <v>0</v>
      </c>
      <c r="O1392" s="131" t="s">
        <v>1928</v>
      </c>
    </row>
    <row r="1393" spans="2:15" x14ac:dyDescent="0.3">
      <c r="B1393" s="83">
        <v>2018</v>
      </c>
      <c r="C1393" s="143" t="s">
        <v>1418</v>
      </c>
      <c r="D1393" s="143" t="s">
        <v>1419</v>
      </c>
      <c r="E1393" s="143" t="s">
        <v>1420</v>
      </c>
      <c r="F1393" s="131" t="s">
        <v>1421</v>
      </c>
      <c r="G1393" s="139">
        <v>940</v>
      </c>
      <c r="H1393" s="139">
        <v>870</v>
      </c>
      <c r="I1393" s="139">
        <v>80</v>
      </c>
      <c r="K1393" s="74" t="s">
        <v>1879</v>
      </c>
      <c r="L1393" s="71">
        <f t="shared" si="74"/>
        <v>0</v>
      </c>
      <c r="M1393" s="74">
        <f t="shared" si="75"/>
        <v>64.115520000000004</v>
      </c>
      <c r="N1393" s="72">
        <f t="shared" si="76"/>
        <v>0</v>
      </c>
      <c r="O1393" s="181" t="s">
        <v>1942</v>
      </c>
    </row>
    <row r="1394" spans="2:15" x14ac:dyDescent="0.3">
      <c r="B1394" s="83">
        <v>2018</v>
      </c>
      <c r="C1394" s="130" t="s">
        <v>1418</v>
      </c>
      <c r="D1394" s="130" t="s">
        <v>410</v>
      </c>
      <c r="E1394" s="131" t="s">
        <v>1422</v>
      </c>
      <c r="F1394" s="139" t="s">
        <v>1423</v>
      </c>
      <c r="G1394" s="139">
        <v>785</v>
      </c>
      <c r="H1394" s="139">
        <v>650</v>
      </c>
      <c r="I1394" s="139">
        <v>130</v>
      </c>
      <c r="K1394" s="74" t="s">
        <v>1879</v>
      </c>
      <c r="L1394" s="71">
        <f t="shared" si="74"/>
        <v>0</v>
      </c>
      <c r="M1394" s="74">
        <f t="shared" si="75"/>
        <v>65.005849999999995</v>
      </c>
      <c r="N1394" s="72">
        <f t="shared" si="76"/>
        <v>0</v>
      </c>
      <c r="O1394" s="139" t="s">
        <v>1925</v>
      </c>
    </row>
    <row r="1395" spans="2:15" x14ac:dyDescent="0.3">
      <c r="B1395" s="83">
        <v>2018</v>
      </c>
      <c r="C1395" s="139" t="s">
        <v>1418</v>
      </c>
      <c r="D1395" s="139" t="s">
        <v>1424</v>
      </c>
      <c r="E1395" s="131" t="s">
        <v>1425</v>
      </c>
      <c r="F1395" s="139" t="s">
        <v>1426</v>
      </c>
      <c r="G1395" s="139">
        <v>785</v>
      </c>
      <c r="H1395" s="139">
        <v>650</v>
      </c>
      <c r="I1395" s="139">
        <v>80</v>
      </c>
      <c r="K1395" s="74" t="s">
        <v>1879</v>
      </c>
      <c r="L1395" s="71">
        <f t="shared" si="74"/>
        <v>0</v>
      </c>
      <c r="M1395" s="74">
        <f t="shared" si="75"/>
        <v>40.003599999999999</v>
      </c>
      <c r="N1395" s="72">
        <f t="shared" si="76"/>
        <v>0</v>
      </c>
      <c r="O1395" s="181" t="s">
        <v>1942</v>
      </c>
    </row>
    <row r="1396" spans="2:15" x14ac:dyDescent="0.3">
      <c r="B1396" s="83">
        <v>2018</v>
      </c>
      <c r="C1396" s="139" t="s">
        <v>1418</v>
      </c>
      <c r="D1396" s="139" t="s">
        <v>1427</v>
      </c>
      <c r="E1396" s="131" t="s">
        <v>1428</v>
      </c>
      <c r="F1396" s="139" t="s">
        <v>1429</v>
      </c>
      <c r="G1396" s="152">
        <v>1000</v>
      </c>
      <c r="H1396" s="152">
        <v>900</v>
      </c>
      <c r="I1396" s="152">
        <v>85</v>
      </c>
      <c r="K1396" s="74" t="s">
        <v>1879</v>
      </c>
      <c r="L1396" s="71">
        <f t="shared" si="74"/>
        <v>0</v>
      </c>
      <c r="M1396" s="74">
        <f t="shared" si="75"/>
        <v>74.97</v>
      </c>
      <c r="N1396" s="72">
        <f t="shared" si="76"/>
        <v>0</v>
      </c>
      <c r="O1396" s="181" t="s">
        <v>1942</v>
      </c>
    </row>
    <row r="1397" spans="2:15" x14ac:dyDescent="0.3">
      <c r="B1397" s="83">
        <v>2018</v>
      </c>
      <c r="C1397" s="133" t="s">
        <v>1418</v>
      </c>
      <c r="D1397" s="133" t="s">
        <v>1430</v>
      </c>
      <c r="E1397" s="133" t="s">
        <v>1431</v>
      </c>
      <c r="F1397" s="133" t="s">
        <v>1432</v>
      </c>
      <c r="G1397" s="134">
        <v>1000</v>
      </c>
      <c r="H1397" s="134">
        <v>900</v>
      </c>
      <c r="I1397" s="134">
        <v>85</v>
      </c>
      <c r="K1397" s="74" t="s">
        <v>1879</v>
      </c>
      <c r="L1397" s="71">
        <f t="shared" si="74"/>
        <v>0</v>
      </c>
      <c r="M1397" s="74">
        <f t="shared" si="75"/>
        <v>74.97</v>
      </c>
      <c r="N1397" s="72">
        <f t="shared" si="76"/>
        <v>0</v>
      </c>
      <c r="O1397" s="179" t="s">
        <v>1941</v>
      </c>
    </row>
    <row r="1398" spans="2:15" x14ac:dyDescent="0.3">
      <c r="B1398" s="83">
        <v>2018</v>
      </c>
      <c r="C1398" s="133" t="s">
        <v>1418</v>
      </c>
      <c r="D1398" s="133" t="s">
        <v>1433</v>
      </c>
      <c r="E1398" s="133" t="s">
        <v>1434</v>
      </c>
      <c r="F1398" s="133" t="s">
        <v>1435</v>
      </c>
      <c r="G1398" s="134">
        <v>1000</v>
      </c>
      <c r="H1398" s="134">
        <v>900</v>
      </c>
      <c r="I1398" s="134">
        <v>85</v>
      </c>
      <c r="K1398" s="74" t="s">
        <v>1879</v>
      </c>
      <c r="L1398" s="71">
        <f t="shared" si="74"/>
        <v>0</v>
      </c>
      <c r="M1398" s="74">
        <f t="shared" si="75"/>
        <v>74.97</v>
      </c>
      <c r="N1398" s="72">
        <f t="shared" si="76"/>
        <v>0</v>
      </c>
      <c r="O1398" s="179" t="s">
        <v>1942</v>
      </c>
    </row>
    <row r="1399" spans="2:15" x14ac:dyDescent="0.3">
      <c r="B1399" s="83">
        <v>2018</v>
      </c>
      <c r="C1399" s="131" t="s">
        <v>1436</v>
      </c>
      <c r="D1399" s="131" t="s">
        <v>1437</v>
      </c>
      <c r="E1399" s="131" t="s">
        <v>1438</v>
      </c>
      <c r="F1399" s="131" t="s">
        <v>1439</v>
      </c>
      <c r="G1399" s="131">
        <v>1040</v>
      </c>
      <c r="H1399" s="131">
        <v>950</v>
      </c>
      <c r="I1399" s="131">
        <v>80</v>
      </c>
      <c r="K1399" s="74" t="s">
        <v>1879</v>
      </c>
      <c r="L1399" s="71">
        <f t="shared" si="74"/>
        <v>0.2</v>
      </c>
      <c r="M1399" s="74">
        <f t="shared" si="75"/>
        <v>77.459199999999996</v>
      </c>
      <c r="N1399" s="72">
        <f t="shared" si="76"/>
        <v>0</v>
      </c>
      <c r="O1399" s="131" t="s">
        <v>1928</v>
      </c>
    </row>
    <row r="1400" spans="2:15" x14ac:dyDescent="0.3">
      <c r="B1400" s="83">
        <v>2018</v>
      </c>
      <c r="C1400" s="131" t="s">
        <v>1436</v>
      </c>
      <c r="D1400" s="131" t="s">
        <v>1440</v>
      </c>
      <c r="E1400" s="131" t="s">
        <v>1441</v>
      </c>
      <c r="F1400" s="131" t="s">
        <v>1442</v>
      </c>
      <c r="G1400" s="131">
        <v>1040</v>
      </c>
      <c r="H1400" s="131">
        <v>950</v>
      </c>
      <c r="I1400" s="131">
        <v>80</v>
      </c>
      <c r="K1400" s="74" t="s">
        <v>1879</v>
      </c>
      <c r="L1400" s="71">
        <f t="shared" si="74"/>
        <v>0.2</v>
      </c>
      <c r="M1400" s="74">
        <f t="shared" si="75"/>
        <v>77.459199999999996</v>
      </c>
      <c r="N1400" s="72">
        <f t="shared" si="76"/>
        <v>0</v>
      </c>
      <c r="O1400" s="131" t="s">
        <v>1928</v>
      </c>
    </row>
    <row r="1401" spans="2:15" x14ac:dyDescent="0.3">
      <c r="B1401" s="83">
        <v>2018</v>
      </c>
      <c r="C1401" s="131" t="s">
        <v>1436</v>
      </c>
      <c r="D1401" s="131" t="s">
        <v>1443</v>
      </c>
      <c r="E1401" s="131" t="s">
        <v>1444</v>
      </c>
      <c r="F1401" s="131" t="s">
        <v>1445</v>
      </c>
      <c r="G1401" s="131">
        <v>940</v>
      </c>
      <c r="H1401" s="131">
        <v>870</v>
      </c>
      <c r="I1401" s="131">
        <v>80</v>
      </c>
      <c r="K1401" s="74" t="s">
        <v>1879</v>
      </c>
      <c r="L1401" s="71">
        <f t="shared" si="74"/>
        <v>0.2</v>
      </c>
      <c r="M1401" s="74">
        <f t="shared" si="75"/>
        <v>64.115520000000004</v>
      </c>
      <c r="N1401" s="72">
        <f t="shared" si="76"/>
        <v>0</v>
      </c>
      <c r="O1401" s="131" t="s">
        <v>1928</v>
      </c>
    </row>
    <row r="1402" spans="2:15" x14ac:dyDescent="0.3">
      <c r="B1402" s="83">
        <v>2018</v>
      </c>
      <c r="C1402" s="131" t="s">
        <v>1446</v>
      </c>
      <c r="D1402" s="131" t="s">
        <v>1447</v>
      </c>
      <c r="E1402" s="131" t="s">
        <v>1447</v>
      </c>
      <c r="F1402" s="131" t="s">
        <v>1447</v>
      </c>
      <c r="G1402" s="131">
        <v>1200</v>
      </c>
      <c r="H1402" s="131">
        <v>900</v>
      </c>
      <c r="I1402" s="131">
        <v>80</v>
      </c>
      <c r="K1402" s="74" t="s">
        <v>1879</v>
      </c>
      <c r="L1402" s="71">
        <f t="shared" si="74"/>
        <v>0.2</v>
      </c>
      <c r="M1402" s="74">
        <f t="shared" si="75"/>
        <v>84.671999999999997</v>
      </c>
      <c r="N1402" s="72">
        <f t="shared" si="76"/>
        <v>0</v>
      </c>
      <c r="O1402" s="131" t="s">
        <v>1928</v>
      </c>
    </row>
    <row r="1403" spans="2:15" x14ac:dyDescent="0.3">
      <c r="B1403" s="83">
        <v>2018</v>
      </c>
      <c r="C1403" s="131" t="s">
        <v>1436</v>
      </c>
      <c r="D1403" s="131" t="s">
        <v>1476</v>
      </c>
      <c r="E1403" s="131" t="s">
        <v>1477</v>
      </c>
      <c r="F1403" s="131" t="s">
        <v>1478</v>
      </c>
      <c r="G1403" s="131">
        <v>1000</v>
      </c>
      <c r="H1403" s="131">
        <v>900</v>
      </c>
      <c r="I1403" s="131">
        <v>80</v>
      </c>
      <c r="K1403" s="74" t="s">
        <v>1879</v>
      </c>
      <c r="L1403" s="71">
        <f t="shared" si="74"/>
        <v>0.2</v>
      </c>
      <c r="M1403" s="74">
        <f t="shared" si="75"/>
        <v>70.56</v>
      </c>
      <c r="N1403" s="72">
        <f t="shared" si="76"/>
        <v>0</v>
      </c>
      <c r="O1403" s="131" t="s">
        <v>1928</v>
      </c>
    </row>
    <row r="1404" spans="2:15" x14ac:dyDescent="0.3">
      <c r="B1404" s="83">
        <v>2018</v>
      </c>
      <c r="C1404" s="131" t="s">
        <v>1436</v>
      </c>
      <c r="D1404" s="131" t="s">
        <v>1479</v>
      </c>
      <c r="E1404" s="131" t="s">
        <v>1480</v>
      </c>
      <c r="F1404" s="131" t="s">
        <v>1481</v>
      </c>
      <c r="G1404" s="131">
        <v>1000</v>
      </c>
      <c r="H1404" s="131">
        <v>900</v>
      </c>
      <c r="I1404" s="131">
        <v>80</v>
      </c>
      <c r="K1404" s="74" t="s">
        <v>1879</v>
      </c>
      <c r="L1404" s="71">
        <f t="shared" si="74"/>
        <v>0.2</v>
      </c>
      <c r="M1404" s="74">
        <f t="shared" si="75"/>
        <v>70.56</v>
      </c>
      <c r="N1404" s="72">
        <f t="shared" si="76"/>
        <v>0</v>
      </c>
      <c r="O1404" s="131" t="s">
        <v>1928</v>
      </c>
    </row>
    <row r="1405" spans="2:15" x14ac:dyDescent="0.3">
      <c r="B1405" s="83">
        <v>2018</v>
      </c>
      <c r="C1405" s="131" t="s">
        <v>1436</v>
      </c>
      <c r="D1405" s="131" t="s">
        <v>1482</v>
      </c>
      <c r="E1405" s="131" t="s">
        <v>1483</v>
      </c>
      <c r="F1405" s="131" t="s">
        <v>1484</v>
      </c>
      <c r="G1405" s="131">
        <v>1000</v>
      </c>
      <c r="H1405" s="131">
        <v>900</v>
      </c>
      <c r="I1405" s="131">
        <v>70</v>
      </c>
      <c r="K1405" s="74" t="s">
        <v>1879</v>
      </c>
      <c r="L1405" s="71">
        <f t="shared" si="74"/>
        <v>0.2</v>
      </c>
      <c r="M1405" s="74">
        <f t="shared" si="75"/>
        <v>61.74</v>
      </c>
      <c r="N1405" s="72">
        <f t="shared" si="76"/>
        <v>0</v>
      </c>
      <c r="O1405" s="131" t="s">
        <v>1928</v>
      </c>
    </row>
    <row r="1406" spans="2:15" x14ac:dyDescent="0.3">
      <c r="B1406" s="83">
        <v>2018</v>
      </c>
      <c r="C1406" s="131" t="s">
        <v>1436</v>
      </c>
      <c r="D1406" s="131" t="s">
        <v>1485</v>
      </c>
      <c r="E1406" s="131" t="s">
        <v>1486</v>
      </c>
      <c r="F1406" s="131" t="s">
        <v>1487</v>
      </c>
      <c r="G1406" s="131">
        <v>940</v>
      </c>
      <c r="H1406" s="131">
        <v>870</v>
      </c>
      <c r="I1406" s="131">
        <v>70</v>
      </c>
      <c r="K1406" s="74" t="s">
        <v>1879</v>
      </c>
      <c r="L1406" s="71">
        <f t="shared" si="74"/>
        <v>0.2</v>
      </c>
      <c r="M1406" s="74">
        <f t="shared" si="75"/>
        <v>56.101080000000003</v>
      </c>
      <c r="N1406" s="72">
        <f t="shared" si="76"/>
        <v>0</v>
      </c>
      <c r="O1406" s="131" t="s">
        <v>1935</v>
      </c>
    </row>
    <row r="1407" spans="2:15" x14ac:dyDescent="0.3">
      <c r="B1407" s="83">
        <v>2018</v>
      </c>
      <c r="C1407" s="131" t="s">
        <v>1436</v>
      </c>
      <c r="D1407" s="131" t="s">
        <v>1491</v>
      </c>
      <c r="E1407" s="131" t="s">
        <v>1492</v>
      </c>
      <c r="F1407" s="131" t="s">
        <v>1493</v>
      </c>
      <c r="G1407" s="131">
        <v>1150</v>
      </c>
      <c r="H1407" s="131">
        <v>1000</v>
      </c>
      <c r="I1407" s="131">
        <v>100</v>
      </c>
      <c r="K1407" s="74" t="s">
        <v>1879</v>
      </c>
      <c r="L1407" s="71">
        <f t="shared" si="74"/>
        <v>0.2</v>
      </c>
      <c r="M1407" s="74">
        <f t="shared" si="75"/>
        <v>112.7</v>
      </c>
      <c r="N1407" s="72">
        <f t="shared" si="76"/>
        <v>0</v>
      </c>
      <c r="O1407" s="131" t="s">
        <v>1928</v>
      </c>
    </row>
    <row r="1408" spans="2:15" x14ac:dyDescent="0.3">
      <c r="B1408" s="83">
        <v>2018</v>
      </c>
      <c r="C1408" s="131" t="s">
        <v>1436</v>
      </c>
      <c r="D1408" s="131" t="s">
        <v>1488</v>
      </c>
      <c r="E1408" s="131" t="s">
        <v>1489</v>
      </c>
      <c r="F1408" s="131" t="s">
        <v>1490</v>
      </c>
      <c r="G1408" s="131">
        <v>1000</v>
      </c>
      <c r="H1408" s="131">
        <v>900</v>
      </c>
      <c r="I1408" s="131">
        <v>80</v>
      </c>
      <c r="K1408" s="74" t="s">
        <v>1879</v>
      </c>
      <c r="L1408" s="71">
        <f t="shared" si="74"/>
        <v>0.2</v>
      </c>
      <c r="M1408" s="74">
        <f t="shared" si="75"/>
        <v>70.56</v>
      </c>
      <c r="N1408" s="72">
        <f t="shared" si="76"/>
        <v>0</v>
      </c>
      <c r="O1408" s="131" t="s">
        <v>1928</v>
      </c>
    </row>
    <row r="1409" spans="2:15" x14ac:dyDescent="0.3">
      <c r="B1409" s="83">
        <v>2018</v>
      </c>
      <c r="C1409" s="131" t="s">
        <v>1436</v>
      </c>
      <c r="D1409" s="131" t="s">
        <v>1494</v>
      </c>
      <c r="E1409" s="131" t="s">
        <v>1495</v>
      </c>
      <c r="F1409" s="153" t="s">
        <v>1496</v>
      </c>
      <c r="G1409" s="153">
        <v>1000</v>
      </c>
      <c r="H1409" s="153">
        <v>900</v>
      </c>
      <c r="I1409" s="153">
        <v>70</v>
      </c>
      <c r="K1409" s="74" t="s">
        <v>1879</v>
      </c>
      <c r="L1409" s="71">
        <f t="shared" si="74"/>
        <v>0.2</v>
      </c>
      <c r="M1409" s="74">
        <f t="shared" si="75"/>
        <v>61.74</v>
      </c>
      <c r="N1409" s="72">
        <f t="shared" si="76"/>
        <v>0</v>
      </c>
      <c r="O1409" s="153" t="s">
        <v>1928</v>
      </c>
    </row>
    <row r="1410" spans="2:15" x14ac:dyDescent="0.3">
      <c r="B1410" s="83">
        <v>2018</v>
      </c>
      <c r="C1410" s="130" t="s">
        <v>1497</v>
      </c>
      <c r="D1410" s="154" t="s">
        <v>1498</v>
      </c>
      <c r="E1410" s="155" t="s">
        <v>1499</v>
      </c>
      <c r="F1410" s="151" t="s">
        <v>1500</v>
      </c>
      <c r="G1410" s="156">
        <v>580</v>
      </c>
      <c r="H1410" s="157">
        <v>405</v>
      </c>
      <c r="I1410" s="156">
        <v>80</v>
      </c>
      <c r="K1410" s="74" t="s">
        <v>1879</v>
      </c>
      <c r="L1410" s="71">
        <f t="shared" si="74"/>
        <v>0</v>
      </c>
      <c r="M1410" s="74">
        <f t="shared" si="75"/>
        <v>18.416160000000001</v>
      </c>
      <c r="N1410" s="72">
        <f t="shared" si="76"/>
        <v>0</v>
      </c>
      <c r="O1410" s="131" t="s">
        <v>1930</v>
      </c>
    </row>
    <row r="1411" spans="2:15" x14ac:dyDescent="0.3">
      <c r="B1411" s="83">
        <v>2018</v>
      </c>
      <c r="C1411" s="130" t="s">
        <v>1497</v>
      </c>
      <c r="D1411" s="154" t="s">
        <v>1501</v>
      </c>
      <c r="E1411" s="155" t="s">
        <v>1502</v>
      </c>
      <c r="F1411" s="151" t="s">
        <v>1500</v>
      </c>
      <c r="G1411" s="156">
        <v>940</v>
      </c>
      <c r="H1411" s="156">
        <v>880</v>
      </c>
      <c r="I1411" s="156">
        <v>90</v>
      </c>
      <c r="K1411" s="74" t="s">
        <v>1879</v>
      </c>
      <c r="L1411" s="71">
        <f t="shared" si="74"/>
        <v>0</v>
      </c>
      <c r="M1411" s="74">
        <f t="shared" si="75"/>
        <v>72.959040000000002</v>
      </c>
      <c r="N1411" s="72">
        <f t="shared" si="76"/>
        <v>0</v>
      </c>
      <c r="O1411" s="131" t="s">
        <v>1943</v>
      </c>
    </row>
    <row r="1412" spans="2:15" x14ac:dyDescent="0.3">
      <c r="B1412" s="83">
        <v>2018</v>
      </c>
      <c r="C1412" s="130" t="s">
        <v>1497</v>
      </c>
      <c r="D1412" s="154" t="s">
        <v>1503</v>
      </c>
      <c r="E1412" s="155" t="s">
        <v>1504</v>
      </c>
      <c r="F1412" s="158" t="s">
        <v>1505</v>
      </c>
      <c r="G1412" s="156">
        <v>580</v>
      </c>
      <c r="H1412" s="156">
        <v>480</v>
      </c>
      <c r="I1412" s="156">
        <v>100</v>
      </c>
      <c r="K1412" s="74" t="s">
        <v>1879</v>
      </c>
      <c r="L1412" s="71">
        <f t="shared" si="74"/>
        <v>0</v>
      </c>
      <c r="M1412" s="74">
        <f t="shared" si="75"/>
        <v>27.283200000000001</v>
      </c>
      <c r="N1412" s="72">
        <f t="shared" si="76"/>
        <v>0</v>
      </c>
      <c r="O1412" s="131" t="s">
        <v>1930</v>
      </c>
    </row>
    <row r="1413" spans="2:15" x14ac:dyDescent="0.3">
      <c r="B1413" s="83">
        <v>2018</v>
      </c>
      <c r="C1413" s="130" t="s">
        <v>1497</v>
      </c>
      <c r="D1413" s="154" t="s">
        <v>1506</v>
      </c>
      <c r="E1413" s="155" t="s">
        <v>1507</v>
      </c>
      <c r="F1413" s="158" t="s">
        <v>1508</v>
      </c>
      <c r="G1413" s="156">
        <v>785</v>
      </c>
      <c r="H1413" s="156">
        <v>720</v>
      </c>
      <c r="I1413" s="156">
        <v>130</v>
      </c>
      <c r="K1413" s="74" t="s">
        <v>1879</v>
      </c>
      <c r="L1413" s="71">
        <f t="shared" si="74"/>
        <v>0</v>
      </c>
      <c r="M1413" s="74">
        <f t="shared" si="75"/>
        <v>72.006479999999996</v>
      </c>
      <c r="N1413" s="72">
        <f t="shared" si="76"/>
        <v>0</v>
      </c>
      <c r="O1413" s="131" t="s">
        <v>1930</v>
      </c>
    </row>
    <row r="1414" spans="2:15" x14ac:dyDescent="0.3">
      <c r="B1414" s="83">
        <v>2018</v>
      </c>
      <c r="C1414" s="130" t="s">
        <v>1497</v>
      </c>
      <c r="D1414" s="154" t="s">
        <v>1509</v>
      </c>
      <c r="E1414" s="155" t="s">
        <v>1510</v>
      </c>
      <c r="F1414" s="158" t="s">
        <v>1511</v>
      </c>
      <c r="G1414" s="156">
        <v>1060</v>
      </c>
      <c r="H1414" s="156">
        <v>900</v>
      </c>
      <c r="I1414" s="156">
        <v>110</v>
      </c>
      <c r="K1414" s="74" t="s">
        <v>1879</v>
      </c>
      <c r="L1414" s="71">
        <f t="shared" si="74"/>
        <v>0</v>
      </c>
      <c r="M1414" s="74">
        <f t="shared" si="75"/>
        <v>102.8412</v>
      </c>
      <c r="N1414" s="72">
        <f t="shared" si="76"/>
        <v>0</v>
      </c>
      <c r="O1414" s="131" t="s">
        <v>1943</v>
      </c>
    </row>
    <row r="1415" spans="2:15" x14ac:dyDescent="0.3">
      <c r="B1415" s="83">
        <v>2018</v>
      </c>
      <c r="C1415" s="130" t="s">
        <v>1497</v>
      </c>
      <c r="D1415" s="159" t="s">
        <v>1512</v>
      </c>
      <c r="E1415" s="160" t="s">
        <v>1513</v>
      </c>
      <c r="F1415" s="158" t="s">
        <v>1514</v>
      </c>
      <c r="G1415" s="156">
        <v>1240</v>
      </c>
      <c r="H1415" s="156">
        <v>1090</v>
      </c>
      <c r="I1415" s="156">
        <v>100</v>
      </c>
      <c r="K1415" s="74" t="s">
        <v>1879</v>
      </c>
      <c r="L1415" s="71">
        <f t="shared" si="74"/>
        <v>0</v>
      </c>
      <c r="M1415" s="74">
        <f t="shared" si="75"/>
        <v>132.45679999999999</v>
      </c>
      <c r="N1415" s="72">
        <f t="shared" si="76"/>
        <v>0</v>
      </c>
      <c r="O1415" s="131" t="s">
        <v>1931</v>
      </c>
    </row>
    <row r="1416" spans="2:15" x14ac:dyDescent="0.3">
      <c r="B1416" s="83">
        <v>2018</v>
      </c>
      <c r="C1416" s="130" t="s">
        <v>1497</v>
      </c>
      <c r="D1416" s="154" t="s">
        <v>1515</v>
      </c>
      <c r="E1416" s="155" t="s">
        <v>1516</v>
      </c>
      <c r="F1416" s="151" t="s">
        <v>1517</v>
      </c>
      <c r="G1416" s="156">
        <v>785</v>
      </c>
      <c r="H1416" s="156">
        <v>650</v>
      </c>
      <c r="I1416" s="156">
        <v>90</v>
      </c>
      <c r="K1416" s="74" t="s">
        <v>1879</v>
      </c>
      <c r="L1416" s="71">
        <f t="shared" si="74"/>
        <v>0</v>
      </c>
      <c r="M1416" s="74">
        <f t="shared" si="75"/>
        <v>45.004049999999999</v>
      </c>
      <c r="N1416" s="72">
        <f t="shared" si="76"/>
        <v>0</v>
      </c>
      <c r="O1416" s="131" t="s">
        <v>1930</v>
      </c>
    </row>
    <row r="1417" spans="2:15" x14ac:dyDescent="0.3">
      <c r="B1417" s="83">
        <v>2018</v>
      </c>
      <c r="C1417" s="130" t="s">
        <v>1497</v>
      </c>
      <c r="D1417" s="154" t="s">
        <v>1518</v>
      </c>
      <c r="E1417" s="155" t="s">
        <v>1519</v>
      </c>
      <c r="F1417" s="151" t="s">
        <v>1517</v>
      </c>
      <c r="G1417" s="156">
        <v>940</v>
      </c>
      <c r="H1417" s="156">
        <v>880</v>
      </c>
      <c r="I1417" s="156">
        <v>90</v>
      </c>
      <c r="K1417" s="74" t="s">
        <v>1879</v>
      </c>
      <c r="L1417" s="71">
        <f t="shared" si="74"/>
        <v>0</v>
      </c>
      <c r="M1417" s="74">
        <f t="shared" si="75"/>
        <v>72.959040000000002</v>
      </c>
      <c r="N1417" s="72">
        <f t="shared" si="76"/>
        <v>0</v>
      </c>
      <c r="O1417" s="131" t="s">
        <v>1943</v>
      </c>
    </row>
    <row r="1418" spans="2:15" x14ac:dyDescent="0.3">
      <c r="B1418" s="83">
        <v>2018</v>
      </c>
      <c r="C1418" s="130" t="s">
        <v>1497</v>
      </c>
      <c r="D1418" s="154" t="s">
        <v>1520</v>
      </c>
      <c r="E1418" s="155" t="s">
        <v>1521</v>
      </c>
      <c r="F1418" s="151" t="s">
        <v>1522</v>
      </c>
      <c r="G1418" s="156">
        <v>785</v>
      </c>
      <c r="H1418" s="156">
        <v>650</v>
      </c>
      <c r="I1418" s="156">
        <v>90</v>
      </c>
      <c r="K1418" s="74" t="s">
        <v>1879</v>
      </c>
      <c r="L1418" s="71">
        <f t="shared" si="74"/>
        <v>0</v>
      </c>
      <c r="M1418" s="74">
        <f t="shared" si="75"/>
        <v>45.004049999999999</v>
      </c>
      <c r="N1418" s="72">
        <f t="shared" si="76"/>
        <v>0</v>
      </c>
      <c r="O1418" s="131" t="s">
        <v>1930</v>
      </c>
    </row>
    <row r="1419" spans="2:15" x14ac:dyDescent="0.3">
      <c r="B1419" s="83">
        <v>2018</v>
      </c>
      <c r="C1419" s="130" t="s">
        <v>1497</v>
      </c>
      <c r="D1419" s="154" t="s">
        <v>1523</v>
      </c>
      <c r="E1419" s="155" t="s">
        <v>1524</v>
      </c>
      <c r="F1419" s="151" t="s">
        <v>1522</v>
      </c>
      <c r="G1419" s="156">
        <v>940</v>
      </c>
      <c r="H1419" s="156">
        <v>880</v>
      </c>
      <c r="I1419" s="156">
        <v>90</v>
      </c>
      <c r="K1419" s="74" t="s">
        <v>1879</v>
      </c>
      <c r="L1419" s="71">
        <f t="shared" ref="L1419:L1482" si="77">IF(AND(C1419="Botanic",B1419&gt;2017),0.3,IF(AND(O1419="Placel",B1419&gt;2017), 0.2,IF(AND(OR(D1419="UTRU50E",D1419 = "UEPL50E", D1419 = "UGBS20E"),B1419&gt;2019),0.2,0)))</f>
        <v>0</v>
      </c>
      <c r="M1419" s="74">
        <f t="shared" si="75"/>
        <v>72.959040000000002</v>
      </c>
      <c r="N1419" s="72">
        <f t="shared" si="76"/>
        <v>0</v>
      </c>
      <c r="O1419" s="131" t="s">
        <v>1943</v>
      </c>
    </row>
    <row r="1420" spans="2:15" x14ac:dyDescent="0.3">
      <c r="B1420" s="83">
        <v>2018</v>
      </c>
      <c r="C1420" s="130" t="s">
        <v>1497</v>
      </c>
      <c r="D1420" s="154" t="s">
        <v>1525</v>
      </c>
      <c r="E1420" s="155" t="s">
        <v>1526</v>
      </c>
      <c r="F1420" s="151" t="s">
        <v>1522</v>
      </c>
      <c r="G1420" s="156">
        <v>1150</v>
      </c>
      <c r="H1420" s="156">
        <v>1000</v>
      </c>
      <c r="I1420" s="156">
        <v>110</v>
      </c>
      <c r="K1420" s="74" t="s">
        <v>1879</v>
      </c>
      <c r="L1420" s="71">
        <f t="shared" si="77"/>
        <v>0</v>
      </c>
      <c r="M1420" s="74">
        <f t="shared" si="75"/>
        <v>123.97</v>
      </c>
      <c r="N1420" s="72">
        <f t="shared" si="76"/>
        <v>0</v>
      </c>
      <c r="O1420" s="131" t="s">
        <v>1930</v>
      </c>
    </row>
    <row r="1421" spans="2:15" x14ac:dyDescent="0.3">
      <c r="B1421" s="83">
        <v>2018</v>
      </c>
      <c r="C1421" s="130" t="s">
        <v>1497</v>
      </c>
      <c r="D1421" s="154" t="s">
        <v>1527</v>
      </c>
      <c r="E1421" s="155" t="s">
        <v>1528</v>
      </c>
      <c r="F1421" s="151" t="s">
        <v>1529</v>
      </c>
      <c r="G1421" s="156">
        <v>580</v>
      </c>
      <c r="H1421" s="156">
        <v>450</v>
      </c>
      <c r="I1421" s="156">
        <v>80</v>
      </c>
      <c r="K1421" s="74" t="s">
        <v>1879</v>
      </c>
      <c r="L1421" s="71">
        <f t="shared" si="77"/>
        <v>0</v>
      </c>
      <c r="M1421" s="74">
        <f t="shared" si="75"/>
        <v>20.462399999999999</v>
      </c>
      <c r="N1421" s="72">
        <f t="shared" si="76"/>
        <v>0</v>
      </c>
      <c r="O1421" s="131" t="s">
        <v>1930</v>
      </c>
    </row>
    <row r="1422" spans="2:15" x14ac:dyDescent="0.3">
      <c r="B1422" s="83">
        <v>2018</v>
      </c>
      <c r="C1422" s="130" t="s">
        <v>1497</v>
      </c>
      <c r="D1422" s="154" t="s">
        <v>1530</v>
      </c>
      <c r="E1422" s="155" t="s">
        <v>1531</v>
      </c>
      <c r="F1422" s="151" t="s">
        <v>1529</v>
      </c>
      <c r="G1422" s="156">
        <v>785</v>
      </c>
      <c r="H1422" s="156">
        <v>650</v>
      </c>
      <c r="I1422" s="156">
        <v>90</v>
      </c>
      <c r="K1422" s="74" t="s">
        <v>1879</v>
      </c>
      <c r="L1422" s="71">
        <f t="shared" si="77"/>
        <v>0</v>
      </c>
      <c r="M1422" s="74">
        <f t="shared" si="75"/>
        <v>45.004049999999999</v>
      </c>
      <c r="N1422" s="72">
        <f t="shared" si="76"/>
        <v>0</v>
      </c>
      <c r="O1422" s="131" t="s">
        <v>1930</v>
      </c>
    </row>
    <row r="1423" spans="2:15" x14ac:dyDescent="0.3">
      <c r="B1423" s="83">
        <v>2018</v>
      </c>
      <c r="C1423" s="130" t="s">
        <v>1497</v>
      </c>
      <c r="D1423" s="154" t="s">
        <v>1532</v>
      </c>
      <c r="E1423" s="155" t="s">
        <v>1533</v>
      </c>
      <c r="F1423" s="151" t="s">
        <v>1529</v>
      </c>
      <c r="G1423" s="156">
        <v>940</v>
      </c>
      <c r="H1423" s="156">
        <v>880</v>
      </c>
      <c r="I1423" s="156">
        <v>90</v>
      </c>
      <c r="K1423" s="74" t="s">
        <v>1879</v>
      </c>
      <c r="L1423" s="71">
        <f t="shared" si="77"/>
        <v>0</v>
      </c>
      <c r="M1423" s="74">
        <f t="shared" si="75"/>
        <v>72.959040000000002</v>
      </c>
      <c r="N1423" s="72">
        <f t="shared" si="76"/>
        <v>0</v>
      </c>
      <c r="O1423" s="131" t="s">
        <v>1943</v>
      </c>
    </row>
    <row r="1424" spans="2:15" x14ac:dyDescent="0.3">
      <c r="B1424" s="83">
        <v>2018</v>
      </c>
      <c r="C1424" s="130" t="s">
        <v>1497</v>
      </c>
      <c r="D1424" s="154" t="s">
        <v>1534</v>
      </c>
      <c r="E1424" s="155" t="s">
        <v>1535</v>
      </c>
      <c r="F1424" s="158" t="s">
        <v>1536</v>
      </c>
      <c r="G1424" s="156">
        <v>1000</v>
      </c>
      <c r="H1424" s="156">
        <v>950</v>
      </c>
      <c r="I1424" s="156">
        <v>100</v>
      </c>
      <c r="K1424" s="74" t="s">
        <v>1879</v>
      </c>
      <c r="L1424" s="71">
        <f t="shared" si="77"/>
        <v>0</v>
      </c>
      <c r="M1424" s="74">
        <f t="shared" si="75"/>
        <v>93.1</v>
      </c>
      <c r="N1424" s="72">
        <f t="shared" si="76"/>
        <v>0</v>
      </c>
      <c r="O1424" s="131" t="s">
        <v>1943</v>
      </c>
    </row>
    <row r="1425" spans="2:15" x14ac:dyDescent="0.3">
      <c r="B1425" s="83">
        <v>2018</v>
      </c>
      <c r="C1425" s="130" t="s">
        <v>1497</v>
      </c>
      <c r="D1425" s="154" t="s">
        <v>1537</v>
      </c>
      <c r="E1425" s="155" t="s">
        <v>1538</v>
      </c>
      <c r="F1425" s="158" t="s">
        <v>1539</v>
      </c>
      <c r="G1425" s="156">
        <v>1000</v>
      </c>
      <c r="H1425" s="156">
        <v>880</v>
      </c>
      <c r="I1425" s="156">
        <v>100</v>
      </c>
      <c r="K1425" s="74" t="s">
        <v>1879</v>
      </c>
      <c r="L1425" s="71">
        <f t="shared" si="77"/>
        <v>0</v>
      </c>
      <c r="M1425" s="74">
        <f t="shared" si="75"/>
        <v>86.24</v>
      </c>
      <c r="N1425" s="72">
        <f t="shared" si="76"/>
        <v>0</v>
      </c>
      <c r="O1425" s="131" t="s">
        <v>1943</v>
      </c>
    </row>
    <row r="1426" spans="2:15" x14ac:dyDescent="0.3">
      <c r="B1426" s="83">
        <v>2018</v>
      </c>
      <c r="C1426" s="130" t="s">
        <v>1497</v>
      </c>
      <c r="D1426" s="154" t="s">
        <v>1540</v>
      </c>
      <c r="E1426" s="155" t="s">
        <v>1541</v>
      </c>
      <c r="F1426" s="151" t="s">
        <v>1542</v>
      </c>
      <c r="G1426" s="156">
        <v>940</v>
      </c>
      <c r="H1426" s="156">
        <v>880</v>
      </c>
      <c r="I1426" s="156">
        <v>90</v>
      </c>
      <c r="K1426" s="74" t="s">
        <v>1879</v>
      </c>
      <c r="L1426" s="71">
        <f t="shared" si="77"/>
        <v>0</v>
      </c>
      <c r="M1426" s="74">
        <f t="shared" si="75"/>
        <v>72.959040000000002</v>
      </c>
      <c r="N1426" s="72">
        <f t="shared" si="76"/>
        <v>0</v>
      </c>
      <c r="O1426" s="131" t="s">
        <v>1943</v>
      </c>
    </row>
    <row r="1427" spans="2:15" x14ac:dyDescent="0.3">
      <c r="B1427" s="83">
        <v>2018</v>
      </c>
      <c r="C1427" s="130" t="s">
        <v>1497</v>
      </c>
      <c r="D1427" s="154" t="s">
        <v>1543</v>
      </c>
      <c r="E1427" s="155" t="s">
        <v>1544</v>
      </c>
      <c r="F1427" s="151" t="s">
        <v>1545</v>
      </c>
      <c r="G1427" s="156">
        <v>580</v>
      </c>
      <c r="H1427" s="156">
        <v>480</v>
      </c>
      <c r="I1427" s="156">
        <v>80</v>
      </c>
      <c r="K1427" s="74" t="s">
        <v>1879</v>
      </c>
      <c r="L1427" s="71">
        <f t="shared" si="77"/>
        <v>0</v>
      </c>
      <c r="M1427" s="74">
        <f t="shared" si="75"/>
        <v>21.826560000000001</v>
      </c>
      <c r="N1427" s="72">
        <f t="shared" si="76"/>
        <v>0</v>
      </c>
      <c r="O1427" s="131" t="s">
        <v>1930</v>
      </c>
    </row>
    <row r="1428" spans="2:15" x14ac:dyDescent="0.3">
      <c r="B1428" s="83">
        <v>2018</v>
      </c>
      <c r="C1428" s="130" t="s">
        <v>1497</v>
      </c>
      <c r="D1428" s="154" t="s">
        <v>1546</v>
      </c>
      <c r="E1428" s="155" t="s">
        <v>1544</v>
      </c>
      <c r="F1428" s="151" t="s">
        <v>1545</v>
      </c>
      <c r="G1428" s="156">
        <v>580</v>
      </c>
      <c r="H1428" s="156">
        <v>480</v>
      </c>
      <c r="I1428" s="156">
        <v>80</v>
      </c>
      <c r="K1428" s="74" t="s">
        <v>1879</v>
      </c>
      <c r="L1428" s="71">
        <f t="shared" si="77"/>
        <v>0</v>
      </c>
      <c r="M1428" s="74">
        <f t="shared" si="75"/>
        <v>21.826560000000001</v>
      </c>
      <c r="N1428" s="72">
        <f t="shared" si="76"/>
        <v>0</v>
      </c>
      <c r="O1428" s="131" t="s">
        <v>1930</v>
      </c>
    </row>
    <row r="1429" spans="2:15" x14ac:dyDescent="0.3">
      <c r="B1429" s="83">
        <v>2018</v>
      </c>
      <c r="C1429" s="130" t="s">
        <v>1497</v>
      </c>
      <c r="D1429" s="154" t="s">
        <v>1547</v>
      </c>
      <c r="E1429" s="155" t="s">
        <v>1548</v>
      </c>
      <c r="F1429" s="151" t="s">
        <v>1549</v>
      </c>
      <c r="G1429" s="156">
        <v>940</v>
      </c>
      <c r="H1429" s="156">
        <v>880</v>
      </c>
      <c r="I1429" s="156">
        <v>90</v>
      </c>
      <c r="K1429" s="74" t="s">
        <v>1879</v>
      </c>
      <c r="L1429" s="71">
        <f t="shared" si="77"/>
        <v>0</v>
      </c>
      <c r="M1429" s="74">
        <f t="shared" si="75"/>
        <v>72.959040000000002</v>
      </c>
      <c r="N1429" s="72">
        <f t="shared" si="76"/>
        <v>0</v>
      </c>
      <c r="O1429" s="131" t="s">
        <v>1943</v>
      </c>
    </row>
    <row r="1430" spans="2:15" x14ac:dyDescent="0.3">
      <c r="B1430" s="83">
        <v>2018</v>
      </c>
      <c r="C1430" s="130" t="s">
        <v>1497</v>
      </c>
      <c r="D1430" s="154" t="s">
        <v>1550</v>
      </c>
      <c r="E1430" s="155" t="s">
        <v>1551</v>
      </c>
      <c r="F1430" s="151" t="s">
        <v>1552</v>
      </c>
      <c r="G1430" s="156">
        <v>785</v>
      </c>
      <c r="H1430" s="156">
        <v>650</v>
      </c>
      <c r="I1430" s="156">
        <v>90</v>
      </c>
      <c r="K1430" s="74" t="s">
        <v>1879</v>
      </c>
      <c r="L1430" s="71">
        <f t="shared" si="77"/>
        <v>0</v>
      </c>
      <c r="M1430" s="74">
        <f t="shared" si="75"/>
        <v>45.004049999999999</v>
      </c>
      <c r="N1430" s="72">
        <f t="shared" si="76"/>
        <v>0</v>
      </c>
      <c r="O1430" s="131" t="s">
        <v>1930</v>
      </c>
    </row>
    <row r="1431" spans="2:15" x14ac:dyDescent="0.3">
      <c r="B1431" s="83">
        <v>2018</v>
      </c>
      <c r="C1431" s="130" t="s">
        <v>1497</v>
      </c>
      <c r="D1431" s="154" t="s">
        <v>1553</v>
      </c>
      <c r="E1431" s="155" t="s">
        <v>1554</v>
      </c>
      <c r="F1431" s="151" t="s">
        <v>1555</v>
      </c>
      <c r="G1431" s="156">
        <v>940</v>
      </c>
      <c r="H1431" s="156">
        <v>880</v>
      </c>
      <c r="I1431" s="156">
        <v>90</v>
      </c>
      <c r="K1431" s="74" t="s">
        <v>1879</v>
      </c>
      <c r="L1431" s="71">
        <f t="shared" si="77"/>
        <v>0</v>
      </c>
      <c r="M1431" s="74">
        <f t="shared" si="75"/>
        <v>72.959040000000002</v>
      </c>
      <c r="N1431" s="72">
        <f t="shared" si="76"/>
        <v>0</v>
      </c>
      <c r="O1431" s="131" t="s">
        <v>1943</v>
      </c>
    </row>
    <row r="1432" spans="2:15" x14ac:dyDescent="0.3">
      <c r="B1432" s="83">
        <v>2018</v>
      </c>
      <c r="C1432" s="130" t="s">
        <v>1497</v>
      </c>
      <c r="D1432" s="154" t="s">
        <v>1556</v>
      </c>
      <c r="E1432" s="155" t="s">
        <v>1557</v>
      </c>
      <c r="F1432" s="151" t="s">
        <v>1555</v>
      </c>
      <c r="G1432" s="156">
        <v>1150</v>
      </c>
      <c r="H1432" s="156">
        <v>1000</v>
      </c>
      <c r="I1432" s="156">
        <v>110</v>
      </c>
      <c r="K1432" s="74" t="s">
        <v>1879</v>
      </c>
      <c r="L1432" s="71">
        <f t="shared" si="77"/>
        <v>0</v>
      </c>
      <c r="M1432" s="74">
        <f t="shared" si="75"/>
        <v>123.97</v>
      </c>
      <c r="N1432" s="72">
        <f t="shared" si="76"/>
        <v>0</v>
      </c>
      <c r="O1432" s="131" t="s">
        <v>1930</v>
      </c>
    </row>
    <row r="1433" spans="2:15" x14ac:dyDescent="0.3">
      <c r="B1433" s="83">
        <v>2018</v>
      </c>
      <c r="C1433" s="130" t="s">
        <v>1497</v>
      </c>
      <c r="D1433" s="154" t="s">
        <v>1558</v>
      </c>
      <c r="E1433" s="155" t="s">
        <v>1559</v>
      </c>
      <c r="F1433" s="151" t="s">
        <v>1560</v>
      </c>
      <c r="G1433" s="156">
        <v>580</v>
      </c>
      <c r="H1433" s="156">
        <v>450</v>
      </c>
      <c r="I1433" s="156">
        <v>80</v>
      </c>
      <c r="K1433" s="74" t="s">
        <v>1879</v>
      </c>
      <c r="L1433" s="71">
        <f t="shared" si="77"/>
        <v>0</v>
      </c>
      <c r="M1433" s="74">
        <f t="shared" si="75"/>
        <v>20.462399999999999</v>
      </c>
      <c r="N1433" s="72">
        <f t="shared" si="76"/>
        <v>0</v>
      </c>
      <c r="O1433" s="131" t="s">
        <v>1930</v>
      </c>
    </row>
    <row r="1434" spans="2:15" x14ac:dyDescent="0.3">
      <c r="B1434" s="83">
        <v>2018</v>
      </c>
      <c r="C1434" s="130" t="s">
        <v>1497</v>
      </c>
      <c r="D1434" s="154" t="s">
        <v>1561</v>
      </c>
      <c r="E1434" s="155" t="s">
        <v>1559</v>
      </c>
      <c r="F1434" s="151" t="s">
        <v>1560</v>
      </c>
      <c r="G1434" s="156">
        <v>580</v>
      </c>
      <c r="H1434" s="156">
        <v>450</v>
      </c>
      <c r="I1434" s="156">
        <v>80</v>
      </c>
      <c r="K1434" s="74" t="s">
        <v>1879</v>
      </c>
      <c r="L1434" s="71">
        <f t="shared" si="77"/>
        <v>0</v>
      </c>
      <c r="M1434" s="74">
        <f t="shared" si="75"/>
        <v>20.462399999999999</v>
      </c>
      <c r="N1434" s="72">
        <f t="shared" si="76"/>
        <v>0</v>
      </c>
      <c r="O1434" s="131" t="s">
        <v>1930</v>
      </c>
    </row>
    <row r="1435" spans="2:15" x14ac:dyDescent="0.3">
      <c r="B1435" s="83">
        <v>2018</v>
      </c>
      <c r="C1435" s="130" t="s">
        <v>1497</v>
      </c>
      <c r="D1435" s="154" t="s">
        <v>1562</v>
      </c>
      <c r="E1435" s="155" t="s">
        <v>1563</v>
      </c>
      <c r="F1435" s="151" t="s">
        <v>1560</v>
      </c>
      <c r="G1435" s="156">
        <v>785</v>
      </c>
      <c r="H1435" s="156">
        <v>650</v>
      </c>
      <c r="I1435" s="156">
        <v>90</v>
      </c>
      <c r="K1435" s="74" t="s">
        <v>1879</v>
      </c>
      <c r="L1435" s="71">
        <f t="shared" si="77"/>
        <v>0</v>
      </c>
      <c r="M1435" s="74">
        <f t="shared" si="75"/>
        <v>45.004049999999999</v>
      </c>
      <c r="N1435" s="72">
        <f t="shared" si="76"/>
        <v>0</v>
      </c>
      <c r="O1435" s="131" t="s">
        <v>1930</v>
      </c>
    </row>
    <row r="1436" spans="2:15" x14ac:dyDescent="0.3">
      <c r="B1436" s="83">
        <v>2018</v>
      </c>
      <c r="C1436" s="130" t="s">
        <v>1497</v>
      </c>
      <c r="D1436" s="154" t="s">
        <v>1564</v>
      </c>
      <c r="E1436" s="155" t="s">
        <v>1565</v>
      </c>
      <c r="F1436" s="151" t="s">
        <v>1560</v>
      </c>
      <c r="G1436" s="156">
        <v>940</v>
      </c>
      <c r="H1436" s="156">
        <v>880</v>
      </c>
      <c r="I1436" s="156">
        <v>90</v>
      </c>
      <c r="K1436" s="74" t="s">
        <v>1879</v>
      </c>
      <c r="L1436" s="71">
        <f t="shared" si="77"/>
        <v>0</v>
      </c>
      <c r="M1436" s="74">
        <f t="shared" si="75"/>
        <v>72.959040000000002</v>
      </c>
      <c r="N1436" s="72">
        <f t="shared" si="76"/>
        <v>0</v>
      </c>
      <c r="O1436" s="131" t="s">
        <v>1943</v>
      </c>
    </row>
    <row r="1437" spans="2:15" x14ac:dyDescent="0.3">
      <c r="B1437" s="83">
        <v>2018</v>
      </c>
      <c r="C1437" s="130" t="s">
        <v>1497</v>
      </c>
      <c r="D1437" s="154" t="s">
        <v>1566</v>
      </c>
      <c r="E1437" s="155" t="s">
        <v>1567</v>
      </c>
      <c r="F1437" s="151" t="s">
        <v>1568</v>
      </c>
      <c r="G1437" s="156">
        <v>785</v>
      </c>
      <c r="H1437" s="156">
        <v>650</v>
      </c>
      <c r="I1437" s="156">
        <v>90</v>
      </c>
      <c r="K1437" s="74" t="s">
        <v>1879</v>
      </c>
      <c r="L1437" s="71">
        <f t="shared" si="77"/>
        <v>0</v>
      </c>
      <c r="M1437" s="74">
        <f t="shared" si="75"/>
        <v>45.004049999999999</v>
      </c>
      <c r="N1437" s="72">
        <f t="shared" si="76"/>
        <v>0</v>
      </c>
      <c r="O1437" s="131" t="s">
        <v>1930</v>
      </c>
    </row>
    <row r="1438" spans="2:15" x14ac:dyDescent="0.3">
      <c r="B1438" s="83">
        <v>2018</v>
      </c>
      <c r="C1438" s="130" t="s">
        <v>1497</v>
      </c>
      <c r="D1438" s="154" t="s">
        <v>1569</v>
      </c>
      <c r="E1438" s="155" t="s">
        <v>1570</v>
      </c>
      <c r="F1438" s="151" t="s">
        <v>1568</v>
      </c>
      <c r="G1438" s="156">
        <v>940</v>
      </c>
      <c r="H1438" s="156">
        <v>880</v>
      </c>
      <c r="I1438" s="156">
        <v>90</v>
      </c>
      <c r="K1438" s="74" t="s">
        <v>1879</v>
      </c>
      <c r="L1438" s="71">
        <f t="shared" si="77"/>
        <v>0</v>
      </c>
      <c r="M1438" s="74">
        <f t="shared" si="75"/>
        <v>72.959040000000002</v>
      </c>
      <c r="N1438" s="72">
        <f t="shared" si="76"/>
        <v>0</v>
      </c>
      <c r="O1438" s="131" t="s">
        <v>1943</v>
      </c>
    </row>
    <row r="1439" spans="2:15" x14ac:dyDescent="0.3">
      <c r="B1439" s="83">
        <v>2018</v>
      </c>
      <c r="C1439" s="130" t="s">
        <v>1497</v>
      </c>
      <c r="D1439" s="154" t="s">
        <v>1571</v>
      </c>
      <c r="E1439" s="155" t="s">
        <v>1572</v>
      </c>
      <c r="F1439" s="151" t="s">
        <v>1568</v>
      </c>
      <c r="G1439" s="156">
        <v>1150</v>
      </c>
      <c r="H1439" s="156">
        <v>1000</v>
      </c>
      <c r="I1439" s="156">
        <v>110</v>
      </c>
      <c r="K1439" s="74" t="s">
        <v>1879</v>
      </c>
      <c r="L1439" s="71">
        <f t="shared" si="77"/>
        <v>0</v>
      </c>
      <c r="M1439" s="74">
        <f t="shared" si="75"/>
        <v>123.97</v>
      </c>
      <c r="N1439" s="72">
        <f t="shared" si="76"/>
        <v>0</v>
      </c>
      <c r="O1439" s="131" t="s">
        <v>1930</v>
      </c>
    </row>
    <row r="1440" spans="2:15" x14ac:dyDescent="0.3">
      <c r="B1440" s="83">
        <v>2018</v>
      </c>
      <c r="C1440" s="130" t="s">
        <v>1497</v>
      </c>
      <c r="D1440" s="154" t="s">
        <v>1573</v>
      </c>
      <c r="E1440" s="155" t="s">
        <v>1574</v>
      </c>
      <c r="F1440" s="151" t="s">
        <v>1575</v>
      </c>
      <c r="G1440" s="156">
        <v>580</v>
      </c>
      <c r="H1440" s="156">
        <v>450</v>
      </c>
      <c r="I1440" s="156">
        <v>80</v>
      </c>
      <c r="K1440" s="74" t="s">
        <v>1879</v>
      </c>
      <c r="L1440" s="71">
        <f t="shared" si="77"/>
        <v>0</v>
      </c>
      <c r="M1440" s="74">
        <f t="shared" si="75"/>
        <v>20.462399999999999</v>
      </c>
      <c r="N1440" s="72">
        <f t="shared" si="76"/>
        <v>0</v>
      </c>
      <c r="O1440" s="131" t="s">
        <v>1930</v>
      </c>
    </row>
    <row r="1441" spans="2:15" x14ac:dyDescent="0.3">
      <c r="B1441" s="83">
        <v>2018</v>
      </c>
      <c r="C1441" s="130" t="s">
        <v>1497</v>
      </c>
      <c r="D1441" s="154" t="s">
        <v>1576</v>
      </c>
      <c r="E1441" s="155" t="s">
        <v>1577</v>
      </c>
      <c r="F1441" s="151" t="s">
        <v>1575</v>
      </c>
      <c r="G1441" s="156">
        <v>785</v>
      </c>
      <c r="H1441" s="156">
        <v>650</v>
      </c>
      <c r="I1441" s="156">
        <v>90</v>
      </c>
      <c r="K1441" s="74" t="s">
        <v>1879</v>
      </c>
      <c r="L1441" s="71">
        <f t="shared" si="77"/>
        <v>0</v>
      </c>
      <c r="M1441" s="74">
        <f t="shared" si="75"/>
        <v>45.004049999999999</v>
      </c>
      <c r="N1441" s="72">
        <f t="shared" si="76"/>
        <v>0</v>
      </c>
      <c r="O1441" s="131" t="s">
        <v>1930</v>
      </c>
    </row>
    <row r="1442" spans="2:15" x14ac:dyDescent="0.3">
      <c r="B1442" s="83">
        <v>2018</v>
      </c>
      <c r="C1442" s="130" t="s">
        <v>1497</v>
      </c>
      <c r="D1442" s="154" t="s">
        <v>1578</v>
      </c>
      <c r="E1442" s="155" t="s">
        <v>1579</v>
      </c>
      <c r="F1442" s="151" t="s">
        <v>1575</v>
      </c>
      <c r="G1442" s="156">
        <v>940</v>
      </c>
      <c r="H1442" s="156">
        <v>880</v>
      </c>
      <c r="I1442" s="156">
        <v>90</v>
      </c>
      <c r="K1442" s="74" t="s">
        <v>1879</v>
      </c>
      <c r="L1442" s="71">
        <f t="shared" si="77"/>
        <v>0</v>
      </c>
      <c r="M1442" s="74">
        <f t="shared" si="75"/>
        <v>72.959040000000002</v>
      </c>
      <c r="N1442" s="72">
        <f t="shared" si="76"/>
        <v>0</v>
      </c>
      <c r="O1442" s="131" t="s">
        <v>1943</v>
      </c>
    </row>
    <row r="1443" spans="2:15" x14ac:dyDescent="0.3">
      <c r="B1443" s="83">
        <v>2018</v>
      </c>
      <c r="C1443" s="130" t="s">
        <v>1497</v>
      </c>
      <c r="D1443" s="154" t="s">
        <v>1580</v>
      </c>
      <c r="E1443" s="155" t="s">
        <v>1581</v>
      </c>
      <c r="F1443" s="151" t="s">
        <v>1575</v>
      </c>
      <c r="G1443" s="156">
        <v>1150</v>
      </c>
      <c r="H1443" s="156">
        <v>1000</v>
      </c>
      <c r="I1443" s="156">
        <v>110</v>
      </c>
      <c r="K1443" s="74" t="s">
        <v>1879</v>
      </c>
      <c r="L1443" s="71">
        <f t="shared" si="77"/>
        <v>0</v>
      </c>
      <c r="M1443" s="74">
        <f t="shared" ref="M1443:M1506" si="78">IF(K1443="PEBD",PRODUCT(G1443:I1443)*$D$6/1000000,0)</f>
        <v>123.97</v>
      </c>
      <c r="N1443" s="72">
        <f t="shared" ref="N1443:N1506" si="79">IF(M1443="PEBD",PRODUCT(G1443:I1443)*$D$6/1000000,0)</f>
        <v>0</v>
      </c>
      <c r="O1443" s="131" t="s">
        <v>1930</v>
      </c>
    </row>
    <row r="1444" spans="2:15" x14ac:dyDescent="0.3">
      <c r="B1444" s="83">
        <v>2018</v>
      </c>
      <c r="C1444" s="130" t="s">
        <v>1497</v>
      </c>
      <c r="D1444" s="154" t="s">
        <v>1582</v>
      </c>
      <c r="E1444" s="155" t="s">
        <v>1583</v>
      </c>
      <c r="F1444" s="151" t="s">
        <v>1584</v>
      </c>
      <c r="G1444" s="156">
        <v>940</v>
      </c>
      <c r="H1444" s="156">
        <v>880</v>
      </c>
      <c r="I1444" s="156">
        <v>90</v>
      </c>
      <c r="K1444" s="74" t="s">
        <v>1879</v>
      </c>
      <c r="L1444" s="71">
        <f t="shared" si="77"/>
        <v>0</v>
      </c>
      <c r="M1444" s="74">
        <f t="shared" si="78"/>
        <v>72.959040000000002</v>
      </c>
      <c r="N1444" s="72">
        <f t="shared" si="79"/>
        <v>0</v>
      </c>
      <c r="O1444" s="131" t="s">
        <v>1943</v>
      </c>
    </row>
    <row r="1445" spans="2:15" x14ac:dyDescent="0.3">
      <c r="B1445" s="83">
        <v>2018</v>
      </c>
      <c r="C1445" s="130" t="s">
        <v>1497</v>
      </c>
      <c r="D1445" s="154" t="s">
        <v>1585</v>
      </c>
      <c r="E1445" s="155" t="s">
        <v>1586</v>
      </c>
      <c r="F1445" s="158" t="s">
        <v>1587</v>
      </c>
      <c r="G1445" s="156">
        <v>785</v>
      </c>
      <c r="H1445" s="156">
        <v>680</v>
      </c>
      <c r="I1445" s="156">
        <v>130</v>
      </c>
      <c r="K1445" s="74" t="s">
        <v>1879</v>
      </c>
      <c r="L1445" s="71">
        <f t="shared" si="77"/>
        <v>0</v>
      </c>
      <c r="M1445" s="74">
        <f t="shared" si="78"/>
        <v>68.006119999999996</v>
      </c>
      <c r="N1445" s="72">
        <f t="shared" si="79"/>
        <v>0</v>
      </c>
      <c r="O1445" s="131" t="s">
        <v>1943</v>
      </c>
    </row>
    <row r="1446" spans="2:15" x14ac:dyDescent="0.3">
      <c r="B1446" s="83">
        <v>2018</v>
      </c>
      <c r="C1446" s="130" t="s">
        <v>1497</v>
      </c>
      <c r="D1446" s="154" t="s">
        <v>1588</v>
      </c>
      <c r="E1446" s="155" t="s">
        <v>1589</v>
      </c>
      <c r="F1446" s="158" t="s">
        <v>1590</v>
      </c>
      <c r="G1446" s="156">
        <v>1000</v>
      </c>
      <c r="H1446" s="156">
        <v>950</v>
      </c>
      <c r="I1446" s="156">
        <v>100</v>
      </c>
      <c r="K1446" s="74" t="s">
        <v>1879</v>
      </c>
      <c r="L1446" s="71">
        <f t="shared" si="77"/>
        <v>0</v>
      </c>
      <c r="M1446" s="74">
        <f t="shared" si="78"/>
        <v>93.1</v>
      </c>
      <c r="N1446" s="72">
        <f t="shared" si="79"/>
        <v>0</v>
      </c>
      <c r="O1446" s="131" t="s">
        <v>1943</v>
      </c>
    </row>
    <row r="1447" spans="2:15" x14ac:dyDescent="0.3">
      <c r="B1447" s="83">
        <v>2018</v>
      </c>
      <c r="C1447" s="130" t="s">
        <v>1497</v>
      </c>
      <c r="D1447" s="154" t="s">
        <v>1591</v>
      </c>
      <c r="E1447" s="155" t="s">
        <v>1592</v>
      </c>
      <c r="F1447" s="158" t="s">
        <v>1593</v>
      </c>
      <c r="G1447" s="156">
        <v>1000</v>
      </c>
      <c r="H1447" s="156">
        <v>950</v>
      </c>
      <c r="I1447" s="156">
        <v>100</v>
      </c>
      <c r="K1447" s="74" t="s">
        <v>1879</v>
      </c>
      <c r="L1447" s="71">
        <f t="shared" si="77"/>
        <v>0</v>
      </c>
      <c r="M1447" s="74">
        <f t="shared" si="78"/>
        <v>93.1</v>
      </c>
      <c r="N1447" s="72">
        <f t="shared" si="79"/>
        <v>0</v>
      </c>
      <c r="O1447" s="131" t="s">
        <v>1943</v>
      </c>
    </row>
    <row r="1448" spans="2:15" x14ac:dyDescent="0.3">
      <c r="B1448" s="83">
        <v>2018</v>
      </c>
      <c r="C1448" s="130" t="s">
        <v>1497</v>
      </c>
      <c r="D1448" s="154" t="s">
        <v>1594</v>
      </c>
      <c r="E1448" s="155" t="s">
        <v>1595</v>
      </c>
      <c r="F1448" s="158" t="s">
        <v>1596</v>
      </c>
      <c r="G1448" s="156">
        <v>1000</v>
      </c>
      <c r="H1448" s="156">
        <v>950</v>
      </c>
      <c r="I1448" s="156">
        <v>100</v>
      </c>
      <c r="K1448" s="74" t="s">
        <v>1879</v>
      </c>
      <c r="L1448" s="71">
        <f t="shared" si="77"/>
        <v>0</v>
      </c>
      <c r="M1448" s="74">
        <f t="shared" si="78"/>
        <v>93.1</v>
      </c>
      <c r="N1448" s="72">
        <f t="shared" si="79"/>
        <v>0</v>
      </c>
      <c r="O1448" s="131" t="s">
        <v>1943</v>
      </c>
    </row>
    <row r="1449" spans="2:15" x14ac:dyDescent="0.3">
      <c r="B1449" s="83">
        <v>2018</v>
      </c>
      <c r="C1449" s="130" t="s">
        <v>1497</v>
      </c>
      <c r="D1449" s="154" t="s">
        <v>1597</v>
      </c>
      <c r="E1449" s="155" t="s">
        <v>1598</v>
      </c>
      <c r="F1449" s="158" t="s">
        <v>25</v>
      </c>
      <c r="G1449" s="156">
        <v>785</v>
      </c>
      <c r="H1449" s="156">
        <v>720</v>
      </c>
      <c r="I1449" s="156">
        <v>130</v>
      </c>
      <c r="K1449" s="74" t="s">
        <v>1879</v>
      </c>
      <c r="L1449" s="71">
        <f t="shared" si="77"/>
        <v>0</v>
      </c>
      <c r="M1449" s="74">
        <f t="shared" si="78"/>
        <v>72.006479999999996</v>
      </c>
      <c r="N1449" s="72">
        <f t="shared" si="79"/>
        <v>0</v>
      </c>
      <c r="O1449" s="131" t="s">
        <v>1930</v>
      </c>
    </row>
    <row r="1450" spans="2:15" x14ac:dyDescent="0.3">
      <c r="B1450" s="83">
        <v>2018</v>
      </c>
      <c r="C1450" s="130" t="s">
        <v>1497</v>
      </c>
      <c r="D1450" s="154" t="s">
        <v>1599</v>
      </c>
      <c r="E1450" s="155" t="s">
        <v>1600</v>
      </c>
      <c r="F1450" s="158" t="s">
        <v>1601</v>
      </c>
      <c r="G1450" s="131">
        <v>1000</v>
      </c>
      <c r="H1450" s="131">
        <v>900</v>
      </c>
      <c r="I1450" s="131">
        <v>100</v>
      </c>
      <c r="K1450" s="74" t="s">
        <v>1879</v>
      </c>
      <c r="L1450" s="71">
        <f t="shared" si="77"/>
        <v>0.2</v>
      </c>
      <c r="M1450" s="74">
        <f t="shared" si="78"/>
        <v>88.2</v>
      </c>
      <c r="N1450" s="72">
        <f t="shared" si="79"/>
        <v>0</v>
      </c>
      <c r="O1450" s="131" t="s">
        <v>1928</v>
      </c>
    </row>
    <row r="1451" spans="2:15" x14ac:dyDescent="0.3">
      <c r="B1451" s="83">
        <v>2018</v>
      </c>
      <c r="C1451" s="130" t="s">
        <v>1497</v>
      </c>
      <c r="D1451" s="154" t="s">
        <v>1602</v>
      </c>
      <c r="E1451" s="155" t="s">
        <v>1603</v>
      </c>
      <c r="F1451" s="158" t="s">
        <v>1604</v>
      </c>
      <c r="G1451" s="131">
        <v>1150</v>
      </c>
      <c r="H1451" s="131">
        <v>1000</v>
      </c>
      <c r="I1451" s="131">
        <v>100</v>
      </c>
      <c r="K1451" s="74" t="s">
        <v>1879</v>
      </c>
      <c r="L1451" s="71">
        <f t="shared" si="77"/>
        <v>0.2</v>
      </c>
      <c r="M1451" s="74">
        <f t="shared" si="78"/>
        <v>112.7</v>
      </c>
      <c r="N1451" s="72">
        <f t="shared" si="79"/>
        <v>0</v>
      </c>
      <c r="O1451" s="131" t="s">
        <v>1928</v>
      </c>
    </row>
    <row r="1452" spans="2:15" x14ac:dyDescent="0.3">
      <c r="B1452" s="83">
        <v>2018</v>
      </c>
      <c r="C1452" s="130" t="s">
        <v>1497</v>
      </c>
      <c r="D1452" s="154" t="s">
        <v>1605</v>
      </c>
      <c r="E1452" s="155" t="s">
        <v>1606</v>
      </c>
      <c r="F1452" s="158" t="s">
        <v>1607</v>
      </c>
      <c r="G1452" s="156">
        <v>680</v>
      </c>
      <c r="H1452" s="156">
        <v>520</v>
      </c>
      <c r="I1452" s="156">
        <v>100</v>
      </c>
      <c r="K1452" s="74" t="s">
        <v>1879</v>
      </c>
      <c r="L1452" s="71">
        <f t="shared" si="77"/>
        <v>0</v>
      </c>
      <c r="M1452" s="74">
        <f t="shared" si="78"/>
        <v>34.652799999999999</v>
      </c>
      <c r="N1452" s="72">
        <f t="shared" si="79"/>
        <v>0</v>
      </c>
      <c r="O1452" s="131" t="s">
        <v>1930</v>
      </c>
    </row>
    <row r="1453" spans="2:15" x14ac:dyDescent="0.3">
      <c r="B1453" s="83">
        <v>2018</v>
      </c>
      <c r="C1453" s="130" t="s">
        <v>1497</v>
      </c>
      <c r="D1453" s="154" t="s">
        <v>1608</v>
      </c>
      <c r="E1453" s="155" t="s">
        <v>1609</v>
      </c>
      <c r="F1453" s="151" t="s">
        <v>1517</v>
      </c>
      <c r="G1453" s="156">
        <v>785</v>
      </c>
      <c r="H1453" s="156">
        <v>650</v>
      </c>
      <c r="I1453" s="156">
        <v>90</v>
      </c>
      <c r="K1453" s="74" t="s">
        <v>1879</v>
      </c>
      <c r="L1453" s="71">
        <f t="shared" si="77"/>
        <v>0</v>
      </c>
      <c r="M1453" s="74">
        <f t="shared" si="78"/>
        <v>45.004049999999999</v>
      </c>
      <c r="N1453" s="72">
        <f t="shared" si="79"/>
        <v>0</v>
      </c>
      <c r="O1453" s="131" t="s">
        <v>1930</v>
      </c>
    </row>
    <row r="1454" spans="2:15" x14ac:dyDescent="0.3">
      <c r="B1454" s="83">
        <v>2018</v>
      </c>
      <c r="C1454" s="130" t="s">
        <v>1497</v>
      </c>
      <c r="D1454" s="154" t="s">
        <v>1610</v>
      </c>
      <c r="E1454" s="155" t="s">
        <v>1611</v>
      </c>
      <c r="F1454" s="151" t="s">
        <v>1517</v>
      </c>
      <c r="G1454" s="156">
        <v>940</v>
      </c>
      <c r="H1454" s="156">
        <v>880</v>
      </c>
      <c r="I1454" s="156">
        <v>90</v>
      </c>
      <c r="K1454" s="74" t="s">
        <v>1879</v>
      </c>
      <c r="L1454" s="71">
        <f t="shared" si="77"/>
        <v>0</v>
      </c>
      <c r="M1454" s="74">
        <f t="shared" si="78"/>
        <v>72.959040000000002</v>
      </c>
      <c r="N1454" s="72">
        <f t="shared" si="79"/>
        <v>0</v>
      </c>
      <c r="O1454" s="131" t="s">
        <v>1943</v>
      </c>
    </row>
    <row r="1455" spans="2:15" x14ac:dyDescent="0.3">
      <c r="B1455" s="83">
        <v>2018</v>
      </c>
      <c r="C1455" s="130" t="s">
        <v>1497</v>
      </c>
      <c r="D1455" s="154" t="s">
        <v>1612</v>
      </c>
      <c r="E1455" s="155" t="s">
        <v>1613</v>
      </c>
      <c r="F1455" s="151" t="s">
        <v>1614</v>
      </c>
      <c r="G1455" s="156">
        <v>580</v>
      </c>
      <c r="H1455" s="156">
        <v>450</v>
      </c>
      <c r="I1455" s="156">
        <v>80</v>
      </c>
      <c r="K1455" s="74" t="s">
        <v>1879</v>
      </c>
      <c r="L1455" s="71">
        <f t="shared" si="77"/>
        <v>0</v>
      </c>
      <c r="M1455" s="74">
        <f t="shared" si="78"/>
        <v>20.462399999999999</v>
      </c>
      <c r="N1455" s="72">
        <f t="shared" si="79"/>
        <v>0</v>
      </c>
      <c r="O1455" s="131" t="s">
        <v>1930</v>
      </c>
    </row>
    <row r="1456" spans="2:15" x14ac:dyDescent="0.3">
      <c r="B1456" s="83">
        <v>2018</v>
      </c>
      <c r="C1456" s="130" t="s">
        <v>1497</v>
      </c>
      <c r="D1456" s="154" t="s">
        <v>1615</v>
      </c>
      <c r="E1456" s="155" t="s">
        <v>1616</v>
      </c>
      <c r="F1456" s="151" t="s">
        <v>1522</v>
      </c>
      <c r="G1456" s="156">
        <v>785</v>
      </c>
      <c r="H1456" s="156">
        <v>650</v>
      </c>
      <c r="I1456" s="156">
        <v>90</v>
      </c>
      <c r="K1456" s="74" t="s">
        <v>1879</v>
      </c>
      <c r="L1456" s="71">
        <f t="shared" si="77"/>
        <v>0</v>
      </c>
      <c r="M1456" s="74">
        <f t="shared" si="78"/>
        <v>45.004049999999999</v>
      </c>
      <c r="N1456" s="72">
        <f t="shared" si="79"/>
        <v>0</v>
      </c>
      <c r="O1456" s="131" t="s">
        <v>1930</v>
      </c>
    </row>
    <row r="1457" spans="2:15" x14ac:dyDescent="0.3">
      <c r="B1457" s="83">
        <v>2018</v>
      </c>
      <c r="C1457" s="130" t="s">
        <v>1497</v>
      </c>
      <c r="D1457" s="154" t="s">
        <v>1617</v>
      </c>
      <c r="E1457" s="155" t="s">
        <v>1618</v>
      </c>
      <c r="F1457" s="151" t="s">
        <v>1522</v>
      </c>
      <c r="G1457" s="156">
        <v>940</v>
      </c>
      <c r="H1457" s="156">
        <v>880</v>
      </c>
      <c r="I1457" s="156">
        <v>90</v>
      </c>
      <c r="K1457" s="74" t="s">
        <v>1879</v>
      </c>
      <c r="L1457" s="71">
        <f t="shared" si="77"/>
        <v>0</v>
      </c>
      <c r="M1457" s="74">
        <f t="shared" si="78"/>
        <v>72.959040000000002</v>
      </c>
      <c r="N1457" s="72">
        <f t="shared" si="79"/>
        <v>0</v>
      </c>
      <c r="O1457" s="131" t="s">
        <v>1943</v>
      </c>
    </row>
    <row r="1458" spans="2:15" x14ac:dyDescent="0.3">
      <c r="B1458" s="83">
        <v>2018</v>
      </c>
      <c r="C1458" s="130" t="s">
        <v>1497</v>
      </c>
      <c r="D1458" s="154" t="s">
        <v>1619</v>
      </c>
      <c r="E1458" s="155" t="s">
        <v>1620</v>
      </c>
      <c r="F1458" s="151" t="s">
        <v>1522</v>
      </c>
      <c r="G1458" s="156">
        <v>1150</v>
      </c>
      <c r="H1458" s="156">
        <v>1000</v>
      </c>
      <c r="I1458" s="156">
        <v>110</v>
      </c>
      <c r="K1458" s="74" t="s">
        <v>1879</v>
      </c>
      <c r="L1458" s="71">
        <f t="shared" si="77"/>
        <v>0</v>
      </c>
      <c r="M1458" s="74">
        <f t="shared" si="78"/>
        <v>123.97</v>
      </c>
      <c r="N1458" s="72">
        <f t="shared" si="79"/>
        <v>0</v>
      </c>
      <c r="O1458" s="131" t="s">
        <v>1930</v>
      </c>
    </row>
    <row r="1459" spans="2:15" x14ac:dyDescent="0.3">
      <c r="B1459" s="83">
        <v>2018</v>
      </c>
      <c r="C1459" s="130" t="s">
        <v>1497</v>
      </c>
      <c r="D1459" s="154" t="s">
        <v>1621</v>
      </c>
      <c r="E1459" s="155" t="s">
        <v>1622</v>
      </c>
      <c r="F1459" s="151" t="s">
        <v>1623</v>
      </c>
      <c r="G1459" s="156">
        <v>580</v>
      </c>
      <c r="H1459" s="156">
        <v>450</v>
      </c>
      <c r="I1459" s="156">
        <v>80</v>
      </c>
      <c r="K1459" s="74" t="s">
        <v>1879</v>
      </c>
      <c r="L1459" s="71">
        <f t="shared" si="77"/>
        <v>0</v>
      </c>
      <c r="M1459" s="74">
        <f t="shared" si="78"/>
        <v>20.462399999999999</v>
      </c>
      <c r="N1459" s="72">
        <f t="shared" si="79"/>
        <v>0</v>
      </c>
      <c r="O1459" s="131" t="s">
        <v>1930</v>
      </c>
    </row>
    <row r="1460" spans="2:15" x14ac:dyDescent="0.3">
      <c r="B1460" s="83">
        <v>2018</v>
      </c>
      <c r="C1460" s="130" t="s">
        <v>1497</v>
      </c>
      <c r="D1460" s="154" t="s">
        <v>1624</v>
      </c>
      <c r="E1460" s="155" t="s">
        <v>1625</v>
      </c>
      <c r="F1460" s="151" t="s">
        <v>1529</v>
      </c>
      <c r="G1460" s="156">
        <v>580</v>
      </c>
      <c r="H1460" s="156">
        <v>450</v>
      </c>
      <c r="I1460" s="156">
        <v>80</v>
      </c>
      <c r="K1460" s="74" t="s">
        <v>1879</v>
      </c>
      <c r="L1460" s="71">
        <f t="shared" si="77"/>
        <v>0</v>
      </c>
      <c r="M1460" s="74">
        <f t="shared" si="78"/>
        <v>20.462399999999999</v>
      </c>
      <c r="N1460" s="72">
        <f t="shared" si="79"/>
        <v>0</v>
      </c>
      <c r="O1460" s="131" t="s">
        <v>1930</v>
      </c>
    </row>
    <row r="1461" spans="2:15" x14ac:dyDescent="0.3">
      <c r="B1461" s="83">
        <v>2018</v>
      </c>
      <c r="C1461" s="130" t="s">
        <v>1497</v>
      </c>
      <c r="D1461" s="154" t="s">
        <v>1626</v>
      </c>
      <c r="E1461" s="155" t="s">
        <v>1627</v>
      </c>
      <c r="F1461" s="151" t="s">
        <v>1529</v>
      </c>
      <c r="G1461" s="156">
        <v>785</v>
      </c>
      <c r="H1461" s="156">
        <v>650</v>
      </c>
      <c r="I1461" s="156">
        <v>90</v>
      </c>
      <c r="K1461" s="74" t="s">
        <v>1879</v>
      </c>
      <c r="L1461" s="71">
        <f t="shared" si="77"/>
        <v>0</v>
      </c>
      <c r="M1461" s="74">
        <f t="shared" si="78"/>
        <v>45.004049999999999</v>
      </c>
      <c r="N1461" s="72">
        <f t="shared" si="79"/>
        <v>0</v>
      </c>
      <c r="O1461" s="131" t="s">
        <v>1930</v>
      </c>
    </row>
    <row r="1462" spans="2:15" x14ac:dyDescent="0.3">
      <c r="B1462" s="83">
        <v>2018</v>
      </c>
      <c r="C1462" s="130" t="s">
        <v>1497</v>
      </c>
      <c r="D1462" s="154" t="s">
        <v>1628</v>
      </c>
      <c r="E1462" s="155" t="s">
        <v>1629</v>
      </c>
      <c r="F1462" s="151" t="s">
        <v>1529</v>
      </c>
      <c r="G1462" s="156">
        <v>940</v>
      </c>
      <c r="H1462" s="156">
        <v>880</v>
      </c>
      <c r="I1462" s="156">
        <v>90</v>
      </c>
      <c r="K1462" s="74" t="s">
        <v>1879</v>
      </c>
      <c r="L1462" s="71">
        <f t="shared" si="77"/>
        <v>0</v>
      </c>
      <c r="M1462" s="74">
        <f t="shared" si="78"/>
        <v>72.959040000000002</v>
      </c>
      <c r="N1462" s="72">
        <f t="shared" si="79"/>
        <v>0</v>
      </c>
      <c r="O1462" s="131" t="s">
        <v>1943</v>
      </c>
    </row>
    <row r="1463" spans="2:15" x14ac:dyDescent="0.3">
      <c r="B1463" s="83">
        <v>2018</v>
      </c>
      <c r="C1463" s="130" t="s">
        <v>1497</v>
      </c>
      <c r="D1463" s="154" t="s">
        <v>1630</v>
      </c>
      <c r="E1463" s="155" t="s">
        <v>1631</v>
      </c>
      <c r="F1463" s="151" t="s">
        <v>1632</v>
      </c>
      <c r="G1463" s="156">
        <v>580</v>
      </c>
      <c r="H1463" s="156">
        <v>450</v>
      </c>
      <c r="I1463" s="156">
        <v>80</v>
      </c>
      <c r="K1463" s="74" t="s">
        <v>1879</v>
      </c>
      <c r="L1463" s="71">
        <f t="shared" si="77"/>
        <v>0</v>
      </c>
      <c r="M1463" s="74">
        <f t="shared" si="78"/>
        <v>20.462399999999999</v>
      </c>
      <c r="N1463" s="72">
        <f t="shared" si="79"/>
        <v>0</v>
      </c>
      <c r="O1463" s="131" t="s">
        <v>1930</v>
      </c>
    </row>
    <row r="1464" spans="2:15" x14ac:dyDescent="0.3">
      <c r="B1464" s="83">
        <v>2018</v>
      </c>
      <c r="C1464" s="130" t="s">
        <v>1497</v>
      </c>
      <c r="D1464" s="154" t="s">
        <v>1633</v>
      </c>
      <c r="E1464" s="155" t="s">
        <v>1634</v>
      </c>
      <c r="F1464" s="151" t="s">
        <v>1542</v>
      </c>
      <c r="G1464" s="156">
        <v>940</v>
      </c>
      <c r="H1464" s="156">
        <v>880</v>
      </c>
      <c r="I1464" s="156">
        <v>90</v>
      </c>
      <c r="K1464" s="74" t="s">
        <v>1879</v>
      </c>
      <c r="L1464" s="71">
        <f t="shared" si="77"/>
        <v>0</v>
      </c>
      <c r="M1464" s="74">
        <f t="shared" si="78"/>
        <v>72.959040000000002</v>
      </c>
      <c r="N1464" s="72">
        <f t="shared" si="79"/>
        <v>0</v>
      </c>
      <c r="O1464" s="131" t="s">
        <v>1943</v>
      </c>
    </row>
    <row r="1465" spans="2:15" x14ac:dyDescent="0.3">
      <c r="B1465" s="83">
        <v>2018</v>
      </c>
      <c r="C1465" s="146" t="s">
        <v>1497</v>
      </c>
      <c r="D1465" s="167" t="s">
        <v>1635</v>
      </c>
      <c r="E1465" s="155" t="s">
        <v>1636</v>
      </c>
      <c r="F1465" s="151" t="s">
        <v>1637</v>
      </c>
      <c r="G1465" s="156">
        <v>1000</v>
      </c>
      <c r="H1465" s="156">
        <v>880</v>
      </c>
      <c r="I1465" s="156">
        <v>100</v>
      </c>
      <c r="K1465" s="74" t="s">
        <v>1879</v>
      </c>
      <c r="L1465" s="71">
        <f t="shared" si="77"/>
        <v>0.2</v>
      </c>
      <c r="M1465" s="74">
        <f t="shared" si="78"/>
        <v>86.24</v>
      </c>
      <c r="N1465" s="72">
        <f t="shared" si="79"/>
        <v>0</v>
      </c>
      <c r="O1465" s="131" t="s">
        <v>1928</v>
      </c>
    </row>
    <row r="1466" spans="2:15" x14ac:dyDescent="0.3">
      <c r="B1466" s="83">
        <v>2018</v>
      </c>
      <c r="C1466" s="130" t="s">
        <v>1497</v>
      </c>
      <c r="D1466" s="154" t="s">
        <v>1638</v>
      </c>
      <c r="E1466" s="155" t="s">
        <v>1639</v>
      </c>
      <c r="F1466" s="151" t="s">
        <v>1640</v>
      </c>
      <c r="G1466" s="131">
        <v>940</v>
      </c>
      <c r="H1466" s="131">
        <v>880</v>
      </c>
      <c r="I1466" s="131">
        <v>80</v>
      </c>
      <c r="K1466" s="74" t="s">
        <v>1879</v>
      </c>
      <c r="L1466" s="71">
        <f t="shared" si="77"/>
        <v>0.2</v>
      </c>
      <c r="M1466" s="74">
        <f t="shared" si="78"/>
        <v>64.85248</v>
      </c>
      <c r="N1466" s="72">
        <f t="shared" si="79"/>
        <v>0</v>
      </c>
      <c r="O1466" s="131" t="s">
        <v>1928</v>
      </c>
    </row>
    <row r="1467" spans="2:15" x14ac:dyDescent="0.3">
      <c r="B1467" s="83">
        <v>2018</v>
      </c>
      <c r="C1467" s="130" t="s">
        <v>1497</v>
      </c>
      <c r="D1467" s="154" t="s">
        <v>1641</v>
      </c>
      <c r="E1467" s="155" t="s">
        <v>1642</v>
      </c>
      <c r="F1467" s="151" t="s">
        <v>1545</v>
      </c>
      <c r="G1467" s="156">
        <v>580</v>
      </c>
      <c r="H1467" s="156">
        <v>480</v>
      </c>
      <c r="I1467" s="156">
        <v>80</v>
      </c>
      <c r="K1467" s="74" t="s">
        <v>1879</v>
      </c>
      <c r="L1467" s="71">
        <f t="shared" si="77"/>
        <v>0</v>
      </c>
      <c r="M1467" s="74">
        <f t="shared" si="78"/>
        <v>21.826560000000001</v>
      </c>
      <c r="N1467" s="72">
        <f t="shared" si="79"/>
        <v>0</v>
      </c>
      <c r="O1467" s="131" t="s">
        <v>1930</v>
      </c>
    </row>
    <row r="1468" spans="2:15" x14ac:dyDescent="0.3">
      <c r="B1468" s="83">
        <v>2018</v>
      </c>
      <c r="C1468" s="130" t="s">
        <v>1497</v>
      </c>
      <c r="D1468" s="154" t="s">
        <v>1643</v>
      </c>
      <c r="E1468" s="155" t="s">
        <v>1642</v>
      </c>
      <c r="F1468" s="151" t="s">
        <v>1545</v>
      </c>
      <c r="G1468" s="156">
        <v>580</v>
      </c>
      <c r="H1468" s="156">
        <v>480</v>
      </c>
      <c r="I1468" s="156">
        <v>80</v>
      </c>
      <c r="K1468" s="74" t="s">
        <v>1879</v>
      </c>
      <c r="L1468" s="71">
        <f t="shared" si="77"/>
        <v>0</v>
      </c>
      <c r="M1468" s="74">
        <f t="shared" si="78"/>
        <v>21.826560000000001</v>
      </c>
      <c r="N1468" s="72">
        <f t="shared" si="79"/>
        <v>0</v>
      </c>
      <c r="O1468" s="131" t="s">
        <v>1930</v>
      </c>
    </row>
    <row r="1469" spans="2:15" x14ac:dyDescent="0.3">
      <c r="B1469" s="83">
        <v>2018</v>
      </c>
      <c r="C1469" s="130" t="s">
        <v>1497</v>
      </c>
      <c r="D1469" s="154" t="s">
        <v>1644</v>
      </c>
      <c r="E1469" s="155" t="s">
        <v>1645</v>
      </c>
      <c r="F1469" s="151" t="s">
        <v>1549</v>
      </c>
      <c r="G1469" s="156">
        <v>940</v>
      </c>
      <c r="H1469" s="156">
        <v>880</v>
      </c>
      <c r="I1469" s="156">
        <v>90</v>
      </c>
      <c r="K1469" s="74" t="s">
        <v>1879</v>
      </c>
      <c r="L1469" s="71">
        <f t="shared" si="77"/>
        <v>0</v>
      </c>
      <c r="M1469" s="74">
        <f t="shared" si="78"/>
        <v>72.959040000000002</v>
      </c>
      <c r="N1469" s="72">
        <f t="shared" si="79"/>
        <v>0</v>
      </c>
      <c r="O1469" s="131" t="s">
        <v>1943</v>
      </c>
    </row>
    <row r="1470" spans="2:15" x14ac:dyDescent="0.3">
      <c r="B1470" s="83">
        <v>2018</v>
      </c>
      <c r="C1470" s="130" t="s">
        <v>1497</v>
      </c>
      <c r="D1470" s="154" t="s">
        <v>1646</v>
      </c>
      <c r="E1470" s="155" t="s">
        <v>1647</v>
      </c>
      <c r="F1470" s="151" t="s">
        <v>1552</v>
      </c>
      <c r="G1470" s="156">
        <v>785</v>
      </c>
      <c r="H1470" s="156">
        <v>650</v>
      </c>
      <c r="I1470" s="156">
        <v>90</v>
      </c>
      <c r="K1470" s="74" t="s">
        <v>1879</v>
      </c>
      <c r="L1470" s="71">
        <f t="shared" si="77"/>
        <v>0</v>
      </c>
      <c r="M1470" s="74">
        <f t="shared" si="78"/>
        <v>45.004049999999999</v>
      </c>
      <c r="N1470" s="72">
        <f t="shared" si="79"/>
        <v>0</v>
      </c>
      <c r="O1470" s="131" t="s">
        <v>1930</v>
      </c>
    </row>
    <row r="1471" spans="2:15" x14ac:dyDescent="0.3">
      <c r="B1471" s="83">
        <v>2018</v>
      </c>
      <c r="C1471" s="130" t="s">
        <v>1497</v>
      </c>
      <c r="D1471" s="154" t="s">
        <v>1648</v>
      </c>
      <c r="E1471" s="155" t="s">
        <v>1649</v>
      </c>
      <c r="F1471" s="151" t="s">
        <v>1555</v>
      </c>
      <c r="G1471" s="156">
        <v>940</v>
      </c>
      <c r="H1471" s="156">
        <v>880</v>
      </c>
      <c r="I1471" s="156">
        <v>90</v>
      </c>
      <c r="K1471" s="74" t="s">
        <v>1879</v>
      </c>
      <c r="L1471" s="71">
        <f t="shared" si="77"/>
        <v>0</v>
      </c>
      <c r="M1471" s="74">
        <f t="shared" si="78"/>
        <v>72.959040000000002</v>
      </c>
      <c r="N1471" s="72">
        <f t="shared" si="79"/>
        <v>0</v>
      </c>
      <c r="O1471" s="131" t="s">
        <v>1943</v>
      </c>
    </row>
    <row r="1472" spans="2:15" x14ac:dyDescent="0.3">
      <c r="B1472" s="83">
        <v>2018</v>
      </c>
      <c r="C1472" s="130" t="s">
        <v>1497</v>
      </c>
      <c r="D1472" s="154" t="s">
        <v>1650</v>
      </c>
      <c r="E1472" s="155" t="s">
        <v>1651</v>
      </c>
      <c r="F1472" s="151" t="s">
        <v>1555</v>
      </c>
      <c r="G1472" s="156">
        <v>1150</v>
      </c>
      <c r="H1472" s="156">
        <v>1000</v>
      </c>
      <c r="I1472" s="156">
        <v>110</v>
      </c>
      <c r="K1472" s="74" t="s">
        <v>1879</v>
      </c>
      <c r="L1472" s="71">
        <f t="shared" si="77"/>
        <v>0</v>
      </c>
      <c r="M1472" s="74">
        <f t="shared" si="78"/>
        <v>123.97</v>
      </c>
      <c r="N1472" s="72">
        <f t="shared" si="79"/>
        <v>0</v>
      </c>
      <c r="O1472" s="131" t="s">
        <v>1930</v>
      </c>
    </row>
    <row r="1473" spans="2:15" x14ac:dyDescent="0.3">
      <c r="B1473" s="83">
        <v>2018</v>
      </c>
      <c r="C1473" s="130" t="s">
        <v>1497</v>
      </c>
      <c r="D1473" s="154" t="s">
        <v>1652</v>
      </c>
      <c r="E1473" s="155" t="s">
        <v>1653</v>
      </c>
      <c r="F1473" s="151" t="s">
        <v>1560</v>
      </c>
      <c r="G1473" s="156">
        <v>580</v>
      </c>
      <c r="H1473" s="156">
        <v>450</v>
      </c>
      <c r="I1473" s="156">
        <v>80</v>
      </c>
      <c r="K1473" s="74" t="s">
        <v>1879</v>
      </c>
      <c r="L1473" s="71">
        <f t="shared" si="77"/>
        <v>0</v>
      </c>
      <c r="M1473" s="74">
        <f t="shared" si="78"/>
        <v>20.462399999999999</v>
      </c>
      <c r="N1473" s="72">
        <f t="shared" si="79"/>
        <v>0</v>
      </c>
      <c r="O1473" s="131" t="s">
        <v>1930</v>
      </c>
    </row>
    <row r="1474" spans="2:15" x14ac:dyDescent="0.3">
      <c r="B1474" s="83">
        <v>2018</v>
      </c>
      <c r="C1474" s="130" t="s">
        <v>1497</v>
      </c>
      <c r="D1474" s="154" t="s">
        <v>1654</v>
      </c>
      <c r="E1474" s="155" t="s">
        <v>1653</v>
      </c>
      <c r="F1474" s="151" t="s">
        <v>1560</v>
      </c>
      <c r="G1474" s="156">
        <v>580</v>
      </c>
      <c r="H1474" s="156">
        <v>450</v>
      </c>
      <c r="I1474" s="156">
        <v>80</v>
      </c>
      <c r="K1474" s="74" t="s">
        <v>1879</v>
      </c>
      <c r="L1474" s="71">
        <f t="shared" si="77"/>
        <v>0</v>
      </c>
      <c r="M1474" s="74">
        <f t="shared" si="78"/>
        <v>20.462399999999999</v>
      </c>
      <c r="N1474" s="72">
        <f t="shared" si="79"/>
        <v>0</v>
      </c>
      <c r="O1474" s="131" t="s">
        <v>1930</v>
      </c>
    </row>
    <row r="1475" spans="2:15" x14ac:dyDescent="0.3">
      <c r="B1475" s="83">
        <v>2018</v>
      </c>
      <c r="C1475" s="130" t="s">
        <v>1497</v>
      </c>
      <c r="D1475" s="154" t="s">
        <v>1655</v>
      </c>
      <c r="E1475" s="155" t="s">
        <v>1656</v>
      </c>
      <c r="F1475" s="151" t="s">
        <v>1560</v>
      </c>
      <c r="G1475" s="156">
        <v>785</v>
      </c>
      <c r="H1475" s="156">
        <v>650</v>
      </c>
      <c r="I1475" s="156">
        <v>90</v>
      </c>
      <c r="K1475" s="74" t="s">
        <v>1879</v>
      </c>
      <c r="L1475" s="71">
        <f t="shared" si="77"/>
        <v>0</v>
      </c>
      <c r="M1475" s="74">
        <f t="shared" si="78"/>
        <v>45.004049999999999</v>
      </c>
      <c r="N1475" s="72">
        <f t="shared" si="79"/>
        <v>0</v>
      </c>
      <c r="O1475" s="131" t="s">
        <v>1930</v>
      </c>
    </row>
    <row r="1476" spans="2:15" x14ac:dyDescent="0.3">
      <c r="B1476" s="83">
        <v>2018</v>
      </c>
      <c r="C1476" s="130" t="s">
        <v>1497</v>
      </c>
      <c r="D1476" s="154" t="s">
        <v>1657</v>
      </c>
      <c r="E1476" s="155" t="s">
        <v>1658</v>
      </c>
      <c r="F1476" s="151" t="s">
        <v>1560</v>
      </c>
      <c r="G1476" s="156">
        <v>940</v>
      </c>
      <c r="H1476" s="156">
        <v>880</v>
      </c>
      <c r="I1476" s="156">
        <v>90</v>
      </c>
      <c r="K1476" s="74" t="s">
        <v>1879</v>
      </c>
      <c r="L1476" s="71">
        <f t="shared" si="77"/>
        <v>0</v>
      </c>
      <c r="M1476" s="74">
        <f t="shared" si="78"/>
        <v>72.959040000000002</v>
      </c>
      <c r="N1476" s="72">
        <f t="shared" si="79"/>
        <v>0</v>
      </c>
      <c r="O1476" s="131" t="s">
        <v>1943</v>
      </c>
    </row>
    <row r="1477" spans="2:15" x14ac:dyDescent="0.3">
      <c r="B1477" s="83">
        <v>2018</v>
      </c>
      <c r="C1477" s="130" t="s">
        <v>1497</v>
      </c>
      <c r="D1477" s="154" t="s">
        <v>1659</v>
      </c>
      <c r="E1477" s="155" t="s">
        <v>1660</v>
      </c>
      <c r="F1477" s="151" t="s">
        <v>1568</v>
      </c>
      <c r="G1477" s="156">
        <v>785</v>
      </c>
      <c r="H1477" s="156">
        <v>650</v>
      </c>
      <c r="I1477" s="156">
        <v>90</v>
      </c>
      <c r="K1477" s="74" t="s">
        <v>1879</v>
      </c>
      <c r="L1477" s="71">
        <f t="shared" si="77"/>
        <v>0</v>
      </c>
      <c r="M1477" s="74">
        <f t="shared" si="78"/>
        <v>45.004049999999999</v>
      </c>
      <c r="N1477" s="72">
        <f t="shared" si="79"/>
        <v>0</v>
      </c>
      <c r="O1477" s="131" t="s">
        <v>1930</v>
      </c>
    </row>
    <row r="1478" spans="2:15" x14ac:dyDescent="0.3">
      <c r="B1478" s="83">
        <v>2018</v>
      </c>
      <c r="C1478" s="130" t="s">
        <v>1497</v>
      </c>
      <c r="D1478" s="154" t="s">
        <v>1661</v>
      </c>
      <c r="E1478" s="155" t="s">
        <v>1662</v>
      </c>
      <c r="F1478" s="151" t="s">
        <v>1568</v>
      </c>
      <c r="G1478" s="156">
        <v>940</v>
      </c>
      <c r="H1478" s="156">
        <v>880</v>
      </c>
      <c r="I1478" s="156">
        <v>90</v>
      </c>
      <c r="K1478" s="74" t="s">
        <v>1879</v>
      </c>
      <c r="L1478" s="71">
        <f t="shared" si="77"/>
        <v>0</v>
      </c>
      <c r="M1478" s="74">
        <f t="shared" si="78"/>
        <v>72.959040000000002</v>
      </c>
      <c r="N1478" s="72">
        <f t="shared" si="79"/>
        <v>0</v>
      </c>
      <c r="O1478" s="131" t="s">
        <v>1943</v>
      </c>
    </row>
    <row r="1479" spans="2:15" x14ac:dyDescent="0.3">
      <c r="B1479" s="83">
        <v>2018</v>
      </c>
      <c r="C1479" s="130" t="s">
        <v>1497</v>
      </c>
      <c r="D1479" s="154" t="s">
        <v>1663</v>
      </c>
      <c r="E1479" s="155" t="s">
        <v>1664</v>
      </c>
      <c r="F1479" s="151" t="s">
        <v>1568</v>
      </c>
      <c r="G1479" s="156">
        <v>1150</v>
      </c>
      <c r="H1479" s="156">
        <v>1000</v>
      </c>
      <c r="I1479" s="156">
        <v>110</v>
      </c>
      <c r="K1479" s="74" t="s">
        <v>1879</v>
      </c>
      <c r="L1479" s="71">
        <f t="shared" si="77"/>
        <v>0</v>
      </c>
      <c r="M1479" s="74">
        <f t="shared" si="78"/>
        <v>123.97</v>
      </c>
      <c r="N1479" s="72">
        <f t="shared" si="79"/>
        <v>0</v>
      </c>
      <c r="O1479" s="131" t="s">
        <v>1930</v>
      </c>
    </row>
    <row r="1480" spans="2:15" x14ac:dyDescent="0.3">
      <c r="B1480" s="83">
        <v>2018</v>
      </c>
      <c r="C1480" s="130" t="s">
        <v>1497</v>
      </c>
      <c r="D1480" s="154" t="s">
        <v>1665</v>
      </c>
      <c r="E1480" s="155" t="s">
        <v>1666</v>
      </c>
      <c r="F1480" s="151" t="s">
        <v>1667</v>
      </c>
      <c r="G1480" s="156">
        <v>580</v>
      </c>
      <c r="H1480" s="156">
        <v>450</v>
      </c>
      <c r="I1480" s="156">
        <v>80</v>
      </c>
      <c r="K1480" s="74" t="s">
        <v>1879</v>
      </c>
      <c r="L1480" s="71">
        <f t="shared" si="77"/>
        <v>0</v>
      </c>
      <c r="M1480" s="74">
        <f t="shared" si="78"/>
        <v>20.462399999999999</v>
      </c>
      <c r="N1480" s="72">
        <f t="shared" si="79"/>
        <v>0</v>
      </c>
      <c r="O1480" s="131" t="s">
        <v>1930</v>
      </c>
    </row>
    <row r="1481" spans="2:15" x14ac:dyDescent="0.3">
      <c r="B1481" s="83">
        <v>2018</v>
      </c>
      <c r="C1481" s="130" t="s">
        <v>1497</v>
      </c>
      <c r="D1481" s="154" t="s">
        <v>1668</v>
      </c>
      <c r="E1481" s="155" t="s">
        <v>1669</v>
      </c>
      <c r="F1481" s="151" t="s">
        <v>1667</v>
      </c>
      <c r="G1481" s="156">
        <v>785</v>
      </c>
      <c r="H1481" s="156">
        <v>650</v>
      </c>
      <c r="I1481" s="156">
        <v>90</v>
      </c>
      <c r="K1481" s="74" t="s">
        <v>1879</v>
      </c>
      <c r="L1481" s="71">
        <f t="shared" si="77"/>
        <v>0</v>
      </c>
      <c r="M1481" s="74">
        <f t="shared" si="78"/>
        <v>45.004049999999999</v>
      </c>
      <c r="N1481" s="72">
        <f t="shared" si="79"/>
        <v>0</v>
      </c>
      <c r="O1481" s="131" t="s">
        <v>1930</v>
      </c>
    </row>
    <row r="1482" spans="2:15" x14ac:dyDescent="0.3">
      <c r="B1482" s="83">
        <v>2018</v>
      </c>
      <c r="C1482" s="130" t="s">
        <v>1497</v>
      </c>
      <c r="D1482" s="154" t="s">
        <v>1670</v>
      </c>
      <c r="E1482" s="155" t="s">
        <v>1671</v>
      </c>
      <c r="F1482" s="151" t="s">
        <v>1667</v>
      </c>
      <c r="G1482" s="156">
        <v>940</v>
      </c>
      <c r="H1482" s="156">
        <v>880</v>
      </c>
      <c r="I1482" s="156">
        <v>90</v>
      </c>
      <c r="K1482" s="74" t="s">
        <v>1879</v>
      </c>
      <c r="L1482" s="71">
        <f t="shared" si="77"/>
        <v>0</v>
      </c>
      <c r="M1482" s="74">
        <f t="shared" si="78"/>
        <v>72.959040000000002</v>
      </c>
      <c r="N1482" s="72">
        <f t="shared" si="79"/>
        <v>0</v>
      </c>
      <c r="O1482" s="131" t="s">
        <v>1943</v>
      </c>
    </row>
    <row r="1483" spans="2:15" x14ac:dyDescent="0.3">
      <c r="B1483" s="83">
        <v>2018</v>
      </c>
      <c r="C1483" s="130" t="s">
        <v>1497</v>
      </c>
      <c r="D1483" s="154" t="s">
        <v>1672</v>
      </c>
      <c r="E1483" s="155" t="s">
        <v>1673</v>
      </c>
      <c r="F1483" s="151" t="s">
        <v>1667</v>
      </c>
      <c r="G1483" s="156">
        <v>1150</v>
      </c>
      <c r="H1483" s="156">
        <v>1000</v>
      </c>
      <c r="I1483" s="156">
        <v>110</v>
      </c>
      <c r="K1483" s="74" t="s">
        <v>1879</v>
      </c>
      <c r="L1483" s="71">
        <f t="shared" ref="L1483:L1546" si="80">IF(AND(C1483="Botanic",B1483&gt;2017),0.3,IF(AND(O1483="Placel",B1483&gt;2017), 0.2,IF(AND(OR(D1483="UTRU50E",D1483 = "UEPL50E", D1483 = "UGBS20E"),B1483&gt;2019),0.2,0)))</f>
        <v>0</v>
      </c>
      <c r="M1483" s="74">
        <f t="shared" si="78"/>
        <v>123.97</v>
      </c>
      <c r="N1483" s="72">
        <f t="shared" si="79"/>
        <v>0</v>
      </c>
      <c r="O1483" s="131" t="s">
        <v>1930</v>
      </c>
    </row>
    <row r="1484" spans="2:15" x14ac:dyDescent="0.3">
      <c r="B1484" s="83">
        <v>2018</v>
      </c>
      <c r="C1484" s="130" t="s">
        <v>1497</v>
      </c>
      <c r="D1484" s="154" t="s">
        <v>1674</v>
      </c>
      <c r="E1484" s="155" t="s">
        <v>1675</v>
      </c>
      <c r="F1484" s="151" t="s">
        <v>1676</v>
      </c>
      <c r="G1484" s="156">
        <v>785</v>
      </c>
      <c r="H1484" s="156">
        <v>650</v>
      </c>
      <c r="I1484" s="156">
        <v>90</v>
      </c>
      <c r="K1484" s="74" t="s">
        <v>1879</v>
      </c>
      <c r="L1484" s="71">
        <f t="shared" si="80"/>
        <v>0</v>
      </c>
      <c r="M1484" s="74">
        <f t="shared" si="78"/>
        <v>45.004049999999999</v>
      </c>
      <c r="N1484" s="72">
        <f t="shared" si="79"/>
        <v>0</v>
      </c>
      <c r="O1484" s="131" t="s">
        <v>1930</v>
      </c>
    </row>
    <row r="1485" spans="2:15" x14ac:dyDescent="0.3">
      <c r="B1485" s="83">
        <v>2018</v>
      </c>
      <c r="C1485" s="130" t="s">
        <v>1497</v>
      </c>
      <c r="D1485" s="154" t="s">
        <v>1677</v>
      </c>
      <c r="E1485" s="155" t="s">
        <v>1678</v>
      </c>
      <c r="F1485" s="151" t="s">
        <v>1676</v>
      </c>
      <c r="G1485" s="156">
        <v>940</v>
      </c>
      <c r="H1485" s="156">
        <v>880</v>
      </c>
      <c r="I1485" s="156">
        <v>90</v>
      </c>
      <c r="K1485" s="74" t="s">
        <v>1879</v>
      </c>
      <c r="L1485" s="71">
        <f t="shared" si="80"/>
        <v>0</v>
      </c>
      <c r="M1485" s="74">
        <f t="shared" si="78"/>
        <v>72.959040000000002</v>
      </c>
      <c r="N1485" s="72">
        <f t="shared" si="79"/>
        <v>0</v>
      </c>
      <c r="O1485" s="131" t="s">
        <v>1943</v>
      </c>
    </row>
    <row r="1486" spans="2:15" x14ac:dyDescent="0.3">
      <c r="B1486" s="83">
        <v>2018</v>
      </c>
      <c r="C1486" s="130" t="s">
        <v>1497</v>
      </c>
      <c r="D1486" s="154" t="s">
        <v>1679</v>
      </c>
      <c r="E1486" s="155" t="s">
        <v>1680</v>
      </c>
      <c r="F1486" s="151" t="s">
        <v>1676</v>
      </c>
      <c r="G1486" s="156">
        <v>1150</v>
      </c>
      <c r="H1486" s="156">
        <v>1000</v>
      </c>
      <c r="I1486" s="156">
        <v>110</v>
      </c>
      <c r="K1486" s="74" t="s">
        <v>1879</v>
      </c>
      <c r="L1486" s="71">
        <f t="shared" si="80"/>
        <v>0</v>
      </c>
      <c r="M1486" s="74">
        <f t="shared" si="78"/>
        <v>123.97</v>
      </c>
      <c r="N1486" s="72">
        <f t="shared" si="79"/>
        <v>0</v>
      </c>
      <c r="O1486" s="131" t="s">
        <v>1930</v>
      </c>
    </row>
    <row r="1487" spans="2:15" x14ac:dyDescent="0.3">
      <c r="B1487" s="83">
        <v>2018</v>
      </c>
      <c r="C1487" s="130" t="s">
        <v>1497</v>
      </c>
      <c r="D1487" s="154" t="s">
        <v>1681</v>
      </c>
      <c r="E1487" s="155" t="s">
        <v>1682</v>
      </c>
      <c r="F1487" s="151" t="s">
        <v>30</v>
      </c>
      <c r="G1487" s="156">
        <v>940</v>
      </c>
      <c r="H1487" s="156">
        <v>880</v>
      </c>
      <c r="I1487" s="156">
        <v>90</v>
      </c>
      <c r="K1487" s="74" t="s">
        <v>1879</v>
      </c>
      <c r="L1487" s="71">
        <f t="shared" si="80"/>
        <v>0</v>
      </c>
      <c r="M1487" s="74">
        <f t="shared" si="78"/>
        <v>72.959040000000002</v>
      </c>
      <c r="N1487" s="72">
        <f t="shared" si="79"/>
        <v>0</v>
      </c>
      <c r="O1487" s="131" t="s">
        <v>1943</v>
      </c>
    </row>
    <row r="1488" spans="2:15" x14ac:dyDescent="0.3">
      <c r="B1488" s="83">
        <v>2018</v>
      </c>
      <c r="C1488" s="139" t="s">
        <v>1683</v>
      </c>
      <c r="D1488" s="139"/>
      <c r="E1488" s="131" t="s">
        <v>1685</v>
      </c>
      <c r="F1488" s="131" t="s">
        <v>1686</v>
      </c>
      <c r="G1488" s="131">
        <v>785</v>
      </c>
      <c r="H1488" s="131">
        <v>680</v>
      </c>
      <c r="I1488" s="131">
        <v>130</v>
      </c>
      <c r="K1488" s="74" t="s">
        <v>1879</v>
      </c>
      <c r="L1488" s="71">
        <f t="shared" si="80"/>
        <v>0.2</v>
      </c>
      <c r="M1488" s="74">
        <f t="shared" si="78"/>
        <v>68.006119999999996</v>
      </c>
      <c r="N1488" s="72">
        <f t="shared" si="79"/>
        <v>0</v>
      </c>
      <c r="O1488" s="131" t="s">
        <v>1928</v>
      </c>
    </row>
    <row r="1489" spans="2:15" x14ac:dyDescent="0.3">
      <c r="B1489" s="83">
        <v>2018</v>
      </c>
      <c r="C1489" s="139" t="s">
        <v>1683</v>
      </c>
      <c r="D1489" s="139"/>
      <c r="E1489" s="131" t="s">
        <v>1684</v>
      </c>
      <c r="F1489" s="131"/>
      <c r="G1489" s="131">
        <v>1040</v>
      </c>
      <c r="H1489" s="131">
        <v>710</v>
      </c>
      <c r="I1489" s="131">
        <v>130</v>
      </c>
      <c r="K1489" s="74" t="s">
        <v>1879</v>
      </c>
      <c r="L1489" s="71">
        <f t="shared" si="80"/>
        <v>0.2</v>
      </c>
      <c r="M1489" s="74">
        <f t="shared" si="78"/>
        <v>94.072159999999997</v>
      </c>
      <c r="N1489" s="72">
        <f t="shared" si="79"/>
        <v>0</v>
      </c>
      <c r="O1489" s="131" t="s">
        <v>1928</v>
      </c>
    </row>
    <row r="1490" spans="2:15" x14ac:dyDescent="0.3">
      <c r="B1490" s="83">
        <v>2018</v>
      </c>
      <c r="C1490" s="143" t="s">
        <v>1448</v>
      </c>
      <c r="D1490" s="143"/>
      <c r="E1490" s="131" t="s">
        <v>1687</v>
      </c>
      <c r="F1490" s="131" t="s">
        <v>1688</v>
      </c>
      <c r="G1490" s="131">
        <v>1150</v>
      </c>
      <c r="H1490" s="131">
        <v>950</v>
      </c>
      <c r="I1490" s="131">
        <v>100</v>
      </c>
      <c r="K1490" s="74" t="s">
        <v>1879</v>
      </c>
      <c r="L1490" s="71">
        <f t="shared" si="80"/>
        <v>0</v>
      </c>
      <c r="M1490" s="74">
        <f t="shared" si="78"/>
        <v>107.065</v>
      </c>
      <c r="N1490" s="72">
        <f t="shared" si="79"/>
        <v>0</v>
      </c>
      <c r="O1490" s="131" t="s">
        <v>1934</v>
      </c>
    </row>
    <row r="1491" spans="2:15" x14ac:dyDescent="0.3">
      <c r="B1491" s="83">
        <v>2018</v>
      </c>
      <c r="C1491" s="143" t="s">
        <v>1448</v>
      </c>
      <c r="D1491" s="143"/>
      <c r="E1491" s="131" t="s">
        <v>1689</v>
      </c>
      <c r="F1491" s="131" t="s">
        <v>1690</v>
      </c>
      <c r="G1491" s="131">
        <v>1150</v>
      </c>
      <c r="H1491" s="131">
        <v>950</v>
      </c>
      <c r="I1491" s="131">
        <v>100</v>
      </c>
      <c r="K1491" s="74" t="s">
        <v>1879</v>
      </c>
      <c r="L1491" s="71">
        <f t="shared" si="80"/>
        <v>0</v>
      </c>
      <c r="M1491" s="74">
        <f t="shared" si="78"/>
        <v>107.065</v>
      </c>
      <c r="N1491" s="72">
        <f t="shared" si="79"/>
        <v>0</v>
      </c>
      <c r="O1491" s="131" t="s">
        <v>1934</v>
      </c>
    </row>
    <row r="1492" spans="2:15" x14ac:dyDescent="0.3">
      <c r="B1492" s="83">
        <v>2018</v>
      </c>
      <c r="C1492" s="143" t="s">
        <v>1448</v>
      </c>
      <c r="D1492" s="143"/>
      <c r="E1492" s="131" t="s">
        <v>1691</v>
      </c>
      <c r="F1492" s="131" t="s">
        <v>1692</v>
      </c>
      <c r="G1492" s="131">
        <v>1150</v>
      </c>
      <c r="H1492" s="131">
        <v>950</v>
      </c>
      <c r="I1492" s="131">
        <v>100</v>
      </c>
      <c r="K1492" s="74" t="s">
        <v>1879</v>
      </c>
      <c r="L1492" s="71">
        <f t="shared" si="80"/>
        <v>0</v>
      </c>
      <c r="M1492" s="74">
        <f t="shared" si="78"/>
        <v>107.065</v>
      </c>
      <c r="N1492" s="72">
        <f t="shared" si="79"/>
        <v>0</v>
      </c>
      <c r="O1492" s="131" t="s">
        <v>1934</v>
      </c>
    </row>
    <row r="1493" spans="2:15" x14ac:dyDescent="0.3">
      <c r="B1493" s="83">
        <v>2018</v>
      </c>
      <c r="C1493" s="131" t="s">
        <v>14</v>
      </c>
      <c r="D1493" s="131" t="s">
        <v>1001</v>
      </c>
      <c r="E1493" s="131" t="s">
        <v>1002</v>
      </c>
      <c r="F1493" s="131" t="s">
        <v>1003</v>
      </c>
      <c r="G1493" s="131">
        <v>1050</v>
      </c>
      <c r="H1493" s="131">
        <v>800</v>
      </c>
      <c r="I1493" s="131">
        <v>100</v>
      </c>
      <c r="K1493" s="74" t="s">
        <v>1879</v>
      </c>
      <c r="L1493" s="71">
        <f t="shared" si="80"/>
        <v>0.2</v>
      </c>
      <c r="M1493" s="74">
        <f t="shared" si="78"/>
        <v>82.32</v>
      </c>
      <c r="N1493" s="72">
        <f t="shared" si="79"/>
        <v>0</v>
      </c>
      <c r="O1493" s="131" t="s">
        <v>1928</v>
      </c>
    </row>
    <row r="1494" spans="2:15" x14ac:dyDescent="0.3">
      <c r="B1494" s="83">
        <v>2018</v>
      </c>
      <c r="C1494" s="139" t="s">
        <v>1693</v>
      </c>
      <c r="D1494" s="139"/>
      <c r="E1494" s="131" t="s">
        <v>1694</v>
      </c>
      <c r="F1494" s="131" t="s">
        <v>1695</v>
      </c>
      <c r="G1494" s="131">
        <v>940</v>
      </c>
      <c r="H1494" s="131">
        <v>870</v>
      </c>
      <c r="I1494" s="131">
        <v>140</v>
      </c>
      <c r="K1494" s="74" t="s">
        <v>1879</v>
      </c>
      <c r="L1494" s="71">
        <f t="shared" si="80"/>
        <v>0.2</v>
      </c>
      <c r="M1494" s="74">
        <f t="shared" si="78"/>
        <v>112.20216000000001</v>
      </c>
      <c r="N1494" s="72">
        <f t="shared" si="79"/>
        <v>0</v>
      </c>
      <c r="O1494" s="131" t="s">
        <v>1928</v>
      </c>
    </row>
    <row r="1495" spans="2:15" x14ac:dyDescent="0.3">
      <c r="B1495" s="83">
        <v>2018</v>
      </c>
      <c r="C1495" s="131" t="s">
        <v>1448</v>
      </c>
      <c r="D1495" s="131" t="s">
        <v>1461</v>
      </c>
      <c r="E1495" s="131" t="s">
        <v>1462</v>
      </c>
      <c r="F1495" s="131" t="s">
        <v>1463</v>
      </c>
      <c r="G1495" s="131"/>
      <c r="H1495" s="131"/>
      <c r="I1495" s="131"/>
      <c r="K1495" s="74" t="s">
        <v>1879</v>
      </c>
      <c r="L1495" s="71">
        <f t="shared" si="80"/>
        <v>0.2</v>
      </c>
      <c r="M1495" s="74">
        <f t="shared" si="78"/>
        <v>0</v>
      </c>
      <c r="N1495" s="72">
        <f t="shared" si="79"/>
        <v>0</v>
      </c>
      <c r="O1495" s="131" t="s">
        <v>1928</v>
      </c>
    </row>
    <row r="1496" spans="2:15" x14ac:dyDescent="0.3">
      <c r="B1496" s="83">
        <v>2018</v>
      </c>
      <c r="C1496" s="131" t="s">
        <v>1448</v>
      </c>
      <c r="D1496" s="131" t="s">
        <v>1464</v>
      </c>
      <c r="E1496" s="166" t="s">
        <v>1465</v>
      </c>
      <c r="F1496" s="161" t="s">
        <v>1466</v>
      </c>
      <c r="G1496" s="161">
        <v>1000</v>
      </c>
      <c r="H1496" s="161">
        <v>880</v>
      </c>
      <c r="I1496" s="161">
        <v>120</v>
      </c>
      <c r="K1496" s="74" t="s">
        <v>1879</v>
      </c>
      <c r="L1496" s="71">
        <f t="shared" si="80"/>
        <v>0.2</v>
      </c>
      <c r="M1496" s="74">
        <f t="shared" si="78"/>
        <v>103.488</v>
      </c>
      <c r="N1496" s="72">
        <f t="shared" si="79"/>
        <v>0</v>
      </c>
      <c r="O1496" s="161" t="s">
        <v>1928</v>
      </c>
    </row>
    <row r="1497" spans="2:15" x14ac:dyDescent="0.3">
      <c r="B1497" s="83">
        <v>2018</v>
      </c>
      <c r="C1497" s="131" t="s">
        <v>1696</v>
      </c>
      <c r="D1497" s="131" t="s">
        <v>1697</v>
      </c>
      <c r="E1497" s="131" t="s">
        <v>1698</v>
      </c>
      <c r="F1497" s="131" t="s">
        <v>1699</v>
      </c>
      <c r="G1497" s="131">
        <v>1000</v>
      </c>
      <c r="H1497" s="131">
        <v>880</v>
      </c>
      <c r="I1497" s="131">
        <v>80</v>
      </c>
      <c r="K1497" s="74" t="s">
        <v>1879</v>
      </c>
      <c r="L1497" s="71">
        <f t="shared" si="80"/>
        <v>0</v>
      </c>
      <c r="M1497" s="74">
        <f t="shared" si="78"/>
        <v>68.992000000000004</v>
      </c>
      <c r="N1497" s="72">
        <f t="shared" si="79"/>
        <v>0</v>
      </c>
      <c r="O1497" s="131" t="s">
        <v>1929</v>
      </c>
    </row>
    <row r="1498" spans="2:15" x14ac:dyDescent="0.3">
      <c r="B1498" s="83">
        <v>2018</v>
      </c>
      <c r="C1498" s="131" t="s">
        <v>1700</v>
      </c>
      <c r="D1498" s="131" t="s">
        <v>1701</v>
      </c>
      <c r="E1498" s="131" t="s">
        <v>1702</v>
      </c>
      <c r="F1498" s="131" t="s">
        <v>1703</v>
      </c>
      <c r="G1498" s="131">
        <v>1000</v>
      </c>
      <c r="H1498" s="131">
        <v>900</v>
      </c>
      <c r="I1498" s="131">
        <v>100</v>
      </c>
      <c r="K1498" s="74" t="s">
        <v>1879</v>
      </c>
      <c r="L1498" s="71">
        <f t="shared" si="80"/>
        <v>0.2</v>
      </c>
      <c r="M1498" s="74">
        <f t="shared" si="78"/>
        <v>88.2</v>
      </c>
      <c r="N1498" s="72">
        <f t="shared" si="79"/>
        <v>0</v>
      </c>
      <c r="O1498" s="131" t="s">
        <v>1928</v>
      </c>
    </row>
    <row r="1499" spans="2:15" x14ac:dyDescent="0.3">
      <c r="B1499" s="83">
        <v>2018</v>
      </c>
      <c r="C1499" s="139" t="s">
        <v>1704</v>
      </c>
      <c r="D1499" s="139" t="s">
        <v>1715</v>
      </c>
      <c r="E1499" s="131" t="s">
        <v>1716</v>
      </c>
      <c r="F1499" s="131" t="s">
        <v>1717</v>
      </c>
      <c r="G1499" s="131">
        <v>940</v>
      </c>
      <c r="H1499" s="131">
        <v>870</v>
      </c>
      <c r="I1499" s="131">
        <v>140</v>
      </c>
      <c r="K1499" s="74" t="s">
        <v>1879</v>
      </c>
      <c r="L1499" s="71">
        <f t="shared" si="80"/>
        <v>0.2</v>
      </c>
      <c r="M1499" s="74">
        <f t="shared" si="78"/>
        <v>112.20216000000001</v>
      </c>
      <c r="N1499" s="72">
        <f t="shared" si="79"/>
        <v>0</v>
      </c>
      <c r="O1499" s="131" t="s">
        <v>1928</v>
      </c>
    </row>
    <row r="1500" spans="2:15" x14ac:dyDescent="0.3">
      <c r="B1500" s="83">
        <v>2018</v>
      </c>
      <c r="C1500" s="139" t="s">
        <v>1704</v>
      </c>
      <c r="D1500" s="150" t="s">
        <v>1711</v>
      </c>
      <c r="E1500" s="131" t="s">
        <v>1712</v>
      </c>
      <c r="F1500" s="131" t="s">
        <v>1707</v>
      </c>
      <c r="G1500" s="131">
        <v>940</v>
      </c>
      <c r="H1500" s="131">
        <v>870</v>
      </c>
      <c r="I1500" s="131">
        <v>140</v>
      </c>
      <c r="K1500" s="74" t="s">
        <v>1879</v>
      </c>
      <c r="L1500" s="71">
        <f t="shared" si="80"/>
        <v>0.2</v>
      </c>
      <c r="M1500" s="74">
        <f t="shared" si="78"/>
        <v>112.20216000000001</v>
      </c>
      <c r="N1500" s="72">
        <f t="shared" si="79"/>
        <v>0</v>
      </c>
      <c r="O1500" s="131" t="s">
        <v>1928</v>
      </c>
    </row>
    <row r="1501" spans="2:15" x14ac:dyDescent="0.3">
      <c r="B1501" s="83">
        <v>2018</v>
      </c>
      <c r="C1501" s="139" t="s">
        <v>1704</v>
      </c>
      <c r="D1501" s="150" t="s">
        <v>1713</v>
      </c>
      <c r="E1501" s="131" t="s">
        <v>1714</v>
      </c>
      <c r="F1501" s="131" t="s">
        <v>1707</v>
      </c>
      <c r="G1501" s="131">
        <v>940</v>
      </c>
      <c r="H1501" s="131">
        <v>870</v>
      </c>
      <c r="I1501" s="131">
        <v>140</v>
      </c>
      <c r="K1501" s="74" t="s">
        <v>1879</v>
      </c>
      <c r="L1501" s="71">
        <f t="shared" si="80"/>
        <v>0.2</v>
      </c>
      <c r="M1501" s="74">
        <f t="shared" si="78"/>
        <v>112.20216000000001</v>
      </c>
      <c r="N1501" s="72">
        <f t="shared" si="79"/>
        <v>0</v>
      </c>
      <c r="O1501" s="131" t="s">
        <v>1928</v>
      </c>
    </row>
    <row r="1502" spans="2:15" x14ac:dyDescent="0.3">
      <c r="B1502" s="83">
        <v>2018</v>
      </c>
      <c r="C1502" s="139" t="s">
        <v>1704</v>
      </c>
      <c r="D1502" s="150" t="s">
        <v>1718</v>
      </c>
      <c r="E1502" s="131" t="s">
        <v>1719</v>
      </c>
      <c r="F1502" s="131" t="s">
        <v>1707</v>
      </c>
      <c r="G1502" s="131">
        <v>940</v>
      </c>
      <c r="H1502" s="131">
        <v>870</v>
      </c>
      <c r="I1502" s="131">
        <v>140</v>
      </c>
      <c r="K1502" s="74" t="s">
        <v>1879</v>
      </c>
      <c r="L1502" s="71">
        <f t="shared" si="80"/>
        <v>0.2</v>
      </c>
      <c r="M1502" s="74">
        <f t="shared" si="78"/>
        <v>112.20216000000001</v>
      </c>
      <c r="N1502" s="72">
        <f t="shared" si="79"/>
        <v>0</v>
      </c>
      <c r="O1502" s="131" t="s">
        <v>1928</v>
      </c>
    </row>
    <row r="1503" spans="2:15" x14ac:dyDescent="0.3">
      <c r="B1503" s="83">
        <v>2018</v>
      </c>
      <c r="C1503" s="139" t="s">
        <v>1704</v>
      </c>
      <c r="D1503" s="150" t="s">
        <v>1720</v>
      </c>
      <c r="E1503" s="131" t="s">
        <v>1721</v>
      </c>
      <c r="F1503" s="131" t="s">
        <v>1707</v>
      </c>
      <c r="G1503" s="131">
        <v>940</v>
      </c>
      <c r="H1503" s="131">
        <v>870</v>
      </c>
      <c r="I1503" s="131">
        <v>140</v>
      </c>
      <c r="K1503" s="74" t="s">
        <v>1879</v>
      </c>
      <c r="L1503" s="71">
        <f t="shared" si="80"/>
        <v>0.2</v>
      </c>
      <c r="M1503" s="74">
        <f t="shared" si="78"/>
        <v>112.20216000000001</v>
      </c>
      <c r="N1503" s="72">
        <f t="shared" si="79"/>
        <v>0</v>
      </c>
      <c r="O1503" s="131" t="s">
        <v>1928</v>
      </c>
    </row>
    <row r="1504" spans="2:15" x14ac:dyDescent="0.3">
      <c r="B1504" s="83">
        <v>2018</v>
      </c>
      <c r="C1504" s="133" t="s">
        <v>1704</v>
      </c>
      <c r="D1504" s="168" t="s">
        <v>2239</v>
      </c>
      <c r="E1504" s="133" t="s">
        <v>1722</v>
      </c>
      <c r="F1504" s="133" t="s">
        <v>1707</v>
      </c>
      <c r="G1504" s="133">
        <v>940</v>
      </c>
      <c r="H1504" s="133">
        <v>870</v>
      </c>
      <c r="I1504" s="133">
        <v>140</v>
      </c>
      <c r="K1504" s="74" t="s">
        <v>1879</v>
      </c>
      <c r="L1504" s="71">
        <f t="shared" si="80"/>
        <v>0.2</v>
      </c>
      <c r="M1504" s="74">
        <f t="shared" si="78"/>
        <v>112.20216000000001</v>
      </c>
      <c r="N1504" s="72">
        <f t="shared" si="79"/>
        <v>0</v>
      </c>
      <c r="O1504" s="133" t="s">
        <v>1928</v>
      </c>
    </row>
    <row r="1505" spans="2:15" x14ac:dyDescent="0.3">
      <c r="B1505" s="83">
        <v>2018</v>
      </c>
      <c r="C1505" s="139" t="s">
        <v>1704</v>
      </c>
      <c r="D1505" s="150" t="s">
        <v>1723</v>
      </c>
      <c r="E1505" s="131" t="s">
        <v>1724</v>
      </c>
      <c r="F1505" s="131" t="s">
        <v>1707</v>
      </c>
      <c r="G1505" s="131">
        <v>940</v>
      </c>
      <c r="H1505" s="131">
        <v>870</v>
      </c>
      <c r="I1505" s="131">
        <v>140</v>
      </c>
      <c r="K1505" s="74" t="s">
        <v>1879</v>
      </c>
      <c r="L1505" s="71">
        <f t="shared" si="80"/>
        <v>0.2</v>
      </c>
      <c r="M1505" s="74">
        <f t="shared" si="78"/>
        <v>112.20216000000001</v>
      </c>
      <c r="N1505" s="72">
        <f t="shared" si="79"/>
        <v>0</v>
      </c>
      <c r="O1505" s="131" t="s">
        <v>1928</v>
      </c>
    </row>
    <row r="1506" spans="2:15" x14ac:dyDescent="0.3">
      <c r="B1506" s="83">
        <v>2018</v>
      </c>
      <c r="C1506" s="139" t="s">
        <v>1704</v>
      </c>
      <c r="D1506" s="150" t="s">
        <v>1725</v>
      </c>
      <c r="E1506" s="131" t="s">
        <v>1726</v>
      </c>
      <c r="F1506" s="131" t="s">
        <v>1707</v>
      </c>
      <c r="G1506" s="131">
        <v>940</v>
      </c>
      <c r="H1506" s="131">
        <v>870</v>
      </c>
      <c r="I1506" s="131">
        <v>140</v>
      </c>
      <c r="K1506" s="74" t="s">
        <v>1879</v>
      </c>
      <c r="L1506" s="71">
        <f t="shared" si="80"/>
        <v>0.2</v>
      </c>
      <c r="M1506" s="74">
        <f t="shared" si="78"/>
        <v>112.20216000000001</v>
      </c>
      <c r="N1506" s="72">
        <f t="shared" si="79"/>
        <v>0</v>
      </c>
      <c r="O1506" s="131" t="s">
        <v>1928</v>
      </c>
    </row>
    <row r="1507" spans="2:15" x14ac:dyDescent="0.3">
      <c r="B1507" s="83">
        <v>2018</v>
      </c>
      <c r="C1507" s="139" t="s">
        <v>1704</v>
      </c>
      <c r="D1507" s="150" t="s">
        <v>1727</v>
      </c>
      <c r="E1507" s="131" t="s">
        <v>1728</v>
      </c>
      <c r="F1507" s="131" t="s">
        <v>1707</v>
      </c>
      <c r="G1507" s="131">
        <v>940</v>
      </c>
      <c r="H1507" s="131">
        <v>870</v>
      </c>
      <c r="I1507" s="131">
        <v>140</v>
      </c>
      <c r="K1507" s="74" t="s">
        <v>1879</v>
      </c>
      <c r="L1507" s="71">
        <f t="shared" si="80"/>
        <v>0.2</v>
      </c>
      <c r="M1507" s="74">
        <f t="shared" ref="M1507:M1570" si="81">IF(K1507="PEBD",PRODUCT(G1507:I1507)*$D$6/1000000,0)</f>
        <v>112.20216000000001</v>
      </c>
      <c r="N1507" s="72">
        <f t="shared" ref="N1507:N1570" si="82">IF(M1507="PEBD",PRODUCT(G1507:I1507)*$D$6/1000000,0)</f>
        <v>0</v>
      </c>
      <c r="O1507" s="131" t="s">
        <v>1928</v>
      </c>
    </row>
    <row r="1508" spans="2:15" x14ac:dyDescent="0.3">
      <c r="B1508" s="83">
        <v>2018</v>
      </c>
      <c r="C1508" s="139" t="s">
        <v>1704</v>
      </c>
      <c r="D1508" s="150" t="s">
        <v>1729</v>
      </c>
      <c r="E1508" s="131" t="s">
        <v>1730</v>
      </c>
      <c r="F1508" s="131" t="s">
        <v>1707</v>
      </c>
      <c r="G1508" s="131">
        <v>940</v>
      </c>
      <c r="H1508" s="131">
        <v>870</v>
      </c>
      <c r="I1508" s="131">
        <v>140</v>
      </c>
      <c r="K1508" s="74" t="s">
        <v>1879</v>
      </c>
      <c r="L1508" s="71">
        <f t="shared" si="80"/>
        <v>0.2</v>
      </c>
      <c r="M1508" s="74">
        <f t="shared" si="81"/>
        <v>112.20216000000001</v>
      </c>
      <c r="N1508" s="72">
        <f t="shared" si="82"/>
        <v>0</v>
      </c>
      <c r="O1508" s="131" t="s">
        <v>1928</v>
      </c>
    </row>
    <row r="1509" spans="2:15" x14ac:dyDescent="0.3">
      <c r="B1509" s="83">
        <v>2018</v>
      </c>
      <c r="C1509" s="139" t="s">
        <v>1704</v>
      </c>
      <c r="D1509" s="150" t="s">
        <v>1705</v>
      </c>
      <c r="E1509" s="131" t="s">
        <v>1706</v>
      </c>
      <c r="F1509" s="131" t="s">
        <v>1707</v>
      </c>
      <c r="G1509" s="131">
        <v>940</v>
      </c>
      <c r="H1509" s="131">
        <v>870</v>
      </c>
      <c r="I1509" s="131">
        <v>140</v>
      </c>
      <c r="K1509" s="74" t="s">
        <v>1879</v>
      </c>
      <c r="L1509" s="71">
        <f t="shared" si="80"/>
        <v>0.2</v>
      </c>
      <c r="M1509" s="74">
        <f t="shared" si="81"/>
        <v>112.20216000000001</v>
      </c>
      <c r="N1509" s="72">
        <f t="shared" si="82"/>
        <v>0</v>
      </c>
      <c r="O1509" s="131" t="s">
        <v>1928</v>
      </c>
    </row>
    <row r="1510" spans="2:15" x14ac:dyDescent="0.3">
      <c r="B1510" s="83">
        <v>2018</v>
      </c>
      <c r="C1510" s="139" t="s">
        <v>1704</v>
      </c>
      <c r="D1510" s="150" t="s">
        <v>1708</v>
      </c>
      <c r="E1510" s="131" t="s">
        <v>1709</v>
      </c>
      <c r="F1510" s="131" t="s">
        <v>1710</v>
      </c>
      <c r="G1510" s="131">
        <v>940</v>
      </c>
      <c r="H1510" s="131">
        <v>870</v>
      </c>
      <c r="I1510" s="131">
        <v>140</v>
      </c>
      <c r="K1510" s="74" t="s">
        <v>1879</v>
      </c>
      <c r="L1510" s="71">
        <f t="shared" si="80"/>
        <v>0.2</v>
      </c>
      <c r="M1510" s="74">
        <f t="shared" si="81"/>
        <v>112.20216000000001</v>
      </c>
      <c r="N1510" s="72">
        <f t="shared" si="82"/>
        <v>0</v>
      </c>
      <c r="O1510" s="131" t="s">
        <v>1928</v>
      </c>
    </row>
    <row r="1511" spans="2:15" x14ac:dyDescent="0.3">
      <c r="B1511" s="83">
        <v>2018</v>
      </c>
      <c r="C1511" s="131" t="s">
        <v>1446</v>
      </c>
      <c r="D1511" s="131" t="s">
        <v>1731</v>
      </c>
      <c r="E1511" s="131" t="s">
        <v>1732</v>
      </c>
      <c r="F1511" s="131" t="s">
        <v>1733</v>
      </c>
      <c r="G1511" s="131">
        <v>780</v>
      </c>
      <c r="H1511" s="131">
        <v>670</v>
      </c>
      <c r="I1511" s="131">
        <v>110</v>
      </c>
      <c r="K1511" s="74" t="s">
        <v>1879</v>
      </c>
      <c r="L1511" s="71">
        <f t="shared" si="80"/>
        <v>0.2</v>
      </c>
      <c r="M1511" s="74">
        <f t="shared" si="81"/>
        <v>56.336280000000002</v>
      </c>
      <c r="N1511" s="72">
        <f t="shared" si="82"/>
        <v>0</v>
      </c>
      <c r="O1511" s="131" t="s">
        <v>1928</v>
      </c>
    </row>
    <row r="1512" spans="2:15" x14ac:dyDescent="0.3">
      <c r="B1512" s="83">
        <v>2018</v>
      </c>
      <c r="C1512" s="131" t="s">
        <v>1448</v>
      </c>
      <c r="D1512" s="131" t="s">
        <v>1458</v>
      </c>
      <c r="E1512" s="166" t="s">
        <v>1459</v>
      </c>
      <c r="F1512" s="145" t="s">
        <v>1460</v>
      </c>
      <c r="G1512" s="145">
        <v>600</v>
      </c>
      <c r="H1512" s="162" t="s">
        <v>1897</v>
      </c>
      <c r="I1512" s="145">
        <v>80</v>
      </c>
      <c r="K1512" s="74" t="s">
        <v>1879</v>
      </c>
      <c r="L1512" s="71">
        <f t="shared" si="80"/>
        <v>0.2</v>
      </c>
      <c r="M1512" s="74">
        <f t="shared" si="81"/>
        <v>4.7039999999999998E-2</v>
      </c>
      <c r="N1512" s="72">
        <f t="shared" si="82"/>
        <v>0</v>
      </c>
      <c r="O1512" s="145" t="s">
        <v>1928</v>
      </c>
    </row>
    <row r="1513" spans="2:15" x14ac:dyDescent="0.3">
      <c r="B1513" s="83">
        <v>2018</v>
      </c>
      <c r="C1513" s="131" t="s">
        <v>1448</v>
      </c>
      <c r="D1513" s="131" t="s">
        <v>1449</v>
      </c>
      <c r="E1513" s="131" t="s">
        <v>1450</v>
      </c>
      <c r="F1513" s="131" t="s">
        <v>1451</v>
      </c>
      <c r="G1513" s="131">
        <v>1000</v>
      </c>
      <c r="H1513" s="131">
        <v>900</v>
      </c>
      <c r="I1513" s="131">
        <v>100</v>
      </c>
      <c r="K1513" s="74" t="s">
        <v>1879</v>
      </c>
      <c r="L1513" s="71">
        <f t="shared" si="80"/>
        <v>0.2</v>
      </c>
      <c r="M1513" s="74">
        <f t="shared" si="81"/>
        <v>88.2</v>
      </c>
      <c r="N1513" s="72">
        <f t="shared" si="82"/>
        <v>0</v>
      </c>
      <c r="O1513" s="131" t="s">
        <v>1928</v>
      </c>
    </row>
    <row r="1514" spans="2:15" x14ac:dyDescent="0.3">
      <c r="B1514" s="83">
        <v>2018</v>
      </c>
      <c r="C1514" s="131" t="s">
        <v>1448</v>
      </c>
      <c r="D1514" s="131" t="s">
        <v>1452</v>
      </c>
      <c r="E1514" s="166" t="s">
        <v>1453</v>
      </c>
      <c r="F1514" s="149" t="s">
        <v>1454</v>
      </c>
      <c r="G1514" s="149">
        <v>600</v>
      </c>
      <c r="H1514" s="149">
        <v>630</v>
      </c>
      <c r="I1514" s="149">
        <v>100</v>
      </c>
      <c r="K1514" s="74" t="s">
        <v>1879</v>
      </c>
      <c r="L1514" s="71">
        <f t="shared" si="80"/>
        <v>0.2</v>
      </c>
      <c r="M1514" s="74">
        <f t="shared" si="81"/>
        <v>37.043999999999997</v>
      </c>
      <c r="N1514" s="72">
        <f t="shared" si="82"/>
        <v>0</v>
      </c>
      <c r="O1514" s="145" t="s">
        <v>1928</v>
      </c>
    </row>
    <row r="1515" spans="2:15" x14ac:dyDescent="0.3">
      <c r="B1515" s="83">
        <v>2018</v>
      </c>
      <c r="C1515" s="131" t="s">
        <v>1448</v>
      </c>
      <c r="D1515" s="131" t="s">
        <v>1455</v>
      </c>
      <c r="E1515" s="166" t="s">
        <v>1456</v>
      </c>
      <c r="F1515" s="149" t="s">
        <v>1457</v>
      </c>
      <c r="G1515" s="149">
        <v>550</v>
      </c>
      <c r="H1515" s="149">
        <v>1050</v>
      </c>
      <c r="I1515" s="149">
        <v>95</v>
      </c>
      <c r="K1515" s="74" t="s">
        <v>1879</v>
      </c>
      <c r="L1515" s="71">
        <f t="shared" si="80"/>
        <v>0.2</v>
      </c>
      <c r="M1515" s="74">
        <f t="shared" si="81"/>
        <v>53.765250000000002</v>
      </c>
      <c r="N1515" s="72">
        <f t="shared" si="82"/>
        <v>0</v>
      </c>
      <c r="O1515" s="145" t="s">
        <v>1928</v>
      </c>
    </row>
    <row r="1516" spans="2:15" x14ac:dyDescent="0.3">
      <c r="B1516" s="83">
        <v>2018</v>
      </c>
      <c r="C1516" s="131" t="s">
        <v>1448</v>
      </c>
      <c r="D1516" s="131" t="s">
        <v>1467</v>
      </c>
      <c r="E1516" s="131" t="s">
        <v>1468</v>
      </c>
      <c r="F1516" s="131" t="s">
        <v>1469</v>
      </c>
      <c r="G1516" s="131">
        <v>1150</v>
      </c>
      <c r="H1516" s="131">
        <v>950</v>
      </c>
      <c r="I1516" s="131">
        <v>100</v>
      </c>
      <c r="K1516" s="74" t="s">
        <v>1879</v>
      </c>
      <c r="L1516" s="71">
        <f t="shared" si="80"/>
        <v>0.2</v>
      </c>
      <c r="M1516" s="74">
        <f t="shared" si="81"/>
        <v>107.065</v>
      </c>
      <c r="N1516" s="72">
        <f t="shared" si="82"/>
        <v>0</v>
      </c>
      <c r="O1516" s="131" t="s">
        <v>1928</v>
      </c>
    </row>
    <row r="1517" spans="2:15" x14ac:dyDescent="0.3">
      <c r="B1517" s="83">
        <v>2018</v>
      </c>
      <c r="C1517" s="131" t="s">
        <v>1448</v>
      </c>
      <c r="D1517" s="131" t="s">
        <v>1470</v>
      </c>
      <c r="E1517" s="131" t="s">
        <v>1471</v>
      </c>
      <c r="F1517" s="131" t="s">
        <v>1472</v>
      </c>
      <c r="G1517" s="131">
        <v>1150</v>
      </c>
      <c r="H1517" s="131">
        <v>950</v>
      </c>
      <c r="I1517" s="131">
        <v>100</v>
      </c>
      <c r="K1517" s="74" t="s">
        <v>1879</v>
      </c>
      <c r="L1517" s="71">
        <f t="shared" si="80"/>
        <v>0.2</v>
      </c>
      <c r="M1517" s="74">
        <f t="shared" si="81"/>
        <v>107.065</v>
      </c>
      <c r="N1517" s="72">
        <f t="shared" si="82"/>
        <v>0</v>
      </c>
      <c r="O1517" s="131" t="s">
        <v>1928</v>
      </c>
    </row>
    <row r="1518" spans="2:15" x14ac:dyDescent="0.3">
      <c r="B1518" s="83">
        <v>2018</v>
      </c>
      <c r="C1518" s="131" t="s">
        <v>731</v>
      </c>
      <c r="D1518" s="131" t="s">
        <v>732</v>
      </c>
      <c r="E1518" s="131" t="s">
        <v>733</v>
      </c>
      <c r="F1518" s="131" t="s">
        <v>734</v>
      </c>
      <c r="G1518" s="131"/>
      <c r="H1518" s="131"/>
      <c r="I1518" s="131"/>
      <c r="K1518" s="74" t="s">
        <v>1879</v>
      </c>
      <c r="L1518" s="71">
        <f t="shared" si="80"/>
        <v>0</v>
      </c>
      <c r="M1518" s="74">
        <f t="shared" si="81"/>
        <v>0</v>
      </c>
      <c r="N1518" s="72">
        <f t="shared" si="82"/>
        <v>0</v>
      </c>
      <c r="O1518" s="131" t="s">
        <v>1929</v>
      </c>
    </row>
    <row r="1519" spans="2:15" x14ac:dyDescent="0.3">
      <c r="B1519" s="83">
        <v>2018</v>
      </c>
      <c r="C1519" s="131" t="s">
        <v>1448</v>
      </c>
      <c r="D1519" s="131" t="s">
        <v>1473</v>
      </c>
      <c r="E1519" s="131" t="s">
        <v>1474</v>
      </c>
      <c r="F1519" s="131" t="s">
        <v>1475</v>
      </c>
      <c r="G1519" s="131">
        <v>1150</v>
      </c>
      <c r="H1519" s="131">
        <v>950</v>
      </c>
      <c r="I1519" s="131">
        <v>100</v>
      </c>
      <c r="K1519" s="74" t="s">
        <v>1879</v>
      </c>
      <c r="L1519" s="71">
        <f t="shared" si="80"/>
        <v>0.2</v>
      </c>
      <c r="M1519" s="74">
        <f t="shared" si="81"/>
        <v>107.065</v>
      </c>
      <c r="N1519" s="72">
        <f t="shared" si="82"/>
        <v>0</v>
      </c>
      <c r="O1519" s="131" t="s">
        <v>1928</v>
      </c>
    </row>
    <row r="1520" spans="2:15" x14ac:dyDescent="0.3">
      <c r="B1520" s="83">
        <v>2018</v>
      </c>
      <c r="C1520" s="131" t="s">
        <v>1734</v>
      </c>
      <c r="D1520" s="131" t="s">
        <v>416</v>
      </c>
      <c r="E1520" s="131" t="s">
        <v>1735</v>
      </c>
      <c r="F1520" s="131" t="s">
        <v>1736</v>
      </c>
      <c r="G1520" s="131">
        <v>1040</v>
      </c>
      <c r="H1520" s="131">
        <v>950</v>
      </c>
      <c r="I1520" s="131">
        <v>80</v>
      </c>
      <c r="K1520" s="74" t="s">
        <v>1879</v>
      </c>
      <c r="L1520" s="71">
        <f t="shared" si="80"/>
        <v>0.2</v>
      </c>
      <c r="M1520" s="74">
        <f t="shared" si="81"/>
        <v>77.459199999999996</v>
      </c>
      <c r="N1520" s="72">
        <f t="shared" si="82"/>
        <v>0</v>
      </c>
      <c r="O1520" s="131" t="s">
        <v>1928</v>
      </c>
    </row>
    <row r="1521" spans="2:15" x14ac:dyDescent="0.3">
      <c r="B1521" s="83">
        <v>2018</v>
      </c>
      <c r="C1521" s="131" t="s">
        <v>1737</v>
      </c>
      <c r="D1521" s="131" t="s">
        <v>1738</v>
      </c>
      <c r="E1521" s="131" t="s">
        <v>1739</v>
      </c>
      <c r="F1521" s="131" t="s">
        <v>1740</v>
      </c>
      <c r="G1521" s="163">
        <v>1360</v>
      </c>
      <c r="H1521" s="163">
        <v>1140</v>
      </c>
      <c r="I1521" s="163">
        <v>90</v>
      </c>
      <c r="K1521" s="74" t="s">
        <v>1879</v>
      </c>
      <c r="L1521" s="71">
        <f t="shared" si="80"/>
        <v>0</v>
      </c>
      <c r="M1521" s="74">
        <f t="shared" si="81"/>
        <v>136.74528000000001</v>
      </c>
      <c r="N1521" s="72">
        <f t="shared" si="82"/>
        <v>0</v>
      </c>
      <c r="O1521" s="131" t="s">
        <v>1925</v>
      </c>
    </row>
    <row r="1522" spans="2:15" x14ac:dyDescent="0.3">
      <c r="B1522" s="83">
        <v>2018</v>
      </c>
      <c r="C1522" s="131" t="s">
        <v>1734</v>
      </c>
      <c r="D1522" s="131" t="s">
        <v>1741</v>
      </c>
      <c r="E1522" s="131" t="s">
        <v>1742</v>
      </c>
      <c r="F1522" s="131" t="s">
        <v>1743</v>
      </c>
      <c r="G1522" s="131">
        <v>940</v>
      </c>
      <c r="H1522" s="131">
        <v>870</v>
      </c>
      <c r="I1522" s="131">
        <v>80</v>
      </c>
      <c r="K1522" s="74" t="s">
        <v>1879</v>
      </c>
      <c r="L1522" s="71">
        <f t="shared" si="80"/>
        <v>0.2</v>
      </c>
      <c r="M1522" s="74">
        <f t="shared" si="81"/>
        <v>64.115520000000004</v>
      </c>
      <c r="N1522" s="72">
        <f t="shared" si="82"/>
        <v>0</v>
      </c>
      <c r="O1522" s="131" t="s">
        <v>1928</v>
      </c>
    </row>
    <row r="1523" spans="2:15" x14ac:dyDescent="0.3">
      <c r="B1523" s="83">
        <v>2018</v>
      </c>
      <c r="C1523" s="131" t="s">
        <v>1744</v>
      </c>
      <c r="D1523" s="131" t="s">
        <v>1745</v>
      </c>
      <c r="E1523" s="131" t="s">
        <v>1746</v>
      </c>
      <c r="F1523" s="131" t="s">
        <v>723</v>
      </c>
      <c r="G1523" s="131">
        <v>785</v>
      </c>
      <c r="H1523" s="131">
        <v>650</v>
      </c>
      <c r="I1523" s="131">
        <v>65</v>
      </c>
      <c r="K1523" s="74" t="s">
        <v>1879</v>
      </c>
      <c r="L1523" s="71">
        <f t="shared" si="80"/>
        <v>0.2</v>
      </c>
      <c r="M1523" s="74">
        <f t="shared" si="81"/>
        <v>32.502924999999998</v>
      </c>
      <c r="N1523" s="72">
        <f t="shared" si="82"/>
        <v>0</v>
      </c>
      <c r="O1523" s="131" t="s">
        <v>1928</v>
      </c>
    </row>
    <row r="1524" spans="2:15" x14ac:dyDescent="0.3">
      <c r="B1524" s="83">
        <v>2018</v>
      </c>
      <c r="C1524" s="131" t="s">
        <v>1744</v>
      </c>
      <c r="D1524" s="131" t="s">
        <v>1747</v>
      </c>
      <c r="E1524" s="131" t="s">
        <v>1748</v>
      </c>
      <c r="F1524" s="153" t="s">
        <v>1232</v>
      </c>
      <c r="G1524" s="153">
        <v>1000</v>
      </c>
      <c r="H1524" s="153">
        <v>900</v>
      </c>
      <c r="I1524" s="153">
        <v>70</v>
      </c>
      <c r="K1524" s="74" t="s">
        <v>1879</v>
      </c>
      <c r="L1524" s="71">
        <f t="shared" si="80"/>
        <v>0.2</v>
      </c>
      <c r="M1524" s="74">
        <f t="shared" si="81"/>
        <v>61.74</v>
      </c>
      <c r="N1524" s="72">
        <f t="shared" si="82"/>
        <v>0</v>
      </c>
      <c r="O1524" s="153" t="s">
        <v>1928</v>
      </c>
    </row>
    <row r="1525" spans="2:15" x14ac:dyDescent="0.3">
      <c r="B1525" s="83">
        <v>2018</v>
      </c>
      <c r="C1525" s="151" t="s">
        <v>1744</v>
      </c>
      <c r="D1525" s="151" t="s">
        <v>1752</v>
      </c>
      <c r="E1525" s="151" t="s">
        <v>1753</v>
      </c>
      <c r="F1525" s="151" t="s">
        <v>1754</v>
      </c>
      <c r="G1525" s="131">
        <v>680</v>
      </c>
      <c r="H1525" s="131">
        <v>520</v>
      </c>
      <c r="I1525" s="131">
        <v>65</v>
      </c>
      <c r="K1525" s="74" t="s">
        <v>1879</v>
      </c>
      <c r="L1525" s="71">
        <f t="shared" si="80"/>
        <v>0.2</v>
      </c>
      <c r="M1525" s="74">
        <f t="shared" si="81"/>
        <v>22.524319999999999</v>
      </c>
      <c r="N1525" s="72">
        <f t="shared" si="82"/>
        <v>0</v>
      </c>
      <c r="O1525" s="131" t="s">
        <v>1928</v>
      </c>
    </row>
    <row r="1526" spans="2:15" x14ac:dyDescent="0.3">
      <c r="B1526" s="83">
        <v>2018</v>
      </c>
      <c r="C1526" s="131" t="s">
        <v>1744</v>
      </c>
      <c r="D1526" s="131" t="s">
        <v>1755</v>
      </c>
      <c r="E1526" s="131" t="s">
        <v>1756</v>
      </c>
      <c r="F1526" s="131" t="s">
        <v>1757</v>
      </c>
      <c r="G1526" s="131">
        <v>785</v>
      </c>
      <c r="H1526" s="131">
        <v>650</v>
      </c>
      <c r="I1526" s="131">
        <v>65</v>
      </c>
      <c r="K1526" s="74" t="s">
        <v>1879</v>
      </c>
      <c r="L1526" s="71">
        <f t="shared" si="80"/>
        <v>0.2</v>
      </c>
      <c r="M1526" s="74">
        <f t="shared" si="81"/>
        <v>32.502924999999998</v>
      </c>
      <c r="N1526" s="72">
        <f t="shared" si="82"/>
        <v>0</v>
      </c>
      <c r="O1526" s="131" t="s">
        <v>1928</v>
      </c>
    </row>
    <row r="1527" spans="2:15" x14ac:dyDescent="0.3">
      <c r="B1527" s="83">
        <v>2018</v>
      </c>
      <c r="C1527" s="131" t="s">
        <v>1744</v>
      </c>
      <c r="D1527" s="131" t="s">
        <v>1758</v>
      </c>
      <c r="E1527" s="131" t="s">
        <v>1759</v>
      </c>
      <c r="F1527" s="142" t="s">
        <v>1760</v>
      </c>
      <c r="G1527" s="142">
        <v>1000</v>
      </c>
      <c r="H1527" s="142">
        <v>900</v>
      </c>
      <c r="I1527" s="142">
        <v>70</v>
      </c>
      <c r="K1527" s="74" t="s">
        <v>1879</v>
      </c>
      <c r="L1527" s="71">
        <f t="shared" si="80"/>
        <v>0.2</v>
      </c>
      <c r="M1527" s="74">
        <f t="shared" si="81"/>
        <v>61.74</v>
      </c>
      <c r="N1527" s="72">
        <f t="shared" si="82"/>
        <v>0</v>
      </c>
      <c r="O1527" s="142" t="s">
        <v>1928</v>
      </c>
    </row>
    <row r="1528" spans="2:15" x14ac:dyDescent="0.3">
      <c r="B1528" s="83">
        <v>2018</v>
      </c>
      <c r="C1528" s="131" t="s">
        <v>1744</v>
      </c>
      <c r="D1528" s="131" t="s">
        <v>1761</v>
      </c>
      <c r="E1528" s="131" t="s">
        <v>1762</v>
      </c>
      <c r="F1528" s="131" t="s">
        <v>1763</v>
      </c>
      <c r="G1528" s="131">
        <v>1000</v>
      </c>
      <c r="H1528" s="131">
        <v>900</v>
      </c>
      <c r="I1528" s="131">
        <v>70</v>
      </c>
      <c r="K1528" s="74" t="s">
        <v>1879</v>
      </c>
      <c r="L1528" s="71">
        <f t="shared" si="80"/>
        <v>0.2</v>
      </c>
      <c r="M1528" s="74">
        <f t="shared" si="81"/>
        <v>61.74</v>
      </c>
      <c r="N1528" s="72">
        <f t="shared" si="82"/>
        <v>0</v>
      </c>
      <c r="O1528" s="131" t="s">
        <v>1935</v>
      </c>
    </row>
    <row r="1529" spans="2:15" x14ac:dyDescent="0.3">
      <c r="B1529" s="83">
        <v>2018</v>
      </c>
      <c r="C1529" s="131" t="s">
        <v>1744</v>
      </c>
      <c r="D1529" s="131" t="s">
        <v>1764</v>
      </c>
      <c r="E1529" s="131" t="s">
        <v>1765</v>
      </c>
      <c r="F1529" s="131" t="s">
        <v>1766</v>
      </c>
      <c r="G1529" s="131">
        <v>785</v>
      </c>
      <c r="H1529" s="131">
        <v>650</v>
      </c>
      <c r="I1529" s="131">
        <v>65</v>
      </c>
      <c r="K1529" s="74" t="s">
        <v>1879</v>
      </c>
      <c r="L1529" s="71">
        <f t="shared" si="80"/>
        <v>0.2</v>
      </c>
      <c r="M1529" s="74">
        <f t="shared" si="81"/>
        <v>32.502924999999998</v>
      </c>
      <c r="N1529" s="72">
        <f t="shared" si="82"/>
        <v>0</v>
      </c>
      <c r="O1529" s="131" t="s">
        <v>1928</v>
      </c>
    </row>
    <row r="1530" spans="2:15" x14ac:dyDescent="0.3">
      <c r="B1530" s="83">
        <v>2018</v>
      </c>
      <c r="C1530" s="131" t="s">
        <v>1744</v>
      </c>
      <c r="D1530" s="131" t="s">
        <v>1767</v>
      </c>
      <c r="E1530" s="131" t="s">
        <v>1768</v>
      </c>
      <c r="F1530" s="131" t="s">
        <v>1769</v>
      </c>
      <c r="G1530" s="131">
        <v>1000</v>
      </c>
      <c r="H1530" s="131">
        <v>900</v>
      </c>
      <c r="I1530" s="131">
        <v>70</v>
      </c>
      <c r="K1530" s="74" t="s">
        <v>1879</v>
      </c>
      <c r="L1530" s="71">
        <f t="shared" si="80"/>
        <v>0</v>
      </c>
      <c r="M1530" s="74">
        <f t="shared" si="81"/>
        <v>61.74</v>
      </c>
      <c r="N1530" s="72">
        <f t="shared" si="82"/>
        <v>0</v>
      </c>
      <c r="O1530" s="131" t="s">
        <v>1944</v>
      </c>
    </row>
    <row r="1531" spans="2:15" x14ac:dyDescent="0.3">
      <c r="B1531" s="83">
        <v>2018</v>
      </c>
      <c r="C1531" s="146" t="s">
        <v>1770</v>
      </c>
      <c r="D1531" s="146" t="s">
        <v>1771</v>
      </c>
      <c r="E1531" s="131" t="s">
        <v>1772</v>
      </c>
      <c r="F1531" s="131" t="s">
        <v>1773</v>
      </c>
      <c r="G1531" s="131">
        <v>1000</v>
      </c>
      <c r="H1531" s="131">
        <v>900</v>
      </c>
      <c r="I1531" s="131">
        <v>90</v>
      </c>
      <c r="K1531" s="74" t="s">
        <v>1879</v>
      </c>
      <c r="L1531" s="71">
        <f t="shared" si="80"/>
        <v>0</v>
      </c>
      <c r="M1531" s="74">
        <f t="shared" si="81"/>
        <v>79.38</v>
      </c>
      <c r="N1531" s="72">
        <f t="shared" si="82"/>
        <v>0</v>
      </c>
      <c r="O1531" s="131" t="s">
        <v>1939</v>
      </c>
    </row>
    <row r="1532" spans="2:15" x14ac:dyDescent="0.3">
      <c r="B1532" s="83">
        <v>2018</v>
      </c>
      <c r="C1532" s="131" t="s">
        <v>1770</v>
      </c>
      <c r="D1532" s="131" t="s">
        <v>1774</v>
      </c>
      <c r="E1532" s="131" t="s">
        <v>1775</v>
      </c>
      <c r="F1532" s="131" t="s">
        <v>1776</v>
      </c>
      <c r="G1532" s="131">
        <v>785</v>
      </c>
      <c r="H1532" s="131">
        <v>650</v>
      </c>
      <c r="I1532" s="131">
        <v>80</v>
      </c>
      <c r="K1532" s="74" t="s">
        <v>1879</v>
      </c>
      <c r="L1532" s="71">
        <f t="shared" si="80"/>
        <v>0</v>
      </c>
      <c r="M1532" s="74">
        <f t="shared" si="81"/>
        <v>40.003599999999999</v>
      </c>
      <c r="N1532" s="72">
        <f t="shared" si="82"/>
        <v>0</v>
      </c>
      <c r="O1532" s="131" t="s">
        <v>1925</v>
      </c>
    </row>
    <row r="1533" spans="2:15" x14ac:dyDescent="0.3">
      <c r="B1533" s="83">
        <v>2018</v>
      </c>
      <c r="C1533" s="130" t="s">
        <v>1770</v>
      </c>
      <c r="D1533" s="130" t="s">
        <v>1777</v>
      </c>
      <c r="E1533" s="131" t="s">
        <v>1778</v>
      </c>
      <c r="F1533" s="131" t="s">
        <v>1779</v>
      </c>
      <c r="G1533" s="131">
        <v>1000</v>
      </c>
      <c r="H1533" s="131">
        <v>900</v>
      </c>
      <c r="I1533" s="131">
        <v>70</v>
      </c>
      <c r="K1533" s="74" t="s">
        <v>1879</v>
      </c>
      <c r="L1533" s="71">
        <f t="shared" si="80"/>
        <v>0</v>
      </c>
      <c r="M1533" s="74">
        <f t="shared" si="81"/>
        <v>61.74</v>
      </c>
      <c r="N1533" s="72">
        <f t="shared" si="82"/>
        <v>0</v>
      </c>
      <c r="O1533" s="131" t="s">
        <v>1939</v>
      </c>
    </row>
    <row r="1534" spans="2:15" x14ac:dyDescent="0.3">
      <c r="B1534" s="83">
        <v>2018</v>
      </c>
      <c r="C1534" s="131" t="s">
        <v>1770</v>
      </c>
      <c r="D1534" s="131" t="s">
        <v>1783</v>
      </c>
      <c r="E1534" s="131" t="s">
        <v>1784</v>
      </c>
      <c r="F1534" s="131" t="s">
        <v>1785</v>
      </c>
      <c r="G1534" s="131">
        <v>1000</v>
      </c>
      <c r="H1534" s="131">
        <v>900</v>
      </c>
      <c r="I1534" s="131">
        <v>90</v>
      </c>
      <c r="K1534" s="74" t="s">
        <v>1879</v>
      </c>
      <c r="L1534" s="71">
        <f t="shared" si="80"/>
        <v>0</v>
      </c>
      <c r="M1534" s="74">
        <f t="shared" si="81"/>
        <v>79.38</v>
      </c>
      <c r="N1534" s="72">
        <f t="shared" si="82"/>
        <v>0</v>
      </c>
      <c r="O1534" s="131" t="s">
        <v>1925</v>
      </c>
    </row>
    <row r="1535" spans="2:15" x14ac:dyDescent="0.3">
      <c r="B1535" s="83">
        <v>2018</v>
      </c>
      <c r="C1535" s="130" t="s">
        <v>1786</v>
      </c>
      <c r="D1535" s="130" t="s">
        <v>1787</v>
      </c>
      <c r="E1535" s="131" t="s">
        <v>1788</v>
      </c>
      <c r="F1535" s="131" t="s">
        <v>1789</v>
      </c>
      <c r="G1535" s="131">
        <v>1040</v>
      </c>
      <c r="H1535" s="131">
        <v>950</v>
      </c>
      <c r="I1535" s="131">
        <v>80</v>
      </c>
      <c r="K1535" s="74" t="s">
        <v>1879</v>
      </c>
      <c r="L1535" s="71">
        <f t="shared" si="80"/>
        <v>0.2</v>
      </c>
      <c r="M1535" s="74">
        <f t="shared" si="81"/>
        <v>77.459199999999996</v>
      </c>
      <c r="N1535" s="72">
        <f t="shared" si="82"/>
        <v>0</v>
      </c>
      <c r="O1535" s="131" t="s">
        <v>1928</v>
      </c>
    </row>
    <row r="1536" spans="2:15" x14ac:dyDescent="0.3">
      <c r="B1536" s="83">
        <v>2018</v>
      </c>
      <c r="C1536" s="130" t="s">
        <v>1786</v>
      </c>
      <c r="D1536" s="130" t="s">
        <v>1790</v>
      </c>
      <c r="E1536" s="131" t="s">
        <v>1791</v>
      </c>
      <c r="F1536" s="131" t="s">
        <v>1792</v>
      </c>
      <c r="G1536" s="131">
        <v>785</v>
      </c>
      <c r="H1536" s="131">
        <v>650</v>
      </c>
      <c r="I1536" s="131">
        <v>65</v>
      </c>
      <c r="K1536" s="74" t="s">
        <v>1879</v>
      </c>
      <c r="L1536" s="71">
        <f t="shared" si="80"/>
        <v>0.2</v>
      </c>
      <c r="M1536" s="74">
        <f t="shared" si="81"/>
        <v>32.502924999999998</v>
      </c>
      <c r="N1536" s="72">
        <f t="shared" si="82"/>
        <v>0</v>
      </c>
      <c r="O1536" s="131" t="s">
        <v>1928</v>
      </c>
    </row>
    <row r="1537" spans="2:15" x14ac:dyDescent="0.3">
      <c r="B1537" s="83">
        <v>2018</v>
      </c>
      <c r="C1537" s="131" t="s">
        <v>1793</v>
      </c>
      <c r="D1537" s="131" t="s">
        <v>1794</v>
      </c>
      <c r="E1537" s="131" t="s">
        <v>1795</v>
      </c>
      <c r="F1537" s="131" t="s">
        <v>1796</v>
      </c>
      <c r="G1537" s="131">
        <v>1000</v>
      </c>
      <c r="H1537" s="131">
        <v>950</v>
      </c>
      <c r="I1537" s="131">
        <v>80</v>
      </c>
      <c r="K1537" s="74" t="s">
        <v>1879</v>
      </c>
      <c r="L1537" s="71">
        <f t="shared" si="80"/>
        <v>0.2</v>
      </c>
      <c r="M1537" s="74">
        <f t="shared" si="81"/>
        <v>74.48</v>
      </c>
      <c r="N1537" s="72">
        <f t="shared" si="82"/>
        <v>0</v>
      </c>
      <c r="O1537" s="131" t="s">
        <v>1928</v>
      </c>
    </row>
    <row r="1538" spans="2:15" x14ac:dyDescent="0.3">
      <c r="B1538" s="83">
        <v>2018</v>
      </c>
      <c r="C1538" s="133" t="s">
        <v>1801</v>
      </c>
      <c r="D1538" s="133" t="s">
        <v>1802</v>
      </c>
      <c r="E1538" s="133" t="s">
        <v>1799</v>
      </c>
      <c r="F1538" s="133" t="s">
        <v>1803</v>
      </c>
      <c r="G1538" s="133">
        <v>1000</v>
      </c>
      <c r="H1538" s="133">
        <v>880</v>
      </c>
      <c r="I1538" s="133">
        <v>80</v>
      </c>
      <c r="K1538" s="74" t="s">
        <v>1879</v>
      </c>
      <c r="L1538" s="71">
        <f t="shared" si="80"/>
        <v>0</v>
      </c>
      <c r="M1538" s="74">
        <f t="shared" si="81"/>
        <v>68.992000000000004</v>
      </c>
      <c r="N1538" s="72">
        <f t="shared" si="82"/>
        <v>0</v>
      </c>
      <c r="O1538" s="133" t="s">
        <v>1929</v>
      </c>
    </row>
    <row r="1539" spans="2:15" x14ac:dyDescent="0.3">
      <c r="B1539" s="83">
        <v>2018</v>
      </c>
      <c r="C1539" s="133" t="s">
        <v>1801</v>
      </c>
      <c r="D1539" s="133" t="s">
        <v>1807</v>
      </c>
      <c r="E1539" s="133" t="s">
        <v>1808</v>
      </c>
      <c r="F1539" s="133" t="s">
        <v>1244</v>
      </c>
      <c r="G1539" s="133">
        <v>1150</v>
      </c>
      <c r="H1539" s="133">
        <v>900</v>
      </c>
      <c r="I1539" s="133">
        <v>80</v>
      </c>
      <c r="K1539" s="74" t="s">
        <v>1879</v>
      </c>
      <c r="L1539" s="71">
        <f t="shared" si="80"/>
        <v>0</v>
      </c>
      <c r="M1539" s="74">
        <f t="shared" si="81"/>
        <v>81.144000000000005</v>
      </c>
      <c r="N1539" s="72">
        <f t="shared" si="82"/>
        <v>0</v>
      </c>
      <c r="O1539" s="133" t="s">
        <v>1929</v>
      </c>
    </row>
    <row r="1540" spans="2:15" x14ac:dyDescent="0.3">
      <c r="B1540" s="83">
        <v>2018</v>
      </c>
      <c r="C1540" s="133" t="s">
        <v>1801</v>
      </c>
      <c r="D1540" s="133" t="s">
        <v>1812</v>
      </c>
      <c r="E1540" s="133" t="s">
        <v>1813</v>
      </c>
      <c r="F1540" s="133" t="s">
        <v>1814</v>
      </c>
      <c r="G1540" s="133">
        <v>1150</v>
      </c>
      <c r="H1540" s="133">
        <v>900</v>
      </c>
      <c r="I1540" s="133">
        <v>80</v>
      </c>
      <c r="K1540" s="74" t="s">
        <v>1879</v>
      </c>
      <c r="L1540" s="71">
        <f t="shared" si="80"/>
        <v>0</v>
      </c>
      <c r="M1540" s="74">
        <f t="shared" si="81"/>
        <v>81.144000000000005</v>
      </c>
      <c r="N1540" s="72">
        <f t="shared" si="82"/>
        <v>0</v>
      </c>
      <c r="O1540" s="133" t="s">
        <v>1929</v>
      </c>
    </row>
    <row r="1541" spans="2:15" x14ac:dyDescent="0.3">
      <c r="B1541" s="83">
        <v>2018</v>
      </c>
      <c r="C1541" s="133" t="s">
        <v>1801</v>
      </c>
      <c r="D1541" s="133" t="s">
        <v>1815</v>
      </c>
      <c r="E1541" s="133" t="s">
        <v>1816</v>
      </c>
      <c r="F1541" s="133" t="s">
        <v>1743</v>
      </c>
      <c r="G1541" s="133">
        <v>1000</v>
      </c>
      <c r="H1541" s="133">
        <v>880</v>
      </c>
      <c r="I1541" s="133">
        <v>80</v>
      </c>
      <c r="K1541" s="74" t="s">
        <v>1879</v>
      </c>
      <c r="L1541" s="71">
        <f t="shared" si="80"/>
        <v>0</v>
      </c>
      <c r="M1541" s="74">
        <f t="shared" si="81"/>
        <v>68.992000000000004</v>
      </c>
      <c r="N1541" s="72">
        <f t="shared" si="82"/>
        <v>0</v>
      </c>
      <c r="O1541" s="133" t="s">
        <v>1929</v>
      </c>
    </row>
    <row r="1542" spans="2:15" x14ac:dyDescent="0.3">
      <c r="B1542" s="83">
        <v>2018</v>
      </c>
      <c r="C1542" s="133" t="s">
        <v>1801</v>
      </c>
      <c r="D1542" s="133" t="s">
        <v>1853</v>
      </c>
      <c r="E1542" s="133" t="s">
        <v>1854</v>
      </c>
      <c r="F1542" s="133" t="s">
        <v>1855</v>
      </c>
      <c r="G1542" s="133">
        <v>785</v>
      </c>
      <c r="H1542" s="133">
        <v>670</v>
      </c>
      <c r="I1542" s="133">
        <v>65</v>
      </c>
      <c r="K1542" s="74" t="s">
        <v>1879</v>
      </c>
      <c r="L1542" s="71">
        <f t="shared" si="80"/>
        <v>0</v>
      </c>
      <c r="M1542" s="74">
        <f t="shared" si="81"/>
        <v>33.503014999999998</v>
      </c>
      <c r="N1542" s="72">
        <f t="shared" si="82"/>
        <v>0</v>
      </c>
      <c r="O1542" s="133" t="s">
        <v>1929</v>
      </c>
    </row>
    <row r="1543" spans="2:15" x14ac:dyDescent="0.3">
      <c r="B1543" s="83">
        <v>2018</v>
      </c>
      <c r="C1543" s="133" t="s">
        <v>1801</v>
      </c>
      <c r="D1543" s="133" t="s">
        <v>1859</v>
      </c>
      <c r="E1543" s="133" t="s">
        <v>1860</v>
      </c>
      <c r="F1543" s="133" t="s">
        <v>1861</v>
      </c>
      <c r="G1543" s="133">
        <v>1000</v>
      </c>
      <c r="H1543" s="133">
        <v>950</v>
      </c>
      <c r="I1543" s="133">
        <v>80</v>
      </c>
      <c r="K1543" s="74" t="s">
        <v>1879</v>
      </c>
      <c r="L1543" s="71">
        <f t="shared" si="80"/>
        <v>0</v>
      </c>
      <c r="M1543" s="74">
        <f t="shared" si="81"/>
        <v>74.48</v>
      </c>
      <c r="N1543" s="72">
        <f t="shared" si="82"/>
        <v>0</v>
      </c>
      <c r="O1543" s="133" t="s">
        <v>1929</v>
      </c>
    </row>
    <row r="1544" spans="2:15" x14ac:dyDescent="0.3">
      <c r="B1544" s="83">
        <v>2018</v>
      </c>
      <c r="C1544" s="133" t="s">
        <v>1801</v>
      </c>
      <c r="D1544" s="133" t="s">
        <v>1862</v>
      </c>
      <c r="E1544" s="133" t="s">
        <v>1863</v>
      </c>
      <c r="F1544" s="133" t="s">
        <v>1864</v>
      </c>
      <c r="G1544" s="133">
        <v>1000</v>
      </c>
      <c r="H1544" s="133">
        <v>880</v>
      </c>
      <c r="I1544" s="133">
        <v>80</v>
      </c>
      <c r="K1544" s="74" t="s">
        <v>1879</v>
      </c>
      <c r="L1544" s="71">
        <f t="shared" si="80"/>
        <v>0</v>
      </c>
      <c r="M1544" s="74">
        <f t="shared" si="81"/>
        <v>68.992000000000004</v>
      </c>
      <c r="N1544" s="72">
        <f t="shared" si="82"/>
        <v>0</v>
      </c>
      <c r="O1544" s="133" t="s">
        <v>1929</v>
      </c>
    </row>
    <row r="1545" spans="2:15" x14ac:dyDescent="0.3">
      <c r="B1545" s="83">
        <v>2018</v>
      </c>
      <c r="C1545" s="133" t="s">
        <v>1801</v>
      </c>
      <c r="D1545" s="133" t="s">
        <v>1865</v>
      </c>
      <c r="E1545" s="133" t="s">
        <v>1866</v>
      </c>
      <c r="F1545" s="133" t="s">
        <v>1867</v>
      </c>
      <c r="G1545" s="133">
        <v>1000</v>
      </c>
      <c r="H1545" s="133">
        <v>880</v>
      </c>
      <c r="I1545" s="133">
        <v>80</v>
      </c>
      <c r="K1545" s="74" t="s">
        <v>1879</v>
      </c>
      <c r="L1545" s="71">
        <f t="shared" si="80"/>
        <v>0</v>
      </c>
      <c r="M1545" s="74">
        <f t="shared" si="81"/>
        <v>68.992000000000004</v>
      </c>
      <c r="N1545" s="72">
        <f t="shared" si="82"/>
        <v>0</v>
      </c>
      <c r="O1545" s="133" t="s">
        <v>1929</v>
      </c>
    </row>
    <row r="1546" spans="2:15" x14ac:dyDescent="0.3">
      <c r="B1546" s="83">
        <v>2018</v>
      </c>
      <c r="C1546" s="133" t="s">
        <v>1801</v>
      </c>
      <c r="D1546" s="133" t="s">
        <v>1868</v>
      </c>
      <c r="E1546" s="133" t="s">
        <v>1869</v>
      </c>
      <c r="F1546" s="133" t="s">
        <v>1870</v>
      </c>
      <c r="G1546" s="133">
        <v>1150</v>
      </c>
      <c r="H1546" s="133">
        <v>1000</v>
      </c>
      <c r="I1546" s="133">
        <v>100</v>
      </c>
      <c r="K1546" s="74" t="s">
        <v>1879</v>
      </c>
      <c r="L1546" s="71">
        <f t="shared" si="80"/>
        <v>0</v>
      </c>
      <c r="M1546" s="74">
        <f t="shared" si="81"/>
        <v>112.7</v>
      </c>
      <c r="N1546" s="72">
        <f t="shared" si="82"/>
        <v>0</v>
      </c>
      <c r="O1546" s="133" t="s">
        <v>1929</v>
      </c>
    </row>
    <row r="1547" spans="2:15" x14ac:dyDescent="0.3">
      <c r="B1547" s="83">
        <v>2018</v>
      </c>
      <c r="C1547" s="146" t="s">
        <v>1797</v>
      </c>
      <c r="D1547" s="131" t="s">
        <v>1798</v>
      </c>
      <c r="E1547" s="131" t="s">
        <v>1799</v>
      </c>
      <c r="F1547" s="131" t="s">
        <v>1800</v>
      </c>
      <c r="G1547" s="131">
        <v>1000</v>
      </c>
      <c r="H1547" s="131">
        <v>880</v>
      </c>
      <c r="I1547" s="131">
        <v>80</v>
      </c>
      <c r="K1547" s="74" t="s">
        <v>1879</v>
      </c>
      <c r="L1547" s="71">
        <f t="shared" ref="L1547:L1610" si="83">IF(AND(C1547="Botanic",B1547&gt;2017),0.3,IF(AND(O1547="Placel",B1547&gt;2017), 0.2,IF(AND(OR(D1547="UTRU50E",D1547 = "UEPL50E", D1547 = "UGBS20E"),B1547&gt;2019),0.2,0)))</f>
        <v>0</v>
      </c>
      <c r="M1547" s="74">
        <f t="shared" si="81"/>
        <v>68.992000000000004</v>
      </c>
      <c r="N1547" s="72">
        <f t="shared" si="82"/>
        <v>0</v>
      </c>
      <c r="O1547" s="131" t="s">
        <v>1930</v>
      </c>
    </row>
    <row r="1548" spans="2:15" x14ac:dyDescent="0.3">
      <c r="B1548" s="83">
        <v>2018</v>
      </c>
      <c r="C1548" s="146" t="s">
        <v>1797</v>
      </c>
      <c r="D1548" s="131" t="s">
        <v>1804</v>
      </c>
      <c r="E1548" s="131" t="s">
        <v>1805</v>
      </c>
      <c r="F1548" s="131" t="s">
        <v>1806</v>
      </c>
      <c r="G1548" s="131">
        <v>1150</v>
      </c>
      <c r="H1548" s="131">
        <v>960</v>
      </c>
      <c r="I1548" s="131">
        <v>85</v>
      </c>
      <c r="K1548" s="74" t="s">
        <v>1879</v>
      </c>
      <c r="L1548" s="71">
        <f t="shared" si="83"/>
        <v>0</v>
      </c>
      <c r="M1548" s="74">
        <f t="shared" si="81"/>
        <v>91.963200000000001</v>
      </c>
      <c r="N1548" s="72">
        <f t="shared" si="82"/>
        <v>0</v>
      </c>
      <c r="O1548" s="131" t="s">
        <v>1938</v>
      </c>
    </row>
    <row r="1549" spans="2:15" x14ac:dyDescent="0.3">
      <c r="B1549" s="83">
        <v>2018</v>
      </c>
      <c r="C1549" s="146" t="s">
        <v>1797</v>
      </c>
      <c r="D1549" s="131" t="s">
        <v>1809</v>
      </c>
      <c r="E1549" s="131" t="s">
        <v>1810</v>
      </c>
      <c r="F1549" s="131" t="s">
        <v>1811</v>
      </c>
      <c r="G1549" s="131">
        <v>1150</v>
      </c>
      <c r="H1549" s="131">
        <v>960</v>
      </c>
      <c r="I1549" s="131">
        <v>85</v>
      </c>
      <c r="K1549" s="74" t="s">
        <v>1879</v>
      </c>
      <c r="L1549" s="71">
        <f t="shared" si="83"/>
        <v>0</v>
      </c>
      <c r="M1549" s="74">
        <f t="shared" si="81"/>
        <v>91.963200000000001</v>
      </c>
      <c r="N1549" s="72">
        <f t="shared" si="82"/>
        <v>0</v>
      </c>
      <c r="O1549" s="131" t="s">
        <v>1938</v>
      </c>
    </row>
    <row r="1550" spans="2:15" x14ac:dyDescent="0.3">
      <c r="B1550" s="83">
        <v>2018</v>
      </c>
      <c r="C1550" s="146" t="s">
        <v>1797</v>
      </c>
      <c r="D1550" s="131" t="s">
        <v>1823</v>
      </c>
      <c r="E1550" s="131" t="s">
        <v>1824</v>
      </c>
      <c r="F1550" s="131" t="s">
        <v>1825</v>
      </c>
      <c r="G1550" s="131">
        <v>785</v>
      </c>
      <c r="H1550" s="131">
        <v>660</v>
      </c>
      <c r="I1550" s="131">
        <v>80</v>
      </c>
      <c r="K1550" s="74" t="s">
        <v>1879</v>
      </c>
      <c r="L1550" s="71">
        <f t="shared" si="83"/>
        <v>0</v>
      </c>
      <c r="M1550" s="74">
        <f t="shared" si="81"/>
        <v>40.619039999999998</v>
      </c>
      <c r="N1550" s="72">
        <f t="shared" si="82"/>
        <v>0</v>
      </c>
      <c r="O1550" s="131" t="s">
        <v>1930</v>
      </c>
    </row>
    <row r="1551" spans="2:15" x14ac:dyDescent="0.3">
      <c r="B1551" s="83">
        <v>2018</v>
      </c>
      <c r="C1551" s="146" t="s">
        <v>1797</v>
      </c>
      <c r="D1551" s="131" t="s">
        <v>1826</v>
      </c>
      <c r="E1551" s="131" t="s">
        <v>1827</v>
      </c>
      <c r="F1551" s="131" t="s">
        <v>1828</v>
      </c>
      <c r="G1551" s="131">
        <v>940</v>
      </c>
      <c r="H1551" s="131">
        <v>880</v>
      </c>
      <c r="I1551" s="131">
        <v>80</v>
      </c>
      <c r="K1551" s="74" t="s">
        <v>1879</v>
      </c>
      <c r="L1551" s="71">
        <f t="shared" si="83"/>
        <v>0</v>
      </c>
      <c r="M1551" s="74">
        <f t="shared" si="81"/>
        <v>64.85248</v>
      </c>
      <c r="N1551" s="72">
        <f t="shared" si="82"/>
        <v>0</v>
      </c>
      <c r="O1551" s="131" t="s">
        <v>1930</v>
      </c>
    </row>
    <row r="1552" spans="2:15" x14ac:dyDescent="0.3">
      <c r="B1552" s="83">
        <v>2018</v>
      </c>
      <c r="C1552" s="146" t="s">
        <v>1797</v>
      </c>
      <c r="D1552" s="131" t="s">
        <v>1829</v>
      </c>
      <c r="E1552" s="131" t="s">
        <v>1830</v>
      </c>
      <c r="F1552" s="131" t="s">
        <v>1831</v>
      </c>
      <c r="G1552" s="131">
        <v>785</v>
      </c>
      <c r="H1552" s="131">
        <v>660</v>
      </c>
      <c r="I1552" s="131">
        <v>80</v>
      </c>
      <c r="K1552" s="74" t="s">
        <v>1879</v>
      </c>
      <c r="L1552" s="71">
        <f t="shared" si="83"/>
        <v>0</v>
      </c>
      <c r="M1552" s="74">
        <f t="shared" si="81"/>
        <v>40.619039999999998</v>
      </c>
      <c r="N1552" s="72">
        <f t="shared" si="82"/>
        <v>0</v>
      </c>
      <c r="O1552" s="131" t="s">
        <v>1930</v>
      </c>
    </row>
    <row r="1553" spans="2:15" x14ac:dyDescent="0.3">
      <c r="B1553" s="83">
        <v>2018</v>
      </c>
      <c r="C1553" s="146" t="s">
        <v>1797</v>
      </c>
      <c r="D1553" s="131" t="s">
        <v>1832</v>
      </c>
      <c r="E1553" s="131" t="s">
        <v>1833</v>
      </c>
      <c r="F1553" s="131" t="s">
        <v>1834</v>
      </c>
      <c r="G1553" s="131">
        <v>785</v>
      </c>
      <c r="H1553" s="131">
        <v>660</v>
      </c>
      <c r="I1553" s="131">
        <v>80</v>
      </c>
      <c r="K1553" s="74" t="s">
        <v>1879</v>
      </c>
      <c r="L1553" s="71">
        <f t="shared" si="83"/>
        <v>0</v>
      </c>
      <c r="M1553" s="74">
        <f t="shared" si="81"/>
        <v>40.619039999999998</v>
      </c>
      <c r="N1553" s="72">
        <f t="shared" si="82"/>
        <v>0</v>
      </c>
      <c r="O1553" s="131" t="s">
        <v>1930</v>
      </c>
    </row>
    <row r="1554" spans="2:15" x14ac:dyDescent="0.3">
      <c r="B1554" s="83">
        <v>2018</v>
      </c>
      <c r="C1554" s="146" t="s">
        <v>1797</v>
      </c>
      <c r="D1554" s="131" t="s">
        <v>1835</v>
      </c>
      <c r="E1554" s="131" t="s">
        <v>1836</v>
      </c>
      <c r="F1554" s="131" t="s">
        <v>1837</v>
      </c>
      <c r="G1554" s="131">
        <v>785</v>
      </c>
      <c r="H1554" s="131">
        <v>660</v>
      </c>
      <c r="I1554" s="131">
        <v>130</v>
      </c>
      <c r="K1554" s="74" t="s">
        <v>1879</v>
      </c>
      <c r="L1554" s="71">
        <f t="shared" si="83"/>
        <v>0</v>
      </c>
      <c r="M1554" s="74">
        <f t="shared" si="81"/>
        <v>66.005939999999995</v>
      </c>
      <c r="N1554" s="72">
        <f t="shared" si="82"/>
        <v>0</v>
      </c>
      <c r="O1554" s="131" t="s">
        <v>1938</v>
      </c>
    </row>
    <row r="1555" spans="2:15" x14ac:dyDescent="0.3">
      <c r="B1555" s="83">
        <v>2018</v>
      </c>
      <c r="C1555" s="146" t="s">
        <v>1797</v>
      </c>
      <c r="D1555" s="131" t="s">
        <v>1838</v>
      </c>
      <c r="E1555" s="131" t="s">
        <v>1839</v>
      </c>
      <c r="F1555" s="131" t="s">
        <v>1840</v>
      </c>
      <c r="G1555" s="131">
        <v>785</v>
      </c>
      <c r="H1555" s="131">
        <v>720</v>
      </c>
      <c r="I1555" s="131">
        <v>80</v>
      </c>
      <c r="K1555" s="74" t="s">
        <v>1879</v>
      </c>
      <c r="L1555" s="71">
        <f t="shared" si="83"/>
        <v>0</v>
      </c>
      <c r="M1555" s="74">
        <f t="shared" si="81"/>
        <v>44.311680000000003</v>
      </c>
      <c r="N1555" s="72">
        <f t="shared" si="82"/>
        <v>0</v>
      </c>
      <c r="O1555" s="131" t="s">
        <v>1930</v>
      </c>
    </row>
    <row r="1556" spans="2:15" x14ac:dyDescent="0.3">
      <c r="B1556" s="83">
        <v>2018</v>
      </c>
      <c r="C1556" s="146" t="s">
        <v>1797</v>
      </c>
      <c r="D1556" s="131" t="s">
        <v>1841</v>
      </c>
      <c r="E1556" s="131" t="s">
        <v>1842</v>
      </c>
      <c r="F1556" s="131" t="s">
        <v>1843</v>
      </c>
      <c r="G1556" s="131">
        <v>940</v>
      </c>
      <c r="H1556" s="131">
        <v>880</v>
      </c>
      <c r="I1556" s="131">
        <v>80</v>
      </c>
      <c r="K1556" s="74" t="s">
        <v>1879</v>
      </c>
      <c r="L1556" s="71">
        <f t="shared" si="83"/>
        <v>0</v>
      </c>
      <c r="M1556" s="74">
        <f t="shared" si="81"/>
        <v>64.85248</v>
      </c>
      <c r="N1556" s="72">
        <f t="shared" si="82"/>
        <v>0</v>
      </c>
      <c r="O1556" s="131" t="s">
        <v>1930</v>
      </c>
    </row>
    <row r="1557" spans="2:15" x14ac:dyDescent="0.3">
      <c r="B1557" s="83">
        <v>2018</v>
      </c>
      <c r="C1557" s="146" t="s">
        <v>1797</v>
      </c>
      <c r="D1557" s="131" t="s">
        <v>1844</v>
      </c>
      <c r="E1557" s="131" t="s">
        <v>1845</v>
      </c>
      <c r="F1557" s="131" t="s">
        <v>1846</v>
      </c>
      <c r="G1557" s="131">
        <v>785</v>
      </c>
      <c r="H1557" s="131">
        <v>660</v>
      </c>
      <c r="I1557" s="131">
        <v>80</v>
      </c>
      <c r="K1557" s="74" t="s">
        <v>1879</v>
      </c>
      <c r="L1557" s="71">
        <f t="shared" si="83"/>
        <v>0</v>
      </c>
      <c r="M1557" s="74">
        <f t="shared" si="81"/>
        <v>40.619039999999998</v>
      </c>
      <c r="N1557" s="72">
        <f t="shared" si="82"/>
        <v>0</v>
      </c>
      <c r="O1557" s="131" t="s">
        <v>1930</v>
      </c>
    </row>
    <row r="1558" spans="2:15" x14ac:dyDescent="0.3">
      <c r="B1558" s="83">
        <v>2018</v>
      </c>
      <c r="C1558" s="146" t="s">
        <v>1797</v>
      </c>
      <c r="D1558" s="131" t="s">
        <v>1856</v>
      </c>
      <c r="E1558" s="131" t="s">
        <v>1857</v>
      </c>
      <c r="F1558" s="131" t="s">
        <v>1858</v>
      </c>
      <c r="G1558" s="131">
        <v>940</v>
      </c>
      <c r="H1558" s="131">
        <v>880</v>
      </c>
      <c r="I1558" s="131">
        <v>80</v>
      </c>
      <c r="K1558" s="74" t="s">
        <v>1879</v>
      </c>
      <c r="L1558" s="71">
        <f t="shared" si="83"/>
        <v>0</v>
      </c>
      <c r="M1558" s="74">
        <f t="shared" si="81"/>
        <v>64.85248</v>
      </c>
      <c r="N1558" s="72">
        <f t="shared" si="82"/>
        <v>0</v>
      </c>
      <c r="O1558" s="131" t="s">
        <v>1930</v>
      </c>
    </row>
    <row r="1559" spans="2:15" x14ac:dyDescent="0.3">
      <c r="B1559" s="83">
        <v>2018</v>
      </c>
      <c r="C1559" s="146" t="s">
        <v>1797</v>
      </c>
      <c r="D1559" s="131" t="s">
        <v>1871</v>
      </c>
      <c r="E1559" s="131" t="s">
        <v>1872</v>
      </c>
      <c r="F1559" s="131" t="s">
        <v>1873</v>
      </c>
      <c r="G1559" s="131">
        <v>940</v>
      </c>
      <c r="H1559" s="131">
        <v>910</v>
      </c>
      <c r="I1559" s="131">
        <v>80</v>
      </c>
      <c r="K1559" s="74" t="s">
        <v>1879</v>
      </c>
      <c r="L1559" s="71">
        <f t="shared" si="83"/>
        <v>0</v>
      </c>
      <c r="M1559" s="74">
        <f t="shared" si="81"/>
        <v>67.063360000000003</v>
      </c>
      <c r="N1559" s="72">
        <f t="shared" si="82"/>
        <v>0</v>
      </c>
      <c r="O1559" s="131" t="s">
        <v>1930</v>
      </c>
    </row>
    <row r="1560" spans="2:15" x14ac:dyDescent="0.3">
      <c r="B1560" s="83">
        <v>2018</v>
      </c>
      <c r="C1560" s="131"/>
      <c r="D1560" s="131"/>
      <c r="E1560" s="131"/>
      <c r="F1560" s="131"/>
      <c r="G1560" s="131"/>
      <c r="H1560" s="131"/>
      <c r="I1560" s="131"/>
      <c r="K1560" s="74" t="s">
        <v>1879</v>
      </c>
      <c r="L1560" s="71">
        <f t="shared" si="83"/>
        <v>0</v>
      </c>
      <c r="M1560" s="74">
        <f t="shared" si="81"/>
        <v>0</v>
      </c>
      <c r="N1560" s="72">
        <f t="shared" si="82"/>
        <v>0</v>
      </c>
      <c r="O1560" s="131"/>
    </row>
    <row r="1561" spans="2:15" x14ac:dyDescent="0.3">
      <c r="B1561" s="83">
        <v>2018</v>
      </c>
      <c r="C1561" s="131"/>
      <c r="D1561" s="131"/>
      <c r="E1561" s="131"/>
      <c r="F1561" s="131"/>
      <c r="G1561" s="131"/>
      <c r="H1561" s="131"/>
      <c r="I1561" s="131"/>
      <c r="K1561" s="74" t="s">
        <v>1879</v>
      </c>
      <c r="L1561" s="71">
        <f t="shared" si="83"/>
        <v>0</v>
      </c>
      <c r="M1561" s="74">
        <f t="shared" si="81"/>
        <v>0</v>
      </c>
      <c r="N1561" s="72">
        <f t="shared" si="82"/>
        <v>0</v>
      </c>
      <c r="O1561" s="131"/>
    </row>
    <row r="1562" spans="2:15" x14ac:dyDescent="0.3">
      <c r="B1562" s="83">
        <v>2018</v>
      </c>
      <c r="C1562" s="131"/>
      <c r="D1562" s="131"/>
      <c r="E1562" s="131"/>
      <c r="F1562" s="131"/>
      <c r="G1562" s="131"/>
      <c r="H1562" s="131"/>
      <c r="I1562" s="131"/>
      <c r="K1562" s="74" t="s">
        <v>1879</v>
      </c>
      <c r="L1562" s="71">
        <f t="shared" si="83"/>
        <v>0</v>
      </c>
      <c r="M1562" s="74">
        <f t="shared" si="81"/>
        <v>0</v>
      </c>
      <c r="N1562" s="72">
        <f t="shared" si="82"/>
        <v>0</v>
      </c>
      <c r="O1562" s="131"/>
    </row>
    <row r="1563" spans="2:15" x14ac:dyDescent="0.3">
      <c r="B1563" s="83">
        <v>2018</v>
      </c>
      <c r="C1563" s="131"/>
      <c r="D1563" s="131"/>
      <c r="E1563" s="131"/>
      <c r="F1563" s="131"/>
      <c r="G1563" s="131"/>
      <c r="H1563" s="131"/>
      <c r="I1563" s="131"/>
      <c r="K1563" s="74" t="s">
        <v>1879</v>
      </c>
      <c r="L1563" s="71">
        <f t="shared" si="83"/>
        <v>0</v>
      </c>
      <c r="M1563" s="74">
        <f t="shared" si="81"/>
        <v>0</v>
      </c>
      <c r="N1563" s="72">
        <f t="shared" si="82"/>
        <v>0</v>
      </c>
      <c r="O1563" s="131"/>
    </row>
    <row r="1564" spans="2:15" x14ac:dyDescent="0.3">
      <c r="B1564" s="83">
        <v>2018</v>
      </c>
      <c r="C1564" s="131"/>
      <c r="D1564" s="131"/>
      <c r="E1564" s="131"/>
      <c r="F1564" s="131"/>
      <c r="G1564" s="131"/>
      <c r="H1564" s="131"/>
      <c r="I1564" s="131"/>
      <c r="K1564" s="74" t="s">
        <v>1879</v>
      </c>
      <c r="L1564" s="71">
        <f t="shared" si="83"/>
        <v>0</v>
      </c>
      <c r="M1564" s="74">
        <f t="shared" si="81"/>
        <v>0</v>
      </c>
      <c r="N1564" s="72">
        <f t="shared" si="82"/>
        <v>0</v>
      </c>
      <c r="O1564" s="131"/>
    </row>
    <row r="1565" spans="2:15" x14ac:dyDescent="0.3">
      <c r="B1565" s="83">
        <v>2018</v>
      </c>
      <c r="C1565" s="131"/>
      <c r="D1565" s="131"/>
      <c r="E1565" s="131"/>
      <c r="F1565" s="131"/>
      <c r="G1565" s="131"/>
      <c r="H1565" s="131"/>
      <c r="I1565" s="131"/>
      <c r="K1565" s="74" t="s">
        <v>1879</v>
      </c>
      <c r="L1565" s="71">
        <f t="shared" si="83"/>
        <v>0</v>
      </c>
      <c r="M1565" s="74">
        <f t="shared" si="81"/>
        <v>0</v>
      </c>
      <c r="N1565" s="72">
        <f t="shared" si="82"/>
        <v>0</v>
      </c>
      <c r="O1565" s="131"/>
    </row>
    <row r="1566" spans="2:15" x14ac:dyDescent="0.3">
      <c r="B1566" s="83">
        <v>2018</v>
      </c>
      <c r="C1566" s="86" t="s">
        <v>1916</v>
      </c>
      <c r="D1566" s="86"/>
      <c r="E1566" s="86"/>
      <c r="F1566" s="86" t="s">
        <v>1261</v>
      </c>
      <c r="G1566" s="86">
        <v>940</v>
      </c>
      <c r="H1566" s="86">
        <v>880</v>
      </c>
      <c r="I1566" s="86">
        <v>90</v>
      </c>
      <c r="K1566" s="74" t="s">
        <v>1879</v>
      </c>
      <c r="L1566" s="71">
        <f t="shared" si="83"/>
        <v>0</v>
      </c>
      <c r="M1566" s="74">
        <f t="shared" si="81"/>
        <v>72.959040000000002</v>
      </c>
      <c r="N1566" s="72">
        <f t="shared" si="82"/>
        <v>0</v>
      </c>
      <c r="O1566" s="86" t="s">
        <v>1939</v>
      </c>
    </row>
    <row r="1567" spans="2:15" x14ac:dyDescent="0.3">
      <c r="B1567" s="83">
        <v>2018</v>
      </c>
      <c r="C1567" s="86" t="s">
        <v>1916</v>
      </c>
      <c r="D1567" s="86"/>
      <c r="E1567" s="86"/>
      <c r="F1567" s="86" t="s">
        <v>1917</v>
      </c>
      <c r="G1567" s="86">
        <v>940</v>
      </c>
      <c r="H1567" s="86">
        <v>880</v>
      </c>
      <c r="I1567" s="86">
        <v>80</v>
      </c>
      <c r="K1567" s="74" t="s">
        <v>1879</v>
      </c>
      <c r="L1567" s="71">
        <f t="shared" si="83"/>
        <v>0</v>
      </c>
      <c r="M1567" s="74">
        <f t="shared" si="81"/>
        <v>64.85248</v>
      </c>
      <c r="N1567" s="72">
        <f t="shared" si="82"/>
        <v>0</v>
      </c>
      <c r="O1567" s="86" t="s">
        <v>1939</v>
      </c>
    </row>
    <row r="1568" spans="2:15" x14ac:dyDescent="0.3">
      <c r="B1568" s="83">
        <v>2018</v>
      </c>
      <c r="C1568" s="86" t="s">
        <v>1916</v>
      </c>
      <c r="D1568" s="86"/>
      <c r="E1568" s="86"/>
      <c r="F1568" s="86" t="s">
        <v>1919</v>
      </c>
      <c r="G1568" s="86">
        <v>940</v>
      </c>
      <c r="H1568" s="86">
        <v>880</v>
      </c>
      <c r="I1568" s="86">
        <v>80</v>
      </c>
      <c r="K1568" s="74" t="s">
        <v>1879</v>
      </c>
      <c r="L1568" s="71">
        <f t="shared" si="83"/>
        <v>0</v>
      </c>
      <c r="M1568" s="74">
        <f t="shared" si="81"/>
        <v>64.85248</v>
      </c>
      <c r="N1568" s="72">
        <f t="shared" si="82"/>
        <v>0</v>
      </c>
      <c r="O1568" s="86" t="s">
        <v>1939</v>
      </c>
    </row>
    <row r="1569" spans="1:15" x14ac:dyDescent="0.3">
      <c r="B1569" s="83">
        <v>2018</v>
      </c>
      <c r="C1569" s="86" t="s">
        <v>1916</v>
      </c>
      <c r="D1569" s="86"/>
      <c r="E1569" s="86"/>
      <c r="F1569" s="86" t="s">
        <v>1920</v>
      </c>
      <c r="G1569" s="86">
        <v>785</v>
      </c>
      <c r="H1569" s="86">
        <v>650</v>
      </c>
      <c r="I1569" s="86">
        <v>80</v>
      </c>
      <c r="K1569" s="74" t="s">
        <v>1879</v>
      </c>
      <c r="L1569" s="71">
        <f t="shared" si="83"/>
        <v>0</v>
      </c>
      <c r="M1569" s="74">
        <f t="shared" si="81"/>
        <v>40.003599999999999</v>
      </c>
      <c r="N1569" s="72">
        <f t="shared" si="82"/>
        <v>0</v>
      </c>
      <c r="O1569" s="86" t="s">
        <v>1939</v>
      </c>
    </row>
    <row r="1570" spans="1:15" x14ac:dyDescent="0.3">
      <c r="B1570" s="83">
        <v>2018</v>
      </c>
      <c r="C1570" s="86" t="s">
        <v>1916</v>
      </c>
      <c r="D1570" s="86" t="s">
        <v>1701</v>
      </c>
      <c r="E1570" s="83" t="s">
        <v>1702</v>
      </c>
      <c r="F1570" s="86" t="s">
        <v>1921</v>
      </c>
      <c r="G1570" s="86">
        <v>1000</v>
      </c>
      <c r="H1570" s="86">
        <v>900</v>
      </c>
      <c r="I1570" s="86">
        <v>100</v>
      </c>
      <c r="K1570" s="74" t="s">
        <v>1879</v>
      </c>
      <c r="L1570" s="71">
        <f t="shared" si="83"/>
        <v>0.2</v>
      </c>
      <c r="M1570" s="74">
        <f t="shared" si="81"/>
        <v>88.2</v>
      </c>
      <c r="N1570" s="72">
        <f t="shared" si="82"/>
        <v>0</v>
      </c>
      <c r="O1570" s="177" t="s">
        <v>1935</v>
      </c>
    </row>
    <row r="1571" spans="1:15" x14ac:dyDescent="0.3">
      <c r="A1571" s="79" t="s">
        <v>2362</v>
      </c>
      <c r="B1571" s="83">
        <v>2018</v>
      </c>
      <c r="C1571" s="86" t="s">
        <v>1916</v>
      </c>
      <c r="D1571" s="86" t="s">
        <v>1922</v>
      </c>
      <c r="E1571" s="83" t="s">
        <v>1895</v>
      </c>
      <c r="F1571" s="86" t="s">
        <v>2348</v>
      </c>
      <c r="G1571" s="86">
        <v>940</v>
      </c>
      <c r="H1571" s="86">
        <v>900</v>
      </c>
      <c r="I1571" s="86">
        <v>80</v>
      </c>
      <c r="K1571" s="74" t="s">
        <v>1879</v>
      </c>
      <c r="L1571" s="71">
        <f t="shared" si="83"/>
        <v>0.2</v>
      </c>
      <c r="M1571" s="74">
        <f t="shared" ref="M1571" si="84">IF(K1571="PEBD",PRODUCT(G1571:I1571)*$D$6/1000000,0)</f>
        <v>66.326400000000007</v>
      </c>
      <c r="N1571" s="72">
        <f t="shared" ref="N1571" si="85">IF(M1571="PEBD",PRODUCT(G1571:I1571)*$D$6/1000000,0)</f>
        <v>0</v>
      </c>
      <c r="O1571" s="177" t="s">
        <v>1935</v>
      </c>
    </row>
    <row r="1572" spans="1:15" x14ac:dyDescent="0.3">
      <c r="A1572" s="31" t="s">
        <v>2363</v>
      </c>
      <c r="B1572" s="83">
        <v>2020</v>
      </c>
      <c r="C1572" s="131" t="s">
        <v>714</v>
      </c>
      <c r="D1572" s="131" t="s">
        <v>715</v>
      </c>
      <c r="E1572" s="131" t="s">
        <v>716</v>
      </c>
      <c r="F1572" s="131" t="s">
        <v>717</v>
      </c>
      <c r="G1572" s="132">
        <v>1050</v>
      </c>
      <c r="H1572" s="132">
        <v>950</v>
      </c>
      <c r="I1572" s="132">
        <v>80</v>
      </c>
      <c r="K1572" s="74" t="s">
        <v>1879</v>
      </c>
      <c r="L1572" s="71">
        <f t="shared" si="83"/>
        <v>0</v>
      </c>
      <c r="M1572" s="74">
        <f t="shared" ref="M1572:M1635" si="86">IF(K1572="PEBD",PRODUCT(G1572:I1572)*$D$6/1000000,0)</f>
        <v>78.203999999999994</v>
      </c>
      <c r="N1572" s="72">
        <f t="shared" ref="N1572:N1635" si="87">IF(M1572="PEBD",PRODUCT(G1572:I1572)*$D$6/1000000,0)</f>
        <v>0</v>
      </c>
      <c r="O1572" s="178" t="s">
        <v>1925</v>
      </c>
    </row>
    <row r="1573" spans="1:15" x14ac:dyDescent="0.3">
      <c r="B1573" s="83">
        <v>2020</v>
      </c>
      <c r="C1573" s="131" t="s">
        <v>714</v>
      </c>
      <c r="D1573" s="131" t="s">
        <v>718</v>
      </c>
      <c r="E1573" s="131" t="s">
        <v>719</v>
      </c>
      <c r="F1573" s="131" t="s">
        <v>720</v>
      </c>
      <c r="G1573" s="132">
        <v>1000</v>
      </c>
      <c r="H1573" s="132">
        <v>920</v>
      </c>
      <c r="I1573" s="132">
        <v>75</v>
      </c>
      <c r="K1573" s="74" t="s">
        <v>1879</v>
      </c>
      <c r="L1573" s="71">
        <f t="shared" si="83"/>
        <v>0</v>
      </c>
      <c r="M1573" s="74">
        <f t="shared" si="86"/>
        <v>67.62</v>
      </c>
      <c r="N1573" s="72">
        <f t="shared" si="87"/>
        <v>0</v>
      </c>
      <c r="O1573" s="178" t="s">
        <v>1926</v>
      </c>
    </row>
    <row r="1574" spans="1:15" x14ac:dyDescent="0.3">
      <c r="B1574" s="83">
        <v>2020</v>
      </c>
      <c r="C1574" s="131" t="s">
        <v>714</v>
      </c>
      <c r="D1574" s="131" t="s">
        <v>721</v>
      </c>
      <c r="E1574" s="131" t="s">
        <v>722</v>
      </c>
      <c r="F1574" s="131" t="s">
        <v>723</v>
      </c>
      <c r="G1574" s="131">
        <v>780</v>
      </c>
      <c r="H1574" s="131">
        <v>650</v>
      </c>
      <c r="I1574" s="131">
        <v>60</v>
      </c>
      <c r="K1574" s="74" t="s">
        <v>1879</v>
      </c>
      <c r="L1574" s="71">
        <f t="shared" si="83"/>
        <v>0</v>
      </c>
      <c r="M1574" s="74">
        <f t="shared" si="86"/>
        <v>29.811599999999999</v>
      </c>
      <c r="N1574" s="72">
        <f t="shared" si="87"/>
        <v>0</v>
      </c>
      <c r="O1574" s="131" t="s">
        <v>1927</v>
      </c>
    </row>
    <row r="1575" spans="1:15" x14ac:dyDescent="0.3">
      <c r="B1575" s="83">
        <v>2020</v>
      </c>
      <c r="C1575" s="131" t="s">
        <v>714</v>
      </c>
      <c r="D1575" s="131" t="s">
        <v>724</v>
      </c>
      <c r="E1575" s="131" t="s">
        <v>725</v>
      </c>
      <c r="F1575" s="131" t="s">
        <v>726</v>
      </c>
      <c r="G1575" s="131">
        <v>950</v>
      </c>
      <c r="H1575" s="131">
        <v>860</v>
      </c>
      <c r="I1575" s="131">
        <v>80</v>
      </c>
      <c r="K1575" s="74" t="s">
        <v>1879</v>
      </c>
      <c r="L1575" s="71">
        <f t="shared" si="83"/>
        <v>0</v>
      </c>
      <c r="M1575" s="74">
        <f t="shared" si="86"/>
        <v>64.052800000000005</v>
      </c>
      <c r="N1575" s="72">
        <f t="shared" si="87"/>
        <v>0</v>
      </c>
      <c r="O1575" s="131" t="s">
        <v>1925</v>
      </c>
    </row>
    <row r="1576" spans="1:15" x14ac:dyDescent="0.3">
      <c r="B1576" s="83">
        <v>2020</v>
      </c>
      <c r="C1576" s="131" t="s">
        <v>771</v>
      </c>
      <c r="D1576" s="131" t="s">
        <v>772</v>
      </c>
      <c r="E1576" s="131" t="s">
        <v>773</v>
      </c>
      <c r="F1576" s="131" t="s">
        <v>774</v>
      </c>
      <c r="G1576" s="131">
        <v>940</v>
      </c>
      <c r="H1576" s="131">
        <v>870</v>
      </c>
      <c r="I1576" s="131">
        <v>80</v>
      </c>
      <c r="K1576" s="74" t="s">
        <v>1879</v>
      </c>
      <c r="L1576" s="71">
        <f t="shared" si="83"/>
        <v>0.2</v>
      </c>
      <c r="M1576" s="74">
        <f t="shared" si="86"/>
        <v>64.115520000000004</v>
      </c>
      <c r="N1576" s="72">
        <f t="shared" si="87"/>
        <v>0</v>
      </c>
      <c r="O1576" s="178" t="s">
        <v>1928</v>
      </c>
    </row>
    <row r="1577" spans="1:15" x14ac:dyDescent="0.3">
      <c r="B1577" s="83">
        <v>2020</v>
      </c>
      <c r="C1577" s="130" t="s">
        <v>727</v>
      </c>
      <c r="D1577" s="136" t="s">
        <v>728</v>
      </c>
      <c r="E1577" s="155" t="s">
        <v>729</v>
      </c>
      <c r="F1577" s="131" t="s">
        <v>730</v>
      </c>
      <c r="G1577" s="132">
        <v>1150</v>
      </c>
      <c r="H1577" s="132">
        <v>1000</v>
      </c>
      <c r="I1577" s="132">
        <v>95</v>
      </c>
      <c r="K1577" s="74" t="s">
        <v>1879</v>
      </c>
      <c r="L1577" s="71">
        <f t="shared" si="83"/>
        <v>0.3</v>
      </c>
      <c r="M1577" s="74">
        <f t="shared" si="86"/>
        <v>107.065</v>
      </c>
      <c r="N1577" s="72">
        <f t="shared" si="87"/>
        <v>0</v>
      </c>
      <c r="O1577" s="178" t="s">
        <v>1929</v>
      </c>
    </row>
    <row r="1578" spans="1:15" x14ac:dyDescent="0.3">
      <c r="B1578" s="83">
        <v>2020</v>
      </c>
      <c r="C1578" s="130" t="s">
        <v>727</v>
      </c>
      <c r="D1578" s="136" t="s">
        <v>735</v>
      </c>
      <c r="E1578" s="155" t="s">
        <v>736</v>
      </c>
      <c r="F1578" s="131" t="s">
        <v>737</v>
      </c>
      <c r="G1578" s="132"/>
      <c r="H1578" s="132"/>
      <c r="I1578" s="132"/>
      <c r="K1578" s="74" t="s">
        <v>1879</v>
      </c>
      <c r="L1578" s="71">
        <f t="shared" si="83"/>
        <v>0.3</v>
      </c>
      <c r="M1578" s="74">
        <f t="shared" si="86"/>
        <v>0</v>
      </c>
      <c r="N1578" s="72">
        <f t="shared" si="87"/>
        <v>0</v>
      </c>
      <c r="O1578" s="178"/>
    </row>
    <row r="1579" spans="1:15" x14ac:dyDescent="0.3">
      <c r="B1579" s="83">
        <v>2020</v>
      </c>
      <c r="C1579" s="130" t="s">
        <v>727</v>
      </c>
      <c r="D1579" s="136" t="s">
        <v>738</v>
      </c>
      <c r="E1579" s="155" t="s">
        <v>739</v>
      </c>
      <c r="F1579" s="131" t="s">
        <v>740</v>
      </c>
      <c r="G1579" s="132">
        <v>580</v>
      </c>
      <c r="H1579" s="132">
        <v>480</v>
      </c>
      <c r="I1579" s="132">
        <v>130</v>
      </c>
      <c r="K1579" s="74" t="s">
        <v>1879</v>
      </c>
      <c r="L1579" s="71">
        <f t="shared" si="83"/>
        <v>0.3</v>
      </c>
      <c r="M1579" s="74">
        <f t="shared" si="86"/>
        <v>35.468159999999997</v>
      </c>
      <c r="N1579" s="72">
        <f t="shared" si="87"/>
        <v>0</v>
      </c>
      <c r="O1579" s="178" t="s">
        <v>1929</v>
      </c>
    </row>
    <row r="1580" spans="1:15" x14ac:dyDescent="0.3">
      <c r="B1580" s="83">
        <v>2020</v>
      </c>
      <c r="C1580" s="130" t="s">
        <v>727</v>
      </c>
      <c r="D1580" s="136" t="s">
        <v>741</v>
      </c>
      <c r="E1580" s="155" t="s">
        <v>742</v>
      </c>
      <c r="F1580" s="131" t="s">
        <v>743</v>
      </c>
      <c r="G1580" s="132">
        <v>740</v>
      </c>
      <c r="H1580" s="132">
        <v>800</v>
      </c>
      <c r="I1580" s="132">
        <v>110</v>
      </c>
      <c r="K1580" s="74" t="s">
        <v>1879</v>
      </c>
      <c r="L1580" s="71">
        <f t="shared" si="83"/>
        <v>0.3</v>
      </c>
      <c r="M1580" s="74">
        <f t="shared" si="86"/>
        <v>63.817599999999999</v>
      </c>
      <c r="N1580" s="72">
        <f t="shared" si="87"/>
        <v>0</v>
      </c>
      <c r="O1580" s="178" t="s">
        <v>1929</v>
      </c>
    </row>
    <row r="1581" spans="1:15" x14ac:dyDescent="0.3">
      <c r="B1581" s="83">
        <v>2020</v>
      </c>
      <c r="C1581" s="130" t="s">
        <v>727</v>
      </c>
      <c r="D1581" s="136" t="s">
        <v>744</v>
      </c>
      <c r="E1581" s="155" t="s">
        <v>745</v>
      </c>
      <c r="F1581" s="131" t="s">
        <v>746</v>
      </c>
      <c r="G1581" s="132">
        <v>580</v>
      </c>
      <c r="H1581" s="132">
        <v>480</v>
      </c>
      <c r="I1581" s="132">
        <v>130</v>
      </c>
      <c r="K1581" s="74" t="s">
        <v>1879</v>
      </c>
      <c r="L1581" s="71">
        <f t="shared" si="83"/>
        <v>0.3</v>
      </c>
      <c r="M1581" s="74">
        <f t="shared" si="86"/>
        <v>35.468159999999997</v>
      </c>
      <c r="N1581" s="72">
        <f t="shared" si="87"/>
        <v>0</v>
      </c>
      <c r="O1581" s="178" t="s">
        <v>1929</v>
      </c>
    </row>
    <row r="1582" spans="1:15" x14ac:dyDescent="0.3">
      <c r="B1582" s="83">
        <v>2020</v>
      </c>
      <c r="C1582" s="130" t="s">
        <v>727</v>
      </c>
      <c r="D1582" s="136" t="s">
        <v>747</v>
      </c>
      <c r="E1582" s="155" t="s">
        <v>748</v>
      </c>
      <c r="F1582" s="131" t="s">
        <v>749</v>
      </c>
      <c r="G1582" s="132">
        <v>740</v>
      </c>
      <c r="H1582" s="132">
        <v>800</v>
      </c>
      <c r="I1582" s="132">
        <v>130</v>
      </c>
      <c r="K1582" s="74" t="s">
        <v>1879</v>
      </c>
      <c r="L1582" s="71">
        <f t="shared" si="83"/>
        <v>0.3</v>
      </c>
      <c r="M1582" s="74">
        <f t="shared" si="86"/>
        <v>75.4208</v>
      </c>
      <c r="N1582" s="72">
        <f t="shared" si="87"/>
        <v>0</v>
      </c>
      <c r="O1582" s="178" t="s">
        <v>1929</v>
      </c>
    </row>
    <row r="1583" spans="1:15" x14ac:dyDescent="0.3">
      <c r="B1583" s="83">
        <v>2020</v>
      </c>
      <c r="C1583" s="130" t="s">
        <v>727</v>
      </c>
      <c r="D1583" s="136" t="s">
        <v>750</v>
      </c>
      <c r="E1583" s="155" t="s">
        <v>751</v>
      </c>
      <c r="F1583" s="131" t="s">
        <v>752</v>
      </c>
      <c r="G1583" s="132">
        <v>740</v>
      </c>
      <c r="H1583" s="132">
        <v>800</v>
      </c>
      <c r="I1583" s="132">
        <v>110</v>
      </c>
      <c r="K1583" s="74" t="s">
        <v>1879</v>
      </c>
      <c r="L1583" s="71">
        <f t="shared" si="83"/>
        <v>0.3</v>
      </c>
      <c r="M1583" s="74">
        <f t="shared" si="86"/>
        <v>63.817599999999999</v>
      </c>
      <c r="N1583" s="72">
        <f t="shared" si="87"/>
        <v>0</v>
      </c>
      <c r="O1583" s="178" t="s">
        <v>1929</v>
      </c>
    </row>
    <row r="1584" spans="1:15" x14ac:dyDescent="0.3">
      <c r="B1584" s="83">
        <v>2020</v>
      </c>
      <c r="C1584" s="130" t="s">
        <v>727</v>
      </c>
      <c r="D1584" s="136" t="s">
        <v>753</v>
      </c>
      <c r="E1584" s="155" t="s">
        <v>754</v>
      </c>
      <c r="F1584" s="131" t="s">
        <v>755</v>
      </c>
      <c r="G1584" s="132">
        <v>940</v>
      </c>
      <c r="H1584" s="132">
        <v>1000</v>
      </c>
      <c r="I1584" s="132">
        <v>100</v>
      </c>
      <c r="K1584" s="74" t="s">
        <v>1879</v>
      </c>
      <c r="L1584" s="71">
        <f t="shared" si="83"/>
        <v>0.3</v>
      </c>
      <c r="M1584" s="74">
        <f t="shared" si="86"/>
        <v>92.12</v>
      </c>
      <c r="N1584" s="72">
        <f t="shared" si="87"/>
        <v>0</v>
      </c>
      <c r="O1584" s="178" t="s">
        <v>1929</v>
      </c>
    </row>
    <row r="1585" spans="2:15" x14ac:dyDescent="0.3">
      <c r="B1585" s="83">
        <v>2020</v>
      </c>
      <c r="C1585" s="130" t="s">
        <v>727</v>
      </c>
      <c r="D1585" s="136" t="s">
        <v>756</v>
      </c>
      <c r="E1585" s="155" t="s">
        <v>757</v>
      </c>
      <c r="F1585" s="131" t="s">
        <v>758</v>
      </c>
      <c r="G1585" s="132">
        <v>940</v>
      </c>
      <c r="H1585" s="132">
        <v>1000</v>
      </c>
      <c r="I1585" s="132">
        <v>100</v>
      </c>
      <c r="K1585" s="74" t="s">
        <v>1879</v>
      </c>
      <c r="L1585" s="71">
        <f t="shared" si="83"/>
        <v>0.3</v>
      </c>
      <c r="M1585" s="74">
        <f t="shared" si="86"/>
        <v>92.12</v>
      </c>
      <c r="N1585" s="72">
        <f t="shared" si="87"/>
        <v>0</v>
      </c>
      <c r="O1585" s="178" t="s">
        <v>1929</v>
      </c>
    </row>
    <row r="1586" spans="2:15" x14ac:dyDescent="0.3">
      <c r="B1586" s="83">
        <v>2020</v>
      </c>
      <c r="C1586" s="130" t="s">
        <v>727</v>
      </c>
      <c r="D1586" s="136" t="s">
        <v>759</v>
      </c>
      <c r="E1586" s="155" t="s">
        <v>760</v>
      </c>
      <c r="F1586" s="131" t="s">
        <v>761</v>
      </c>
      <c r="G1586" s="132">
        <v>940</v>
      </c>
      <c r="H1586" s="132">
        <v>1000</v>
      </c>
      <c r="I1586" s="132">
        <v>100</v>
      </c>
      <c r="K1586" s="74" t="s">
        <v>1879</v>
      </c>
      <c r="L1586" s="71">
        <f t="shared" si="83"/>
        <v>0.3</v>
      </c>
      <c r="M1586" s="74">
        <f t="shared" si="86"/>
        <v>92.12</v>
      </c>
      <c r="N1586" s="72">
        <f t="shared" si="87"/>
        <v>0</v>
      </c>
      <c r="O1586" s="178" t="s">
        <v>1929</v>
      </c>
    </row>
    <row r="1587" spans="2:15" x14ac:dyDescent="0.3">
      <c r="B1587" s="83">
        <v>2020</v>
      </c>
      <c r="C1587" s="130" t="s">
        <v>727</v>
      </c>
      <c r="D1587" s="136" t="s">
        <v>762</v>
      </c>
      <c r="E1587" s="155" t="s">
        <v>763</v>
      </c>
      <c r="F1587" s="131" t="s">
        <v>764</v>
      </c>
      <c r="G1587" s="132">
        <v>580</v>
      </c>
      <c r="H1587" s="132">
        <v>400</v>
      </c>
      <c r="I1587" s="132">
        <v>70</v>
      </c>
      <c r="K1587" s="74" t="s">
        <v>1879</v>
      </c>
      <c r="L1587" s="71">
        <f t="shared" si="83"/>
        <v>0.3</v>
      </c>
      <c r="M1587" s="74">
        <f t="shared" si="86"/>
        <v>15.9152</v>
      </c>
      <c r="N1587" s="72">
        <f t="shared" si="87"/>
        <v>0</v>
      </c>
      <c r="O1587" s="178" t="s">
        <v>1929</v>
      </c>
    </row>
    <row r="1588" spans="2:15" x14ac:dyDescent="0.3">
      <c r="B1588" s="83">
        <v>2020</v>
      </c>
      <c r="C1588" s="130" t="s">
        <v>727</v>
      </c>
      <c r="D1588" s="136" t="s">
        <v>765</v>
      </c>
      <c r="E1588" s="155" t="s">
        <v>766</v>
      </c>
      <c r="F1588" s="131" t="s">
        <v>767</v>
      </c>
      <c r="G1588" s="132">
        <v>835</v>
      </c>
      <c r="H1588" s="132">
        <v>520</v>
      </c>
      <c r="I1588" s="132">
        <v>120</v>
      </c>
      <c r="K1588" s="74" t="s">
        <v>1879</v>
      </c>
      <c r="L1588" s="71">
        <f t="shared" si="83"/>
        <v>0.3</v>
      </c>
      <c r="M1588" s="74">
        <f t="shared" si="86"/>
        <v>51.061920000000001</v>
      </c>
      <c r="N1588" s="72">
        <f t="shared" si="87"/>
        <v>0</v>
      </c>
      <c r="O1588" s="178" t="s">
        <v>1929</v>
      </c>
    </row>
    <row r="1589" spans="2:15" x14ac:dyDescent="0.3">
      <c r="B1589" s="83">
        <v>2020</v>
      </c>
      <c r="C1589" s="130" t="s">
        <v>727</v>
      </c>
      <c r="D1589" s="136" t="s">
        <v>768</v>
      </c>
      <c r="E1589" s="155" t="s">
        <v>769</v>
      </c>
      <c r="F1589" s="131" t="s">
        <v>770</v>
      </c>
      <c r="G1589" s="132">
        <v>890</v>
      </c>
      <c r="H1589" s="132">
        <v>700</v>
      </c>
      <c r="I1589" s="132">
        <v>120</v>
      </c>
      <c r="K1589" s="74" t="s">
        <v>1879</v>
      </c>
      <c r="L1589" s="71">
        <f t="shared" si="83"/>
        <v>0.3</v>
      </c>
      <c r="M1589" s="74">
        <f t="shared" si="86"/>
        <v>73.264799999999994</v>
      </c>
      <c r="N1589" s="72">
        <f t="shared" si="87"/>
        <v>0</v>
      </c>
      <c r="O1589" s="178" t="s">
        <v>1929</v>
      </c>
    </row>
    <row r="1590" spans="2:15" x14ac:dyDescent="0.3">
      <c r="B1590" s="83">
        <v>2020</v>
      </c>
      <c r="C1590" s="130" t="s">
        <v>727</v>
      </c>
      <c r="D1590" s="136" t="s">
        <v>775</v>
      </c>
      <c r="E1590" s="155" t="s">
        <v>776</v>
      </c>
      <c r="F1590" s="131" t="s">
        <v>777</v>
      </c>
      <c r="G1590" s="132">
        <v>1150</v>
      </c>
      <c r="H1590" s="132">
        <v>1000</v>
      </c>
      <c r="I1590" s="132">
        <v>100</v>
      </c>
      <c r="K1590" s="74" t="s">
        <v>1879</v>
      </c>
      <c r="L1590" s="71">
        <f t="shared" si="83"/>
        <v>0.3</v>
      </c>
      <c r="M1590" s="74">
        <f t="shared" si="86"/>
        <v>112.7</v>
      </c>
      <c r="N1590" s="72">
        <f t="shared" si="87"/>
        <v>0</v>
      </c>
      <c r="O1590" s="178" t="s">
        <v>1929</v>
      </c>
    </row>
    <row r="1591" spans="2:15" x14ac:dyDescent="0.3">
      <c r="B1591" s="83">
        <v>2020</v>
      </c>
      <c r="C1591" s="130" t="s">
        <v>727</v>
      </c>
      <c r="D1591" s="136" t="s">
        <v>778</v>
      </c>
      <c r="E1591" s="155" t="s">
        <v>779</v>
      </c>
      <c r="F1591" s="131" t="s">
        <v>780</v>
      </c>
      <c r="G1591" s="132">
        <v>940</v>
      </c>
      <c r="H1591" s="132">
        <v>880</v>
      </c>
      <c r="I1591" s="132">
        <v>110</v>
      </c>
      <c r="K1591" s="74" t="s">
        <v>1879</v>
      </c>
      <c r="L1591" s="71">
        <f t="shared" si="83"/>
        <v>0.3</v>
      </c>
      <c r="M1591" s="74">
        <f t="shared" si="86"/>
        <v>89.172160000000005</v>
      </c>
      <c r="N1591" s="72">
        <f t="shared" si="87"/>
        <v>0</v>
      </c>
      <c r="O1591" s="178" t="s">
        <v>1929</v>
      </c>
    </row>
    <row r="1592" spans="2:15" x14ac:dyDescent="0.3">
      <c r="B1592" s="83">
        <v>2020</v>
      </c>
      <c r="C1592" s="131" t="s">
        <v>781</v>
      </c>
      <c r="D1592" s="131" t="s">
        <v>782</v>
      </c>
      <c r="E1592" s="131" t="s">
        <v>783</v>
      </c>
      <c r="F1592" s="131" t="s">
        <v>784</v>
      </c>
      <c r="G1592" s="131">
        <v>580</v>
      </c>
      <c r="H1592" s="131">
        <v>450</v>
      </c>
      <c r="I1592" s="131">
        <v>70</v>
      </c>
      <c r="K1592" s="74" t="s">
        <v>1879</v>
      </c>
      <c r="L1592" s="71">
        <f t="shared" si="83"/>
        <v>0</v>
      </c>
      <c r="M1592" s="74">
        <f t="shared" si="86"/>
        <v>17.904599999999999</v>
      </c>
      <c r="N1592" s="72">
        <f t="shared" si="87"/>
        <v>0</v>
      </c>
      <c r="O1592" s="131" t="s">
        <v>1930</v>
      </c>
    </row>
    <row r="1593" spans="2:15" x14ac:dyDescent="0.3">
      <c r="B1593" s="83">
        <v>2020</v>
      </c>
      <c r="C1593" s="131" t="s">
        <v>781</v>
      </c>
      <c r="D1593" s="131" t="s">
        <v>785</v>
      </c>
      <c r="E1593" s="131" t="s">
        <v>786</v>
      </c>
      <c r="F1593" s="131" t="s">
        <v>787</v>
      </c>
      <c r="G1593" s="131">
        <v>780</v>
      </c>
      <c r="H1593" s="131">
        <v>620</v>
      </c>
      <c r="I1593" s="131">
        <v>80</v>
      </c>
      <c r="K1593" s="74" t="s">
        <v>1879</v>
      </c>
      <c r="L1593" s="71">
        <f t="shared" si="83"/>
        <v>0</v>
      </c>
      <c r="M1593" s="74">
        <f t="shared" si="86"/>
        <v>37.914239999999999</v>
      </c>
      <c r="N1593" s="72">
        <f t="shared" si="87"/>
        <v>0</v>
      </c>
      <c r="O1593" s="131" t="s">
        <v>1930</v>
      </c>
    </row>
    <row r="1594" spans="2:15" x14ac:dyDescent="0.3">
      <c r="B1594" s="83">
        <v>2020</v>
      </c>
      <c r="C1594" s="131" t="s">
        <v>781</v>
      </c>
      <c r="D1594" s="131" t="s">
        <v>155</v>
      </c>
      <c r="E1594" s="131" t="s">
        <v>788</v>
      </c>
      <c r="F1594" s="131" t="s">
        <v>789</v>
      </c>
      <c r="G1594" s="131">
        <v>1000</v>
      </c>
      <c r="H1594" s="131">
        <v>880</v>
      </c>
      <c r="I1594" s="131">
        <v>90</v>
      </c>
      <c r="K1594" s="74" t="s">
        <v>1879</v>
      </c>
      <c r="L1594" s="71">
        <f t="shared" si="83"/>
        <v>0</v>
      </c>
      <c r="M1594" s="74">
        <f t="shared" si="86"/>
        <v>77.616</v>
      </c>
      <c r="N1594" s="72">
        <f t="shared" si="87"/>
        <v>0</v>
      </c>
      <c r="O1594" s="131" t="s">
        <v>1929</v>
      </c>
    </row>
    <row r="1595" spans="2:15" x14ac:dyDescent="0.3">
      <c r="B1595" s="83">
        <v>2020</v>
      </c>
      <c r="C1595" s="131" t="s">
        <v>781</v>
      </c>
      <c r="D1595" s="131" t="s">
        <v>509</v>
      </c>
      <c r="E1595" s="131" t="s">
        <v>814</v>
      </c>
      <c r="F1595" s="131" t="s">
        <v>815</v>
      </c>
      <c r="G1595" s="131">
        <v>580</v>
      </c>
      <c r="H1595" s="131">
        <v>350</v>
      </c>
      <c r="I1595" s="131">
        <v>80</v>
      </c>
      <c r="K1595" s="74" t="s">
        <v>1879</v>
      </c>
      <c r="L1595" s="71">
        <f t="shared" si="83"/>
        <v>0</v>
      </c>
      <c r="M1595" s="74">
        <f t="shared" si="86"/>
        <v>15.9152</v>
      </c>
      <c r="N1595" s="72">
        <f t="shared" si="87"/>
        <v>0</v>
      </c>
      <c r="O1595" s="131" t="s">
        <v>1930</v>
      </c>
    </row>
    <row r="1596" spans="2:15" x14ac:dyDescent="0.3">
      <c r="B1596" s="83">
        <v>2020</v>
      </c>
      <c r="C1596" s="131" t="s">
        <v>781</v>
      </c>
      <c r="D1596" s="131" t="s">
        <v>511</v>
      </c>
      <c r="E1596" s="131" t="s">
        <v>816</v>
      </c>
      <c r="F1596" s="131" t="s">
        <v>817</v>
      </c>
      <c r="G1596" s="131">
        <v>680</v>
      </c>
      <c r="H1596" s="131">
        <v>575</v>
      </c>
      <c r="I1596" s="131">
        <v>80</v>
      </c>
      <c r="K1596" s="74" t="s">
        <v>1879</v>
      </c>
      <c r="L1596" s="71">
        <f t="shared" si="83"/>
        <v>0</v>
      </c>
      <c r="M1596" s="74">
        <f t="shared" si="86"/>
        <v>30.654399999999999</v>
      </c>
      <c r="N1596" s="72">
        <f t="shared" si="87"/>
        <v>0</v>
      </c>
      <c r="O1596" s="131" t="s">
        <v>1930</v>
      </c>
    </row>
    <row r="1597" spans="2:15" x14ac:dyDescent="0.3">
      <c r="B1597" s="83">
        <v>2020</v>
      </c>
      <c r="C1597" s="131" t="s">
        <v>781</v>
      </c>
      <c r="D1597" s="131" t="s">
        <v>818</v>
      </c>
      <c r="E1597" s="131" t="s">
        <v>819</v>
      </c>
      <c r="F1597" s="131" t="s">
        <v>820</v>
      </c>
      <c r="G1597" s="131">
        <v>785</v>
      </c>
      <c r="H1597" s="131">
        <v>710</v>
      </c>
      <c r="I1597" s="131">
        <v>100</v>
      </c>
      <c r="K1597" s="74" t="s">
        <v>1879</v>
      </c>
      <c r="L1597" s="71">
        <f t="shared" si="83"/>
        <v>0</v>
      </c>
      <c r="M1597" s="74">
        <f t="shared" si="86"/>
        <v>54.6203</v>
      </c>
      <c r="N1597" s="72">
        <f t="shared" si="87"/>
        <v>0</v>
      </c>
      <c r="O1597" s="131" t="s">
        <v>1930</v>
      </c>
    </row>
    <row r="1598" spans="2:15" x14ac:dyDescent="0.3">
      <c r="B1598" s="83">
        <v>2020</v>
      </c>
      <c r="C1598" s="131" t="s">
        <v>781</v>
      </c>
      <c r="D1598" s="131" t="s">
        <v>833</v>
      </c>
      <c r="E1598" s="131" t="s">
        <v>834</v>
      </c>
      <c r="F1598" s="131" t="s">
        <v>835</v>
      </c>
      <c r="G1598" s="131">
        <v>1040</v>
      </c>
      <c r="H1598" s="131">
        <v>980</v>
      </c>
      <c r="I1598" s="131">
        <v>90</v>
      </c>
      <c r="K1598" s="74" t="s">
        <v>1879</v>
      </c>
      <c r="L1598" s="71">
        <f t="shared" si="83"/>
        <v>0</v>
      </c>
      <c r="M1598" s="74">
        <f t="shared" si="86"/>
        <v>89.893439999999998</v>
      </c>
      <c r="N1598" s="72">
        <f t="shared" si="87"/>
        <v>0</v>
      </c>
      <c r="O1598" s="131" t="s">
        <v>1925</v>
      </c>
    </row>
    <row r="1599" spans="2:15" x14ac:dyDescent="0.3">
      <c r="B1599" s="83">
        <v>2020</v>
      </c>
      <c r="C1599" s="131" t="s">
        <v>781</v>
      </c>
      <c r="D1599" s="131" t="s">
        <v>836</v>
      </c>
      <c r="E1599" s="131" t="s">
        <v>837</v>
      </c>
      <c r="F1599" s="131" t="s">
        <v>838</v>
      </c>
      <c r="G1599" s="132">
        <v>835</v>
      </c>
      <c r="H1599" s="132">
        <v>520</v>
      </c>
      <c r="I1599" s="132">
        <v>120</v>
      </c>
      <c r="K1599" s="74" t="s">
        <v>1879</v>
      </c>
      <c r="L1599" s="71">
        <f t="shared" si="83"/>
        <v>0</v>
      </c>
      <c r="M1599" s="74">
        <f t="shared" si="86"/>
        <v>51.061920000000001</v>
      </c>
      <c r="N1599" s="72">
        <f t="shared" si="87"/>
        <v>0</v>
      </c>
      <c r="O1599" s="131" t="s">
        <v>1929</v>
      </c>
    </row>
    <row r="1600" spans="2:15" x14ac:dyDescent="0.3">
      <c r="B1600" s="83">
        <v>2020</v>
      </c>
      <c r="C1600" s="131" t="s">
        <v>781</v>
      </c>
      <c r="D1600" s="131" t="s">
        <v>839</v>
      </c>
      <c r="E1600" s="131" t="s">
        <v>840</v>
      </c>
      <c r="F1600" s="131" t="s">
        <v>841</v>
      </c>
      <c r="G1600" s="131">
        <v>1150</v>
      </c>
      <c r="H1600" s="131">
        <v>950</v>
      </c>
      <c r="I1600" s="131">
        <v>80</v>
      </c>
      <c r="K1600" s="74" t="s">
        <v>1879</v>
      </c>
      <c r="L1600" s="71">
        <f t="shared" si="83"/>
        <v>0.2</v>
      </c>
      <c r="M1600" s="74">
        <f t="shared" si="86"/>
        <v>85.652000000000001</v>
      </c>
      <c r="N1600" s="72">
        <f t="shared" si="87"/>
        <v>0</v>
      </c>
      <c r="O1600" s="131" t="s">
        <v>1928</v>
      </c>
    </row>
    <row r="1601" spans="2:15" x14ac:dyDescent="0.3">
      <c r="B1601" s="83">
        <v>2020</v>
      </c>
      <c r="C1601" s="131" t="s">
        <v>781</v>
      </c>
      <c r="D1601" s="131" t="s">
        <v>845</v>
      </c>
      <c r="E1601" s="131" t="s">
        <v>846</v>
      </c>
      <c r="F1601" s="131" t="s">
        <v>847</v>
      </c>
      <c r="G1601" s="131"/>
      <c r="H1601" s="131"/>
      <c r="I1601" s="131"/>
      <c r="K1601" s="74" t="s">
        <v>1879</v>
      </c>
      <c r="L1601" s="71">
        <f t="shared" si="83"/>
        <v>0</v>
      </c>
      <c r="M1601" s="74">
        <f t="shared" si="86"/>
        <v>0</v>
      </c>
      <c r="N1601" s="72">
        <f t="shared" si="87"/>
        <v>0</v>
      </c>
      <c r="O1601" s="131" t="s">
        <v>1931</v>
      </c>
    </row>
    <row r="1602" spans="2:15" x14ac:dyDescent="0.3">
      <c r="B1602" s="83">
        <v>2020</v>
      </c>
      <c r="C1602" s="131" t="s">
        <v>781</v>
      </c>
      <c r="D1602" s="131" t="s">
        <v>842</v>
      </c>
      <c r="E1602" s="131" t="s">
        <v>843</v>
      </c>
      <c r="F1602" s="131" t="s">
        <v>844</v>
      </c>
      <c r="G1602" s="131">
        <v>1240</v>
      </c>
      <c r="H1602" s="131">
        <v>1090</v>
      </c>
      <c r="I1602" s="131">
        <v>100</v>
      </c>
      <c r="K1602" s="74" t="s">
        <v>1879</v>
      </c>
      <c r="L1602" s="71">
        <f t="shared" si="83"/>
        <v>0</v>
      </c>
      <c r="M1602" s="74">
        <f t="shared" si="86"/>
        <v>132.45679999999999</v>
      </c>
      <c r="N1602" s="72">
        <f t="shared" si="87"/>
        <v>0</v>
      </c>
      <c r="O1602" s="131" t="s">
        <v>1931</v>
      </c>
    </row>
    <row r="1603" spans="2:15" x14ac:dyDescent="0.3">
      <c r="B1603" s="83">
        <v>2020</v>
      </c>
      <c r="C1603" s="131" t="s">
        <v>781</v>
      </c>
      <c r="D1603" s="131" t="s">
        <v>848</v>
      </c>
      <c r="E1603" s="131" t="s">
        <v>849</v>
      </c>
      <c r="F1603" s="131" t="s">
        <v>850</v>
      </c>
      <c r="G1603" s="131">
        <v>580</v>
      </c>
      <c r="H1603" s="131">
        <v>405</v>
      </c>
      <c r="I1603" s="131">
        <v>70</v>
      </c>
      <c r="K1603" s="74" t="s">
        <v>1879</v>
      </c>
      <c r="L1603" s="71">
        <f t="shared" si="83"/>
        <v>0</v>
      </c>
      <c r="M1603" s="74">
        <f t="shared" si="86"/>
        <v>16.114139999999999</v>
      </c>
      <c r="N1603" s="72">
        <f t="shared" si="87"/>
        <v>0</v>
      </c>
      <c r="O1603" s="131" t="s">
        <v>1930</v>
      </c>
    </row>
    <row r="1604" spans="2:15" x14ac:dyDescent="0.3">
      <c r="B1604" s="83">
        <v>2020</v>
      </c>
      <c r="C1604" s="131" t="s">
        <v>781</v>
      </c>
      <c r="D1604" s="131" t="s">
        <v>851</v>
      </c>
      <c r="E1604" s="131" t="s">
        <v>852</v>
      </c>
      <c r="F1604" s="131" t="s">
        <v>853</v>
      </c>
      <c r="G1604" s="131">
        <v>1040</v>
      </c>
      <c r="H1604" s="131">
        <v>950</v>
      </c>
      <c r="I1604" s="131">
        <v>85</v>
      </c>
      <c r="K1604" s="74" t="s">
        <v>1879</v>
      </c>
      <c r="L1604" s="71">
        <f t="shared" si="83"/>
        <v>0.2</v>
      </c>
      <c r="M1604" s="74">
        <f t="shared" si="86"/>
        <v>82.300399999999996</v>
      </c>
      <c r="N1604" s="72">
        <f t="shared" si="87"/>
        <v>0</v>
      </c>
      <c r="O1604" s="131" t="s">
        <v>1928</v>
      </c>
    </row>
    <row r="1605" spans="2:15" x14ac:dyDescent="0.3">
      <c r="B1605" s="83">
        <v>2020</v>
      </c>
      <c r="C1605" s="131" t="s">
        <v>781</v>
      </c>
      <c r="D1605" s="131" t="s">
        <v>854</v>
      </c>
      <c r="E1605" s="131" t="s">
        <v>855</v>
      </c>
      <c r="F1605" s="131" t="s">
        <v>856</v>
      </c>
      <c r="G1605" s="131">
        <v>580</v>
      </c>
      <c r="H1605" s="131">
        <v>450</v>
      </c>
      <c r="I1605" s="131">
        <v>70</v>
      </c>
      <c r="K1605" s="74" t="s">
        <v>1879</v>
      </c>
      <c r="L1605" s="71">
        <f t="shared" si="83"/>
        <v>0</v>
      </c>
      <c r="M1605" s="74">
        <f t="shared" si="86"/>
        <v>17.904599999999999</v>
      </c>
      <c r="N1605" s="72">
        <f t="shared" si="87"/>
        <v>0</v>
      </c>
      <c r="O1605" s="131" t="s">
        <v>1930</v>
      </c>
    </row>
    <row r="1606" spans="2:15" x14ac:dyDescent="0.3">
      <c r="B1606" s="83">
        <v>2020</v>
      </c>
      <c r="C1606" s="131" t="s">
        <v>781</v>
      </c>
      <c r="D1606" s="131" t="s">
        <v>859</v>
      </c>
      <c r="E1606" s="131" t="s">
        <v>860</v>
      </c>
      <c r="F1606" s="131" t="s">
        <v>861</v>
      </c>
      <c r="G1606" s="131">
        <v>1150</v>
      </c>
      <c r="H1606" s="131">
        <v>1000</v>
      </c>
      <c r="I1606" s="131">
        <v>100</v>
      </c>
      <c r="K1606" s="74" t="s">
        <v>1879</v>
      </c>
      <c r="L1606" s="71">
        <f t="shared" si="83"/>
        <v>0.2</v>
      </c>
      <c r="M1606" s="74">
        <f t="shared" si="86"/>
        <v>112.7</v>
      </c>
      <c r="N1606" s="72">
        <f t="shared" si="87"/>
        <v>0</v>
      </c>
      <c r="O1606" s="131" t="s">
        <v>1928</v>
      </c>
    </row>
    <row r="1607" spans="2:15" x14ac:dyDescent="0.3">
      <c r="B1607" s="83">
        <v>2020</v>
      </c>
      <c r="C1607" s="131" t="s">
        <v>781</v>
      </c>
      <c r="D1607" s="131" t="s">
        <v>862</v>
      </c>
      <c r="E1607" s="131" t="s">
        <v>863</v>
      </c>
      <c r="F1607" s="131" t="s">
        <v>864</v>
      </c>
      <c r="G1607" s="131">
        <v>1040</v>
      </c>
      <c r="H1607" s="131">
        <v>950</v>
      </c>
      <c r="I1607" s="131">
        <v>85</v>
      </c>
      <c r="K1607" s="74" t="s">
        <v>1879</v>
      </c>
      <c r="L1607" s="71">
        <f t="shared" si="83"/>
        <v>0.2</v>
      </c>
      <c r="M1607" s="74">
        <f t="shared" si="86"/>
        <v>82.300399999999996</v>
      </c>
      <c r="N1607" s="72">
        <f t="shared" si="87"/>
        <v>0</v>
      </c>
      <c r="O1607" s="131" t="s">
        <v>1928</v>
      </c>
    </row>
    <row r="1608" spans="2:15" x14ac:dyDescent="0.3">
      <c r="B1608" s="83">
        <v>2020</v>
      </c>
      <c r="C1608" s="131" t="s">
        <v>781</v>
      </c>
      <c r="D1608" s="131" t="s">
        <v>865</v>
      </c>
      <c r="E1608" s="131" t="s">
        <v>866</v>
      </c>
      <c r="F1608" s="131" t="s">
        <v>867</v>
      </c>
      <c r="G1608" s="131">
        <v>785</v>
      </c>
      <c r="H1608" s="131">
        <v>660</v>
      </c>
      <c r="I1608" s="131">
        <v>70</v>
      </c>
      <c r="K1608" s="74" t="s">
        <v>1879</v>
      </c>
      <c r="L1608" s="71">
        <f t="shared" si="83"/>
        <v>0</v>
      </c>
      <c r="M1608" s="74">
        <f t="shared" si="86"/>
        <v>35.54166</v>
      </c>
      <c r="N1608" s="72">
        <f t="shared" si="87"/>
        <v>0</v>
      </c>
      <c r="O1608" s="131" t="s">
        <v>1930</v>
      </c>
    </row>
    <row r="1609" spans="2:15" x14ac:dyDescent="0.3">
      <c r="B1609" s="83">
        <v>2020</v>
      </c>
      <c r="C1609" s="131" t="s">
        <v>781</v>
      </c>
      <c r="D1609" s="131" t="s">
        <v>868</v>
      </c>
      <c r="E1609" s="131" t="s">
        <v>869</v>
      </c>
      <c r="F1609" s="131" t="s">
        <v>870</v>
      </c>
      <c r="G1609" s="131">
        <v>1000</v>
      </c>
      <c r="H1609" s="131">
        <v>900</v>
      </c>
      <c r="I1609" s="131">
        <v>80</v>
      </c>
      <c r="K1609" s="74" t="s">
        <v>1879</v>
      </c>
      <c r="L1609" s="71">
        <f t="shared" si="83"/>
        <v>0</v>
      </c>
      <c r="M1609" s="74">
        <f t="shared" si="86"/>
        <v>70.56</v>
      </c>
      <c r="N1609" s="72">
        <f t="shared" si="87"/>
        <v>0</v>
      </c>
      <c r="O1609" s="131" t="s">
        <v>1929</v>
      </c>
    </row>
    <row r="1610" spans="2:15" x14ac:dyDescent="0.3">
      <c r="B1610" s="83">
        <v>2020</v>
      </c>
      <c r="C1610" s="131" t="s">
        <v>781</v>
      </c>
      <c r="D1610" s="131" t="s">
        <v>871</v>
      </c>
      <c r="E1610" s="131" t="s">
        <v>872</v>
      </c>
      <c r="F1610" s="131" t="s">
        <v>873</v>
      </c>
      <c r="G1610" s="131">
        <v>580</v>
      </c>
      <c r="H1610" s="131">
        <v>405</v>
      </c>
      <c r="I1610" s="131">
        <v>70</v>
      </c>
      <c r="K1610" s="74" t="s">
        <v>1879</v>
      </c>
      <c r="L1610" s="71">
        <f t="shared" si="83"/>
        <v>0</v>
      </c>
      <c r="M1610" s="74">
        <f t="shared" si="86"/>
        <v>16.114139999999999</v>
      </c>
      <c r="N1610" s="72">
        <f t="shared" si="87"/>
        <v>0</v>
      </c>
      <c r="O1610" s="131" t="s">
        <v>1930</v>
      </c>
    </row>
    <row r="1611" spans="2:15" x14ac:dyDescent="0.3">
      <c r="B1611" s="83">
        <v>2020</v>
      </c>
      <c r="C1611" s="131" t="s">
        <v>781</v>
      </c>
      <c r="D1611" s="131" t="s">
        <v>874</v>
      </c>
      <c r="E1611" s="131" t="s">
        <v>875</v>
      </c>
      <c r="F1611" s="131" t="s">
        <v>876</v>
      </c>
      <c r="G1611" s="131">
        <v>1000</v>
      </c>
      <c r="H1611" s="131">
        <v>900</v>
      </c>
      <c r="I1611" s="131">
        <v>80</v>
      </c>
      <c r="K1611" s="74" t="s">
        <v>1879</v>
      </c>
      <c r="L1611" s="71">
        <f t="shared" ref="L1611:L1674" si="88">IF(AND(C1611="Botanic",B1611&gt;2017),0.3,IF(AND(O1611="Placel",B1611&gt;2017), 0.2,IF(AND(OR(D1611="UTRU50E",D1611 = "UEPL50E", D1611 = "UGBS20E"),B1611&gt;2019),0.2,0)))</f>
        <v>0</v>
      </c>
      <c r="M1611" s="74">
        <f t="shared" si="86"/>
        <v>70.56</v>
      </c>
      <c r="N1611" s="72">
        <f t="shared" si="87"/>
        <v>0</v>
      </c>
      <c r="O1611" s="131" t="s">
        <v>1929</v>
      </c>
    </row>
    <row r="1612" spans="2:15" x14ac:dyDescent="0.3">
      <c r="B1612" s="83">
        <v>2020</v>
      </c>
      <c r="C1612" s="131" t="s">
        <v>781</v>
      </c>
      <c r="D1612" s="131" t="s">
        <v>877</v>
      </c>
      <c r="E1612" s="131" t="s">
        <v>878</v>
      </c>
      <c r="F1612" s="131" t="s">
        <v>879</v>
      </c>
      <c r="G1612" s="131">
        <v>940</v>
      </c>
      <c r="H1612" s="131">
        <v>870</v>
      </c>
      <c r="I1612" s="131">
        <v>80</v>
      </c>
      <c r="K1612" s="74" t="s">
        <v>1879</v>
      </c>
      <c r="L1612" s="71">
        <f t="shared" si="88"/>
        <v>0.2</v>
      </c>
      <c r="M1612" s="74">
        <f t="shared" si="86"/>
        <v>64.115520000000004</v>
      </c>
      <c r="N1612" s="72">
        <f t="shared" si="87"/>
        <v>0</v>
      </c>
      <c r="O1612" s="131" t="s">
        <v>1928</v>
      </c>
    </row>
    <row r="1613" spans="2:15" x14ac:dyDescent="0.3">
      <c r="B1613" s="83">
        <v>2020</v>
      </c>
      <c r="C1613" s="131" t="s">
        <v>781</v>
      </c>
      <c r="D1613" s="131" t="s">
        <v>880</v>
      </c>
      <c r="E1613" s="131" t="s">
        <v>881</v>
      </c>
      <c r="F1613" s="131" t="s">
        <v>882</v>
      </c>
      <c r="G1613" s="131">
        <v>580</v>
      </c>
      <c r="H1613" s="131">
        <v>405</v>
      </c>
      <c r="I1613" s="131">
        <v>70</v>
      </c>
      <c r="K1613" s="74" t="s">
        <v>1879</v>
      </c>
      <c r="L1613" s="71">
        <f t="shared" si="88"/>
        <v>0</v>
      </c>
      <c r="M1613" s="74">
        <f t="shared" si="86"/>
        <v>16.114139999999999</v>
      </c>
      <c r="N1613" s="72">
        <f t="shared" si="87"/>
        <v>0</v>
      </c>
      <c r="O1613" s="131" t="s">
        <v>1930</v>
      </c>
    </row>
    <row r="1614" spans="2:15" x14ac:dyDescent="0.3">
      <c r="B1614" s="83">
        <v>2020</v>
      </c>
      <c r="C1614" s="131" t="s">
        <v>781</v>
      </c>
      <c r="D1614" s="131" t="s">
        <v>883</v>
      </c>
      <c r="E1614" s="131" t="s">
        <v>884</v>
      </c>
      <c r="F1614" s="131" t="s">
        <v>885</v>
      </c>
      <c r="G1614" s="131">
        <v>730</v>
      </c>
      <c r="H1614" s="131">
        <v>600</v>
      </c>
      <c r="I1614" s="131">
        <v>70</v>
      </c>
      <c r="K1614" s="74" t="s">
        <v>1879</v>
      </c>
      <c r="L1614" s="71">
        <f t="shared" si="88"/>
        <v>0</v>
      </c>
      <c r="M1614" s="74">
        <f t="shared" si="86"/>
        <v>30.046800000000001</v>
      </c>
      <c r="N1614" s="72">
        <f t="shared" si="87"/>
        <v>0</v>
      </c>
      <c r="O1614" s="131" t="s">
        <v>1930</v>
      </c>
    </row>
    <row r="1615" spans="2:15" x14ac:dyDescent="0.3">
      <c r="B1615" s="83">
        <v>2020</v>
      </c>
      <c r="C1615" s="131" t="s">
        <v>781</v>
      </c>
      <c r="D1615" s="131" t="s">
        <v>889</v>
      </c>
      <c r="E1615" s="131" t="s">
        <v>890</v>
      </c>
      <c r="F1615" s="131" t="s">
        <v>891</v>
      </c>
      <c r="G1615" s="131">
        <v>580</v>
      </c>
      <c r="H1615" s="131">
        <v>405</v>
      </c>
      <c r="I1615" s="131">
        <v>70</v>
      </c>
      <c r="K1615" s="74" t="s">
        <v>1879</v>
      </c>
      <c r="L1615" s="71">
        <f t="shared" si="88"/>
        <v>0</v>
      </c>
      <c r="M1615" s="74">
        <f t="shared" si="86"/>
        <v>16.114139999999999</v>
      </c>
      <c r="N1615" s="72">
        <f t="shared" si="87"/>
        <v>0</v>
      </c>
      <c r="O1615" s="131" t="s">
        <v>1930</v>
      </c>
    </row>
    <row r="1616" spans="2:15" x14ac:dyDescent="0.3">
      <c r="B1616" s="83">
        <v>2020</v>
      </c>
      <c r="C1616" s="131" t="s">
        <v>781</v>
      </c>
      <c r="D1616" s="131" t="s">
        <v>892</v>
      </c>
      <c r="E1616" s="131" t="s">
        <v>893</v>
      </c>
      <c r="F1616" s="131" t="s">
        <v>894</v>
      </c>
      <c r="G1616" s="131">
        <v>730</v>
      </c>
      <c r="H1616" s="131">
        <v>600</v>
      </c>
      <c r="I1616" s="131">
        <v>70</v>
      </c>
      <c r="K1616" s="74" t="s">
        <v>1879</v>
      </c>
      <c r="L1616" s="71">
        <f t="shared" si="88"/>
        <v>0</v>
      </c>
      <c r="M1616" s="74">
        <f t="shared" si="86"/>
        <v>30.046800000000001</v>
      </c>
      <c r="N1616" s="72">
        <f t="shared" si="87"/>
        <v>0</v>
      </c>
      <c r="O1616" s="131" t="s">
        <v>1930</v>
      </c>
    </row>
    <row r="1617" spans="2:15" x14ac:dyDescent="0.3">
      <c r="B1617" s="83">
        <v>2020</v>
      </c>
      <c r="C1617" s="131" t="s">
        <v>781</v>
      </c>
      <c r="D1617" s="131" t="s">
        <v>895</v>
      </c>
      <c r="E1617" s="131" t="s">
        <v>896</v>
      </c>
      <c r="F1617" s="131" t="s">
        <v>897</v>
      </c>
      <c r="G1617" s="131">
        <v>940</v>
      </c>
      <c r="H1617" s="131">
        <v>880</v>
      </c>
      <c r="I1617" s="131">
        <v>80</v>
      </c>
      <c r="K1617" s="74" t="s">
        <v>1879</v>
      </c>
      <c r="L1617" s="71">
        <f t="shared" si="88"/>
        <v>0</v>
      </c>
      <c r="M1617" s="74">
        <f t="shared" si="86"/>
        <v>64.85248</v>
      </c>
      <c r="N1617" s="72">
        <f t="shared" si="87"/>
        <v>0</v>
      </c>
      <c r="O1617" s="131" t="s">
        <v>1929</v>
      </c>
    </row>
    <row r="1618" spans="2:15" x14ac:dyDescent="0.3">
      <c r="B1618" s="83">
        <v>2020</v>
      </c>
      <c r="C1618" s="131" t="s">
        <v>781</v>
      </c>
      <c r="D1618" s="131" t="s">
        <v>898</v>
      </c>
      <c r="E1618" s="131" t="s">
        <v>899</v>
      </c>
      <c r="F1618" s="131" t="s">
        <v>900</v>
      </c>
      <c r="G1618" s="131">
        <v>785</v>
      </c>
      <c r="H1618" s="131">
        <v>680</v>
      </c>
      <c r="I1618" s="131">
        <v>130</v>
      </c>
      <c r="K1618" s="74" t="s">
        <v>1879</v>
      </c>
      <c r="L1618" s="71">
        <f t="shared" si="88"/>
        <v>0</v>
      </c>
      <c r="M1618" s="74">
        <f t="shared" si="86"/>
        <v>68.006119999999996</v>
      </c>
      <c r="N1618" s="72">
        <f t="shared" si="87"/>
        <v>0</v>
      </c>
      <c r="O1618" s="131" t="s">
        <v>1925</v>
      </c>
    </row>
    <row r="1619" spans="2:15" x14ac:dyDescent="0.3">
      <c r="B1619" s="83">
        <v>2020</v>
      </c>
      <c r="C1619" s="131" t="s">
        <v>781</v>
      </c>
      <c r="D1619" s="131" t="s">
        <v>901</v>
      </c>
      <c r="E1619" s="131" t="s">
        <v>902</v>
      </c>
      <c r="F1619" s="131" t="s">
        <v>903</v>
      </c>
      <c r="G1619" s="131">
        <v>1150</v>
      </c>
      <c r="H1619" s="131">
        <v>1000</v>
      </c>
      <c r="I1619" s="131">
        <v>110</v>
      </c>
      <c r="K1619" s="74" t="s">
        <v>1879</v>
      </c>
      <c r="L1619" s="71">
        <f t="shared" si="88"/>
        <v>0.2</v>
      </c>
      <c r="M1619" s="74">
        <f t="shared" si="86"/>
        <v>123.97</v>
      </c>
      <c r="N1619" s="72">
        <f t="shared" si="87"/>
        <v>0</v>
      </c>
      <c r="O1619" s="131" t="s">
        <v>1928</v>
      </c>
    </row>
    <row r="1620" spans="2:15" x14ac:dyDescent="0.3">
      <c r="B1620" s="83">
        <v>2020</v>
      </c>
      <c r="C1620" s="131" t="s">
        <v>781</v>
      </c>
      <c r="D1620" s="131" t="s">
        <v>904</v>
      </c>
      <c r="E1620" s="131" t="s">
        <v>905</v>
      </c>
      <c r="F1620" s="131" t="s">
        <v>906</v>
      </c>
      <c r="G1620" s="131">
        <v>1150</v>
      </c>
      <c r="H1620" s="131">
        <v>1000</v>
      </c>
      <c r="I1620" s="131">
        <v>110</v>
      </c>
      <c r="K1620" s="74" t="s">
        <v>1879</v>
      </c>
      <c r="L1620" s="71">
        <f t="shared" si="88"/>
        <v>0.2</v>
      </c>
      <c r="M1620" s="74">
        <f t="shared" si="86"/>
        <v>123.97</v>
      </c>
      <c r="N1620" s="72">
        <f t="shared" si="87"/>
        <v>0</v>
      </c>
      <c r="O1620" s="131" t="s">
        <v>1928</v>
      </c>
    </row>
    <row r="1621" spans="2:15" x14ac:dyDescent="0.3">
      <c r="B1621" s="83">
        <v>2020</v>
      </c>
      <c r="C1621" s="131" t="s">
        <v>781</v>
      </c>
      <c r="D1621" s="131" t="s">
        <v>907</v>
      </c>
      <c r="E1621" s="131" t="s">
        <v>908</v>
      </c>
      <c r="F1621" s="131" t="s">
        <v>909</v>
      </c>
      <c r="G1621" s="131">
        <v>1150</v>
      </c>
      <c r="H1621" s="131">
        <v>1000</v>
      </c>
      <c r="I1621" s="131">
        <v>110</v>
      </c>
      <c r="K1621" s="74" t="s">
        <v>1879</v>
      </c>
      <c r="L1621" s="71">
        <f t="shared" si="88"/>
        <v>0.2</v>
      </c>
      <c r="M1621" s="74">
        <f t="shared" si="86"/>
        <v>123.97</v>
      </c>
      <c r="N1621" s="72">
        <f t="shared" si="87"/>
        <v>0</v>
      </c>
      <c r="O1621" s="131" t="s">
        <v>1928</v>
      </c>
    </row>
    <row r="1622" spans="2:15" x14ac:dyDescent="0.3">
      <c r="B1622" s="83">
        <v>2020</v>
      </c>
      <c r="C1622" s="131" t="s">
        <v>781</v>
      </c>
      <c r="D1622" s="131" t="s">
        <v>910</v>
      </c>
      <c r="E1622" s="131" t="s">
        <v>911</v>
      </c>
      <c r="F1622" s="131" t="s">
        <v>912</v>
      </c>
      <c r="G1622" s="131">
        <v>580</v>
      </c>
      <c r="H1622" s="131">
        <v>405</v>
      </c>
      <c r="I1622" s="131">
        <v>100</v>
      </c>
      <c r="K1622" s="74" t="s">
        <v>1879</v>
      </c>
      <c r="L1622" s="71">
        <f t="shared" si="88"/>
        <v>0</v>
      </c>
      <c r="M1622" s="74">
        <f t="shared" si="86"/>
        <v>23.020199999999999</v>
      </c>
      <c r="N1622" s="72">
        <f t="shared" si="87"/>
        <v>0</v>
      </c>
      <c r="O1622" s="131" t="s">
        <v>1930</v>
      </c>
    </row>
    <row r="1623" spans="2:15" x14ac:dyDescent="0.3">
      <c r="B1623" s="83">
        <v>2020</v>
      </c>
      <c r="C1623" s="131" t="s">
        <v>781</v>
      </c>
      <c r="D1623" s="131" t="s">
        <v>913</v>
      </c>
      <c r="E1623" s="131" t="s">
        <v>914</v>
      </c>
      <c r="F1623" s="131" t="s">
        <v>915</v>
      </c>
      <c r="G1623" s="131">
        <v>740</v>
      </c>
      <c r="H1623" s="131">
        <v>650</v>
      </c>
      <c r="I1623" s="131">
        <v>110</v>
      </c>
      <c r="K1623" s="74" t="s">
        <v>1879</v>
      </c>
      <c r="L1623" s="71">
        <f t="shared" si="88"/>
        <v>0.2</v>
      </c>
      <c r="M1623" s="74">
        <f t="shared" si="86"/>
        <v>51.851799999999997</v>
      </c>
      <c r="N1623" s="72">
        <f t="shared" si="87"/>
        <v>0</v>
      </c>
      <c r="O1623" s="131" t="s">
        <v>1928</v>
      </c>
    </row>
    <row r="1624" spans="2:15" x14ac:dyDescent="0.3">
      <c r="B1624" s="83">
        <v>2020</v>
      </c>
      <c r="C1624" s="131" t="s">
        <v>781</v>
      </c>
      <c r="D1624" s="131" t="s">
        <v>916</v>
      </c>
      <c r="E1624" s="131" t="s">
        <v>917</v>
      </c>
      <c r="F1624" s="131" t="s">
        <v>918</v>
      </c>
      <c r="G1624" s="131">
        <v>940</v>
      </c>
      <c r="H1624" s="131">
        <v>870</v>
      </c>
      <c r="I1624" s="131">
        <v>140</v>
      </c>
      <c r="K1624" s="74" t="s">
        <v>1879</v>
      </c>
      <c r="L1624" s="71">
        <f t="shared" si="88"/>
        <v>0.2</v>
      </c>
      <c r="M1624" s="74">
        <f t="shared" si="86"/>
        <v>112.20216000000001</v>
      </c>
      <c r="N1624" s="72">
        <f t="shared" si="87"/>
        <v>0</v>
      </c>
      <c r="O1624" s="131" t="s">
        <v>1928</v>
      </c>
    </row>
    <row r="1625" spans="2:15" x14ac:dyDescent="0.3">
      <c r="B1625" s="83">
        <v>2020</v>
      </c>
      <c r="C1625" s="131" t="s">
        <v>781</v>
      </c>
      <c r="D1625" s="131" t="s">
        <v>919</v>
      </c>
      <c r="E1625" s="131" t="s">
        <v>920</v>
      </c>
      <c r="F1625" s="131" t="s">
        <v>921</v>
      </c>
      <c r="G1625" s="131">
        <v>580</v>
      </c>
      <c r="H1625" s="131">
        <v>405</v>
      </c>
      <c r="I1625" s="131">
        <v>70</v>
      </c>
      <c r="K1625" s="74" t="s">
        <v>1879</v>
      </c>
      <c r="L1625" s="71">
        <f t="shared" si="88"/>
        <v>0</v>
      </c>
      <c r="M1625" s="74">
        <f t="shared" si="86"/>
        <v>16.114139999999999</v>
      </c>
      <c r="N1625" s="72">
        <f t="shared" si="87"/>
        <v>0</v>
      </c>
      <c r="O1625" s="131" t="s">
        <v>1930</v>
      </c>
    </row>
    <row r="1626" spans="2:15" x14ac:dyDescent="0.3">
      <c r="B1626" s="83">
        <v>2020</v>
      </c>
      <c r="C1626" s="131" t="s">
        <v>781</v>
      </c>
      <c r="D1626" s="131" t="s">
        <v>922</v>
      </c>
      <c r="E1626" s="131" t="s">
        <v>923</v>
      </c>
      <c r="F1626" s="131" t="s">
        <v>924</v>
      </c>
      <c r="G1626" s="131">
        <v>785</v>
      </c>
      <c r="H1626" s="131">
        <v>660</v>
      </c>
      <c r="I1626" s="131">
        <v>70</v>
      </c>
      <c r="K1626" s="74" t="s">
        <v>1879</v>
      </c>
      <c r="L1626" s="71">
        <f t="shared" si="88"/>
        <v>0</v>
      </c>
      <c r="M1626" s="74">
        <f t="shared" si="86"/>
        <v>35.54166</v>
      </c>
      <c r="N1626" s="72">
        <f t="shared" si="87"/>
        <v>0</v>
      </c>
      <c r="O1626" s="131" t="s">
        <v>1930</v>
      </c>
    </row>
    <row r="1627" spans="2:15" x14ac:dyDescent="0.3">
      <c r="B1627" s="83">
        <v>2020</v>
      </c>
      <c r="C1627" s="131" t="s">
        <v>781</v>
      </c>
      <c r="D1627" s="131" t="s">
        <v>925</v>
      </c>
      <c r="E1627" s="131" t="s">
        <v>926</v>
      </c>
      <c r="F1627" s="131" t="s">
        <v>927</v>
      </c>
      <c r="G1627" s="131">
        <v>1000</v>
      </c>
      <c r="H1627" s="131">
        <v>900</v>
      </c>
      <c r="I1627" s="131">
        <v>80</v>
      </c>
      <c r="K1627" s="74" t="s">
        <v>1879</v>
      </c>
      <c r="L1627" s="71">
        <f t="shared" si="88"/>
        <v>0</v>
      </c>
      <c r="M1627" s="74">
        <f t="shared" si="86"/>
        <v>70.56</v>
      </c>
      <c r="N1627" s="72">
        <f t="shared" si="87"/>
        <v>0</v>
      </c>
      <c r="O1627" s="131" t="s">
        <v>1929</v>
      </c>
    </row>
    <row r="1628" spans="2:15" x14ac:dyDescent="0.3">
      <c r="B1628" s="83">
        <v>2020</v>
      </c>
      <c r="C1628" s="131" t="s">
        <v>781</v>
      </c>
      <c r="D1628" s="131" t="s">
        <v>595</v>
      </c>
      <c r="E1628" s="131" t="s">
        <v>931</v>
      </c>
      <c r="F1628" s="131" t="s">
        <v>932</v>
      </c>
      <c r="G1628" s="131">
        <v>580</v>
      </c>
      <c r="H1628" s="131">
        <v>405</v>
      </c>
      <c r="I1628" s="131">
        <v>70</v>
      </c>
      <c r="K1628" s="74" t="s">
        <v>1879</v>
      </c>
      <c r="L1628" s="71">
        <f t="shared" si="88"/>
        <v>0</v>
      </c>
      <c r="M1628" s="74">
        <f t="shared" si="86"/>
        <v>16.114139999999999</v>
      </c>
      <c r="N1628" s="72">
        <f t="shared" si="87"/>
        <v>0</v>
      </c>
      <c r="O1628" s="131" t="s">
        <v>1930</v>
      </c>
    </row>
    <row r="1629" spans="2:15" x14ac:dyDescent="0.3">
      <c r="B1629" s="83">
        <v>2020</v>
      </c>
      <c r="C1629" s="131" t="s">
        <v>781</v>
      </c>
      <c r="D1629" s="131" t="s">
        <v>591</v>
      </c>
      <c r="E1629" s="131" t="s">
        <v>933</v>
      </c>
      <c r="F1629" s="131" t="s">
        <v>934</v>
      </c>
      <c r="G1629" s="131">
        <v>580</v>
      </c>
      <c r="H1629" s="131">
        <v>405</v>
      </c>
      <c r="I1629" s="131">
        <v>70</v>
      </c>
      <c r="K1629" s="74" t="s">
        <v>1879</v>
      </c>
      <c r="L1629" s="71">
        <f t="shared" si="88"/>
        <v>0</v>
      </c>
      <c r="M1629" s="74">
        <f t="shared" si="86"/>
        <v>16.114139999999999</v>
      </c>
      <c r="N1629" s="72">
        <f t="shared" si="87"/>
        <v>0</v>
      </c>
      <c r="O1629" s="131" t="s">
        <v>1930</v>
      </c>
    </row>
    <row r="1630" spans="2:15" x14ac:dyDescent="0.3">
      <c r="B1630" s="83">
        <v>2020</v>
      </c>
      <c r="C1630" s="131" t="s">
        <v>781</v>
      </c>
      <c r="D1630" s="131" t="s">
        <v>935</v>
      </c>
      <c r="E1630" s="131" t="s">
        <v>936</v>
      </c>
      <c r="F1630" s="131" t="s">
        <v>937</v>
      </c>
      <c r="G1630" s="131">
        <v>730</v>
      </c>
      <c r="H1630" s="131">
        <v>600</v>
      </c>
      <c r="I1630" s="131">
        <v>90</v>
      </c>
      <c r="K1630" s="74" t="s">
        <v>1879</v>
      </c>
      <c r="L1630" s="71">
        <f t="shared" si="88"/>
        <v>0</v>
      </c>
      <c r="M1630" s="74">
        <f t="shared" si="86"/>
        <v>38.631599999999999</v>
      </c>
      <c r="N1630" s="72">
        <f t="shared" si="87"/>
        <v>0</v>
      </c>
      <c r="O1630" s="131" t="s">
        <v>1930</v>
      </c>
    </row>
    <row r="1631" spans="2:15" x14ac:dyDescent="0.3">
      <c r="B1631" s="83">
        <v>2020</v>
      </c>
      <c r="C1631" s="131" t="s">
        <v>781</v>
      </c>
      <c r="D1631" s="131" t="s">
        <v>938</v>
      </c>
      <c r="E1631" s="131" t="s">
        <v>939</v>
      </c>
      <c r="F1631" s="131" t="s">
        <v>940</v>
      </c>
      <c r="G1631" s="131">
        <v>580</v>
      </c>
      <c r="H1631" s="131">
        <v>405</v>
      </c>
      <c r="I1631" s="131">
        <v>70</v>
      </c>
      <c r="K1631" s="74" t="s">
        <v>1879</v>
      </c>
      <c r="L1631" s="71">
        <f t="shared" si="88"/>
        <v>0</v>
      </c>
      <c r="M1631" s="74">
        <f t="shared" si="86"/>
        <v>16.114139999999999</v>
      </c>
      <c r="N1631" s="72">
        <f t="shared" si="87"/>
        <v>0</v>
      </c>
      <c r="O1631" s="131" t="s">
        <v>1930</v>
      </c>
    </row>
    <row r="1632" spans="2:15" x14ac:dyDescent="0.3">
      <c r="B1632" s="83">
        <v>2020</v>
      </c>
      <c r="C1632" s="131" t="s">
        <v>781</v>
      </c>
      <c r="D1632" s="131" t="s">
        <v>941</v>
      </c>
      <c r="E1632" s="131" t="s">
        <v>942</v>
      </c>
      <c r="F1632" s="131" t="s">
        <v>943</v>
      </c>
      <c r="G1632" s="131">
        <v>1000</v>
      </c>
      <c r="H1632" s="131">
        <v>900</v>
      </c>
      <c r="I1632" s="131">
        <v>80</v>
      </c>
      <c r="K1632" s="74" t="s">
        <v>1879</v>
      </c>
      <c r="L1632" s="71">
        <f t="shared" si="88"/>
        <v>0</v>
      </c>
      <c r="M1632" s="74">
        <f t="shared" si="86"/>
        <v>70.56</v>
      </c>
      <c r="N1632" s="72">
        <f t="shared" si="87"/>
        <v>0</v>
      </c>
      <c r="O1632" s="131" t="s">
        <v>1929</v>
      </c>
    </row>
    <row r="1633" spans="2:15" x14ac:dyDescent="0.3">
      <c r="B1633" s="83">
        <v>2020</v>
      </c>
      <c r="C1633" s="131" t="s">
        <v>781</v>
      </c>
      <c r="D1633" s="131" t="s">
        <v>593</v>
      </c>
      <c r="E1633" s="131" t="s">
        <v>944</v>
      </c>
      <c r="F1633" s="131" t="s">
        <v>945</v>
      </c>
      <c r="G1633" s="131">
        <v>580</v>
      </c>
      <c r="H1633" s="131">
        <v>405</v>
      </c>
      <c r="I1633" s="131">
        <v>70</v>
      </c>
      <c r="K1633" s="74" t="s">
        <v>1879</v>
      </c>
      <c r="L1633" s="71">
        <f t="shared" si="88"/>
        <v>0</v>
      </c>
      <c r="M1633" s="74">
        <f t="shared" si="86"/>
        <v>16.114139999999999</v>
      </c>
      <c r="N1633" s="72">
        <f t="shared" si="87"/>
        <v>0</v>
      </c>
      <c r="O1633" s="131" t="s">
        <v>1930</v>
      </c>
    </row>
    <row r="1634" spans="2:15" x14ac:dyDescent="0.3">
      <c r="B1634" s="83">
        <v>2020</v>
      </c>
      <c r="C1634" s="131" t="s">
        <v>781</v>
      </c>
      <c r="D1634" s="131" t="s">
        <v>548</v>
      </c>
      <c r="E1634" s="131" t="s">
        <v>946</v>
      </c>
      <c r="F1634" s="131" t="s">
        <v>947</v>
      </c>
      <c r="G1634" s="131">
        <v>580</v>
      </c>
      <c r="H1634" s="131">
        <v>405</v>
      </c>
      <c r="I1634" s="131">
        <v>70</v>
      </c>
      <c r="K1634" s="74" t="s">
        <v>1879</v>
      </c>
      <c r="L1634" s="71">
        <f t="shared" si="88"/>
        <v>0</v>
      </c>
      <c r="M1634" s="74">
        <f t="shared" si="86"/>
        <v>16.114139999999999</v>
      </c>
      <c r="N1634" s="72">
        <f t="shared" si="87"/>
        <v>0</v>
      </c>
      <c r="O1634" s="131" t="s">
        <v>1930</v>
      </c>
    </row>
    <row r="1635" spans="2:15" x14ac:dyDescent="0.3">
      <c r="B1635" s="83">
        <v>2020</v>
      </c>
      <c r="C1635" s="131" t="s">
        <v>781</v>
      </c>
      <c r="D1635" s="131" t="s">
        <v>589</v>
      </c>
      <c r="E1635" s="131" t="s">
        <v>948</v>
      </c>
      <c r="F1635" s="131" t="s">
        <v>949</v>
      </c>
      <c r="G1635" s="131">
        <v>730</v>
      </c>
      <c r="H1635" s="131">
        <v>600</v>
      </c>
      <c r="I1635" s="131">
        <v>70</v>
      </c>
      <c r="K1635" s="74" t="s">
        <v>1879</v>
      </c>
      <c r="L1635" s="71">
        <f t="shared" si="88"/>
        <v>0</v>
      </c>
      <c r="M1635" s="74">
        <f t="shared" si="86"/>
        <v>30.046800000000001</v>
      </c>
      <c r="N1635" s="72">
        <f t="shared" si="87"/>
        <v>0</v>
      </c>
      <c r="O1635" s="131" t="s">
        <v>1930</v>
      </c>
    </row>
    <row r="1636" spans="2:15" x14ac:dyDescent="0.3">
      <c r="B1636" s="83">
        <v>2020</v>
      </c>
      <c r="C1636" s="131" t="s">
        <v>781</v>
      </c>
      <c r="D1636" s="131" t="s">
        <v>950</v>
      </c>
      <c r="E1636" s="131" t="s">
        <v>951</v>
      </c>
      <c r="F1636" s="131" t="s">
        <v>952</v>
      </c>
      <c r="G1636" s="131">
        <v>940</v>
      </c>
      <c r="H1636" s="131">
        <v>880</v>
      </c>
      <c r="I1636" s="131">
        <v>80</v>
      </c>
      <c r="K1636" s="74" t="s">
        <v>1879</v>
      </c>
      <c r="L1636" s="71">
        <f t="shared" si="88"/>
        <v>0</v>
      </c>
      <c r="M1636" s="74">
        <f t="shared" ref="M1636:M1699" si="89">IF(K1636="PEBD",PRODUCT(G1636:I1636)*$D$6/1000000,0)</f>
        <v>64.85248</v>
      </c>
      <c r="N1636" s="72">
        <f t="shared" ref="N1636:N1699" si="90">IF(M1636="PEBD",PRODUCT(G1636:I1636)*$D$6/1000000,0)</f>
        <v>0</v>
      </c>
      <c r="O1636" s="131" t="s">
        <v>1929</v>
      </c>
    </row>
    <row r="1637" spans="2:15" x14ac:dyDescent="0.3">
      <c r="B1637" s="83">
        <v>2020</v>
      </c>
      <c r="C1637" s="131" t="s">
        <v>781</v>
      </c>
      <c r="D1637" s="131" t="s">
        <v>953</v>
      </c>
      <c r="E1637" s="131" t="s">
        <v>954</v>
      </c>
      <c r="F1637" s="131" t="s">
        <v>955</v>
      </c>
      <c r="G1637" s="131">
        <v>785</v>
      </c>
      <c r="H1637" s="131">
        <v>660</v>
      </c>
      <c r="I1637" s="131">
        <v>70</v>
      </c>
      <c r="K1637" s="74" t="s">
        <v>1879</v>
      </c>
      <c r="L1637" s="71">
        <f t="shared" si="88"/>
        <v>0</v>
      </c>
      <c r="M1637" s="74">
        <f t="shared" si="89"/>
        <v>35.54166</v>
      </c>
      <c r="N1637" s="72">
        <f t="shared" si="90"/>
        <v>0</v>
      </c>
      <c r="O1637" s="131" t="s">
        <v>1930</v>
      </c>
    </row>
    <row r="1638" spans="2:15" x14ac:dyDescent="0.3">
      <c r="B1638" s="83">
        <v>2020</v>
      </c>
      <c r="C1638" s="131" t="s">
        <v>781</v>
      </c>
      <c r="D1638" s="131" t="s">
        <v>956</v>
      </c>
      <c r="E1638" s="131" t="s">
        <v>957</v>
      </c>
      <c r="F1638" s="131" t="s">
        <v>958</v>
      </c>
      <c r="G1638" s="131">
        <v>1000</v>
      </c>
      <c r="H1638" s="131">
        <v>900</v>
      </c>
      <c r="I1638" s="131">
        <v>80</v>
      </c>
      <c r="K1638" s="74" t="s">
        <v>1879</v>
      </c>
      <c r="L1638" s="71">
        <f t="shared" si="88"/>
        <v>0</v>
      </c>
      <c r="M1638" s="74">
        <f t="shared" si="89"/>
        <v>70.56</v>
      </c>
      <c r="N1638" s="72">
        <f t="shared" si="90"/>
        <v>0</v>
      </c>
      <c r="O1638" s="131" t="s">
        <v>1929</v>
      </c>
    </row>
    <row r="1639" spans="2:15" x14ac:dyDescent="0.3">
      <c r="B1639" s="83">
        <v>2020</v>
      </c>
      <c r="C1639" s="131" t="s">
        <v>781</v>
      </c>
      <c r="D1639" s="131" t="s">
        <v>959</v>
      </c>
      <c r="E1639" s="131" t="s">
        <v>960</v>
      </c>
      <c r="F1639" s="131" t="s">
        <v>961</v>
      </c>
      <c r="G1639" s="131">
        <v>1150</v>
      </c>
      <c r="H1639" s="131">
        <v>1000</v>
      </c>
      <c r="I1639" s="131">
        <v>100</v>
      </c>
      <c r="K1639" s="74" t="s">
        <v>1879</v>
      </c>
      <c r="L1639" s="71">
        <f t="shared" si="88"/>
        <v>0.2</v>
      </c>
      <c r="M1639" s="74">
        <f t="shared" si="89"/>
        <v>112.7</v>
      </c>
      <c r="N1639" s="72">
        <f t="shared" si="90"/>
        <v>0</v>
      </c>
      <c r="O1639" s="131" t="s">
        <v>1928</v>
      </c>
    </row>
    <row r="1640" spans="2:15" x14ac:dyDescent="0.3">
      <c r="B1640" s="83">
        <v>2020</v>
      </c>
      <c r="C1640" s="131" t="s">
        <v>781</v>
      </c>
      <c r="D1640" s="131" t="s">
        <v>962</v>
      </c>
      <c r="E1640" s="131" t="s">
        <v>963</v>
      </c>
      <c r="F1640" s="131" t="s">
        <v>964</v>
      </c>
      <c r="G1640" s="131">
        <v>785</v>
      </c>
      <c r="H1640" s="131">
        <v>660</v>
      </c>
      <c r="I1640" s="131">
        <v>70</v>
      </c>
      <c r="K1640" s="74" t="s">
        <v>1879</v>
      </c>
      <c r="L1640" s="71">
        <f t="shared" si="88"/>
        <v>0</v>
      </c>
      <c r="M1640" s="74">
        <f t="shared" si="89"/>
        <v>35.54166</v>
      </c>
      <c r="N1640" s="72">
        <f t="shared" si="90"/>
        <v>0</v>
      </c>
      <c r="O1640" s="131" t="s">
        <v>1930</v>
      </c>
    </row>
    <row r="1641" spans="2:15" x14ac:dyDescent="0.3">
      <c r="B1641" s="83">
        <v>2020</v>
      </c>
      <c r="C1641" s="131" t="s">
        <v>781</v>
      </c>
      <c r="D1641" s="131" t="s">
        <v>965</v>
      </c>
      <c r="E1641" s="131" t="s">
        <v>966</v>
      </c>
      <c r="F1641" s="131" t="s">
        <v>967</v>
      </c>
      <c r="G1641" s="131">
        <v>1000</v>
      </c>
      <c r="H1641" s="131">
        <v>900</v>
      </c>
      <c r="I1641" s="131">
        <v>80</v>
      </c>
      <c r="K1641" s="74" t="s">
        <v>1879</v>
      </c>
      <c r="L1641" s="71">
        <f t="shared" si="88"/>
        <v>0</v>
      </c>
      <c r="M1641" s="74">
        <f t="shared" si="89"/>
        <v>70.56</v>
      </c>
      <c r="N1641" s="72">
        <f t="shared" si="90"/>
        <v>0</v>
      </c>
      <c r="O1641" s="131" t="s">
        <v>1929</v>
      </c>
    </row>
    <row r="1642" spans="2:15" x14ac:dyDescent="0.3">
      <c r="B1642" s="83">
        <v>2020</v>
      </c>
      <c r="C1642" s="131" t="s">
        <v>781</v>
      </c>
      <c r="D1642" s="131" t="s">
        <v>968</v>
      </c>
      <c r="E1642" s="131" t="s">
        <v>969</v>
      </c>
      <c r="F1642" s="131" t="s">
        <v>970</v>
      </c>
      <c r="G1642" s="131">
        <v>785</v>
      </c>
      <c r="H1642" s="131">
        <v>650</v>
      </c>
      <c r="I1642" s="131">
        <v>80</v>
      </c>
      <c r="K1642" s="74" t="s">
        <v>1879</v>
      </c>
      <c r="L1642" s="71">
        <f t="shared" si="88"/>
        <v>0.2</v>
      </c>
      <c r="M1642" s="74">
        <f t="shared" si="89"/>
        <v>40.003599999999999</v>
      </c>
      <c r="N1642" s="72">
        <f t="shared" si="90"/>
        <v>0</v>
      </c>
      <c r="O1642" s="131" t="s">
        <v>1928</v>
      </c>
    </row>
    <row r="1643" spans="2:15" x14ac:dyDescent="0.3">
      <c r="B1643" s="83">
        <v>2020</v>
      </c>
      <c r="C1643" s="131" t="s">
        <v>781</v>
      </c>
      <c r="D1643" s="131" t="s">
        <v>971</v>
      </c>
      <c r="E1643" s="131" t="s">
        <v>972</v>
      </c>
      <c r="F1643" s="131" t="s">
        <v>973</v>
      </c>
      <c r="G1643" s="131">
        <v>1000</v>
      </c>
      <c r="H1643" s="131">
        <v>900</v>
      </c>
      <c r="I1643" s="131">
        <v>80</v>
      </c>
      <c r="K1643" s="74" t="s">
        <v>1879</v>
      </c>
      <c r="L1643" s="71">
        <f t="shared" si="88"/>
        <v>0.2</v>
      </c>
      <c r="M1643" s="74">
        <f t="shared" si="89"/>
        <v>70.56</v>
      </c>
      <c r="N1643" s="72">
        <f t="shared" si="90"/>
        <v>0</v>
      </c>
      <c r="O1643" s="131" t="s">
        <v>1928</v>
      </c>
    </row>
    <row r="1644" spans="2:15" x14ac:dyDescent="0.3">
      <c r="B1644" s="83">
        <v>2020</v>
      </c>
      <c r="C1644" s="131" t="s">
        <v>781</v>
      </c>
      <c r="D1644" s="131" t="s">
        <v>974</v>
      </c>
      <c r="E1644" s="131" t="s">
        <v>975</v>
      </c>
      <c r="F1644" s="131" t="s">
        <v>976</v>
      </c>
      <c r="G1644" s="131">
        <v>1150</v>
      </c>
      <c r="H1644" s="131">
        <v>1000</v>
      </c>
      <c r="I1644" s="131">
        <v>100</v>
      </c>
      <c r="K1644" s="74" t="s">
        <v>1879</v>
      </c>
      <c r="L1644" s="71">
        <f t="shared" si="88"/>
        <v>0.2</v>
      </c>
      <c r="M1644" s="74">
        <f t="shared" si="89"/>
        <v>112.7</v>
      </c>
      <c r="N1644" s="72">
        <f t="shared" si="90"/>
        <v>0</v>
      </c>
      <c r="O1644" s="131" t="s">
        <v>1928</v>
      </c>
    </row>
    <row r="1645" spans="2:15" x14ac:dyDescent="0.3">
      <c r="B1645" s="83">
        <v>2020</v>
      </c>
      <c r="C1645" s="131" t="s">
        <v>781</v>
      </c>
      <c r="D1645" s="131" t="s">
        <v>977</v>
      </c>
      <c r="E1645" s="131" t="s">
        <v>978</v>
      </c>
      <c r="F1645" s="131" t="s">
        <v>979</v>
      </c>
      <c r="G1645" s="131">
        <v>1000</v>
      </c>
      <c r="H1645" s="131">
        <v>880</v>
      </c>
      <c r="I1645" s="131">
        <v>110</v>
      </c>
      <c r="K1645" s="74" t="s">
        <v>1879</v>
      </c>
      <c r="L1645" s="71">
        <f t="shared" si="88"/>
        <v>0.2</v>
      </c>
      <c r="M1645" s="74">
        <f t="shared" si="89"/>
        <v>94.864000000000004</v>
      </c>
      <c r="N1645" s="72">
        <f t="shared" si="90"/>
        <v>0</v>
      </c>
      <c r="O1645" s="131" t="s">
        <v>1928</v>
      </c>
    </row>
    <row r="1646" spans="2:15" x14ac:dyDescent="0.3">
      <c r="B1646" s="83">
        <v>2020</v>
      </c>
      <c r="C1646" s="131" t="s">
        <v>781</v>
      </c>
      <c r="D1646" s="131" t="s">
        <v>980</v>
      </c>
      <c r="E1646" s="131" t="s">
        <v>981</v>
      </c>
      <c r="F1646" s="131" t="s">
        <v>982</v>
      </c>
      <c r="G1646" s="131">
        <v>580</v>
      </c>
      <c r="H1646" s="131">
        <v>405</v>
      </c>
      <c r="I1646" s="131">
        <v>70</v>
      </c>
      <c r="K1646" s="74" t="s">
        <v>1879</v>
      </c>
      <c r="L1646" s="71">
        <f t="shared" si="88"/>
        <v>0</v>
      </c>
      <c r="M1646" s="74">
        <f t="shared" si="89"/>
        <v>16.114139999999999</v>
      </c>
      <c r="N1646" s="72">
        <f t="shared" si="90"/>
        <v>0</v>
      </c>
      <c r="O1646" s="131" t="s">
        <v>1930</v>
      </c>
    </row>
    <row r="1647" spans="2:15" x14ac:dyDescent="0.3">
      <c r="B1647" s="83">
        <v>2020</v>
      </c>
      <c r="C1647" s="131" t="s">
        <v>781</v>
      </c>
      <c r="D1647" s="131" t="s">
        <v>983</v>
      </c>
      <c r="E1647" s="131" t="s">
        <v>984</v>
      </c>
      <c r="F1647" s="131" t="s">
        <v>985</v>
      </c>
      <c r="G1647" s="131">
        <v>730</v>
      </c>
      <c r="H1647" s="131">
        <v>600</v>
      </c>
      <c r="I1647" s="131">
        <v>70</v>
      </c>
      <c r="K1647" s="74" t="s">
        <v>1879</v>
      </c>
      <c r="L1647" s="71">
        <f t="shared" si="88"/>
        <v>0</v>
      </c>
      <c r="M1647" s="74">
        <f t="shared" si="89"/>
        <v>30.046800000000001</v>
      </c>
      <c r="N1647" s="72">
        <f t="shared" si="90"/>
        <v>0</v>
      </c>
      <c r="O1647" s="131" t="s">
        <v>1930</v>
      </c>
    </row>
    <row r="1648" spans="2:15" x14ac:dyDescent="0.3">
      <c r="B1648" s="83">
        <v>2020</v>
      </c>
      <c r="C1648" s="131" t="s">
        <v>781</v>
      </c>
      <c r="D1648" s="131" t="s">
        <v>986</v>
      </c>
      <c r="E1648" s="131" t="s">
        <v>987</v>
      </c>
      <c r="F1648" s="131" t="s">
        <v>988</v>
      </c>
      <c r="G1648" s="131">
        <v>940</v>
      </c>
      <c r="H1648" s="131">
        <v>900</v>
      </c>
      <c r="I1648" s="131">
        <v>80</v>
      </c>
      <c r="K1648" s="74" t="s">
        <v>1879</v>
      </c>
      <c r="L1648" s="71">
        <f t="shared" si="88"/>
        <v>0</v>
      </c>
      <c r="M1648" s="74">
        <f t="shared" si="89"/>
        <v>66.326400000000007</v>
      </c>
      <c r="N1648" s="72">
        <f t="shared" si="90"/>
        <v>0</v>
      </c>
      <c r="O1648" s="131" t="s">
        <v>1929</v>
      </c>
    </row>
    <row r="1649" spans="2:15" x14ac:dyDescent="0.3">
      <c r="B1649" s="83">
        <v>2020</v>
      </c>
      <c r="C1649" s="131" t="s">
        <v>14</v>
      </c>
      <c r="D1649" s="131" t="s">
        <v>989</v>
      </c>
      <c r="E1649" s="131" t="s">
        <v>990</v>
      </c>
      <c r="F1649" s="147" t="s">
        <v>991</v>
      </c>
      <c r="G1649" s="139">
        <v>1150</v>
      </c>
      <c r="H1649" s="139">
        <v>950</v>
      </c>
      <c r="I1649" s="147">
        <v>150</v>
      </c>
      <c r="K1649" s="74" t="s">
        <v>1879</v>
      </c>
      <c r="L1649" s="71">
        <f t="shared" si="88"/>
        <v>0.2</v>
      </c>
      <c r="M1649" s="74">
        <f t="shared" si="89"/>
        <v>160.5975</v>
      </c>
      <c r="N1649" s="72">
        <f t="shared" si="90"/>
        <v>0</v>
      </c>
      <c r="O1649" s="147" t="s">
        <v>1928</v>
      </c>
    </row>
    <row r="1650" spans="2:15" x14ac:dyDescent="0.3">
      <c r="B1650" s="83">
        <v>2020</v>
      </c>
      <c r="C1650" s="131" t="s">
        <v>14</v>
      </c>
      <c r="D1650" s="131" t="s">
        <v>532</v>
      </c>
      <c r="E1650" s="131" t="s">
        <v>1004</v>
      </c>
      <c r="F1650" s="148" t="s">
        <v>1005</v>
      </c>
      <c r="G1650" s="148">
        <v>1150</v>
      </c>
      <c r="H1650" s="148">
        <v>1000</v>
      </c>
      <c r="I1650" s="148">
        <v>100</v>
      </c>
      <c r="K1650" s="74" t="s">
        <v>1879</v>
      </c>
      <c r="L1650" s="71">
        <f t="shared" si="88"/>
        <v>0.2</v>
      </c>
      <c r="M1650" s="74">
        <f t="shared" si="89"/>
        <v>112.7</v>
      </c>
      <c r="N1650" s="72">
        <f t="shared" si="90"/>
        <v>0</v>
      </c>
      <c r="O1650" s="148" t="s">
        <v>1928</v>
      </c>
    </row>
    <row r="1651" spans="2:15" x14ac:dyDescent="0.3">
      <c r="B1651" s="83">
        <v>2020</v>
      </c>
      <c r="C1651" s="131" t="s">
        <v>14</v>
      </c>
      <c r="D1651" s="131" t="s">
        <v>1006</v>
      </c>
      <c r="E1651" s="131" t="s">
        <v>1007</v>
      </c>
      <c r="F1651" s="131" t="s">
        <v>1008</v>
      </c>
      <c r="G1651" s="131">
        <v>1140</v>
      </c>
      <c r="H1651" s="131">
        <v>980</v>
      </c>
      <c r="I1651" s="131">
        <v>170</v>
      </c>
      <c r="K1651" s="74" t="s">
        <v>1879</v>
      </c>
      <c r="L1651" s="71">
        <f t="shared" si="88"/>
        <v>0</v>
      </c>
      <c r="M1651" s="74">
        <f t="shared" si="89"/>
        <v>186.12551999999999</v>
      </c>
      <c r="N1651" s="72">
        <f t="shared" si="90"/>
        <v>0</v>
      </c>
      <c r="O1651" s="131" t="s">
        <v>1932</v>
      </c>
    </row>
    <row r="1652" spans="2:15" x14ac:dyDescent="0.3">
      <c r="B1652" s="83">
        <v>2020</v>
      </c>
      <c r="C1652" s="143" t="s">
        <v>1009</v>
      </c>
      <c r="D1652" s="143" t="s">
        <v>1010</v>
      </c>
      <c r="E1652" s="131" t="s">
        <v>1011</v>
      </c>
      <c r="F1652" s="131" t="s">
        <v>1012</v>
      </c>
      <c r="G1652" s="131">
        <v>1150</v>
      </c>
      <c r="H1652" s="131">
        <v>950</v>
      </c>
      <c r="I1652" s="131">
        <v>100</v>
      </c>
      <c r="K1652" s="74" t="s">
        <v>1879</v>
      </c>
      <c r="L1652" s="71">
        <f t="shared" si="88"/>
        <v>0.2</v>
      </c>
      <c r="M1652" s="74">
        <f t="shared" si="89"/>
        <v>107.065</v>
      </c>
      <c r="N1652" s="72">
        <f t="shared" si="90"/>
        <v>0</v>
      </c>
      <c r="O1652" s="131" t="s">
        <v>1928</v>
      </c>
    </row>
    <row r="1653" spans="2:15" x14ac:dyDescent="0.3">
      <c r="B1653" s="83">
        <v>2020</v>
      </c>
      <c r="C1653" s="143" t="s">
        <v>1009</v>
      </c>
      <c r="D1653" s="143" t="s">
        <v>1013</v>
      </c>
      <c r="E1653" s="131" t="s">
        <v>1014</v>
      </c>
      <c r="F1653" s="131" t="s">
        <v>1015</v>
      </c>
      <c r="G1653" s="131">
        <v>1150</v>
      </c>
      <c r="H1653" s="131">
        <v>950</v>
      </c>
      <c r="I1653" s="131">
        <v>100</v>
      </c>
      <c r="K1653" s="74" t="s">
        <v>1879</v>
      </c>
      <c r="L1653" s="71">
        <f t="shared" si="88"/>
        <v>0.2</v>
      </c>
      <c r="M1653" s="74">
        <f t="shared" si="89"/>
        <v>107.065</v>
      </c>
      <c r="N1653" s="72">
        <f t="shared" si="90"/>
        <v>0</v>
      </c>
      <c r="O1653" s="131" t="s">
        <v>1928</v>
      </c>
    </row>
    <row r="1654" spans="2:15" x14ac:dyDescent="0.3">
      <c r="B1654" s="83">
        <v>2020</v>
      </c>
      <c r="C1654" s="139" t="s">
        <v>1009</v>
      </c>
      <c r="D1654" s="139" t="s">
        <v>203</v>
      </c>
      <c r="E1654" s="131" t="s">
        <v>1016</v>
      </c>
      <c r="F1654" s="131" t="s">
        <v>1017</v>
      </c>
      <c r="G1654" s="131">
        <v>1000</v>
      </c>
      <c r="H1654" s="131">
        <v>900</v>
      </c>
      <c r="I1654" s="131">
        <v>80</v>
      </c>
      <c r="K1654" s="74" t="s">
        <v>1879</v>
      </c>
      <c r="L1654" s="71">
        <f t="shared" si="88"/>
        <v>0.2</v>
      </c>
      <c r="M1654" s="74">
        <f t="shared" si="89"/>
        <v>70.56</v>
      </c>
      <c r="N1654" s="72">
        <f t="shared" si="90"/>
        <v>0</v>
      </c>
      <c r="O1654" s="131" t="s">
        <v>1928</v>
      </c>
    </row>
    <row r="1655" spans="2:15" x14ac:dyDescent="0.3">
      <c r="B1655" s="83">
        <v>2020</v>
      </c>
      <c r="C1655" s="131" t="s">
        <v>1021</v>
      </c>
      <c r="D1655" s="131" t="s">
        <v>1022</v>
      </c>
      <c r="E1655" s="131" t="s">
        <v>1023</v>
      </c>
      <c r="F1655" s="131" t="s">
        <v>1024</v>
      </c>
      <c r="G1655" s="131">
        <v>1360</v>
      </c>
      <c r="H1655" s="131">
        <v>950</v>
      </c>
      <c r="I1655" s="131">
        <v>110</v>
      </c>
      <c r="K1655" s="74" t="s">
        <v>1879</v>
      </c>
      <c r="L1655" s="71">
        <f t="shared" si="88"/>
        <v>0</v>
      </c>
      <c r="M1655" s="74">
        <f t="shared" si="89"/>
        <v>139.27760000000001</v>
      </c>
      <c r="N1655" s="72">
        <f t="shared" si="90"/>
        <v>0</v>
      </c>
      <c r="O1655" s="131" t="s">
        <v>1933</v>
      </c>
    </row>
    <row r="1656" spans="2:15" x14ac:dyDescent="0.3">
      <c r="B1656" s="83">
        <v>2020</v>
      </c>
      <c r="C1656" s="131" t="s">
        <v>1021</v>
      </c>
      <c r="D1656" s="131" t="s">
        <v>1025</v>
      </c>
      <c r="E1656" s="131" t="s">
        <v>1026</v>
      </c>
      <c r="F1656" s="131" t="s">
        <v>1027</v>
      </c>
      <c r="G1656" s="131">
        <v>1360</v>
      </c>
      <c r="H1656" s="131">
        <v>1500</v>
      </c>
      <c r="I1656" s="131">
        <v>110</v>
      </c>
      <c r="K1656" s="74" t="s">
        <v>1879</v>
      </c>
      <c r="L1656" s="71">
        <f t="shared" si="88"/>
        <v>0</v>
      </c>
      <c r="M1656" s="74">
        <f t="shared" si="89"/>
        <v>219.91200000000001</v>
      </c>
      <c r="N1656" s="72">
        <f t="shared" si="90"/>
        <v>0</v>
      </c>
      <c r="O1656" s="131" t="s">
        <v>1933</v>
      </c>
    </row>
    <row r="1657" spans="2:15" x14ac:dyDescent="0.3">
      <c r="B1657" s="83">
        <v>2020</v>
      </c>
      <c r="C1657" s="139" t="s">
        <v>1018</v>
      </c>
      <c r="D1657" s="139" t="s">
        <v>1019</v>
      </c>
      <c r="E1657" s="131" t="s">
        <v>1882</v>
      </c>
      <c r="F1657" s="131" t="s">
        <v>1020</v>
      </c>
      <c r="G1657" s="131">
        <v>940</v>
      </c>
      <c r="H1657" s="131">
        <v>870</v>
      </c>
      <c r="I1657" s="131">
        <v>90</v>
      </c>
      <c r="K1657" s="74" t="s">
        <v>1879</v>
      </c>
      <c r="L1657" s="71">
        <f t="shared" si="88"/>
        <v>0.2</v>
      </c>
      <c r="M1657" s="74">
        <f t="shared" si="89"/>
        <v>72.129959999999997</v>
      </c>
      <c r="N1657" s="72">
        <f t="shared" si="90"/>
        <v>0</v>
      </c>
      <c r="O1657" s="131" t="s">
        <v>1928</v>
      </c>
    </row>
    <row r="1658" spans="2:15" x14ac:dyDescent="0.3">
      <c r="B1658" s="83">
        <v>2020</v>
      </c>
      <c r="C1658" s="131" t="s">
        <v>1028</v>
      </c>
      <c r="D1658" s="131" t="s">
        <v>1029</v>
      </c>
      <c r="E1658" s="131" t="s">
        <v>1030</v>
      </c>
      <c r="F1658" s="131" t="s">
        <v>1031</v>
      </c>
      <c r="G1658" s="131">
        <v>680</v>
      </c>
      <c r="H1658" s="131">
        <v>520</v>
      </c>
      <c r="I1658" s="131">
        <v>65</v>
      </c>
      <c r="K1658" s="74" t="s">
        <v>1879</v>
      </c>
      <c r="L1658" s="71">
        <f t="shared" si="88"/>
        <v>0.2</v>
      </c>
      <c r="M1658" s="74">
        <f t="shared" si="89"/>
        <v>22.524319999999999</v>
      </c>
      <c r="N1658" s="72">
        <f t="shared" si="90"/>
        <v>0</v>
      </c>
      <c r="O1658" s="131" t="s">
        <v>1928</v>
      </c>
    </row>
    <row r="1659" spans="2:15" x14ac:dyDescent="0.3">
      <c r="B1659" s="83">
        <v>2020</v>
      </c>
      <c r="C1659" s="131" t="s">
        <v>1032</v>
      </c>
      <c r="D1659" s="131" t="s">
        <v>1033</v>
      </c>
      <c r="E1659" s="131" t="s">
        <v>1034</v>
      </c>
      <c r="F1659" s="131" t="s">
        <v>1035</v>
      </c>
      <c r="G1659" s="131">
        <v>1040</v>
      </c>
      <c r="H1659" s="131">
        <v>950</v>
      </c>
      <c r="I1659" s="131">
        <v>80</v>
      </c>
      <c r="K1659" s="74" t="s">
        <v>1879</v>
      </c>
      <c r="L1659" s="71">
        <f t="shared" si="88"/>
        <v>0</v>
      </c>
      <c r="M1659" s="74">
        <f t="shared" si="89"/>
        <v>77.459199999999996</v>
      </c>
      <c r="N1659" s="72">
        <f t="shared" si="90"/>
        <v>0</v>
      </c>
      <c r="O1659" s="131" t="s">
        <v>1934</v>
      </c>
    </row>
    <row r="1660" spans="2:15" x14ac:dyDescent="0.3">
      <c r="B1660" s="83">
        <v>2020</v>
      </c>
      <c r="C1660" s="131" t="s">
        <v>1032</v>
      </c>
      <c r="D1660" s="131" t="s">
        <v>1036</v>
      </c>
      <c r="E1660" s="131" t="s">
        <v>1037</v>
      </c>
      <c r="F1660" s="131" t="s">
        <v>1038</v>
      </c>
      <c r="G1660" s="131">
        <v>1000</v>
      </c>
      <c r="H1660" s="131">
        <v>880</v>
      </c>
      <c r="I1660" s="131">
        <v>80</v>
      </c>
      <c r="K1660" s="74" t="s">
        <v>1879</v>
      </c>
      <c r="L1660" s="71">
        <f t="shared" si="88"/>
        <v>0</v>
      </c>
      <c r="M1660" s="74">
        <f t="shared" si="89"/>
        <v>68.992000000000004</v>
      </c>
      <c r="N1660" s="72">
        <f t="shared" si="90"/>
        <v>0</v>
      </c>
      <c r="O1660" s="131" t="s">
        <v>1934</v>
      </c>
    </row>
    <row r="1661" spans="2:15" x14ac:dyDescent="0.3">
      <c r="B1661" s="83">
        <v>2020</v>
      </c>
      <c r="C1661" s="131" t="s">
        <v>1032</v>
      </c>
      <c r="D1661" s="131" t="s">
        <v>1039</v>
      </c>
      <c r="E1661" s="131" t="s">
        <v>1040</v>
      </c>
      <c r="F1661" s="131" t="s">
        <v>1041</v>
      </c>
      <c r="G1661" s="131">
        <v>680</v>
      </c>
      <c r="H1661" s="131">
        <v>520</v>
      </c>
      <c r="I1661" s="131">
        <v>80</v>
      </c>
      <c r="K1661" s="74" t="s">
        <v>1879</v>
      </c>
      <c r="L1661" s="71">
        <f t="shared" si="88"/>
        <v>0</v>
      </c>
      <c r="M1661" s="74">
        <f t="shared" si="89"/>
        <v>27.722239999999999</v>
      </c>
      <c r="N1661" s="72">
        <f t="shared" si="90"/>
        <v>0</v>
      </c>
      <c r="O1661" s="131" t="s">
        <v>1934</v>
      </c>
    </row>
    <row r="1662" spans="2:15" x14ac:dyDescent="0.3">
      <c r="B1662" s="83">
        <v>2020</v>
      </c>
      <c r="C1662" s="131" t="s">
        <v>1032</v>
      </c>
      <c r="D1662" s="131" t="s">
        <v>1042</v>
      </c>
      <c r="E1662" s="131" t="s">
        <v>1043</v>
      </c>
      <c r="F1662" s="131" t="s">
        <v>1044</v>
      </c>
      <c r="G1662" s="131">
        <v>1000</v>
      </c>
      <c r="H1662" s="131">
        <v>880</v>
      </c>
      <c r="I1662" s="131">
        <v>80</v>
      </c>
      <c r="K1662" s="74" t="s">
        <v>1879</v>
      </c>
      <c r="L1662" s="71">
        <f t="shared" si="88"/>
        <v>0</v>
      </c>
      <c r="M1662" s="74">
        <f t="shared" si="89"/>
        <v>68.992000000000004</v>
      </c>
      <c r="N1662" s="72">
        <f t="shared" si="90"/>
        <v>0</v>
      </c>
      <c r="O1662" s="131" t="s">
        <v>1934</v>
      </c>
    </row>
    <row r="1663" spans="2:15" x14ac:dyDescent="0.3">
      <c r="B1663" s="83">
        <v>2020</v>
      </c>
      <c r="C1663" s="131" t="s">
        <v>1032</v>
      </c>
      <c r="D1663" s="131" t="s">
        <v>1045</v>
      </c>
      <c r="E1663" s="131" t="s">
        <v>1046</v>
      </c>
      <c r="F1663" s="131" t="s">
        <v>1047</v>
      </c>
      <c r="G1663" s="131">
        <v>785</v>
      </c>
      <c r="H1663" s="131">
        <v>650</v>
      </c>
      <c r="I1663" s="131">
        <v>80</v>
      </c>
      <c r="K1663" s="74" t="s">
        <v>1879</v>
      </c>
      <c r="L1663" s="71">
        <f t="shared" si="88"/>
        <v>0</v>
      </c>
      <c r="M1663" s="74">
        <f t="shared" si="89"/>
        <v>40.003599999999999</v>
      </c>
      <c r="N1663" s="72">
        <f t="shared" si="90"/>
        <v>0</v>
      </c>
      <c r="O1663" s="131" t="s">
        <v>1934</v>
      </c>
    </row>
    <row r="1664" spans="2:15" x14ac:dyDescent="0.3">
      <c r="B1664" s="83">
        <v>2020</v>
      </c>
      <c r="C1664" s="131" t="s">
        <v>1032</v>
      </c>
      <c r="D1664" s="131" t="s">
        <v>1048</v>
      </c>
      <c r="E1664" s="131" t="s">
        <v>1049</v>
      </c>
      <c r="F1664" s="131" t="s">
        <v>1050</v>
      </c>
      <c r="G1664" s="131">
        <v>1000</v>
      </c>
      <c r="H1664" s="131">
        <v>880</v>
      </c>
      <c r="I1664" s="131">
        <v>80</v>
      </c>
      <c r="K1664" s="74" t="s">
        <v>1879</v>
      </c>
      <c r="L1664" s="71">
        <f t="shared" si="88"/>
        <v>0</v>
      </c>
      <c r="M1664" s="74">
        <f t="shared" si="89"/>
        <v>68.992000000000004</v>
      </c>
      <c r="N1664" s="72">
        <f t="shared" si="90"/>
        <v>0</v>
      </c>
      <c r="O1664" s="131" t="s">
        <v>1934</v>
      </c>
    </row>
    <row r="1665" spans="2:15" x14ac:dyDescent="0.3">
      <c r="B1665" s="83">
        <v>2020</v>
      </c>
      <c r="C1665" s="131" t="s">
        <v>1032</v>
      </c>
      <c r="D1665" s="131" t="s">
        <v>1051</v>
      </c>
      <c r="E1665" s="131" t="s">
        <v>1052</v>
      </c>
      <c r="F1665" s="131" t="s">
        <v>1053</v>
      </c>
      <c r="G1665" s="131">
        <v>1000</v>
      </c>
      <c r="H1665" s="131">
        <v>880</v>
      </c>
      <c r="I1665" s="131">
        <v>110</v>
      </c>
      <c r="K1665" s="74" t="s">
        <v>1879</v>
      </c>
      <c r="L1665" s="71">
        <f t="shared" si="88"/>
        <v>0</v>
      </c>
      <c r="M1665" s="74">
        <f t="shared" si="89"/>
        <v>94.864000000000004</v>
      </c>
      <c r="N1665" s="72">
        <f t="shared" si="90"/>
        <v>0</v>
      </c>
      <c r="O1665" s="131" t="s">
        <v>1934</v>
      </c>
    </row>
    <row r="1666" spans="2:15" x14ac:dyDescent="0.3">
      <c r="B1666" s="83">
        <v>2020</v>
      </c>
      <c r="C1666" s="131" t="s">
        <v>1054</v>
      </c>
      <c r="D1666" s="131" t="s">
        <v>1055</v>
      </c>
      <c r="E1666" s="131" t="s">
        <v>1056</v>
      </c>
      <c r="F1666" s="131" t="s">
        <v>1057</v>
      </c>
      <c r="G1666" s="131">
        <v>785</v>
      </c>
      <c r="H1666" s="131">
        <v>650</v>
      </c>
      <c r="I1666" s="131">
        <v>65</v>
      </c>
      <c r="K1666" s="74" t="s">
        <v>1879</v>
      </c>
      <c r="L1666" s="71">
        <f t="shared" si="88"/>
        <v>0</v>
      </c>
      <c r="M1666" s="74">
        <f t="shared" si="89"/>
        <v>32.502924999999998</v>
      </c>
      <c r="N1666" s="72">
        <f t="shared" si="90"/>
        <v>0</v>
      </c>
      <c r="O1666" s="131" t="s">
        <v>1929</v>
      </c>
    </row>
    <row r="1667" spans="2:15" x14ac:dyDescent="0.3">
      <c r="B1667" s="83">
        <v>2020</v>
      </c>
      <c r="C1667" s="131" t="s">
        <v>1054</v>
      </c>
      <c r="D1667" s="131" t="s">
        <v>1058</v>
      </c>
      <c r="E1667" s="131" t="s">
        <v>1059</v>
      </c>
      <c r="F1667" s="131" t="s">
        <v>1060</v>
      </c>
      <c r="G1667" s="144">
        <v>1000</v>
      </c>
      <c r="H1667" s="144">
        <v>880</v>
      </c>
      <c r="I1667" s="144">
        <v>80</v>
      </c>
      <c r="K1667" s="74" t="s">
        <v>1879</v>
      </c>
      <c r="L1667" s="71">
        <f t="shared" si="88"/>
        <v>0</v>
      </c>
      <c r="M1667" s="74">
        <f t="shared" si="89"/>
        <v>68.992000000000004</v>
      </c>
      <c r="N1667" s="72">
        <f t="shared" si="90"/>
        <v>0</v>
      </c>
      <c r="O1667" s="131" t="s">
        <v>1929</v>
      </c>
    </row>
    <row r="1668" spans="2:15" x14ac:dyDescent="0.3">
      <c r="B1668" s="83">
        <v>2020</v>
      </c>
      <c r="C1668" s="131" t="s">
        <v>1054</v>
      </c>
      <c r="D1668" s="131" t="s">
        <v>1061</v>
      </c>
      <c r="E1668" s="131" t="s">
        <v>1062</v>
      </c>
      <c r="F1668" s="131" t="s">
        <v>1063</v>
      </c>
      <c r="G1668" s="131">
        <v>680</v>
      </c>
      <c r="H1668" s="131">
        <v>520</v>
      </c>
      <c r="I1668" s="131">
        <v>65</v>
      </c>
      <c r="K1668" s="74" t="s">
        <v>1879</v>
      </c>
      <c r="L1668" s="71">
        <f t="shared" si="88"/>
        <v>0</v>
      </c>
      <c r="M1668" s="74">
        <f t="shared" si="89"/>
        <v>22.524319999999999</v>
      </c>
      <c r="N1668" s="72">
        <f t="shared" si="90"/>
        <v>0</v>
      </c>
      <c r="O1668" s="131" t="s">
        <v>1929</v>
      </c>
    </row>
    <row r="1669" spans="2:15" x14ac:dyDescent="0.3">
      <c r="B1669" s="83">
        <v>2020</v>
      </c>
      <c r="C1669" s="131" t="s">
        <v>1054</v>
      </c>
      <c r="D1669" s="131" t="s">
        <v>1064</v>
      </c>
      <c r="E1669" s="131" t="s">
        <v>1065</v>
      </c>
      <c r="F1669" s="131" t="s">
        <v>1066</v>
      </c>
      <c r="G1669" s="131">
        <v>1150</v>
      </c>
      <c r="H1669" s="131">
        <v>960</v>
      </c>
      <c r="I1669" s="131">
        <v>85</v>
      </c>
      <c r="K1669" s="74" t="s">
        <v>1879</v>
      </c>
      <c r="L1669" s="71">
        <f t="shared" si="88"/>
        <v>0</v>
      </c>
      <c r="M1669" s="74">
        <f t="shared" si="89"/>
        <v>91.963200000000001</v>
      </c>
      <c r="N1669" s="72">
        <f t="shared" si="90"/>
        <v>0</v>
      </c>
      <c r="O1669" s="131" t="s">
        <v>1925</v>
      </c>
    </row>
    <row r="1670" spans="2:15" x14ac:dyDescent="0.3">
      <c r="B1670" s="83">
        <v>2020</v>
      </c>
      <c r="C1670" s="131" t="s">
        <v>1054</v>
      </c>
      <c r="D1670" s="131" t="s">
        <v>1070</v>
      </c>
      <c r="E1670" s="131" t="s">
        <v>1071</v>
      </c>
      <c r="F1670" s="131" t="s">
        <v>1072</v>
      </c>
      <c r="G1670" s="131">
        <v>785</v>
      </c>
      <c r="H1670" s="131">
        <v>650</v>
      </c>
      <c r="I1670" s="131">
        <v>80</v>
      </c>
      <c r="K1670" s="74" t="s">
        <v>1879</v>
      </c>
      <c r="L1670" s="71">
        <f t="shared" si="88"/>
        <v>0</v>
      </c>
      <c r="M1670" s="74">
        <f t="shared" si="89"/>
        <v>40.003599999999999</v>
      </c>
      <c r="N1670" s="72">
        <f t="shared" si="90"/>
        <v>0</v>
      </c>
      <c r="O1670" s="131" t="s">
        <v>1929</v>
      </c>
    </row>
    <row r="1671" spans="2:15" x14ac:dyDescent="0.3">
      <c r="B1671" s="83">
        <v>2020</v>
      </c>
      <c r="C1671" s="131" t="s">
        <v>1054</v>
      </c>
      <c r="D1671" s="131" t="s">
        <v>1073</v>
      </c>
      <c r="E1671" s="131" t="s">
        <v>1074</v>
      </c>
      <c r="F1671" s="131" t="s">
        <v>1075</v>
      </c>
      <c r="G1671" s="131">
        <v>785</v>
      </c>
      <c r="H1671" s="131">
        <v>650</v>
      </c>
      <c r="I1671" s="131">
        <v>80</v>
      </c>
      <c r="K1671" s="74" t="s">
        <v>1879</v>
      </c>
      <c r="L1671" s="71">
        <f t="shared" si="88"/>
        <v>0</v>
      </c>
      <c r="M1671" s="74">
        <f t="shared" si="89"/>
        <v>40.003599999999999</v>
      </c>
      <c r="N1671" s="72">
        <f t="shared" si="90"/>
        <v>0</v>
      </c>
      <c r="O1671" s="131" t="s">
        <v>1929</v>
      </c>
    </row>
    <row r="1672" spans="2:15" x14ac:dyDescent="0.3">
      <c r="B1672" s="83">
        <v>2020</v>
      </c>
      <c r="C1672" s="131" t="s">
        <v>1054</v>
      </c>
      <c r="D1672" s="131" t="s">
        <v>1067</v>
      </c>
      <c r="E1672" s="131" t="s">
        <v>1068</v>
      </c>
      <c r="F1672" s="131" t="s">
        <v>1069</v>
      </c>
      <c r="G1672" s="131">
        <v>1000</v>
      </c>
      <c r="H1672" s="131">
        <v>900</v>
      </c>
      <c r="I1672" s="131">
        <v>80</v>
      </c>
      <c r="K1672" s="74" t="s">
        <v>1879</v>
      </c>
      <c r="L1672" s="71">
        <f t="shared" si="88"/>
        <v>0</v>
      </c>
      <c r="M1672" s="74">
        <f t="shared" si="89"/>
        <v>70.56</v>
      </c>
      <c r="N1672" s="72">
        <f t="shared" si="90"/>
        <v>0</v>
      </c>
      <c r="O1672" s="131" t="s">
        <v>1929</v>
      </c>
    </row>
    <row r="1673" spans="2:15" x14ac:dyDescent="0.3">
      <c r="B1673" s="83">
        <v>2020</v>
      </c>
      <c r="C1673" s="131" t="s">
        <v>1054</v>
      </c>
      <c r="D1673" s="131" t="s">
        <v>1076</v>
      </c>
      <c r="E1673" s="131" t="s">
        <v>1077</v>
      </c>
      <c r="F1673" s="131" t="s">
        <v>1078</v>
      </c>
      <c r="G1673" s="131">
        <v>940</v>
      </c>
      <c r="H1673" s="131">
        <v>880</v>
      </c>
      <c r="I1673" s="131">
        <v>80</v>
      </c>
      <c r="K1673" s="74" t="s">
        <v>1879</v>
      </c>
      <c r="L1673" s="71">
        <f t="shared" si="88"/>
        <v>0</v>
      </c>
      <c r="M1673" s="74">
        <f t="shared" si="89"/>
        <v>64.85248</v>
      </c>
      <c r="N1673" s="72">
        <f t="shared" si="90"/>
        <v>0</v>
      </c>
      <c r="O1673" s="131" t="s">
        <v>1929</v>
      </c>
    </row>
    <row r="1674" spans="2:15" x14ac:dyDescent="0.3">
      <c r="B1674" s="83">
        <v>2020</v>
      </c>
      <c r="C1674" s="131" t="s">
        <v>1054</v>
      </c>
      <c r="D1674" s="131" t="s">
        <v>1079</v>
      </c>
      <c r="E1674" s="131" t="s">
        <v>1080</v>
      </c>
      <c r="F1674" s="131" t="s">
        <v>1081</v>
      </c>
      <c r="G1674" s="131">
        <v>940</v>
      </c>
      <c r="H1674" s="131">
        <v>880</v>
      </c>
      <c r="I1674" s="131">
        <v>80</v>
      </c>
      <c r="K1674" s="74" t="s">
        <v>1879</v>
      </c>
      <c r="L1674" s="71">
        <f t="shared" si="88"/>
        <v>0</v>
      </c>
      <c r="M1674" s="74">
        <f t="shared" si="89"/>
        <v>64.85248</v>
      </c>
      <c r="N1674" s="72">
        <f t="shared" si="90"/>
        <v>0</v>
      </c>
      <c r="O1674" s="131" t="s">
        <v>1929</v>
      </c>
    </row>
    <row r="1675" spans="2:15" x14ac:dyDescent="0.3">
      <c r="B1675" s="83">
        <v>2020</v>
      </c>
      <c r="C1675" s="131" t="s">
        <v>1054</v>
      </c>
      <c r="D1675" s="131" t="s">
        <v>1082</v>
      </c>
      <c r="E1675" s="166" t="s">
        <v>1083</v>
      </c>
      <c r="F1675" s="149" t="s">
        <v>1084</v>
      </c>
      <c r="G1675" s="149">
        <v>1150</v>
      </c>
      <c r="H1675" s="149">
        <v>950</v>
      </c>
      <c r="I1675" s="149">
        <v>140</v>
      </c>
      <c r="K1675" s="74" t="s">
        <v>1879</v>
      </c>
      <c r="L1675" s="71">
        <f t="shared" ref="L1675:L1738" si="91">IF(AND(C1675="Botanic",B1675&gt;2017),0.3,IF(AND(O1675="Placel",B1675&gt;2017), 0.2,IF(AND(OR(D1675="UTRU50E",D1675 = "UEPL50E", D1675 = "UGBS20E"),B1675&gt;2019),0.2,0)))</f>
        <v>0.2</v>
      </c>
      <c r="M1675" s="74">
        <f t="shared" si="89"/>
        <v>149.89099999999999</v>
      </c>
      <c r="N1675" s="72">
        <f t="shared" si="90"/>
        <v>0</v>
      </c>
      <c r="O1675" s="149" t="s">
        <v>1935</v>
      </c>
    </row>
    <row r="1676" spans="2:15" x14ac:dyDescent="0.3">
      <c r="B1676" s="83">
        <v>2020</v>
      </c>
      <c r="C1676" s="131" t="s">
        <v>1085</v>
      </c>
      <c r="D1676" s="131" t="s">
        <v>1086</v>
      </c>
      <c r="E1676" s="166" t="s">
        <v>1087</v>
      </c>
      <c r="F1676" s="149" t="s">
        <v>1088</v>
      </c>
      <c r="G1676" s="149">
        <v>940</v>
      </c>
      <c r="H1676" s="149">
        <v>870</v>
      </c>
      <c r="I1676" s="149">
        <v>140</v>
      </c>
      <c r="K1676" s="74" t="s">
        <v>1879</v>
      </c>
      <c r="L1676" s="71">
        <f t="shared" si="91"/>
        <v>0.2</v>
      </c>
      <c r="M1676" s="74">
        <f t="shared" si="89"/>
        <v>112.20216000000001</v>
      </c>
      <c r="N1676" s="72">
        <f t="shared" si="90"/>
        <v>0</v>
      </c>
      <c r="O1676" s="149" t="s">
        <v>1928</v>
      </c>
    </row>
    <row r="1677" spans="2:15" x14ac:dyDescent="0.3">
      <c r="B1677" s="83">
        <v>2020</v>
      </c>
      <c r="C1677" s="131" t="s">
        <v>1054</v>
      </c>
      <c r="D1677" s="131" t="s">
        <v>1089</v>
      </c>
      <c r="E1677" s="166" t="s">
        <v>1090</v>
      </c>
      <c r="F1677" s="145" t="s">
        <v>1091</v>
      </c>
      <c r="G1677" s="145">
        <v>785</v>
      </c>
      <c r="H1677" s="145">
        <v>670</v>
      </c>
      <c r="I1677" s="145">
        <v>130</v>
      </c>
      <c r="K1677" s="74" t="s">
        <v>1879</v>
      </c>
      <c r="L1677" s="71">
        <f t="shared" si="91"/>
        <v>0</v>
      </c>
      <c r="M1677" s="74">
        <f t="shared" si="89"/>
        <v>67.006029999999996</v>
      </c>
      <c r="N1677" s="72">
        <f t="shared" si="90"/>
        <v>0</v>
      </c>
      <c r="O1677" s="145" t="s">
        <v>1925</v>
      </c>
    </row>
    <row r="1678" spans="2:15" x14ac:dyDescent="0.3">
      <c r="B1678" s="83">
        <v>2020</v>
      </c>
      <c r="C1678" s="131" t="s">
        <v>1054</v>
      </c>
      <c r="D1678" s="131" t="s">
        <v>1092</v>
      </c>
      <c r="E1678" s="131" t="s">
        <v>1093</v>
      </c>
      <c r="F1678" s="131" t="s">
        <v>1094</v>
      </c>
      <c r="G1678" s="131">
        <v>1000</v>
      </c>
      <c r="H1678" s="131">
        <v>950</v>
      </c>
      <c r="I1678" s="131">
        <v>100</v>
      </c>
      <c r="K1678" s="74" t="s">
        <v>1879</v>
      </c>
      <c r="L1678" s="71">
        <f t="shared" si="91"/>
        <v>0.2</v>
      </c>
      <c r="M1678" s="74">
        <f t="shared" si="89"/>
        <v>93.1</v>
      </c>
      <c r="N1678" s="72">
        <f t="shared" si="90"/>
        <v>0</v>
      </c>
      <c r="O1678" s="131" t="s">
        <v>1928</v>
      </c>
    </row>
    <row r="1679" spans="2:15" x14ac:dyDescent="0.3">
      <c r="B1679" s="83">
        <v>2020</v>
      </c>
      <c r="C1679" s="131" t="s">
        <v>1054</v>
      </c>
      <c r="D1679" s="131" t="s">
        <v>1095</v>
      </c>
      <c r="E1679" s="131" t="s">
        <v>1096</v>
      </c>
      <c r="F1679" s="131" t="s">
        <v>1097</v>
      </c>
      <c r="G1679" s="131">
        <v>1000</v>
      </c>
      <c r="H1679" s="131">
        <v>950</v>
      </c>
      <c r="I1679" s="131">
        <v>100</v>
      </c>
      <c r="K1679" s="74" t="s">
        <v>1879</v>
      </c>
      <c r="L1679" s="71">
        <f t="shared" si="91"/>
        <v>0.2</v>
      </c>
      <c r="M1679" s="74">
        <f t="shared" si="89"/>
        <v>93.1</v>
      </c>
      <c r="N1679" s="72">
        <f t="shared" si="90"/>
        <v>0</v>
      </c>
      <c r="O1679" s="131" t="s">
        <v>1928</v>
      </c>
    </row>
    <row r="1680" spans="2:15" x14ac:dyDescent="0.3">
      <c r="B1680" s="83">
        <v>2020</v>
      </c>
      <c r="C1680" s="131" t="s">
        <v>1054</v>
      </c>
      <c r="D1680" s="131" t="s">
        <v>1098</v>
      </c>
      <c r="E1680" s="166" t="s">
        <v>1099</v>
      </c>
      <c r="F1680" s="149" t="s">
        <v>1100</v>
      </c>
      <c r="G1680" s="149">
        <v>940</v>
      </c>
      <c r="H1680" s="149">
        <v>870</v>
      </c>
      <c r="I1680" s="149">
        <v>140</v>
      </c>
      <c r="K1680" s="74" t="s">
        <v>1879</v>
      </c>
      <c r="L1680" s="71">
        <f t="shared" si="91"/>
        <v>0.2</v>
      </c>
      <c r="M1680" s="74">
        <f t="shared" si="89"/>
        <v>112.20216000000001</v>
      </c>
      <c r="N1680" s="72">
        <f t="shared" si="90"/>
        <v>0</v>
      </c>
      <c r="O1680" s="149" t="s">
        <v>1928</v>
      </c>
    </row>
    <row r="1681" spans="2:15" x14ac:dyDescent="0.3">
      <c r="B1681" s="83">
        <v>2020</v>
      </c>
      <c r="C1681" s="169" t="s">
        <v>1054</v>
      </c>
      <c r="D1681" s="169" t="s">
        <v>1101</v>
      </c>
      <c r="E1681" s="169" t="s">
        <v>1102</v>
      </c>
      <c r="F1681" s="169" t="s">
        <v>1103</v>
      </c>
      <c r="G1681" s="131">
        <v>940</v>
      </c>
      <c r="H1681" s="131">
        <v>880</v>
      </c>
      <c r="I1681" s="131">
        <v>80</v>
      </c>
      <c r="K1681" s="74" t="s">
        <v>1879</v>
      </c>
      <c r="L1681" s="71">
        <f t="shared" si="91"/>
        <v>0</v>
      </c>
      <c r="M1681" s="74">
        <f t="shared" si="89"/>
        <v>64.85248</v>
      </c>
      <c r="N1681" s="72">
        <f t="shared" si="90"/>
        <v>0</v>
      </c>
      <c r="O1681" s="131" t="s">
        <v>1929</v>
      </c>
    </row>
    <row r="1682" spans="2:15" x14ac:dyDescent="0.3">
      <c r="B1682" s="83">
        <v>2020</v>
      </c>
      <c r="C1682" s="131" t="s">
        <v>1054</v>
      </c>
      <c r="D1682" s="131" t="s">
        <v>1104</v>
      </c>
      <c r="E1682" s="131" t="s">
        <v>1105</v>
      </c>
      <c r="F1682" s="131" t="s">
        <v>1106</v>
      </c>
      <c r="G1682" s="131">
        <v>940</v>
      </c>
      <c r="H1682" s="131">
        <v>870</v>
      </c>
      <c r="I1682" s="131">
        <v>80</v>
      </c>
      <c r="K1682" s="74" t="s">
        <v>1879</v>
      </c>
      <c r="L1682" s="71">
        <f t="shared" si="91"/>
        <v>0.2</v>
      </c>
      <c r="M1682" s="74">
        <f t="shared" si="89"/>
        <v>64.115520000000004</v>
      </c>
      <c r="N1682" s="72">
        <f t="shared" si="90"/>
        <v>0</v>
      </c>
      <c r="O1682" s="131" t="s">
        <v>1928</v>
      </c>
    </row>
    <row r="1683" spans="2:15" x14ac:dyDescent="0.3">
      <c r="B1683" s="83">
        <v>2020</v>
      </c>
      <c r="C1683" s="131" t="s">
        <v>1054</v>
      </c>
      <c r="D1683" s="131" t="s">
        <v>1107</v>
      </c>
      <c r="E1683" s="131" t="s">
        <v>1108</v>
      </c>
      <c r="F1683" s="131" t="s">
        <v>1109</v>
      </c>
      <c r="G1683" s="131">
        <v>940</v>
      </c>
      <c r="H1683" s="131">
        <v>880</v>
      </c>
      <c r="I1683" s="131">
        <v>80</v>
      </c>
      <c r="K1683" s="74" t="s">
        <v>1879</v>
      </c>
      <c r="L1683" s="71">
        <f t="shared" si="91"/>
        <v>0</v>
      </c>
      <c r="M1683" s="74">
        <f t="shared" si="89"/>
        <v>64.85248</v>
      </c>
      <c r="N1683" s="72">
        <f t="shared" si="90"/>
        <v>0</v>
      </c>
      <c r="O1683" s="131" t="s">
        <v>1929</v>
      </c>
    </row>
    <row r="1684" spans="2:15" x14ac:dyDescent="0.3">
      <c r="B1684" s="83">
        <v>2020</v>
      </c>
      <c r="C1684" s="131" t="s">
        <v>1054</v>
      </c>
      <c r="D1684" s="131" t="s">
        <v>1110</v>
      </c>
      <c r="E1684" s="131" t="s">
        <v>1111</v>
      </c>
      <c r="F1684" s="131" t="s">
        <v>1112</v>
      </c>
      <c r="G1684" s="131">
        <v>940</v>
      </c>
      <c r="H1684" s="131">
        <v>880</v>
      </c>
      <c r="I1684" s="131">
        <v>80</v>
      </c>
      <c r="K1684" s="74" t="s">
        <v>1879</v>
      </c>
      <c r="L1684" s="71">
        <f t="shared" si="91"/>
        <v>0</v>
      </c>
      <c r="M1684" s="74">
        <f t="shared" si="89"/>
        <v>64.85248</v>
      </c>
      <c r="N1684" s="72">
        <f t="shared" si="90"/>
        <v>0</v>
      </c>
      <c r="O1684" s="131" t="s">
        <v>1929</v>
      </c>
    </row>
    <row r="1685" spans="2:15" x14ac:dyDescent="0.3">
      <c r="B1685" s="83">
        <v>2020</v>
      </c>
      <c r="C1685" s="131" t="s">
        <v>1113</v>
      </c>
      <c r="D1685" s="131" t="s">
        <v>1114</v>
      </c>
      <c r="E1685" s="131" t="s">
        <v>1115</v>
      </c>
      <c r="F1685" s="148" t="s">
        <v>1116</v>
      </c>
      <c r="G1685" s="148">
        <v>680</v>
      </c>
      <c r="H1685" s="148">
        <v>580</v>
      </c>
      <c r="I1685" s="148">
        <v>65</v>
      </c>
      <c r="K1685" s="74" t="s">
        <v>1879</v>
      </c>
      <c r="L1685" s="71">
        <f t="shared" si="91"/>
        <v>0.2</v>
      </c>
      <c r="M1685" s="74">
        <f t="shared" si="89"/>
        <v>25.123280000000001</v>
      </c>
      <c r="N1685" s="72">
        <f t="shared" si="90"/>
        <v>0</v>
      </c>
      <c r="O1685" s="148" t="s">
        <v>1928</v>
      </c>
    </row>
    <row r="1686" spans="2:15" x14ac:dyDescent="0.3">
      <c r="B1686" s="83">
        <v>2020</v>
      </c>
      <c r="C1686" s="131" t="s">
        <v>1113</v>
      </c>
      <c r="D1686" s="131" t="s">
        <v>1117</v>
      </c>
      <c r="E1686" s="131" t="s">
        <v>1118</v>
      </c>
      <c r="F1686" s="148" t="s">
        <v>1119</v>
      </c>
      <c r="G1686" s="148">
        <v>1040</v>
      </c>
      <c r="H1686" s="148">
        <v>980</v>
      </c>
      <c r="I1686" s="148">
        <v>90</v>
      </c>
      <c r="K1686" s="74" t="s">
        <v>1879</v>
      </c>
      <c r="L1686" s="71">
        <f t="shared" si="91"/>
        <v>0</v>
      </c>
      <c r="M1686" s="74">
        <f t="shared" si="89"/>
        <v>89.893439999999998</v>
      </c>
      <c r="N1686" s="72">
        <f t="shared" si="90"/>
        <v>0</v>
      </c>
      <c r="O1686" s="148" t="s">
        <v>1925</v>
      </c>
    </row>
    <row r="1687" spans="2:15" x14ac:dyDescent="0.3">
      <c r="B1687" s="83">
        <v>2020</v>
      </c>
      <c r="C1687" s="143" t="s">
        <v>1113</v>
      </c>
      <c r="D1687" s="143" t="s">
        <v>1122</v>
      </c>
      <c r="E1687" s="131" t="s">
        <v>1123</v>
      </c>
      <c r="F1687" s="131" t="s">
        <v>1124</v>
      </c>
      <c r="G1687" s="131">
        <v>580</v>
      </c>
      <c r="H1687" s="131">
        <v>450</v>
      </c>
      <c r="I1687" s="131">
        <v>80</v>
      </c>
      <c r="K1687" s="74" t="s">
        <v>1879</v>
      </c>
      <c r="L1687" s="71">
        <f t="shared" si="91"/>
        <v>0</v>
      </c>
      <c r="M1687" s="74">
        <f t="shared" si="89"/>
        <v>20.462399999999999</v>
      </c>
      <c r="N1687" s="72">
        <f t="shared" si="90"/>
        <v>0</v>
      </c>
      <c r="O1687" s="131" t="s">
        <v>1929</v>
      </c>
    </row>
    <row r="1688" spans="2:15" x14ac:dyDescent="0.3">
      <c r="B1688" s="83">
        <v>2020</v>
      </c>
      <c r="C1688" s="143" t="s">
        <v>1113</v>
      </c>
      <c r="D1688" s="143" t="s">
        <v>1125</v>
      </c>
      <c r="E1688" s="131" t="s">
        <v>1126</v>
      </c>
      <c r="F1688" s="131" t="s">
        <v>1127</v>
      </c>
      <c r="G1688" s="131">
        <v>1150</v>
      </c>
      <c r="H1688" s="131">
        <v>1000</v>
      </c>
      <c r="I1688" s="131">
        <v>8</v>
      </c>
      <c r="K1688" s="74" t="s">
        <v>1879</v>
      </c>
      <c r="L1688" s="71">
        <f t="shared" si="91"/>
        <v>0</v>
      </c>
      <c r="M1688" s="74">
        <f t="shared" si="89"/>
        <v>9.016</v>
      </c>
      <c r="N1688" s="72">
        <f t="shared" si="90"/>
        <v>0</v>
      </c>
      <c r="O1688" s="131" t="s">
        <v>1929</v>
      </c>
    </row>
    <row r="1689" spans="2:15" x14ac:dyDescent="0.3">
      <c r="B1689" s="83">
        <v>2020</v>
      </c>
      <c r="C1689" s="130" t="s">
        <v>1113</v>
      </c>
      <c r="D1689" s="136" t="s">
        <v>411</v>
      </c>
      <c r="E1689" s="155" t="s">
        <v>1120</v>
      </c>
      <c r="F1689" s="131" t="s">
        <v>1121</v>
      </c>
      <c r="G1689" s="132">
        <v>1150</v>
      </c>
      <c r="H1689" s="132">
        <v>1000</v>
      </c>
      <c r="I1689" s="132">
        <v>95</v>
      </c>
      <c r="K1689" s="74" t="s">
        <v>1879</v>
      </c>
      <c r="L1689" s="71">
        <f t="shared" si="91"/>
        <v>0</v>
      </c>
      <c r="M1689" s="74">
        <f t="shared" si="89"/>
        <v>107.065</v>
      </c>
      <c r="N1689" s="72">
        <f t="shared" si="90"/>
        <v>0</v>
      </c>
      <c r="O1689" s="178" t="s">
        <v>1929</v>
      </c>
    </row>
    <row r="1690" spans="2:15" x14ac:dyDescent="0.3">
      <c r="B1690" s="83">
        <v>2020</v>
      </c>
      <c r="C1690" s="131" t="s">
        <v>1113</v>
      </c>
      <c r="D1690" s="131" t="s">
        <v>1128</v>
      </c>
      <c r="E1690" s="131" t="s">
        <v>1129</v>
      </c>
      <c r="F1690" s="131" t="s">
        <v>1130</v>
      </c>
      <c r="G1690" s="131">
        <v>1240</v>
      </c>
      <c r="H1690" s="131">
        <v>1090</v>
      </c>
      <c r="I1690" s="131">
        <v>100</v>
      </c>
      <c r="K1690" s="74" t="s">
        <v>1879</v>
      </c>
      <c r="L1690" s="71">
        <f t="shared" si="91"/>
        <v>0</v>
      </c>
      <c r="M1690" s="74">
        <f t="shared" si="89"/>
        <v>132.45679999999999</v>
      </c>
      <c r="N1690" s="72">
        <f t="shared" si="90"/>
        <v>0</v>
      </c>
      <c r="O1690" s="131" t="s">
        <v>1936</v>
      </c>
    </row>
    <row r="1691" spans="2:15" x14ac:dyDescent="0.3">
      <c r="B1691" s="83">
        <v>2020</v>
      </c>
      <c r="C1691" s="131" t="s">
        <v>1113</v>
      </c>
      <c r="D1691" s="131" t="s">
        <v>1131</v>
      </c>
      <c r="E1691" s="131" t="s">
        <v>1132</v>
      </c>
      <c r="F1691" s="148" t="s">
        <v>1133</v>
      </c>
      <c r="G1691" s="148">
        <v>1150</v>
      </c>
      <c r="H1691" s="148">
        <v>950</v>
      </c>
      <c r="I1691" s="148">
        <v>85</v>
      </c>
      <c r="K1691" s="74" t="s">
        <v>1879</v>
      </c>
      <c r="L1691" s="71">
        <f t="shared" si="91"/>
        <v>0</v>
      </c>
      <c r="M1691" s="74">
        <f t="shared" si="89"/>
        <v>91.005250000000004</v>
      </c>
      <c r="N1691" s="72">
        <f t="shared" si="90"/>
        <v>0</v>
      </c>
      <c r="O1691" s="148" t="s">
        <v>1925</v>
      </c>
    </row>
    <row r="1692" spans="2:15" x14ac:dyDescent="0.3">
      <c r="B1692" s="83">
        <v>2020</v>
      </c>
      <c r="C1692" s="131" t="s">
        <v>1113</v>
      </c>
      <c r="D1692" s="131" t="s">
        <v>1134</v>
      </c>
      <c r="E1692" s="131" t="s">
        <v>1135</v>
      </c>
      <c r="F1692" s="131" t="s">
        <v>1136</v>
      </c>
      <c r="G1692" s="131">
        <v>580</v>
      </c>
      <c r="H1692" s="131">
        <v>450</v>
      </c>
      <c r="I1692" s="131">
        <v>75</v>
      </c>
      <c r="K1692" s="74" t="s">
        <v>1879</v>
      </c>
      <c r="L1692" s="71">
        <f t="shared" si="91"/>
        <v>0</v>
      </c>
      <c r="M1692" s="74">
        <f t="shared" si="89"/>
        <v>19.183499999999999</v>
      </c>
      <c r="N1692" s="72">
        <f t="shared" si="90"/>
        <v>0</v>
      </c>
      <c r="O1692" s="131" t="s">
        <v>1929</v>
      </c>
    </row>
    <row r="1693" spans="2:15" x14ac:dyDescent="0.3">
      <c r="B1693" s="83">
        <v>2020</v>
      </c>
      <c r="C1693" s="131" t="s">
        <v>1113</v>
      </c>
      <c r="D1693" s="131" t="s">
        <v>1137</v>
      </c>
      <c r="E1693" s="131" t="s">
        <v>1138</v>
      </c>
      <c r="F1693" s="148" t="s">
        <v>1139</v>
      </c>
      <c r="G1693" s="148">
        <v>1150</v>
      </c>
      <c r="H1693" s="148">
        <v>950</v>
      </c>
      <c r="I1693" s="148">
        <v>85</v>
      </c>
      <c r="K1693" s="74" t="s">
        <v>1879</v>
      </c>
      <c r="L1693" s="71">
        <f t="shared" si="91"/>
        <v>0</v>
      </c>
      <c r="M1693" s="74">
        <f t="shared" si="89"/>
        <v>91.005250000000004</v>
      </c>
      <c r="N1693" s="72">
        <f t="shared" si="90"/>
        <v>0</v>
      </c>
      <c r="O1693" s="148" t="s">
        <v>1925</v>
      </c>
    </row>
    <row r="1694" spans="2:15" x14ac:dyDescent="0.3">
      <c r="B1694" s="83">
        <v>2020</v>
      </c>
      <c r="C1694" s="131" t="s">
        <v>1113</v>
      </c>
      <c r="D1694" s="131" t="s">
        <v>1140</v>
      </c>
      <c r="E1694" s="131" t="s">
        <v>1141</v>
      </c>
      <c r="F1694" s="131" t="s">
        <v>1142</v>
      </c>
      <c r="G1694" s="131">
        <v>1150</v>
      </c>
      <c r="H1694" s="131">
        <v>950</v>
      </c>
      <c r="I1694" s="131">
        <v>100</v>
      </c>
      <c r="K1694" s="74" t="s">
        <v>1879</v>
      </c>
      <c r="L1694" s="71">
        <f t="shared" si="91"/>
        <v>0.2</v>
      </c>
      <c r="M1694" s="74">
        <f t="shared" si="89"/>
        <v>107.065</v>
      </c>
      <c r="N1694" s="72">
        <f t="shared" si="90"/>
        <v>0</v>
      </c>
      <c r="O1694" s="131" t="s">
        <v>1928</v>
      </c>
    </row>
    <row r="1695" spans="2:15" x14ac:dyDescent="0.3">
      <c r="B1695" s="83">
        <v>2020</v>
      </c>
      <c r="C1695" s="131" t="s">
        <v>1143</v>
      </c>
      <c r="D1695" s="131" t="s">
        <v>1144</v>
      </c>
      <c r="E1695" s="131" t="s">
        <v>1145</v>
      </c>
      <c r="F1695" s="131" t="s">
        <v>1146</v>
      </c>
      <c r="G1695" s="131">
        <v>940</v>
      </c>
      <c r="H1695" s="131">
        <v>880</v>
      </c>
      <c r="I1695" s="131">
        <v>80</v>
      </c>
      <c r="K1695" s="74" t="s">
        <v>1879</v>
      </c>
      <c r="L1695" s="71">
        <f t="shared" si="91"/>
        <v>0</v>
      </c>
      <c r="M1695" s="74">
        <f t="shared" si="89"/>
        <v>64.85248</v>
      </c>
      <c r="N1695" s="72">
        <f t="shared" si="90"/>
        <v>0</v>
      </c>
      <c r="O1695" s="131" t="s">
        <v>1925</v>
      </c>
    </row>
    <row r="1696" spans="2:15" x14ac:dyDescent="0.3">
      <c r="B1696" s="83">
        <v>2020</v>
      </c>
      <c r="C1696" s="131" t="s">
        <v>1113</v>
      </c>
      <c r="D1696" s="131" t="s">
        <v>1150</v>
      </c>
      <c r="E1696" s="131" t="s">
        <v>1151</v>
      </c>
      <c r="F1696" s="131" t="s">
        <v>1152</v>
      </c>
      <c r="G1696" s="131">
        <v>580</v>
      </c>
      <c r="H1696" s="131">
        <v>450</v>
      </c>
      <c r="I1696" s="131">
        <v>110</v>
      </c>
      <c r="K1696" s="74" t="s">
        <v>1879</v>
      </c>
      <c r="L1696" s="71">
        <f t="shared" si="91"/>
        <v>0.2</v>
      </c>
      <c r="M1696" s="74">
        <f t="shared" si="89"/>
        <v>28.1358</v>
      </c>
      <c r="N1696" s="72">
        <f t="shared" si="90"/>
        <v>0</v>
      </c>
      <c r="O1696" s="131" t="s">
        <v>1928</v>
      </c>
    </row>
    <row r="1697" spans="2:15" x14ac:dyDescent="0.3">
      <c r="B1697" s="83">
        <v>2020</v>
      </c>
      <c r="C1697" s="131" t="s">
        <v>1113</v>
      </c>
      <c r="D1697" s="131" t="s">
        <v>1153</v>
      </c>
      <c r="E1697" s="166" t="s">
        <v>1154</v>
      </c>
      <c r="F1697" s="149" t="s">
        <v>1155</v>
      </c>
      <c r="G1697" s="149">
        <v>940</v>
      </c>
      <c r="H1697" s="149">
        <v>870</v>
      </c>
      <c r="I1697" s="149">
        <v>140</v>
      </c>
      <c r="K1697" s="74" t="s">
        <v>1879</v>
      </c>
      <c r="L1697" s="71">
        <f t="shared" si="91"/>
        <v>0.2</v>
      </c>
      <c r="M1697" s="74">
        <f t="shared" si="89"/>
        <v>112.20216000000001</v>
      </c>
      <c r="N1697" s="72">
        <f t="shared" si="90"/>
        <v>0</v>
      </c>
      <c r="O1697" s="149" t="s">
        <v>1928</v>
      </c>
    </row>
    <row r="1698" spans="2:15" x14ac:dyDescent="0.3">
      <c r="B1698" s="83">
        <v>2020</v>
      </c>
      <c r="C1698" s="131" t="s">
        <v>1113</v>
      </c>
      <c r="D1698" s="131" t="s">
        <v>1147</v>
      </c>
      <c r="E1698" s="166" t="s">
        <v>1148</v>
      </c>
      <c r="F1698" s="149" t="s">
        <v>1149</v>
      </c>
      <c r="G1698" s="149">
        <v>1150</v>
      </c>
      <c r="H1698" s="149">
        <v>950</v>
      </c>
      <c r="I1698" s="149">
        <v>140</v>
      </c>
      <c r="K1698" s="74" t="s">
        <v>1879</v>
      </c>
      <c r="L1698" s="71">
        <f t="shared" si="91"/>
        <v>0.2</v>
      </c>
      <c r="M1698" s="74">
        <f t="shared" si="89"/>
        <v>149.89099999999999</v>
      </c>
      <c r="N1698" s="72">
        <f t="shared" si="90"/>
        <v>0</v>
      </c>
      <c r="O1698" s="149" t="s">
        <v>1928</v>
      </c>
    </row>
    <row r="1699" spans="2:15" x14ac:dyDescent="0.3">
      <c r="B1699" s="83">
        <v>2020</v>
      </c>
      <c r="C1699" s="131" t="s">
        <v>1113</v>
      </c>
      <c r="D1699" s="131" t="s">
        <v>229</v>
      </c>
      <c r="E1699" s="166" t="s">
        <v>1156</v>
      </c>
      <c r="F1699" s="145" t="s">
        <v>1157</v>
      </c>
      <c r="G1699" s="145">
        <v>785</v>
      </c>
      <c r="H1699" s="145">
        <v>680</v>
      </c>
      <c r="I1699" s="145">
        <v>130</v>
      </c>
      <c r="K1699" s="74" t="s">
        <v>1879</v>
      </c>
      <c r="L1699" s="71">
        <f t="shared" si="91"/>
        <v>0</v>
      </c>
      <c r="M1699" s="74">
        <f t="shared" si="89"/>
        <v>68.006119999999996</v>
      </c>
      <c r="N1699" s="72">
        <f t="shared" si="90"/>
        <v>0</v>
      </c>
      <c r="O1699" s="145" t="s">
        <v>1925</v>
      </c>
    </row>
    <row r="1700" spans="2:15" x14ac:dyDescent="0.3">
      <c r="B1700" s="83">
        <v>2020</v>
      </c>
      <c r="C1700" s="131" t="s">
        <v>1113</v>
      </c>
      <c r="D1700" s="131" t="s">
        <v>219</v>
      </c>
      <c r="E1700" s="131" t="s">
        <v>1158</v>
      </c>
      <c r="F1700" s="131" t="s">
        <v>1159</v>
      </c>
      <c r="G1700" s="131">
        <v>1150</v>
      </c>
      <c r="H1700" s="131">
        <v>1000</v>
      </c>
      <c r="I1700" s="131">
        <v>110</v>
      </c>
      <c r="K1700" s="74" t="s">
        <v>1879</v>
      </c>
      <c r="L1700" s="71">
        <f t="shared" si="91"/>
        <v>0</v>
      </c>
      <c r="M1700" s="74">
        <f t="shared" ref="M1700:M1763" si="92">IF(K1700="PEBD",PRODUCT(G1700:I1700)*$D$6/1000000,0)</f>
        <v>123.97</v>
      </c>
      <c r="N1700" s="72">
        <f t="shared" ref="N1700:N1763" si="93">IF(M1700="PEBD",PRODUCT(G1700:I1700)*$D$6/1000000,0)</f>
        <v>0</v>
      </c>
      <c r="O1700" s="131" t="s">
        <v>1937</v>
      </c>
    </row>
    <row r="1701" spans="2:15" x14ac:dyDescent="0.3">
      <c r="B1701" s="83">
        <v>2020</v>
      </c>
      <c r="C1701" s="131" t="s">
        <v>1113</v>
      </c>
      <c r="D1701" s="131" t="s">
        <v>320</v>
      </c>
      <c r="E1701" s="131" t="s">
        <v>1160</v>
      </c>
      <c r="F1701" s="131" t="s">
        <v>1161</v>
      </c>
      <c r="G1701" s="131">
        <v>1150</v>
      </c>
      <c r="H1701" s="131">
        <v>1000</v>
      </c>
      <c r="I1701" s="131">
        <v>110</v>
      </c>
      <c r="K1701" s="74" t="s">
        <v>1879</v>
      </c>
      <c r="L1701" s="71">
        <f t="shared" si="91"/>
        <v>0</v>
      </c>
      <c r="M1701" s="74">
        <f t="shared" si="92"/>
        <v>123.97</v>
      </c>
      <c r="N1701" s="72">
        <f t="shared" si="93"/>
        <v>0</v>
      </c>
      <c r="O1701" s="131" t="s">
        <v>1937</v>
      </c>
    </row>
    <row r="1702" spans="2:15" x14ac:dyDescent="0.3">
      <c r="B1702" s="83">
        <v>2020</v>
      </c>
      <c r="C1702" s="131" t="s">
        <v>1113</v>
      </c>
      <c r="D1702" s="131" t="s">
        <v>216</v>
      </c>
      <c r="E1702" s="131" t="s">
        <v>1162</v>
      </c>
      <c r="F1702" s="131" t="s">
        <v>1163</v>
      </c>
      <c r="G1702" s="131">
        <v>1150</v>
      </c>
      <c r="H1702" s="131">
        <v>1000</v>
      </c>
      <c r="I1702" s="131">
        <v>110</v>
      </c>
      <c r="K1702" s="74" t="s">
        <v>1879</v>
      </c>
      <c r="L1702" s="71">
        <f t="shared" si="91"/>
        <v>0.2</v>
      </c>
      <c r="M1702" s="74">
        <f t="shared" si="92"/>
        <v>123.97</v>
      </c>
      <c r="N1702" s="72">
        <f t="shared" si="93"/>
        <v>0</v>
      </c>
      <c r="O1702" s="131" t="s">
        <v>1928</v>
      </c>
    </row>
    <row r="1703" spans="2:15" x14ac:dyDescent="0.3">
      <c r="B1703" s="83">
        <v>2020</v>
      </c>
      <c r="C1703" s="131" t="s">
        <v>1113</v>
      </c>
      <c r="D1703" s="131" t="s">
        <v>225</v>
      </c>
      <c r="E1703" s="131" t="s">
        <v>1164</v>
      </c>
      <c r="F1703" s="148" t="s">
        <v>1165</v>
      </c>
      <c r="G1703" s="148">
        <v>1150</v>
      </c>
      <c r="H1703" s="148">
        <v>1000</v>
      </c>
      <c r="I1703" s="148">
        <v>110</v>
      </c>
      <c r="K1703" s="74" t="s">
        <v>1879</v>
      </c>
      <c r="L1703" s="71">
        <f t="shared" si="91"/>
        <v>0.2</v>
      </c>
      <c r="M1703" s="74">
        <f t="shared" si="92"/>
        <v>123.97</v>
      </c>
      <c r="N1703" s="72">
        <f t="shared" si="93"/>
        <v>0</v>
      </c>
      <c r="O1703" s="148" t="s">
        <v>1928</v>
      </c>
    </row>
    <row r="1704" spans="2:15" x14ac:dyDescent="0.3">
      <c r="B1704" s="83">
        <v>2020</v>
      </c>
      <c r="C1704" s="131" t="s">
        <v>1113</v>
      </c>
      <c r="D1704" s="131" t="s">
        <v>1166</v>
      </c>
      <c r="E1704" s="131" t="s">
        <v>1167</v>
      </c>
      <c r="F1704" s="148" t="s">
        <v>1168</v>
      </c>
      <c r="G1704" s="131">
        <v>1040</v>
      </c>
      <c r="H1704" s="131">
        <v>950</v>
      </c>
      <c r="I1704" s="131">
        <v>85</v>
      </c>
      <c r="K1704" s="74" t="s">
        <v>1879</v>
      </c>
      <c r="L1704" s="71">
        <f t="shared" si="91"/>
        <v>0</v>
      </c>
      <c r="M1704" s="74">
        <f t="shared" si="92"/>
        <v>82.300399999999996</v>
      </c>
      <c r="N1704" s="72">
        <f t="shared" si="93"/>
        <v>0</v>
      </c>
      <c r="O1704" s="148" t="s">
        <v>1938</v>
      </c>
    </row>
    <row r="1705" spans="2:15" x14ac:dyDescent="0.3">
      <c r="B1705" s="83">
        <v>2020</v>
      </c>
      <c r="C1705" s="131" t="s">
        <v>1113</v>
      </c>
      <c r="D1705" s="131" t="s">
        <v>1169</v>
      </c>
      <c r="E1705" s="166" t="s">
        <v>1170</v>
      </c>
      <c r="F1705" s="145" t="s">
        <v>1171</v>
      </c>
      <c r="G1705" s="145">
        <v>940</v>
      </c>
      <c r="H1705" s="145">
        <v>870</v>
      </c>
      <c r="I1705" s="145">
        <v>140</v>
      </c>
      <c r="K1705" s="74" t="s">
        <v>1879</v>
      </c>
      <c r="L1705" s="71">
        <f t="shared" si="91"/>
        <v>0.2</v>
      </c>
      <c r="M1705" s="74">
        <f t="shared" si="92"/>
        <v>112.20216000000001</v>
      </c>
      <c r="N1705" s="72">
        <f t="shared" si="93"/>
        <v>0</v>
      </c>
      <c r="O1705" s="145" t="s">
        <v>1928</v>
      </c>
    </row>
    <row r="1706" spans="2:15" x14ac:dyDescent="0.3">
      <c r="B1706" s="83">
        <v>2020</v>
      </c>
      <c r="C1706" s="131" t="s">
        <v>1113</v>
      </c>
      <c r="D1706" s="131" t="s">
        <v>153</v>
      </c>
      <c r="E1706" s="166" t="s">
        <v>1172</v>
      </c>
      <c r="F1706" s="145" t="s">
        <v>1173</v>
      </c>
      <c r="G1706" s="145">
        <v>940</v>
      </c>
      <c r="H1706" s="145">
        <v>870</v>
      </c>
      <c r="I1706" s="145">
        <v>140</v>
      </c>
      <c r="K1706" s="74" t="s">
        <v>1879</v>
      </c>
      <c r="L1706" s="71">
        <f t="shared" si="91"/>
        <v>0.2</v>
      </c>
      <c r="M1706" s="74">
        <f t="shared" si="92"/>
        <v>112.20216000000001</v>
      </c>
      <c r="N1706" s="72">
        <f t="shared" si="93"/>
        <v>0</v>
      </c>
      <c r="O1706" s="145" t="s">
        <v>1928</v>
      </c>
    </row>
    <row r="1707" spans="2:15" x14ac:dyDescent="0.3">
      <c r="B1707" s="83">
        <v>2020</v>
      </c>
      <c r="C1707" s="131" t="s">
        <v>1113</v>
      </c>
      <c r="D1707" s="131" t="s">
        <v>1174</v>
      </c>
      <c r="E1707" s="166" t="s">
        <v>1883</v>
      </c>
      <c r="F1707" s="145" t="s">
        <v>1175</v>
      </c>
      <c r="G1707" s="145">
        <v>785</v>
      </c>
      <c r="H1707" s="145">
        <v>650</v>
      </c>
      <c r="I1707" s="145">
        <v>130</v>
      </c>
      <c r="K1707" s="74" t="s">
        <v>1879</v>
      </c>
      <c r="L1707" s="71">
        <f t="shared" si="91"/>
        <v>0.2</v>
      </c>
      <c r="M1707" s="74">
        <f t="shared" si="92"/>
        <v>65.005849999999995</v>
      </c>
      <c r="N1707" s="72">
        <f t="shared" si="93"/>
        <v>0</v>
      </c>
      <c r="O1707" s="145" t="s">
        <v>1935</v>
      </c>
    </row>
    <row r="1708" spans="2:15" x14ac:dyDescent="0.3">
      <c r="B1708" s="83">
        <v>2020</v>
      </c>
      <c r="C1708" s="133" t="s">
        <v>1176</v>
      </c>
      <c r="D1708" s="133" t="s">
        <v>1177</v>
      </c>
      <c r="E1708" s="133" t="s">
        <v>1178</v>
      </c>
      <c r="F1708" s="133" t="s">
        <v>1179</v>
      </c>
      <c r="G1708" s="133">
        <v>1050</v>
      </c>
      <c r="H1708" s="133">
        <v>820</v>
      </c>
      <c r="I1708" s="133">
        <v>110</v>
      </c>
      <c r="K1708" s="74" t="s">
        <v>1879</v>
      </c>
      <c r="L1708" s="71">
        <f t="shared" si="91"/>
        <v>0.2</v>
      </c>
      <c r="M1708" s="74">
        <f t="shared" si="92"/>
        <v>92.815799999999996</v>
      </c>
      <c r="N1708" s="72">
        <f t="shared" si="93"/>
        <v>0</v>
      </c>
      <c r="O1708" s="133" t="s">
        <v>1928</v>
      </c>
    </row>
    <row r="1709" spans="2:15" x14ac:dyDescent="0.3">
      <c r="B1709" s="83">
        <v>2020</v>
      </c>
      <c r="C1709" s="131" t="s">
        <v>1143</v>
      </c>
      <c r="D1709" s="131" t="s">
        <v>1183</v>
      </c>
      <c r="E1709" s="131" t="s">
        <v>1184</v>
      </c>
      <c r="F1709" s="131" t="s">
        <v>1185</v>
      </c>
      <c r="G1709" s="131">
        <v>940</v>
      </c>
      <c r="H1709" s="131">
        <v>880</v>
      </c>
      <c r="I1709" s="131">
        <v>80</v>
      </c>
      <c r="K1709" s="74" t="s">
        <v>1879</v>
      </c>
      <c r="L1709" s="71">
        <f t="shared" si="91"/>
        <v>0</v>
      </c>
      <c r="M1709" s="74">
        <f t="shared" si="92"/>
        <v>64.85248</v>
      </c>
      <c r="N1709" s="72">
        <f t="shared" si="93"/>
        <v>0</v>
      </c>
      <c r="O1709" s="131" t="s">
        <v>1939</v>
      </c>
    </row>
    <row r="1710" spans="2:15" x14ac:dyDescent="0.3">
      <c r="B1710" s="83">
        <v>2020</v>
      </c>
      <c r="C1710" s="131" t="s">
        <v>1143</v>
      </c>
      <c r="D1710" s="131" t="s">
        <v>1186</v>
      </c>
      <c r="E1710" s="131" t="s">
        <v>1187</v>
      </c>
      <c r="F1710" s="131" t="s">
        <v>1188</v>
      </c>
      <c r="G1710" s="131">
        <v>1000</v>
      </c>
      <c r="H1710" s="131">
        <v>900</v>
      </c>
      <c r="I1710" s="131">
        <v>80</v>
      </c>
      <c r="K1710" s="74" t="s">
        <v>1879</v>
      </c>
      <c r="L1710" s="71">
        <f t="shared" si="91"/>
        <v>0.2</v>
      </c>
      <c r="M1710" s="74">
        <f t="shared" si="92"/>
        <v>70.56</v>
      </c>
      <c r="N1710" s="72">
        <f t="shared" si="93"/>
        <v>0</v>
      </c>
      <c r="O1710" s="131" t="s">
        <v>1928</v>
      </c>
    </row>
    <row r="1711" spans="2:15" x14ac:dyDescent="0.3">
      <c r="B1711" s="83">
        <v>2020</v>
      </c>
      <c r="C1711" s="131" t="s">
        <v>1143</v>
      </c>
      <c r="D1711" s="131" t="s">
        <v>1192</v>
      </c>
      <c r="E1711" s="131" t="s">
        <v>1193</v>
      </c>
      <c r="F1711" s="131" t="s">
        <v>1194</v>
      </c>
      <c r="G1711" s="131">
        <v>940</v>
      </c>
      <c r="H1711" s="131">
        <v>880</v>
      </c>
      <c r="I1711" s="131">
        <v>80</v>
      </c>
      <c r="K1711" s="74" t="s">
        <v>1879</v>
      </c>
      <c r="L1711" s="71">
        <f t="shared" si="91"/>
        <v>0</v>
      </c>
      <c r="M1711" s="74">
        <f t="shared" si="92"/>
        <v>64.85248</v>
      </c>
      <c r="N1711" s="72">
        <f t="shared" si="93"/>
        <v>0</v>
      </c>
      <c r="O1711" s="131" t="s">
        <v>1939</v>
      </c>
    </row>
    <row r="1712" spans="2:15" x14ac:dyDescent="0.3">
      <c r="B1712" s="83">
        <v>2020</v>
      </c>
      <c r="C1712" s="131" t="s">
        <v>1143</v>
      </c>
      <c r="D1712" s="131" t="s">
        <v>1195</v>
      </c>
      <c r="E1712" s="131" t="s">
        <v>1196</v>
      </c>
      <c r="F1712" s="131" t="s">
        <v>1197</v>
      </c>
      <c r="G1712" s="131">
        <v>785</v>
      </c>
      <c r="H1712" s="131">
        <v>650</v>
      </c>
      <c r="I1712" s="131">
        <v>110</v>
      </c>
      <c r="K1712" s="74" t="s">
        <v>1879</v>
      </c>
      <c r="L1712" s="71">
        <f t="shared" si="91"/>
        <v>0.2</v>
      </c>
      <c r="M1712" s="74">
        <f t="shared" si="92"/>
        <v>55.004950000000001</v>
      </c>
      <c r="N1712" s="72">
        <f t="shared" si="93"/>
        <v>0</v>
      </c>
      <c r="O1712" s="131" t="s">
        <v>1935</v>
      </c>
    </row>
    <row r="1713" spans="2:15" x14ac:dyDescent="0.3">
      <c r="B1713" s="83">
        <v>2020</v>
      </c>
      <c r="C1713" s="131" t="s">
        <v>1198</v>
      </c>
      <c r="D1713" s="131" t="s">
        <v>1199</v>
      </c>
      <c r="E1713" s="131" t="s">
        <v>1200</v>
      </c>
      <c r="F1713" s="131" t="s">
        <v>1201</v>
      </c>
      <c r="G1713" s="131"/>
      <c r="H1713" s="131"/>
      <c r="I1713" s="131"/>
      <c r="K1713" s="74" t="s">
        <v>1879</v>
      </c>
      <c r="L1713" s="71">
        <f t="shared" si="91"/>
        <v>0</v>
      </c>
      <c r="M1713" s="74">
        <f t="shared" si="92"/>
        <v>0</v>
      </c>
      <c r="N1713" s="72">
        <f t="shared" si="93"/>
        <v>0</v>
      </c>
      <c r="O1713" s="131" t="s">
        <v>1940</v>
      </c>
    </row>
    <row r="1714" spans="2:15" x14ac:dyDescent="0.3">
      <c r="B1714" s="83">
        <v>2020</v>
      </c>
      <c r="C1714" s="131" t="s">
        <v>1198</v>
      </c>
      <c r="D1714" s="131" t="s">
        <v>1202</v>
      </c>
      <c r="E1714" s="131" t="s">
        <v>1203</v>
      </c>
      <c r="F1714" s="131" t="s">
        <v>1204</v>
      </c>
      <c r="G1714" s="131">
        <v>740</v>
      </c>
      <c r="H1714" s="131">
        <v>650</v>
      </c>
      <c r="I1714" s="131">
        <v>110</v>
      </c>
      <c r="K1714" s="74" t="s">
        <v>1879</v>
      </c>
      <c r="L1714" s="71">
        <f t="shared" si="91"/>
        <v>0</v>
      </c>
      <c r="M1714" s="74">
        <f t="shared" si="92"/>
        <v>51.851799999999997</v>
      </c>
      <c r="N1714" s="72">
        <f t="shared" si="93"/>
        <v>0</v>
      </c>
      <c r="O1714" s="131" t="s">
        <v>1929</v>
      </c>
    </row>
    <row r="1715" spans="2:15" x14ac:dyDescent="0.3">
      <c r="B1715" s="83">
        <v>2020</v>
      </c>
      <c r="C1715" s="131" t="s">
        <v>1198</v>
      </c>
      <c r="D1715" s="131" t="s">
        <v>1205</v>
      </c>
      <c r="E1715" s="131" t="s">
        <v>1206</v>
      </c>
      <c r="F1715" s="131" t="s">
        <v>1207</v>
      </c>
      <c r="G1715" s="131">
        <v>940</v>
      </c>
      <c r="H1715" s="131">
        <v>870</v>
      </c>
      <c r="I1715" s="131">
        <v>90</v>
      </c>
      <c r="K1715" s="74" t="s">
        <v>1879</v>
      </c>
      <c r="L1715" s="71">
        <f t="shared" si="91"/>
        <v>0</v>
      </c>
      <c r="M1715" s="74">
        <f t="shared" si="92"/>
        <v>72.129959999999997</v>
      </c>
      <c r="N1715" s="72">
        <f t="shared" si="93"/>
        <v>0</v>
      </c>
      <c r="O1715" s="131" t="s">
        <v>1929</v>
      </c>
    </row>
    <row r="1716" spans="2:15" x14ac:dyDescent="0.3">
      <c r="B1716" s="83">
        <v>2020</v>
      </c>
      <c r="C1716" s="131" t="s">
        <v>1198</v>
      </c>
      <c r="D1716" s="131" t="s">
        <v>1208</v>
      </c>
      <c r="E1716" s="131" t="s">
        <v>1209</v>
      </c>
      <c r="F1716" s="131" t="s">
        <v>1210</v>
      </c>
      <c r="G1716" s="131">
        <v>940</v>
      </c>
      <c r="H1716" s="131">
        <v>870</v>
      </c>
      <c r="I1716" s="131">
        <v>90</v>
      </c>
      <c r="K1716" s="74" t="s">
        <v>1879</v>
      </c>
      <c r="L1716" s="71">
        <f t="shared" si="91"/>
        <v>0</v>
      </c>
      <c r="M1716" s="74">
        <f t="shared" si="92"/>
        <v>72.129959999999997</v>
      </c>
      <c r="N1716" s="72">
        <f t="shared" si="93"/>
        <v>0</v>
      </c>
      <c r="O1716" s="131" t="s">
        <v>1929</v>
      </c>
    </row>
    <row r="1717" spans="2:15" x14ac:dyDescent="0.3">
      <c r="B1717" s="83">
        <v>2020</v>
      </c>
      <c r="C1717" s="131" t="s">
        <v>1198</v>
      </c>
      <c r="D1717" s="131" t="s">
        <v>1211</v>
      </c>
      <c r="E1717" s="131" t="s">
        <v>1212</v>
      </c>
      <c r="F1717" s="131" t="s">
        <v>1213</v>
      </c>
      <c r="G1717" s="131">
        <v>940</v>
      </c>
      <c r="H1717" s="131">
        <v>870</v>
      </c>
      <c r="I1717" s="131">
        <v>90</v>
      </c>
      <c r="K1717" s="74" t="s">
        <v>1879</v>
      </c>
      <c r="L1717" s="71">
        <f t="shared" si="91"/>
        <v>0</v>
      </c>
      <c r="M1717" s="74">
        <f t="shared" si="92"/>
        <v>72.129959999999997</v>
      </c>
      <c r="N1717" s="72">
        <f t="shared" si="93"/>
        <v>0</v>
      </c>
      <c r="O1717" s="131" t="s">
        <v>1929</v>
      </c>
    </row>
    <row r="1718" spans="2:15" x14ac:dyDescent="0.3">
      <c r="B1718" s="83">
        <v>2020</v>
      </c>
      <c r="C1718" s="131" t="s">
        <v>1198</v>
      </c>
      <c r="D1718" s="131" t="s">
        <v>1214</v>
      </c>
      <c r="E1718" s="131" t="s">
        <v>1215</v>
      </c>
      <c r="F1718" s="131" t="s">
        <v>1216</v>
      </c>
      <c r="G1718" s="131">
        <v>1150</v>
      </c>
      <c r="H1718" s="131">
        <v>1000</v>
      </c>
      <c r="I1718" s="131">
        <v>100</v>
      </c>
      <c r="K1718" s="74" t="s">
        <v>1879</v>
      </c>
      <c r="L1718" s="71">
        <f t="shared" si="91"/>
        <v>0</v>
      </c>
      <c r="M1718" s="74">
        <f t="shared" si="92"/>
        <v>112.7</v>
      </c>
      <c r="N1718" s="72">
        <f t="shared" si="93"/>
        <v>0</v>
      </c>
      <c r="O1718" s="131" t="s">
        <v>1929</v>
      </c>
    </row>
    <row r="1719" spans="2:15" x14ac:dyDescent="0.3">
      <c r="B1719" s="83">
        <v>2020</v>
      </c>
      <c r="C1719" s="131" t="s">
        <v>1198</v>
      </c>
      <c r="D1719" s="131" t="s">
        <v>1217</v>
      </c>
      <c r="E1719" s="131" t="s">
        <v>1218</v>
      </c>
      <c r="F1719" s="131" t="s">
        <v>1219</v>
      </c>
      <c r="G1719" s="131">
        <v>940</v>
      </c>
      <c r="H1719" s="131">
        <v>870</v>
      </c>
      <c r="I1719" s="131">
        <v>110</v>
      </c>
      <c r="K1719" s="74" t="s">
        <v>1879</v>
      </c>
      <c r="L1719" s="71">
        <f t="shared" si="91"/>
        <v>0</v>
      </c>
      <c r="M1719" s="74">
        <f t="shared" si="92"/>
        <v>88.158839999999998</v>
      </c>
      <c r="N1719" s="72">
        <f t="shared" si="93"/>
        <v>0</v>
      </c>
      <c r="O1719" s="131" t="s">
        <v>1929</v>
      </c>
    </row>
    <row r="1720" spans="2:15" x14ac:dyDescent="0.3">
      <c r="B1720" s="83">
        <v>2020</v>
      </c>
      <c r="C1720" s="131" t="s">
        <v>1220</v>
      </c>
      <c r="D1720" s="131" t="s">
        <v>1221</v>
      </c>
      <c r="E1720" s="131" t="s">
        <v>1222</v>
      </c>
      <c r="F1720" s="131" t="s">
        <v>1223</v>
      </c>
      <c r="G1720" s="131">
        <v>1150</v>
      </c>
      <c r="H1720" s="131">
        <v>950</v>
      </c>
      <c r="I1720" s="131">
        <v>100</v>
      </c>
      <c r="K1720" s="74" t="s">
        <v>1879</v>
      </c>
      <c r="L1720" s="71">
        <f t="shared" si="91"/>
        <v>0</v>
      </c>
      <c r="M1720" s="74">
        <f t="shared" si="92"/>
        <v>107.065</v>
      </c>
      <c r="N1720" s="72">
        <f t="shared" si="93"/>
        <v>0</v>
      </c>
      <c r="O1720" s="131" t="s">
        <v>1934</v>
      </c>
    </row>
    <row r="1721" spans="2:15" x14ac:dyDescent="0.3">
      <c r="B1721" s="83">
        <v>2020</v>
      </c>
      <c r="C1721" s="131" t="s">
        <v>1224</v>
      </c>
      <c r="D1721" s="131" t="s">
        <v>1225</v>
      </c>
      <c r="E1721" s="131" t="s">
        <v>1226</v>
      </c>
      <c r="F1721" s="131" t="s">
        <v>1227</v>
      </c>
      <c r="G1721" s="131">
        <v>785</v>
      </c>
      <c r="H1721" s="131">
        <v>650</v>
      </c>
      <c r="I1721" s="131">
        <v>65</v>
      </c>
      <c r="K1721" s="74" t="s">
        <v>1879</v>
      </c>
      <c r="L1721" s="71">
        <f t="shared" si="91"/>
        <v>0.2</v>
      </c>
      <c r="M1721" s="74">
        <f t="shared" si="92"/>
        <v>32.502924999999998</v>
      </c>
      <c r="N1721" s="72">
        <f t="shared" si="93"/>
        <v>0</v>
      </c>
      <c r="O1721" s="131" t="s">
        <v>1928</v>
      </c>
    </row>
    <row r="1722" spans="2:15" x14ac:dyDescent="0.3">
      <c r="B1722" s="83">
        <v>2020</v>
      </c>
      <c r="C1722" s="131" t="s">
        <v>1228</v>
      </c>
      <c r="D1722" s="131" t="s">
        <v>401</v>
      </c>
      <c r="E1722" s="131" t="s">
        <v>1229</v>
      </c>
      <c r="F1722" s="131" t="s">
        <v>1230</v>
      </c>
      <c r="G1722" s="131">
        <v>785</v>
      </c>
      <c r="H1722" s="131">
        <v>650</v>
      </c>
      <c r="I1722" s="131">
        <v>80</v>
      </c>
      <c r="K1722" s="74" t="s">
        <v>1879</v>
      </c>
      <c r="L1722" s="71">
        <f t="shared" si="91"/>
        <v>0</v>
      </c>
      <c r="M1722" s="74">
        <f t="shared" si="92"/>
        <v>40.003599999999999</v>
      </c>
      <c r="N1722" s="72">
        <f t="shared" si="93"/>
        <v>0</v>
      </c>
      <c r="O1722" s="131" t="s">
        <v>1930</v>
      </c>
    </row>
    <row r="1723" spans="2:15" x14ac:dyDescent="0.3">
      <c r="B1723" s="83">
        <v>2020</v>
      </c>
      <c r="C1723" s="131" t="s">
        <v>1228</v>
      </c>
      <c r="D1723" s="131" t="s">
        <v>402</v>
      </c>
      <c r="E1723" s="131" t="s">
        <v>1231</v>
      </c>
      <c r="F1723" s="131" t="s">
        <v>1232</v>
      </c>
      <c r="G1723" s="131">
        <v>1000</v>
      </c>
      <c r="H1723" s="131">
        <v>900</v>
      </c>
      <c r="I1723" s="131">
        <v>80</v>
      </c>
      <c r="K1723" s="74" t="s">
        <v>1879</v>
      </c>
      <c r="L1723" s="71">
        <f t="shared" si="91"/>
        <v>0</v>
      </c>
      <c r="M1723" s="74">
        <f t="shared" si="92"/>
        <v>70.56</v>
      </c>
      <c r="N1723" s="72">
        <f t="shared" si="93"/>
        <v>0</v>
      </c>
      <c r="O1723" s="131" t="s">
        <v>1930</v>
      </c>
    </row>
    <row r="1724" spans="2:15" x14ac:dyDescent="0.3">
      <c r="B1724" s="83">
        <v>2020</v>
      </c>
      <c r="C1724" s="131" t="s">
        <v>1228</v>
      </c>
      <c r="D1724" s="131" t="s">
        <v>386</v>
      </c>
      <c r="E1724" s="131" t="s">
        <v>1233</v>
      </c>
      <c r="F1724" s="131" t="s">
        <v>1234</v>
      </c>
      <c r="G1724" s="131">
        <v>1000</v>
      </c>
      <c r="H1724" s="131">
        <v>900</v>
      </c>
      <c r="I1724" s="131">
        <v>80</v>
      </c>
      <c r="K1724" s="74" t="s">
        <v>1879</v>
      </c>
      <c r="L1724" s="71">
        <f t="shared" si="91"/>
        <v>0</v>
      </c>
      <c r="M1724" s="74">
        <f t="shared" si="92"/>
        <v>70.56</v>
      </c>
      <c r="N1724" s="72">
        <f t="shared" si="93"/>
        <v>0</v>
      </c>
      <c r="O1724" s="131" t="s">
        <v>1941</v>
      </c>
    </row>
    <row r="1725" spans="2:15" x14ac:dyDescent="0.3">
      <c r="B1725" s="83">
        <v>2020</v>
      </c>
      <c r="C1725" s="131" t="s">
        <v>1228</v>
      </c>
      <c r="D1725" s="131" t="s">
        <v>381</v>
      </c>
      <c r="E1725" s="131" t="s">
        <v>1235</v>
      </c>
      <c r="F1725" s="131" t="s">
        <v>1236</v>
      </c>
      <c r="G1725" s="131">
        <v>1000</v>
      </c>
      <c r="H1725" s="131">
        <v>900</v>
      </c>
      <c r="I1725" s="131">
        <v>80</v>
      </c>
      <c r="K1725" s="74" t="s">
        <v>1879</v>
      </c>
      <c r="L1725" s="71">
        <f t="shared" si="91"/>
        <v>0</v>
      </c>
      <c r="M1725" s="74">
        <f t="shared" si="92"/>
        <v>70.56</v>
      </c>
      <c r="N1725" s="72">
        <f t="shared" si="93"/>
        <v>0</v>
      </c>
      <c r="O1725" s="131" t="s">
        <v>1941</v>
      </c>
    </row>
    <row r="1726" spans="2:15" x14ac:dyDescent="0.3">
      <c r="B1726" s="83">
        <v>2020</v>
      </c>
      <c r="C1726" s="131" t="s">
        <v>1228</v>
      </c>
      <c r="D1726" s="131" t="s">
        <v>384</v>
      </c>
      <c r="E1726" s="131" t="s">
        <v>1237</v>
      </c>
      <c r="F1726" s="131" t="s">
        <v>1238</v>
      </c>
      <c r="G1726" s="131">
        <v>1150</v>
      </c>
      <c r="H1726" s="131">
        <v>1000</v>
      </c>
      <c r="I1726" s="131">
        <v>100</v>
      </c>
      <c r="K1726" s="74" t="s">
        <v>1879</v>
      </c>
      <c r="L1726" s="71">
        <f t="shared" si="91"/>
        <v>0</v>
      </c>
      <c r="M1726" s="74">
        <f t="shared" si="92"/>
        <v>112.7</v>
      </c>
      <c r="N1726" s="72">
        <f t="shared" si="93"/>
        <v>0</v>
      </c>
      <c r="O1726" s="131" t="s">
        <v>1941</v>
      </c>
    </row>
    <row r="1727" spans="2:15" x14ac:dyDescent="0.3">
      <c r="B1727" s="83">
        <v>2020</v>
      </c>
      <c r="C1727" s="83" t="s">
        <v>1239</v>
      </c>
      <c r="D1727" s="83" t="s">
        <v>1240</v>
      </c>
      <c r="E1727" s="86" t="s">
        <v>1241</v>
      </c>
      <c r="F1727" s="86" t="s">
        <v>817</v>
      </c>
      <c r="G1727" s="86">
        <v>680</v>
      </c>
      <c r="H1727" s="86">
        <v>580</v>
      </c>
      <c r="I1727" s="86">
        <v>100</v>
      </c>
      <c r="K1727" s="74" t="s">
        <v>1879</v>
      </c>
      <c r="L1727" s="71">
        <f t="shared" si="91"/>
        <v>0</v>
      </c>
      <c r="M1727" s="74">
        <f t="shared" si="92"/>
        <v>38.651200000000003</v>
      </c>
      <c r="N1727" s="72">
        <f t="shared" si="93"/>
        <v>0</v>
      </c>
      <c r="O1727" s="86" t="s">
        <v>1929</v>
      </c>
    </row>
    <row r="1728" spans="2:15" x14ac:dyDescent="0.3">
      <c r="B1728" s="83">
        <v>2020</v>
      </c>
      <c r="C1728" s="131" t="s">
        <v>1239</v>
      </c>
      <c r="D1728" s="131" t="s">
        <v>1242</v>
      </c>
      <c r="E1728" s="131" t="s">
        <v>1243</v>
      </c>
      <c r="F1728" s="131" t="s">
        <v>1244</v>
      </c>
      <c r="G1728" s="131">
        <v>1040</v>
      </c>
      <c r="H1728" s="131">
        <v>950</v>
      </c>
      <c r="I1728" s="131">
        <v>80</v>
      </c>
      <c r="K1728" s="74" t="s">
        <v>1879</v>
      </c>
      <c r="L1728" s="71">
        <f t="shared" si="91"/>
        <v>0</v>
      </c>
      <c r="M1728" s="74">
        <f t="shared" si="92"/>
        <v>77.459199999999996</v>
      </c>
      <c r="N1728" s="72">
        <f t="shared" si="93"/>
        <v>0</v>
      </c>
      <c r="O1728" s="131" t="s">
        <v>1929</v>
      </c>
    </row>
    <row r="1729" spans="2:15" x14ac:dyDescent="0.3">
      <c r="B1729" s="83">
        <v>2020</v>
      </c>
      <c r="C1729" s="131" t="s">
        <v>1239</v>
      </c>
      <c r="D1729" s="131" t="s">
        <v>1245</v>
      </c>
      <c r="E1729" s="131" t="s">
        <v>1246</v>
      </c>
      <c r="F1729" s="131" t="s">
        <v>1247</v>
      </c>
      <c r="G1729" s="131">
        <v>1040</v>
      </c>
      <c r="H1729" s="131">
        <v>950</v>
      </c>
      <c r="I1729" s="131">
        <v>80</v>
      </c>
      <c r="K1729" s="74" t="s">
        <v>1879</v>
      </c>
      <c r="L1729" s="71">
        <f t="shared" si="91"/>
        <v>0.2</v>
      </c>
      <c r="M1729" s="74">
        <f t="shared" si="92"/>
        <v>77.459199999999996</v>
      </c>
      <c r="N1729" s="72">
        <f t="shared" si="93"/>
        <v>0</v>
      </c>
      <c r="O1729" s="131" t="s">
        <v>1928</v>
      </c>
    </row>
    <row r="1730" spans="2:15" x14ac:dyDescent="0.3">
      <c r="B1730" s="83">
        <v>2020</v>
      </c>
      <c r="C1730" s="131" t="s">
        <v>1239</v>
      </c>
      <c r="D1730" s="131" t="s">
        <v>1254</v>
      </c>
      <c r="E1730" s="131" t="s">
        <v>1255</v>
      </c>
      <c r="F1730" s="131" t="s">
        <v>1250</v>
      </c>
      <c r="G1730" s="131">
        <v>940</v>
      </c>
      <c r="H1730" s="131">
        <v>870</v>
      </c>
      <c r="I1730" s="131">
        <v>80</v>
      </c>
      <c r="K1730" s="74" t="s">
        <v>1879</v>
      </c>
      <c r="L1730" s="71">
        <f t="shared" si="91"/>
        <v>0</v>
      </c>
      <c r="M1730" s="74">
        <f t="shared" si="92"/>
        <v>64.115520000000004</v>
      </c>
      <c r="N1730" s="72">
        <f t="shared" si="93"/>
        <v>0</v>
      </c>
      <c r="O1730" s="131" t="s">
        <v>1929</v>
      </c>
    </row>
    <row r="1731" spans="2:15" x14ac:dyDescent="0.3">
      <c r="B1731" s="83">
        <v>2020</v>
      </c>
      <c r="C1731" s="131" t="s">
        <v>1239</v>
      </c>
      <c r="D1731" s="131" t="s">
        <v>1280</v>
      </c>
      <c r="E1731" s="131" t="s">
        <v>1281</v>
      </c>
      <c r="F1731" s="131" t="s">
        <v>1282</v>
      </c>
      <c r="G1731" s="131">
        <v>1000</v>
      </c>
      <c r="H1731" s="131">
        <v>900</v>
      </c>
      <c r="I1731" s="131">
        <v>70</v>
      </c>
      <c r="K1731" s="74" t="s">
        <v>1879</v>
      </c>
      <c r="L1731" s="71">
        <f t="shared" si="91"/>
        <v>0.2</v>
      </c>
      <c r="M1731" s="74">
        <f t="shared" si="92"/>
        <v>61.74</v>
      </c>
      <c r="N1731" s="72">
        <f t="shared" si="93"/>
        <v>0</v>
      </c>
      <c r="O1731" s="131" t="s">
        <v>1928</v>
      </c>
    </row>
    <row r="1732" spans="2:15" x14ac:dyDescent="0.3">
      <c r="B1732" s="83">
        <v>2020</v>
      </c>
      <c r="C1732" s="131" t="s">
        <v>1239</v>
      </c>
      <c r="D1732" s="131" t="s">
        <v>1251</v>
      </c>
      <c r="E1732" s="131" t="s">
        <v>1252</v>
      </c>
      <c r="F1732" s="131" t="s">
        <v>1253</v>
      </c>
      <c r="G1732" s="131">
        <v>940</v>
      </c>
      <c r="H1732" s="131">
        <v>870</v>
      </c>
      <c r="I1732" s="131">
        <v>80</v>
      </c>
      <c r="K1732" s="74" t="s">
        <v>1879</v>
      </c>
      <c r="L1732" s="71">
        <f t="shared" si="91"/>
        <v>0</v>
      </c>
      <c r="M1732" s="74">
        <f t="shared" si="92"/>
        <v>64.115520000000004</v>
      </c>
      <c r="N1732" s="72">
        <f t="shared" si="93"/>
        <v>0</v>
      </c>
      <c r="O1732" s="131" t="s">
        <v>1929</v>
      </c>
    </row>
    <row r="1733" spans="2:15" x14ac:dyDescent="0.3">
      <c r="B1733" s="83">
        <v>2020</v>
      </c>
      <c r="C1733" s="131" t="s">
        <v>1239</v>
      </c>
      <c r="D1733" s="131" t="s">
        <v>1256</v>
      </c>
      <c r="E1733" s="131" t="s">
        <v>1257</v>
      </c>
      <c r="F1733" s="131" t="s">
        <v>1258</v>
      </c>
      <c r="G1733" s="131">
        <v>940</v>
      </c>
      <c r="H1733" s="131">
        <v>870</v>
      </c>
      <c r="I1733" s="131">
        <v>80</v>
      </c>
      <c r="K1733" s="74" t="s">
        <v>1879</v>
      </c>
      <c r="L1733" s="71">
        <f t="shared" si="91"/>
        <v>0</v>
      </c>
      <c r="M1733" s="74">
        <f t="shared" si="92"/>
        <v>64.115520000000004</v>
      </c>
      <c r="N1733" s="72">
        <f t="shared" si="93"/>
        <v>0</v>
      </c>
      <c r="O1733" s="131" t="s">
        <v>1929</v>
      </c>
    </row>
    <row r="1734" spans="2:15" x14ac:dyDescent="0.3">
      <c r="B1734" s="83">
        <v>2020</v>
      </c>
      <c r="C1734" s="86" t="s">
        <v>1239</v>
      </c>
      <c r="D1734" s="86" t="s">
        <v>1262</v>
      </c>
      <c r="E1734" s="86" t="s">
        <v>1263</v>
      </c>
      <c r="F1734" s="86" t="s">
        <v>1264</v>
      </c>
      <c r="G1734" s="86">
        <v>680</v>
      </c>
      <c r="H1734" s="86">
        <v>520</v>
      </c>
      <c r="I1734" s="86">
        <v>80</v>
      </c>
      <c r="K1734" s="74" t="s">
        <v>1879</v>
      </c>
      <c r="L1734" s="71">
        <f t="shared" si="91"/>
        <v>0</v>
      </c>
      <c r="M1734" s="74">
        <f t="shared" si="92"/>
        <v>27.722239999999999</v>
      </c>
      <c r="N1734" s="72">
        <f t="shared" si="93"/>
        <v>0</v>
      </c>
      <c r="O1734" s="86" t="s">
        <v>1929</v>
      </c>
    </row>
    <row r="1735" spans="2:15" x14ac:dyDescent="0.3">
      <c r="B1735" s="83">
        <v>2020</v>
      </c>
      <c r="C1735" s="131" t="s">
        <v>1239</v>
      </c>
      <c r="D1735" s="131" t="s">
        <v>1259</v>
      </c>
      <c r="E1735" s="131" t="s">
        <v>1260</v>
      </c>
      <c r="F1735" s="131" t="s">
        <v>1261</v>
      </c>
      <c r="G1735" s="131">
        <v>940</v>
      </c>
      <c r="H1735" s="131">
        <v>870</v>
      </c>
      <c r="I1735" s="131">
        <v>80</v>
      </c>
      <c r="K1735" s="74" t="s">
        <v>1879</v>
      </c>
      <c r="L1735" s="71">
        <f t="shared" si="91"/>
        <v>0</v>
      </c>
      <c r="M1735" s="74">
        <f t="shared" si="92"/>
        <v>64.115520000000004</v>
      </c>
      <c r="N1735" s="72">
        <f t="shared" si="93"/>
        <v>0</v>
      </c>
      <c r="O1735" s="131" t="s">
        <v>1929</v>
      </c>
    </row>
    <row r="1736" spans="2:15" x14ac:dyDescent="0.3">
      <c r="B1736" s="83">
        <v>2020</v>
      </c>
      <c r="C1736" s="131" t="s">
        <v>1239</v>
      </c>
      <c r="D1736" s="131" t="s">
        <v>1265</v>
      </c>
      <c r="E1736" s="131" t="s">
        <v>1266</v>
      </c>
      <c r="F1736" s="131" t="s">
        <v>1267</v>
      </c>
      <c r="G1736" s="131">
        <v>940</v>
      </c>
      <c r="H1736" s="131">
        <v>870</v>
      </c>
      <c r="I1736" s="131">
        <v>80</v>
      </c>
      <c r="K1736" s="74" t="s">
        <v>1879</v>
      </c>
      <c r="L1736" s="71">
        <f t="shared" si="91"/>
        <v>0</v>
      </c>
      <c r="M1736" s="74">
        <f t="shared" si="92"/>
        <v>64.115520000000004</v>
      </c>
      <c r="N1736" s="72">
        <f t="shared" si="93"/>
        <v>0</v>
      </c>
      <c r="O1736" s="131" t="s">
        <v>1929</v>
      </c>
    </row>
    <row r="1737" spans="2:15" x14ac:dyDescent="0.3">
      <c r="B1737" s="83">
        <v>2020</v>
      </c>
      <c r="C1737" s="131" t="s">
        <v>1239</v>
      </c>
      <c r="D1737" s="131" t="s">
        <v>1268</v>
      </c>
      <c r="E1737" s="131" t="s">
        <v>1269</v>
      </c>
      <c r="F1737" s="131" t="s">
        <v>1270</v>
      </c>
      <c r="G1737" s="131">
        <v>940</v>
      </c>
      <c r="H1737" s="131">
        <v>870</v>
      </c>
      <c r="I1737" s="131">
        <v>80</v>
      </c>
      <c r="K1737" s="74" t="s">
        <v>1879</v>
      </c>
      <c r="L1737" s="71">
        <f t="shared" si="91"/>
        <v>0</v>
      </c>
      <c r="M1737" s="74">
        <f t="shared" si="92"/>
        <v>64.115520000000004</v>
      </c>
      <c r="N1737" s="72">
        <f t="shared" si="93"/>
        <v>0</v>
      </c>
      <c r="O1737" s="131" t="s">
        <v>1929</v>
      </c>
    </row>
    <row r="1738" spans="2:15" x14ac:dyDescent="0.3">
      <c r="B1738" s="83">
        <v>2020</v>
      </c>
      <c r="C1738" s="131" t="s">
        <v>1239</v>
      </c>
      <c r="D1738" s="131" t="s">
        <v>1271</v>
      </c>
      <c r="E1738" s="131" t="s">
        <v>1272</v>
      </c>
      <c r="F1738" s="131" t="s">
        <v>1273</v>
      </c>
      <c r="G1738" s="131">
        <v>785</v>
      </c>
      <c r="H1738" s="131">
        <v>650</v>
      </c>
      <c r="I1738" s="131">
        <v>80</v>
      </c>
      <c r="K1738" s="74" t="s">
        <v>1879</v>
      </c>
      <c r="L1738" s="71">
        <f t="shared" si="91"/>
        <v>0</v>
      </c>
      <c r="M1738" s="74">
        <f t="shared" si="92"/>
        <v>40.003599999999999</v>
      </c>
      <c r="N1738" s="72">
        <f t="shared" si="93"/>
        <v>0</v>
      </c>
      <c r="O1738" s="131" t="s">
        <v>1929</v>
      </c>
    </row>
    <row r="1739" spans="2:15" x14ac:dyDescent="0.3">
      <c r="B1739" s="83">
        <v>2020</v>
      </c>
      <c r="C1739" s="131" t="s">
        <v>1239</v>
      </c>
      <c r="D1739" s="131" t="s">
        <v>1274</v>
      </c>
      <c r="E1739" s="131" t="s">
        <v>1275</v>
      </c>
      <c r="F1739" s="131" t="s">
        <v>1276</v>
      </c>
      <c r="G1739" s="131">
        <v>940</v>
      </c>
      <c r="H1739" s="131">
        <v>870</v>
      </c>
      <c r="I1739" s="131">
        <v>80</v>
      </c>
      <c r="K1739" s="74" t="s">
        <v>1879</v>
      </c>
      <c r="L1739" s="71">
        <f t="shared" ref="L1739:L1802" si="94">IF(AND(C1739="Botanic",B1739&gt;2017),0.3,IF(AND(O1739="Placel",B1739&gt;2017), 0.2,IF(AND(OR(D1739="UTRU50E",D1739 = "UEPL50E", D1739 = "UGBS20E"),B1739&gt;2019),0.2,0)))</f>
        <v>0</v>
      </c>
      <c r="M1739" s="74">
        <f t="shared" si="92"/>
        <v>64.115520000000004</v>
      </c>
      <c r="N1739" s="72">
        <f t="shared" si="93"/>
        <v>0</v>
      </c>
      <c r="O1739" s="131" t="s">
        <v>1929</v>
      </c>
    </row>
    <row r="1740" spans="2:15" x14ac:dyDescent="0.3">
      <c r="B1740" s="83">
        <v>2020</v>
      </c>
      <c r="C1740" s="131" t="s">
        <v>1239</v>
      </c>
      <c r="D1740" s="131" t="s">
        <v>1277</v>
      </c>
      <c r="E1740" s="131" t="s">
        <v>1278</v>
      </c>
      <c r="F1740" s="131" t="s">
        <v>1279</v>
      </c>
      <c r="G1740" s="131">
        <v>1000</v>
      </c>
      <c r="H1740" s="131">
        <v>880</v>
      </c>
      <c r="I1740" s="131">
        <v>110</v>
      </c>
      <c r="K1740" s="74" t="s">
        <v>1879</v>
      </c>
      <c r="L1740" s="71">
        <f t="shared" si="94"/>
        <v>0</v>
      </c>
      <c r="M1740" s="74">
        <f t="shared" si="92"/>
        <v>94.864000000000004</v>
      </c>
      <c r="N1740" s="72">
        <f t="shared" si="93"/>
        <v>0</v>
      </c>
      <c r="O1740" s="131" t="s">
        <v>1929</v>
      </c>
    </row>
    <row r="1741" spans="2:15" x14ac:dyDescent="0.3">
      <c r="B1741" s="83">
        <v>2020</v>
      </c>
      <c r="C1741" s="131" t="s">
        <v>1301</v>
      </c>
      <c r="D1741" s="131" t="s">
        <v>1302</v>
      </c>
      <c r="E1741" s="131" t="s">
        <v>1303</v>
      </c>
      <c r="F1741" s="131" t="s">
        <v>1304</v>
      </c>
      <c r="G1741" s="131">
        <v>580</v>
      </c>
      <c r="H1741" s="131">
        <v>450</v>
      </c>
      <c r="I1741" s="131">
        <v>75</v>
      </c>
      <c r="K1741" s="74" t="s">
        <v>1879</v>
      </c>
      <c r="L1741" s="71">
        <f t="shared" si="94"/>
        <v>0</v>
      </c>
      <c r="M1741" s="74">
        <f t="shared" si="92"/>
        <v>19.183499999999999</v>
      </c>
      <c r="N1741" s="72">
        <f t="shared" si="93"/>
        <v>0</v>
      </c>
      <c r="O1741" s="131" t="s">
        <v>1929</v>
      </c>
    </row>
    <row r="1742" spans="2:15" x14ac:dyDescent="0.3">
      <c r="B1742" s="83">
        <v>2020</v>
      </c>
      <c r="C1742" s="144" t="s">
        <v>1301</v>
      </c>
      <c r="D1742" s="144" t="s">
        <v>1305</v>
      </c>
      <c r="E1742" s="131" t="s">
        <v>1306</v>
      </c>
      <c r="F1742" s="144" t="s">
        <v>1307</v>
      </c>
      <c r="G1742" s="144">
        <v>1000</v>
      </c>
      <c r="H1742" s="144">
        <v>880</v>
      </c>
      <c r="I1742" s="144">
        <v>80</v>
      </c>
      <c r="K1742" s="74" t="s">
        <v>1879</v>
      </c>
      <c r="L1742" s="71">
        <f t="shared" si="94"/>
        <v>0</v>
      </c>
      <c r="M1742" s="74">
        <f t="shared" si="92"/>
        <v>68.992000000000004</v>
      </c>
      <c r="N1742" s="72">
        <f t="shared" si="93"/>
        <v>0</v>
      </c>
      <c r="O1742" s="131" t="s">
        <v>1929</v>
      </c>
    </row>
    <row r="1743" spans="2:15" x14ac:dyDescent="0.3">
      <c r="B1743" s="83">
        <v>2020</v>
      </c>
      <c r="C1743" s="131" t="s">
        <v>1301</v>
      </c>
      <c r="D1743" s="131" t="s">
        <v>1308</v>
      </c>
      <c r="E1743" s="131" t="s">
        <v>1309</v>
      </c>
      <c r="F1743" s="131" t="s">
        <v>1310</v>
      </c>
      <c r="G1743" s="131">
        <v>785</v>
      </c>
      <c r="H1743" s="131">
        <v>650</v>
      </c>
      <c r="I1743" s="131">
        <v>80</v>
      </c>
      <c r="K1743" s="74" t="s">
        <v>1879</v>
      </c>
      <c r="L1743" s="71">
        <f t="shared" si="94"/>
        <v>0</v>
      </c>
      <c r="M1743" s="74">
        <f t="shared" si="92"/>
        <v>40.003599999999999</v>
      </c>
      <c r="N1743" s="72">
        <f t="shared" si="93"/>
        <v>0</v>
      </c>
      <c r="O1743" s="131" t="s">
        <v>1929</v>
      </c>
    </row>
    <row r="1744" spans="2:15" x14ac:dyDescent="0.3">
      <c r="B1744" s="83">
        <v>2020</v>
      </c>
      <c r="C1744" s="131" t="s">
        <v>1301</v>
      </c>
      <c r="D1744" s="131" t="s">
        <v>1311</v>
      </c>
      <c r="E1744" s="131" t="s">
        <v>1312</v>
      </c>
      <c r="F1744" s="131" t="s">
        <v>1313</v>
      </c>
      <c r="G1744" s="131">
        <v>1000</v>
      </c>
      <c r="H1744" s="131">
        <v>900</v>
      </c>
      <c r="I1744" s="131">
        <v>80</v>
      </c>
      <c r="K1744" s="74" t="s">
        <v>1879</v>
      </c>
      <c r="L1744" s="71">
        <f t="shared" si="94"/>
        <v>0</v>
      </c>
      <c r="M1744" s="74">
        <f t="shared" si="92"/>
        <v>70.56</v>
      </c>
      <c r="N1744" s="72">
        <f t="shared" si="93"/>
        <v>0</v>
      </c>
      <c r="O1744" s="131" t="s">
        <v>1929</v>
      </c>
    </row>
    <row r="1745" spans="2:15" x14ac:dyDescent="0.3">
      <c r="B1745" s="83">
        <v>2020</v>
      </c>
      <c r="C1745" s="131" t="s">
        <v>1301</v>
      </c>
      <c r="D1745" s="131" t="s">
        <v>1314</v>
      </c>
      <c r="E1745" s="131" t="s">
        <v>1315</v>
      </c>
      <c r="F1745" s="131" t="s">
        <v>1316</v>
      </c>
      <c r="G1745" s="131">
        <v>940</v>
      </c>
      <c r="H1745" s="131">
        <v>870</v>
      </c>
      <c r="I1745" s="131">
        <v>80</v>
      </c>
      <c r="K1745" s="74" t="s">
        <v>1879</v>
      </c>
      <c r="L1745" s="71">
        <f t="shared" si="94"/>
        <v>0</v>
      </c>
      <c r="M1745" s="74">
        <f t="shared" si="92"/>
        <v>64.115520000000004</v>
      </c>
      <c r="N1745" s="72">
        <f t="shared" si="93"/>
        <v>0</v>
      </c>
      <c r="O1745" s="131" t="s">
        <v>1929</v>
      </c>
    </row>
    <row r="1746" spans="2:15" x14ac:dyDescent="0.3">
      <c r="B1746" s="83">
        <v>2020</v>
      </c>
      <c r="C1746" s="131" t="s">
        <v>1301</v>
      </c>
      <c r="D1746" s="131" t="s">
        <v>1317</v>
      </c>
      <c r="E1746" s="131" t="s">
        <v>1318</v>
      </c>
      <c r="F1746" s="131" t="s">
        <v>1319</v>
      </c>
      <c r="G1746" s="131">
        <v>940</v>
      </c>
      <c r="H1746" s="131">
        <v>870</v>
      </c>
      <c r="I1746" s="131">
        <v>80</v>
      </c>
      <c r="K1746" s="74" t="s">
        <v>1879</v>
      </c>
      <c r="L1746" s="71">
        <f t="shared" si="94"/>
        <v>0</v>
      </c>
      <c r="M1746" s="74">
        <f t="shared" si="92"/>
        <v>64.115520000000004</v>
      </c>
      <c r="N1746" s="72">
        <f t="shared" si="93"/>
        <v>0</v>
      </c>
      <c r="O1746" s="131" t="s">
        <v>1929</v>
      </c>
    </row>
    <row r="1747" spans="2:15" x14ac:dyDescent="0.3">
      <c r="B1747" s="83">
        <v>2020</v>
      </c>
      <c r="C1747" s="131" t="s">
        <v>1301</v>
      </c>
      <c r="D1747" s="131" t="s">
        <v>1320</v>
      </c>
      <c r="E1747" s="131" t="s">
        <v>1321</v>
      </c>
      <c r="F1747" s="131" t="s">
        <v>1322</v>
      </c>
      <c r="G1747" s="86">
        <v>1150</v>
      </c>
      <c r="H1747" s="86">
        <v>1000</v>
      </c>
      <c r="I1747" s="86">
        <v>100</v>
      </c>
      <c r="K1747" s="74" t="s">
        <v>1879</v>
      </c>
      <c r="L1747" s="71">
        <f t="shared" si="94"/>
        <v>0</v>
      </c>
      <c r="M1747" s="74">
        <f t="shared" si="92"/>
        <v>112.7</v>
      </c>
      <c r="N1747" s="72">
        <f t="shared" si="93"/>
        <v>0</v>
      </c>
      <c r="O1747" s="131" t="s">
        <v>1929</v>
      </c>
    </row>
    <row r="1748" spans="2:15" x14ac:dyDescent="0.3">
      <c r="B1748" s="83">
        <v>2020</v>
      </c>
      <c r="C1748" s="131" t="s">
        <v>1301</v>
      </c>
      <c r="D1748" s="131" t="s">
        <v>1323</v>
      </c>
      <c r="E1748" s="131" t="s">
        <v>1324</v>
      </c>
      <c r="F1748" s="131" t="s">
        <v>1325</v>
      </c>
      <c r="G1748" s="131">
        <v>940</v>
      </c>
      <c r="H1748" s="131">
        <v>870</v>
      </c>
      <c r="I1748" s="131">
        <v>80</v>
      </c>
      <c r="K1748" s="74" t="s">
        <v>1879</v>
      </c>
      <c r="L1748" s="71">
        <f t="shared" si="94"/>
        <v>0</v>
      </c>
      <c r="M1748" s="74">
        <f t="shared" si="92"/>
        <v>64.115520000000004</v>
      </c>
      <c r="N1748" s="72">
        <f t="shared" si="93"/>
        <v>0</v>
      </c>
      <c r="O1748" s="131" t="s">
        <v>1929</v>
      </c>
    </row>
    <row r="1749" spans="2:15" x14ac:dyDescent="0.3">
      <c r="B1749" s="83">
        <v>2020</v>
      </c>
      <c r="C1749" s="131" t="s">
        <v>1301</v>
      </c>
      <c r="D1749" s="131" t="s">
        <v>1335</v>
      </c>
      <c r="E1749" s="131" t="s">
        <v>1336</v>
      </c>
      <c r="F1749" s="131" t="s">
        <v>1337</v>
      </c>
      <c r="G1749" s="131">
        <v>1000</v>
      </c>
      <c r="H1749" s="131">
        <v>900</v>
      </c>
      <c r="I1749" s="131">
        <v>80</v>
      </c>
      <c r="K1749" s="74" t="s">
        <v>1879</v>
      </c>
      <c r="L1749" s="71">
        <f t="shared" si="94"/>
        <v>0</v>
      </c>
      <c r="M1749" s="74">
        <f t="shared" si="92"/>
        <v>70.56</v>
      </c>
      <c r="N1749" s="72">
        <f t="shared" si="93"/>
        <v>0</v>
      </c>
      <c r="O1749" s="131" t="s">
        <v>1929</v>
      </c>
    </row>
    <row r="1750" spans="2:15" x14ac:dyDescent="0.3">
      <c r="B1750" s="83">
        <v>2020</v>
      </c>
      <c r="C1750" s="131" t="s">
        <v>1301</v>
      </c>
      <c r="D1750" s="131" t="s">
        <v>396</v>
      </c>
      <c r="E1750" s="131" t="s">
        <v>1338</v>
      </c>
      <c r="F1750" s="131" t="s">
        <v>1339</v>
      </c>
      <c r="G1750" s="131">
        <v>785</v>
      </c>
      <c r="H1750" s="131">
        <v>650</v>
      </c>
      <c r="I1750" s="131">
        <v>80</v>
      </c>
      <c r="K1750" s="74" t="s">
        <v>1879</v>
      </c>
      <c r="L1750" s="71">
        <f t="shared" si="94"/>
        <v>0</v>
      </c>
      <c r="M1750" s="74">
        <f t="shared" si="92"/>
        <v>40.003599999999999</v>
      </c>
      <c r="N1750" s="72">
        <f t="shared" si="93"/>
        <v>0</v>
      </c>
      <c r="O1750" s="131" t="s">
        <v>1929</v>
      </c>
    </row>
    <row r="1751" spans="2:15" x14ac:dyDescent="0.3">
      <c r="B1751" s="83">
        <v>2020</v>
      </c>
      <c r="C1751" s="131" t="s">
        <v>1301</v>
      </c>
      <c r="D1751" s="131" t="s">
        <v>1340</v>
      </c>
      <c r="E1751" s="131" t="s">
        <v>1341</v>
      </c>
      <c r="F1751" s="131" t="s">
        <v>1342</v>
      </c>
      <c r="G1751" s="131">
        <v>785</v>
      </c>
      <c r="H1751" s="131">
        <v>650</v>
      </c>
      <c r="I1751" s="131">
        <v>80</v>
      </c>
      <c r="K1751" s="74" t="s">
        <v>1879</v>
      </c>
      <c r="L1751" s="71">
        <f t="shared" si="94"/>
        <v>0</v>
      </c>
      <c r="M1751" s="74">
        <f t="shared" si="92"/>
        <v>40.003599999999999</v>
      </c>
      <c r="N1751" s="72">
        <f t="shared" si="93"/>
        <v>0</v>
      </c>
      <c r="O1751" s="131" t="s">
        <v>1929</v>
      </c>
    </row>
    <row r="1752" spans="2:15" x14ac:dyDescent="0.3">
      <c r="B1752" s="83">
        <v>2020</v>
      </c>
      <c r="C1752" s="131" t="s">
        <v>1301</v>
      </c>
      <c r="D1752" s="131" t="s">
        <v>1343</v>
      </c>
      <c r="E1752" s="131" t="s">
        <v>1344</v>
      </c>
      <c r="F1752" s="131" t="s">
        <v>1345</v>
      </c>
      <c r="G1752" s="131">
        <v>1000</v>
      </c>
      <c r="H1752" s="131">
        <v>900</v>
      </c>
      <c r="I1752" s="131">
        <v>80</v>
      </c>
      <c r="K1752" s="74" t="s">
        <v>1879</v>
      </c>
      <c r="L1752" s="71">
        <f t="shared" si="94"/>
        <v>0</v>
      </c>
      <c r="M1752" s="74">
        <f t="shared" si="92"/>
        <v>70.56</v>
      </c>
      <c r="N1752" s="72">
        <f t="shared" si="93"/>
        <v>0</v>
      </c>
      <c r="O1752" s="131" t="s">
        <v>1929</v>
      </c>
    </row>
    <row r="1753" spans="2:15" x14ac:dyDescent="0.3">
      <c r="B1753" s="83">
        <v>2020</v>
      </c>
      <c r="C1753" s="131" t="s">
        <v>1301</v>
      </c>
      <c r="D1753" s="131" t="s">
        <v>1346</v>
      </c>
      <c r="E1753" s="131" t="s">
        <v>1347</v>
      </c>
      <c r="F1753" s="131" t="s">
        <v>1348</v>
      </c>
      <c r="G1753" s="131">
        <v>580</v>
      </c>
      <c r="H1753" s="131">
        <v>450</v>
      </c>
      <c r="I1753" s="131">
        <v>75</v>
      </c>
      <c r="K1753" s="74" t="s">
        <v>1879</v>
      </c>
      <c r="L1753" s="71">
        <f t="shared" si="94"/>
        <v>0</v>
      </c>
      <c r="M1753" s="74">
        <f t="shared" si="92"/>
        <v>19.183499999999999</v>
      </c>
      <c r="N1753" s="72">
        <f t="shared" si="93"/>
        <v>0</v>
      </c>
      <c r="O1753" s="131" t="s">
        <v>1929</v>
      </c>
    </row>
    <row r="1754" spans="2:15" x14ac:dyDescent="0.3">
      <c r="B1754" s="83">
        <v>2020</v>
      </c>
      <c r="C1754" s="131" t="s">
        <v>1301</v>
      </c>
      <c r="D1754" s="131" t="s">
        <v>1349</v>
      </c>
      <c r="E1754" s="131" t="s">
        <v>1350</v>
      </c>
      <c r="F1754" s="131" t="s">
        <v>1351</v>
      </c>
      <c r="G1754" s="131">
        <v>785</v>
      </c>
      <c r="H1754" s="131">
        <v>650</v>
      </c>
      <c r="I1754" s="131">
        <v>80</v>
      </c>
      <c r="K1754" s="74" t="s">
        <v>1879</v>
      </c>
      <c r="L1754" s="71">
        <f t="shared" si="94"/>
        <v>0</v>
      </c>
      <c r="M1754" s="74">
        <f t="shared" si="92"/>
        <v>40.003599999999999</v>
      </c>
      <c r="N1754" s="72">
        <f t="shared" si="93"/>
        <v>0</v>
      </c>
      <c r="O1754" s="131" t="s">
        <v>1929</v>
      </c>
    </row>
    <row r="1755" spans="2:15" x14ac:dyDescent="0.3">
      <c r="B1755" s="83">
        <v>2020</v>
      </c>
      <c r="C1755" s="131" t="s">
        <v>1301</v>
      </c>
      <c r="D1755" s="131" t="s">
        <v>1352</v>
      </c>
      <c r="E1755" s="131" t="s">
        <v>1353</v>
      </c>
      <c r="F1755" s="131" t="s">
        <v>1354</v>
      </c>
      <c r="G1755" s="131">
        <v>1000</v>
      </c>
      <c r="H1755" s="131">
        <v>900</v>
      </c>
      <c r="I1755" s="131">
        <v>80</v>
      </c>
      <c r="K1755" s="74" t="s">
        <v>1879</v>
      </c>
      <c r="L1755" s="71">
        <f t="shared" si="94"/>
        <v>0</v>
      </c>
      <c r="M1755" s="74">
        <f t="shared" si="92"/>
        <v>70.56</v>
      </c>
      <c r="N1755" s="72">
        <f t="shared" si="93"/>
        <v>0</v>
      </c>
      <c r="O1755" s="131" t="s">
        <v>1929</v>
      </c>
    </row>
    <row r="1756" spans="2:15" x14ac:dyDescent="0.3">
      <c r="B1756" s="83">
        <v>2020</v>
      </c>
      <c r="C1756" s="131" t="s">
        <v>1301</v>
      </c>
      <c r="D1756" s="131" t="s">
        <v>1358</v>
      </c>
      <c r="E1756" s="131" t="s">
        <v>1359</v>
      </c>
      <c r="F1756" s="131" t="s">
        <v>1360</v>
      </c>
      <c r="G1756" s="131">
        <v>580</v>
      </c>
      <c r="H1756" s="131">
        <v>450</v>
      </c>
      <c r="I1756" s="131">
        <v>75</v>
      </c>
      <c r="K1756" s="74" t="s">
        <v>1879</v>
      </c>
      <c r="L1756" s="71">
        <f t="shared" si="94"/>
        <v>0</v>
      </c>
      <c r="M1756" s="74">
        <f t="shared" si="92"/>
        <v>19.183499999999999</v>
      </c>
      <c r="N1756" s="72">
        <f t="shared" si="93"/>
        <v>0</v>
      </c>
      <c r="O1756" s="131" t="s">
        <v>1929</v>
      </c>
    </row>
    <row r="1757" spans="2:15" x14ac:dyDescent="0.3">
      <c r="B1757" s="83">
        <v>2020</v>
      </c>
      <c r="C1757" s="131" t="s">
        <v>1301</v>
      </c>
      <c r="D1757" s="131" t="s">
        <v>1355</v>
      </c>
      <c r="E1757" s="131" t="s">
        <v>1356</v>
      </c>
      <c r="F1757" s="131" t="s">
        <v>1357</v>
      </c>
      <c r="G1757" s="131">
        <v>940</v>
      </c>
      <c r="H1757" s="131">
        <v>900</v>
      </c>
      <c r="I1757" s="131">
        <v>80</v>
      </c>
      <c r="K1757" s="74" t="s">
        <v>1879</v>
      </c>
      <c r="L1757" s="71">
        <f t="shared" si="94"/>
        <v>0</v>
      </c>
      <c r="M1757" s="74">
        <f t="shared" si="92"/>
        <v>66.326400000000007</v>
      </c>
      <c r="N1757" s="72">
        <f t="shared" si="93"/>
        <v>0</v>
      </c>
      <c r="O1757" s="131" t="s">
        <v>1929</v>
      </c>
    </row>
    <row r="1758" spans="2:15" x14ac:dyDescent="0.3">
      <c r="B1758" s="83">
        <v>2020</v>
      </c>
      <c r="C1758" s="131" t="s">
        <v>1301</v>
      </c>
      <c r="D1758" s="131" t="s">
        <v>1361</v>
      </c>
      <c r="E1758" s="131" t="s">
        <v>1362</v>
      </c>
      <c r="F1758" s="131" t="s">
        <v>1363</v>
      </c>
      <c r="G1758" s="131">
        <v>785</v>
      </c>
      <c r="H1758" s="131">
        <v>650</v>
      </c>
      <c r="I1758" s="131">
        <v>80</v>
      </c>
      <c r="K1758" s="74" t="s">
        <v>1879</v>
      </c>
      <c r="L1758" s="71">
        <f t="shared" si="94"/>
        <v>0</v>
      </c>
      <c r="M1758" s="74">
        <f t="shared" si="92"/>
        <v>40.003599999999999</v>
      </c>
      <c r="N1758" s="72">
        <f t="shared" si="93"/>
        <v>0</v>
      </c>
      <c r="O1758" s="131" t="s">
        <v>1929</v>
      </c>
    </row>
    <row r="1759" spans="2:15" x14ac:dyDescent="0.3">
      <c r="B1759" s="83">
        <v>2020</v>
      </c>
      <c r="C1759" s="131" t="s">
        <v>1301</v>
      </c>
      <c r="D1759" s="131" t="s">
        <v>1364</v>
      </c>
      <c r="E1759" s="131" t="s">
        <v>1365</v>
      </c>
      <c r="F1759" s="131" t="s">
        <v>1366</v>
      </c>
      <c r="G1759" s="131">
        <v>1000</v>
      </c>
      <c r="H1759" s="131">
        <v>880</v>
      </c>
      <c r="I1759" s="131">
        <v>80</v>
      </c>
      <c r="K1759" s="74" t="s">
        <v>1879</v>
      </c>
      <c r="L1759" s="71">
        <f t="shared" si="94"/>
        <v>0</v>
      </c>
      <c r="M1759" s="74">
        <f t="shared" si="92"/>
        <v>68.992000000000004</v>
      </c>
      <c r="N1759" s="72">
        <f t="shared" si="93"/>
        <v>0</v>
      </c>
      <c r="O1759" s="131" t="s">
        <v>1929</v>
      </c>
    </row>
    <row r="1760" spans="2:15" x14ac:dyDescent="0.3">
      <c r="B1760" s="83">
        <v>2020</v>
      </c>
      <c r="C1760" s="131" t="s">
        <v>1301</v>
      </c>
      <c r="D1760" s="131" t="s">
        <v>1874</v>
      </c>
      <c r="E1760" s="131"/>
      <c r="F1760" s="131"/>
      <c r="G1760" s="131"/>
      <c r="H1760" s="131"/>
      <c r="I1760" s="131"/>
      <c r="K1760" s="74" t="s">
        <v>1879</v>
      </c>
      <c r="L1760" s="71">
        <f t="shared" si="94"/>
        <v>0</v>
      </c>
      <c r="M1760" s="74">
        <f t="shared" si="92"/>
        <v>0</v>
      </c>
      <c r="N1760" s="72">
        <f t="shared" si="93"/>
        <v>0</v>
      </c>
      <c r="O1760" s="131"/>
    </row>
    <row r="1761" spans="2:15" x14ac:dyDescent="0.3">
      <c r="B1761" s="83">
        <v>2020</v>
      </c>
      <c r="C1761" s="131" t="s">
        <v>1301</v>
      </c>
      <c r="D1761" s="151" t="s">
        <v>1367</v>
      </c>
      <c r="E1761" s="151" t="s">
        <v>1368</v>
      </c>
      <c r="F1761" s="151" t="s">
        <v>1369</v>
      </c>
      <c r="G1761" s="131">
        <v>1000</v>
      </c>
      <c r="H1761" s="131">
        <v>880</v>
      </c>
      <c r="I1761" s="131">
        <v>80</v>
      </c>
      <c r="K1761" s="74" t="s">
        <v>1879</v>
      </c>
      <c r="L1761" s="71">
        <f t="shared" si="94"/>
        <v>0</v>
      </c>
      <c r="M1761" s="74">
        <f t="shared" si="92"/>
        <v>68.992000000000004</v>
      </c>
      <c r="N1761" s="72">
        <f t="shared" si="93"/>
        <v>0</v>
      </c>
      <c r="O1761" s="131" t="s">
        <v>1929</v>
      </c>
    </row>
    <row r="1762" spans="2:15" x14ac:dyDescent="0.3">
      <c r="B1762" s="83">
        <v>2020</v>
      </c>
      <c r="C1762" s="131" t="s">
        <v>1301</v>
      </c>
      <c r="D1762" s="131" t="s">
        <v>1370</v>
      </c>
      <c r="E1762" s="131" t="s">
        <v>1371</v>
      </c>
      <c r="F1762" s="131" t="s">
        <v>1372</v>
      </c>
      <c r="G1762" s="131">
        <v>785</v>
      </c>
      <c r="H1762" s="131">
        <v>600</v>
      </c>
      <c r="I1762" s="131">
        <v>80</v>
      </c>
      <c r="K1762" s="74" t="s">
        <v>1879</v>
      </c>
      <c r="L1762" s="71">
        <f t="shared" si="94"/>
        <v>0</v>
      </c>
      <c r="M1762" s="74">
        <f t="shared" si="92"/>
        <v>36.926400000000001</v>
      </c>
      <c r="N1762" s="72">
        <f t="shared" si="93"/>
        <v>0</v>
      </c>
      <c r="O1762" s="131" t="s">
        <v>1929</v>
      </c>
    </row>
    <row r="1763" spans="2:15" x14ac:dyDescent="0.3">
      <c r="B1763" s="83">
        <v>2020</v>
      </c>
      <c r="C1763" s="131" t="s">
        <v>1301</v>
      </c>
      <c r="D1763" s="131" t="s">
        <v>1373</v>
      </c>
      <c r="E1763" s="131" t="s">
        <v>1374</v>
      </c>
      <c r="F1763" s="131" t="s">
        <v>1375</v>
      </c>
      <c r="G1763" s="131">
        <v>580</v>
      </c>
      <c r="H1763" s="131">
        <v>450</v>
      </c>
      <c r="I1763" s="131">
        <v>80</v>
      </c>
      <c r="K1763" s="74" t="s">
        <v>1879</v>
      </c>
      <c r="L1763" s="71">
        <f t="shared" si="94"/>
        <v>0</v>
      </c>
      <c r="M1763" s="74">
        <f t="shared" si="92"/>
        <v>20.462399999999999</v>
      </c>
      <c r="N1763" s="72">
        <f t="shared" si="93"/>
        <v>0</v>
      </c>
      <c r="O1763" s="131" t="s">
        <v>1929</v>
      </c>
    </row>
    <row r="1764" spans="2:15" x14ac:dyDescent="0.3">
      <c r="B1764" s="83">
        <v>2020</v>
      </c>
      <c r="C1764" s="131" t="s">
        <v>1301</v>
      </c>
      <c r="D1764" s="131" t="s">
        <v>1376</v>
      </c>
      <c r="E1764" s="131" t="s">
        <v>1377</v>
      </c>
      <c r="F1764" s="131" t="s">
        <v>1378</v>
      </c>
      <c r="G1764" s="131">
        <v>785</v>
      </c>
      <c r="H1764" s="131">
        <v>650</v>
      </c>
      <c r="I1764" s="131">
        <v>80</v>
      </c>
      <c r="K1764" s="74" t="s">
        <v>1879</v>
      </c>
      <c r="L1764" s="71">
        <f t="shared" si="94"/>
        <v>0</v>
      </c>
      <c r="M1764" s="74">
        <f t="shared" ref="M1764:M1827" si="95">IF(K1764="PEBD",PRODUCT(G1764:I1764)*$D$6/1000000,0)</f>
        <v>40.003599999999999</v>
      </c>
      <c r="N1764" s="72">
        <f t="shared" ref="N1764:N1827" si="96">IF(M1764="PEBD",PRODUCT(G1764:I1764)*$D$6/1000000,0)</f>
        <v>0</v>
      </c>
      <c r="O1764" s="131" t="s">
        <v>1929</v>
      </c>
    </row>
    <row r="1765" spans="2:15" x14ac:dyDescent="0.3">
      <c r="B1765" s="83">
        <v>2020</v>
      </c>
      <c r="C1765" s="131" t="s">
        <v>1301</v>
      </c>
      <c r="D1765" s="131" t="s">
        <v>1379</v>
      </c>
      <c r="E1765" s="131" t="s">
        <v>1380</v>
      </c>
      <c r="F1765" s="131" t="s">
        <v>1381</v>
      </c>
      <c r="G1765" s="131">
        <v>580</v>
      </c>
      <c r="H1765" s="131">
        <v>450</v>
      </c>
      <c r="I1765" s="131">
        <v>75</v>
      </c>
      <c r="K1765" s="74" t="s">
        <v>1879</v>
      </c>
      <c r="L1765" s="71">
        <f t="shared" si="94"/>
        <v>0</v>
      </c>
      <c r="M1765" s="74">
        <f t="shared" si="95"/>
        <v>19.183499999999999</v>
      </c>
      <c r="N1765" s="72">
        <f t="shared" si="96"/>
        <v>0</v>
      </c>
      <c r="O1765" s="131" t="s">
        <v>1929</v>
      </c>
    </row>
    <row r="1766" spans="2:15" x14ac:dyDescent="0.3">
      <c r="B1766" s="83">
        <v>2020</v>
      </c>
      <c r="C1766" s="131" t="s">
        <v>1301</v>
      </c>
      <c r="D1766" s="131" t="s">
        <v>1382</v>
      </c>
      <c r="E1766" s="131" t="s">
        <v>1383</v>
      </c>
      <c r="F1766" s="131" t="s">
        <v>1384</v>
      </c>
      <c r="G1766" s="131">
        <v>580</v>
      </c>
      <c r="H1766" s="131">
        <v>480</v>
      </c>
      <c r="I1766" s="131">
        <v>75</v>
      </c>
      <c r="K1766" s="74" t="s">
        <v>1879</v>
      </c>
      <c r="L1766" s="71">
        <f t="shared" si="94"/>
        <v>0</v>
      </c>
      <c r="M1766" s="74">
        <f t="shared" si="95"/>
        <v>20.462399999999999</v>
      </c>
      <c r="N1766" s="72">
        <f t="shared" si="96"/>
        <v>0</v>
      </c>
      <c r="O1766" s="131" t="s">
        <v>1929</v>
      </c>
    </row>
    <row r="1767" spans="2:15" x14ac:dyDescent="0.3">
      <c r="B1767" s="83">
        <v>2020</v>
      </c>
      <c r="C1767" s="131" t="s">
        <v>1301</v>
      </c>
      <c r="D1767" s="131" t="s">
        <v>1391</v>
      </c>
      <c r="E1767" s="131" t="s">
        <v>1392</v>
      </c>
      <c r="F1767" s="131" t="s">
        <v>1393</v>
      </c>
      <c r="G1767" s="131">
        <v>940</v>
      </c>
      <c r="H1767" s="131">
        <v>880</v>
      </c>
      <c r="I1767" s="131">
        <v>80</v>
      </c>
      <c r="K1767" s="74" t="s">
        <v>1879</v>
      </c>
      <c r="L1767" s="71">
        <f t="shared" si="94"/>
        <v>0</v>
      </c>
      <c r="M1767" s="74">
        <f t="shared" si="95"/>
        <v>64.85248</v>
      </c>
      <c r="N1767" s="72">
        <f t="shared" si="96"/>
        <v>0</v>
      </c>
      <c r="O1767" s="131" t="s">
        <v>1929</v>
      </c>
    </row>
    <row r="1768" spans="2:15" x14ac:dyDescent="0.3">
      <c r="B1768" s="83">
        <v>2020</v>
      </c>
      <c r="C1768" s="131" t="s">
        <v>1301</v>
      </c>
      <c r="D1768" s="131" t="s">
        <v>1385</v>
      </c>
      <c r="E1768" s="131" t="s">
        <v>1386</v>
      </c>
      <c r="F1768" s="131" t="s">
        <v>1387</v>
      </c>
      <c r="G1768" s="131">
        <v>580</v>
      </c>
      <c r="H1768" s="131">
        <v>450</v>
      </c>
      <c r="I1768" s="131">
        <v>75</v>
      </c>
      <c r="K1768" s="74" t="s">
        <v>1879</v>
      </c>
      <c r="L1768" s="71">
        <f t="shared" si="94"/>
        <v>0</v>
      </c>
      <c r="M1768" s="74">
        <f t="shared" si="95"/>
        <v>19.183499999999999</v>
      </c>
      <c r="N1768" s="72">
        <f t="shared" si="96"/>
        <v>0</v>
      </c>
      <c r="O1768" s="131" t="s">
        <v>1929</v>
      </c>
    </row>
    <row r="1769" spans="2:15" x14ac:dyDescent="0.3">
      <c r="B1769" s="83">
        <v>2020</v>
      </c>
      <c r="C1769" s="131" t="s">
        <v>1301</v>
      </c>
      <c r="D1769" s="131" t="s">
        <v>1409</v>
      </c>
      <c r="E1769" s="131" t="s">
        <v>1410</v>
      </c>
      <c r="F1769" s="151" t="s">
        <v>1411</v>
      </c>
      <c r="G1769" s="131">
        <v>1000</v>
      </c>
      <c r="H1769" s="131">
        <v>900</v>
      </c>
      <c r="I1769" s="131">
        <v>80</v>
      </c>
      <c r="K1769" s="74" t="s">
        <v>1879</v>
      </c>
      <c r="L1769" s="71">
        <f t="shared" si="94"/>
        <v>0</v>
      </c>
      <c r="M1769" s="74">
        <f t="shared" si="95"/>
        <v>70.56</v>
      </c>
      <c r="N1769" s="72">
        <f t="shared" si="96"/>
        <v>0</v>
      </c>
      <c r="O1769" s="131" t="s">
        <v>1929</v>
      </c>
    </row>
    <row r="1770" spans="2:15" x14ac:dyDescent="0.3">
      <c r="B1770" s="83">
        <v>2020</v>
      </c>
      <c r="C1770" s="131" t="s">
        <v>1301</v>
      </c>
      <c r="D1770" s="131" t="s">
        <v>1412</v>
      </c>
      <c r="E1770" s="131" t="s">
        <v>1413</v>
      </c>
      <c r="F1770" s="131" t="s">
        <v>1414</v>
      </c>
      <c r="G1770" s="131">
        <v>1000</v>
      </c>
      <c r="H1770" s="131">
        <v>880</v>
      </c>
      <c r="I1770" s="131">
        <v>110</v>
      </c>
      <c r="K1770" s="74" t="s">
        <v>1879</v>
      </c>
      <c r="L1770" s="71">
        <f t="shared" si="94"/>
        <v>0</v>
      </c>
      <c r="M1770" s="74">
        <f t="shared" si="95"/>
        <v>94.864000000000004</v>
      </c>
      <c r="N1770" s="72">
        <f t="shared" si="96"/>
        <v>0</v>
      </c>
      <c r="O1770" s="131" t="s">
        <v>1929</v>
      </c>
    </row>
    <row r="1771" spans="2:15" x14ac:dyDescent="0.3">
      <c r="B1771" s="83">
        <v>2020</v>
      </c>
      <c r="C1771" s="131" t="s">
        <v>1301</v>
      </c>
      <c r="D1771" s="131" t="s">
        <v>1415</v>
      </c>
      <c r="E1771" s="131" t="s">
        <v>1416</v>
      </c>
      <c r="F1771" s="131" t="s">
        <v>1417</v>
      </c>
      <c r="G1771" s="131">
        <v>940</v>
      </c>
      <c r="H1771" s="131">
        <v>900</v>
      </c>
      <c r="I1771" s="131">
        <v>80</v>
      </c>
      <c r="K1771" s="74" t="s">
        <v>1879</v>
      </c>
      <c r="L1771" s="71">
        <f t="shared" si="94"/>
        <v>0</v>
      </c>
      <c r="M1771" s="74">
        <f t="shared" si="95"/>
        <v>66.326400000000007</v>
      </c>
      <c r="N1771" s="72">
        <f t="shared" si="96"/>
        <v>0</v>
      </c>
      <c r="O1771" s="131" t="s">
        <v>1929</v>
      </c>
    </row>
    <row r="1772" spans="2:15" x14ac:dyDescent="0.3">
      <c r="B1772" s="83">
        <v>2020</v>
      </c>
      <c r="C1772" s="131" t="s">
        <v>14</v>
      </c>
      <c r="D1772" s="131" t="s">
        <v>1326</v>
      </c>
      <c r="E1772" s="131" t="s">
        <v>1327</v>
      </c>
      <c r="F1772" s="131" t="s">
        <v>1328</v>
      </c>
      <c r="G1772" s="131">
        <v>1000</v>
      </c>
      <c r="H1772" s="131">
        <v>790</v>
      </c>
      <c r="I1772" s="131">
        <v>110</v>
      </c>
      <c r="K1772" s="74" t="s">
        <v>1879</v>
      </c>
      <c r="L1772" s="71">
        <f t="shared" si="94"/>
        <v>0.2</v>
      </c>
      <c r="M1772" s="74">
        <f t="shared" si="95"/>
        <v>85.162000000000006</v>
      </c>
      <c r="N1772" s="72">
        <f t="shared" si="96"/>
        <v>0</v>
      </c>
      <c r="O1772" s="131" t="s">
        <v>1928</v>
      </c>
    </row>
    <row r="1773" spans="2:15" x14ac:dyDescent="0.3">
      <c r="B1773" s="83">
        <v>2020</v>
      </c>
      <c r="C1773" s="131" t="s">
        <v>14</v>
      </c>
      <c r="D1773" s="131" t="s">
        <v>1329</v>
      </c>
      <c r="E1773" s="131" t="s">
        <v>1330</v>
      </c>
      <c r="F1773" s="131" t="s">
        <v>1331</v>
      </c>
      <c r="G1773" s="131">
        <v>1000</v>
      </c>
      <c r="H1773" s="131">
        <v>880</v>
      </c>
      <c r="I1773" s="131">
        <v>100</v>
      </c>
      <c r="K1773" s="74" t="s">
        <v>1879</v>
      </c>
      <c r="L1773" s="71">
        <f t="shared" si="94"/>
        <v>0.2</v>
      </c>
      <c r="M1773" s="74">
        <f t="shared" si="95"/>
        <v>86.24</v>
      </c>
      <c r="N1773" s="72">
        <f t="shared" si="96"/>
        <v>0</v>
      </c>
      <c r="O1773" s="131" t="s">
        <v>1928</v>
      </c>
    </row>
    <row r="1774" spans="2:15" x14ac:dyDescent="0.3">
      <c r="B1774" s="83">
        <v>2020</v>
      </c>
      <c r="C1774" s="131" t="s">
        <v>14</v>
      </c>
      <c r="D1774" s="131" t="s">
        <v>1332</v>
      </c>
      <c r="E1774" s="131" t="s">
        <v>1333</v>
      </c>
      <c r="F1774" s="131" t="s">
        <v>1334</v>
      </c>
      <c r="G1774" s="139">
        <v>1150</v>
      </c>
      <c r="H1774" s="139">
        <v>950</v>
      </c>
      <c r="I1774" s="147">
        <v>100</v>
      </c>
      <c r="K1774" s="74" t="s">
        <v>1879</v>
      </c>
      <c r="L1774" s="71">
        <f t="shared" si="94"/>
        <v>0.2</v>
      </c>
      <c r="M1774" s="74">
        <f t="shared" si="95"/>
        <v>107.065</v>
      </c>
      <c r="N1774" s="72">
        <f t="shared" si="96"/>
        <v>0</v>
      </c>
      <c r="O1774" s="131" t="s">
        <v>1928</v>
      </c>
    </row>
    <row r="1775" spans="2:15" x14ac:dyDescent="0.3">
      <c r="B1775" s="83">
        <v>2020</v>
      </c>
      <c r="C1775" s="143" t="s">
        <v>1418</v>
      </c>
      <c r="D1775" s="143" t="s">
        <v>1419</v>
      </c>
      <c r="E1775" s="143" t="s">
        <v>1420</v>
      </c>
      <c r="F1775" s="131" t="s">
        <v>1421</v>
      </c>
      <c r="G1775" s="139">
        <v>940</v>
      </c>
      <c r="H1775" s="139">
        <v>870</v>
      </c>
      <c r="I1775" s="139">
        <v>80</v>
      </c>
      <c r="K1775" s="74" t="s">
        <v>1879</v>
      </c>
      <c r="L1775" s="71">
        <f t="shared" si="94"/>
        <v>0</v>
      </c>
      <c r="M1775" s="74">
        <f t="shared" si="95"/>
        <v>64.115520000000004</v>
      </c>
      <c r="N1775" s="72">
        <f t="shared" si="96"/>
        <v>0</v>
      </c>
      <c r="O1775" s="181" t="s">
        <v>1942</v>
      </c>
    </row>
    <row r="1776" spans="2:15" x14ac:dyDescent="0.3">
      <c r="B1776" s="83">
        <v>2020</v>
      </c>
      <c r="C1776" s="130" t="s">
        <v>1418</v>
      </c>
      <c r="D1776" s="130" t="s">
        <v>410</v>
      </c>
      <c r="E1776" s="131" t="s">
        <v>1422</v>
      </c>
      <c r="F1776" s="139" t="s">
        <v>1423</v>
      </c>
      <c r="G1776" s="139">
        <v>785</v>
      </c>
      <c r="H1776" s="139">
        <v>650</v>
      </c>
      <c r="I1776" s="139">
        <v>130</v>
      </c>
      <c r="K1776" s="74" t="s">
        <v>1879</v>
      </c>
      <c r="L1776" s="71">
        <f t="shared" si="94"/>
        <v>0</v>
      </c>
      <c r="M1776" s="74">
        <f t="shared" si="95"/>
        <v>65.005849999999995</v>
      </c>
      <c r="N1776" s="72">
        <f t="shared" si="96"/>
        <v>0</v>
      </c>
      <c r="O1776" s="139" t="s">
        <v>1925</v>
      </c>
    </row>
    <row r="1777" spans="2:15" x14ac:dyDescent="0.3">
      <c r="B1777" s="83">
        <v>2020</v>
      </c>
      <c r="C1777" s="143" t="s">
        <v>1418</v>
      </c>
      <c r="D1777" s="143" t="s">
        <v>1424</v>
      </c>
      <c r="E1777" s="131" t="s">
        <v>1425</v>
      </c>
      <c r="F1777" s="139" t="s">
        <v>1426</v>
      </c>
      <c r="G1777" s="139">
        <v>785</v>
      </c>
      <c r="H1777" s="139">
        <v>650</v>
      </c>
      <c r="I1777" s="139">
        <v>80</v>
      </c>
      <c r="K1777" s="74" t="s">
        <v>1879</v>
      </c>
      <c r="L1777" s="71">
        <f t="shared" si="94"/>
        <v>0</v>
      </c>
      <c r="M1777" s="74">
        <f t="shared" si="95"/>
        <v>40.003599999999999</v>
      </c>
      <c r="N1777" s="72">
        <f t="shared" si="96"/>
        <v>0</v>
      </c>
      <c r="O1777" s="181" t="s">
        <v>1942</v>
      </c>
    </row>
    <row r="1778" spans="2:15" x14ac:dyDescent="0.3">
      <c r="B1778" s="83">
        <v>2020</v>
      </c>
      <c r="C1778" s="143" t="s">
        <v>1418</v>
      </c>
      <c r="D1778" s="143" t="s">
        <v>1427</v>
      </c>
      <c r="E1778" s="131" t="s">
        <v>1428</v>
      </c>
      <c r="F1778" s="139" t="s">
        <v>1429</v>
      </c>
      <c r="G1778" s="152">
        <v>1000</v>
      </c>
      <c r="H1778" s="152">
        <v>900</v>
      </c>
      <c r="I1778" s="152">
        <v>85</v>
      </c>
      <c r="K1778" s="74" t="s">
        <v>1879</v>
      </c>
      <c r="L1778" s="71">
        <f t="shared" si="94"/>
        <v>0</v>
      </c>
      <c r="M1778" s="74">
        <f t="shared" si="95"/>
        <v>74.97</v>
      </c>
      <c r="N1778" s="72">
        <f t="shared" si="96"/>
        <v>0</v>
      </c>
      <c r="O1778" s="181" t="s">
        <v>1942</v>
      </c>
    </row>
    <row r="1779" spans="2:15" x14ac:dyDescent="0.3">
      <c r="B1779" s="83">
        <v>2020</v>
      </c>
      <c r="C1779" s="131" t="s">
        <v>1436</v>
      </c>
      <c r="D1779" s="131" t="s">
        <v>1437</v>
      </c>
      <c r="E1779" s="131" t="s">
        <v>1438</v>
      </c>
      <c r="F1779" s="131" t="s">
        <v>1439</v>
      </c>
      <c r="G1779" s="131">
        <v>1040</v>
      </c>
      <c r="H1779" s="131">
        <v>950</v>
      </c>
      <c r="I1779" s="131">
        <v>80</v>
      </c>
      <c r="K1779" s="74" t="s">
        <v>1879</v>
      </c>
      <c r="L1779" s="71">
        <f t="shared" si="94"/>
        <v>0.2</v>
      </c>
      <c r="M1779" s="74">
        <f t="shared" si="95"/>
        <v>77.459199999999996</v>
      </c>
      <c r="N1779" s="72">
        <f t="shared" si="96"/>
        <v>0</v>
      </c>
      <c r="O1779" s="131" t="s">
        <v>1928</v>
      </c>
    </row>
    <row r="1780" spans="2:15" x14ac:dyDescent="0.3">
      <c r="B1780" s="83">
        <v>2020</v>
      </c>
      <c r="C1780" s="131" t="s">
        <v>1436</v>
      </c>
      <c r="D1780" s="131" t="s">
        <v>1440</v>
      </c>
      <c r="E1780" s="131" t="s">
        <v>1441</v>
      </c>
      <c r="F1780" s="131" t="s">
        <v>1442</v>
      </c>
      <c r="G1780" s="131">
        <v>1040</v>
      </c>
      <c r="H1780" s="131">
        <v>950</v>
      </c>
      <c r="I1780" s="131">
        <v>80</v>
      </c>
      <c r="K1780" s="74" t="s">
        <v>1879</v>
      </c>
      <c r="L1780" s="71">
        <f t="shared" si="94"/>
        <v>0.2</v>
      </c>
      <c r="M1780" s="74">
        <f t="shared" si="95"/>
        <v>77.459199999999996</v>
      </c>
      <c r="N1780" s="72">
        <f t="shared" si="96"/>
        <v>0</v>
      </c>
      <c r="O1780" s="131" t="s">
        <v>1928</v>
      </c>
    </row>
    <row r="1781" spans="2:15" x14ac:dyDescent="0.3">
      <c r="B1781" s="83">
        <v>2020</v>
      </c>
      <c r="C1781" s="131" t="s">
        <v>1436</v>
      </c>
      <c r="D1781" s="131" t="s">
        <v>1443</v>
      </c>
      <c r="E1781" s="131" t="s">
        <v>1444</v>
      </c>
      <c r="F1781" s="131" t="s">
        <v>1445</v>
      </c>
      <c r="G1781" s="131">
        <v>940</v>
      </c>
      <c r="H1781" s="131">
        <v>870</v>
      </c>
      <c r="I1781" s="131">
        <v>80</v>
      </c>
      <c r="K1781" s="74" t="s">
        <v>1879</v>
      </c>
      <c r="L1781" s="71">
        <f t="shared" si="94"/>
        <v>0.2</v>
      </c>
      <c r="M1781" s="74">
        <f t="shared" si="95"/>
        <v>64.115520000000004</v>
      </c>
      <c r="N1781" s="72">
        <f t="shared" si="96"/>
        <v>0</v>
      </c>
      <c r="O1781" s="131" t="s">
        <v>1928</v>
      </c>
    </row>
    <row r="1782" spans="2:15" x14ac:dyDescent="0.3">
      <c r="B1782" s="83">
        <v>2020</v>
      </c>
      <c r="C1782" s="131" t="s">
        <v>1446</v>
      </c>
      <c r="D1782" s="131" t="s">
        <v>1447</v>
      </c>
      <c r="E1782" s="131" t="s">
        <v>1447</v>
      </c>
      <c r="F1782" s="131" t="s">
        <v>1447</v>
      </c>
      <c r="G1782" s="131">
        <v>1200</v>
      </c>
      <c r="H1782" s="131">
        <v>900</v>
      </c>
      <c r="I1782" s="131">
        <v>80</v>
      </c>
      <c r="K1782" s="74" t="s">
        <v>1879</v>
      </c>
      <c r="L1782" s="71">
        <f t="shared" si="94"/>
        <v>0.2</v>
      </c>
      <c r="M1782" s="74">
        <f t="shared" si="95"/>
        <v>84.671999999999997</v>
      </c>
      <c r="N1782" s="72">
        <f t="shared" si="96"/>
        <v>0</v>
      </c>
      <c r="O1782" s="131" t="s">
        <v>1928</v>
      </c>
    </row>
    <row r="1783" spans="2:15" x14ac:dyDescent="0.3">
      <c r="B1783" s="83">
        <v>2020</v>
      </c>
      <c r="C1783" s="131" t="s">
        <v>1436</v>
      </c>
      <c r="D1783" s="131" t="s">
        <v>1476</v>
      </c>
      <c r="E1783" s="131" t="s">
        <v>1477</v>
      </c>
      <c r="F1783" s="131" t="s">
        <v>1478</v>
      </c>
      <c r="G1783" s="131">
        <v>1000</v>
      </c>
      <c r="H1783" s="131">
        <v>900</v>
      </c>
      <c r="I1783" s="131">
        <v>80</v>
      </c>
      <c r="K1783" s="74" t="s">
        <v>1879</v>
      </c>
      <c r="L1783" s="71">
        <f t="shared" si="94"/>
        <v>0.2</v>
      </c>
      <c r="M1783" s="74">
        <f t="shared" si="95"/>
        <v>70.56</v>
      </c>
      <c r="N1783" s="72">
        <f t="shared" si="96"/>
        <v>0</v>
      </c>
      <c r="O1783" s="131" t="s">
        <v>1928</v>
      </c>
    </row>
    <row r="1784" spans="2:15" x14ac:dyDescent="0.3">
      <c r="B1784" s="83">
        <v>2020</v>
      </c>
      <c r="C1784" s="131" t="s">
        <v>1436</v>
      </c>
      <c r="D1784" s="131" t="s">
        <v>1479</v>
      </c>
      <c r="E1784" s="131" t="s">
        <v>1480</v>
      </c>
      <c r="F1784" s="131" t="s">
        <v>1481</v>
      </c>
      <c r="G1784" s="131">
        <v>1000</v>
      </c>
      <c r="H1784" s="131">
        <v>900</v>
      </c>
      <c r="I1784" s="131">
        <v>80</v>
      </c>
      <c r="K1784" s="74" t="s">
        <v>1879</v>
      </c>
      <c r="L1784" s="71">
        <f t="shared" si="94"/>
        <v>0.2</v>
      </c>
      <c r="M1784" s="74">
        <f t="shared" si="95"/>
        <v>70.56</v>
      </c>
      <c r="N1784" s="72">
        <f t="shared" si="96"/>
        <v>0</v>
      </c>
      <c r="O1784" s="131" t="s">
        <v>1928</v>
      </c>
    </row>
    <row r="1785" spans="2:15" x14ac:dyDescent="0.3">
      <c r="B1785" s="83">
        <v>2020</v>
      </c>
      <c r="C1785" s="131" t="s">
        <v>1436</v>
      </c>
      <c r="D1785" s="131" t="s">
        <v>1482</v>
      </c>
      <c r="E1785" s="131" t="s">
        <v>1483</v>
      </c>
      <c r="F1785" s="131" t="s">
        <v>1484</v>
      </c>
      <c r="G1785" s="131">
        <v>1000</v>
      </c>
      <c r="H1785" s="131">
        <v>900</v>
      </c>
      <c r="I1785" s="131">
        <v>70</v>
      </c>
      <c r="K1785" s="74" t="s">
        <v>1879</v>
      </c>
      <c r="L1785" s="71">
        <f t="shared" si="94"/>
        <v>0.2</v>
      </c>
      <c r="M1785" s="74">
        <f t="shared" si="95"/>
        <v>61.74</v>
      </c>
      <c r="N1785" s="72">
        <f t="shared" si="96"/>
        <v>0</v>
      </c>
      <c r="O1785" s="131" t="s">
        <v>1928</v>
      </c>
    </row>
    <row r="1786" spans="2:15" x14ac:dyDescent="0.3">
      <c r="B1786" s="83">
        <v>2020</v>
      </c>
      <c r="C1786" s="131" t="s">
        <v>1436</v>
      </c>
      <c r="D1786" s="131" t="s">
        <v>1485</v>
      </c>
      <c r="E1786" s="131" t="s">
        <v>1486</v>
      </c>
      <c r="F1786" s="131" t="s">
        <v>1487</v>
      </c>
      <c r="G1786" s="131">
        <v>940</v>
      </c>
      <c r="H1786" s="131">
        <v>870</v>
      </c>
      <c r="I1786" s="131">
        <v>70</v>
      </c>
      <c r="K1786" s="74" t="s">
        <v>1879</v>
      </c>
      <c r="L1786" s="71">
        <f t="shared" si="94"/>
        <v>0.2</v>
      </c>
      <c r="M1786" s="74">
        <f t="shared" si="95"/>
        <v>56.101080000000003</v>
      </c>
      <c r="N1786" s="72">
        <f t="shared" si="96"/>
        <v>0</v>
      </c>
      <c r="O1786" s="131" t="s">
        <v>1935</v>
      </c>
    </row>
    <row r="1787" spans="2:15" x14ac:dyDescent="0.3">
      <c r="B1787" s="83">
        <v>2020</v>
      </c>
      <c r="C1787" s="131" t="s">
        <v>1436</v>
      </c>
      <c r="D1787" s="131" t="s">
        <v>1491</v>
      </c>
      <c r="E1787" s="131" t="s">
        <v>1492</v>
      </c>
      <c r="F1787" s="131" t="s">
        <v>1493</v>
      </c>
      <c r="G1787" s="131">
        <v>1150</v>
      </c>
      <c r="H1787" s="131">
        <v>1000</v>
      </c>
      <c r="I1787" s="131">
        <v>100</v>
      </c>
      <c r="K1787" s="74" t="s">
        <v>1879</v>
      </c>
      <c r="L1787" s="71">
        <f t="shared" si="94"/>
        <v>0.2</v>
      </c>
      <c r="M1787" s="74">
        <f t="shared" si="95"/>
        <v>112.7</v>
      </c>
      <c r="N1787" s="72">
        <f t="shared" si="96"/>
        <v>0</v>
      </c>
      <c r="O1787" s="131" t="s">
        <v>1928</v>
      </c>
    </row>
    <row r="1788" spans="2:15" x14ac:dyDescent="0.3">
      <c r="B1788" s="83">
        <v>2020</v>
      </c>
      <c r="C1788" s="131" t="s">
        <v>1436</v>
      </c>
      <c r="D1788" s="131" t="s">
        <v>1488</v>
      </c>
      <c r="E1788" s="131" t="s">
        <v>1489</v>
      </c>
      <c r="F1788" s="131" t="s">
        <v>1490</v>
      </c>
      <c r="G1788" s="131">
        <v>1000</v>
      </c>
      <c r="H1788" s="131">
        <v>900</v>
      </c>
      <c r="I1788" s="131">
        <v>80</v>
      </c>
      <c r="K1788" s="74" t="s">
        <v>1879</v>
      </c>
      <c r="L1788" s="71">
        <f t="shared" si="94"/>
        <v>0.2</v>
      </c>
      <c r="M1788" s="74">
        <f t="shared" si="95"/>
        <v>70.56</v>
      </c>
      <c r="N1788" s="72">
        <f t="shared" si="96"/>
        <v>0</v>
      </c>
      <c r="O1788" s="131" t="s">
        <v>1928</v>
      </c>
    </row>
    <row r="1789" spans="2:15" x14ac:dyDescent="0.3">
      <c r="B1789" s="83">
        <v>2020</v>
      </c>
      <c r="C1789" s="131" t="s">
        <v>1436</v>
      </c>
      <c r="D1789" s="131" t="s">
        <v>1494</v>
      </c>
      <c r="E1789" s="131" t="s">
        <v>1495</v>
      </c>
      <c r="F1789" s="153" t="s">
        <v>1496</v>
      </c>
      <c r="G1789" s="153">
        <v>1000</v>
      </c>
      <c r="H1789" s="153">
        <v>900</v>
      </c>
      <c r="I1789" s="153">
        <v>70</v>
      </c>
      <c r="K1789" s="74" t="s">
        <v>1879</v>
      </c>
      <c r="L1789" s="71">
        <f t="shared" si="94"/>
        <v>0.2</v>
      </c>
      <c r="M1789" s="74">
        <f t="shared" si="95"/>
        <v>61.74</v>
      </c>
      <c r="N1789" s="72">
        <f t="shared" si="96"/>
        <v>0</v>
      </c>
      <c r="O1789" s="153" t="s">
        <v>1928</v>
      </c>
    </row>
    <row r="1790" spans="2:15" x14ac:dyDescent="0.3">
      <c r="B1790" s="83">
        <v>2020</v>
      </c>
      <c r="C1790" s="170" t="s">
        <v>1497</v>
      </c>
      <c r="D1790" s="171" t="s">
        <v>1498</v>
      </c>
      <c r="E1790" s="155" t="s">
        <v>1499</v>
      </c>
      <c r="F1790" s="151" t="s">
        <v>1500</v>
      </c>
      <c r="G1790" s="156">
        <v>580</v>
      </c>
      <c r="H1790" s="157">
        <v>405</v>
      </c>
      <c r="I1790" s="156">
        <v>80</v>
      </c>
      <c r="K1790" s="74" t="s">
        <v>1879</v>
      </c>
      <c r="L1790" s="71">
        <f t="shared" si="94"/>
        <v>0</v>
      </c>
      <c r="M1790" s="74">
        <f t="shared" si="95"/>
        <v>18.416160000000001</v>
      </c>
      <c r="N1790" s="72">
        <f t="shared" si="96"/>
        <v>0</v>
      </c>
      <c r="O1790" s="131" t="s">
        <v>1930</v>
      </c>
    </row>
    <row r="1791" spans="2:15" x14ac:dyDescent="0.3">
      <c r="B1791" s="83">
        <v>2020</v>
      </c>
      <c r="C1791" s="170" t="s">
        <v>1497</v>
      </c>
      <c r="D1791" s="171" t="s">
        <v>1501</v>
      </c>
      <c r="E1791" s="155" t="s">
        <v>1502</v>
      </c>
      <c r="F1791" s="151" t="s">
        <v>1500</v>
      </c>
      <c r="G1791" s="156">
        <v>940</v>
      </c>
      <c r="H1791" s="156">
        <v>880</v>
      </c>
      <c r="I1791" s="156">
        <v>90</v>
      </c>
      <c r="K1791" s="74" t="s">
        <v>1879</v>
      </c>
      <c r="L1791" s="71">
        <f t="shared" si="94"/>
        <v>0</v>
      </c>
      <c r="M1791" s="74">
        <f t="shared" si="95"/>
        <v>72.959040000000002</v>
      </c>
      <c r="N1791" s="72">
        <f t="shared" si="96"/>
        <v>0</v>
      </c>
      <c r="O1791" s="131" t="s">
        <v>1943</v>
      </c>
    </row>
    <row r="1792" spans="2:15" x14ac:dyDescent="0.3">
      <c r="B1792" s="83">
        <v>2020</v>
      </c>
      <c r="C1792" s="170" t="s">
        <v>1497</v>
      </c>
      <c r="D1792" s="171" t="s">
        <v>1503</v>
      </c>
      <c r="E1792" s="155" t="s">
        <v>1504</v>
      </c>
      <c r="F1792" s="158" t="s">
        <v>1505</v>
      </c>
      <c r="G1792" s="156">
        <v>580</v>
      </c>
      <c r="H1792" s="156">
        <v>480</v>
      </c>
      <c r="I1792" s="156">
        <v>100</v>
      </c>
      <c r="K1792" s="74" t="s">
        <v>1879</v>
      </c>
      <c r="L1792" s="71">
        <f t="shared" si="94"/>
        <v>0</v>
      </c>
      <c r="M1792" s="74">
        <f t="shared" si="95"/>
        <v>27.283200000000001</v>
      </c>
      <c r="N1792" s="72">
        <f t="shared" si="96"/>
        <v>0</v>
      </c>
      <c r="O1792" s="131" t="s">
        <v>1930</v>
      </c>
    </row>
    <row r="1793" spans="2:15" x14ac:dyDescent="0.3">
      <c r="B1793" s="83">
        <v>2020</v>
      </c>
      <c r="C1793" s="170" t="s">
        <v>1497</v>
      </c>
      <c r="D1793" s="171" t="s">
        <v>1506</v>
      </c>
      <c r="E1793" s="155" t="s">
        <v>1507</v>
      </c>
      <c r="F1793" s="158" t="s">
        <v>1508</v>
      </c>
      <c r="G1793" s="156">
        <v>785</v>
      </c>
      <c r="H1793" s="156">
        <v>720</v>
      </c>
      <c r="I1793" s="156">
        <v>130</v>
      </c>
      <c r="K1793" s="74" t="s">
        <v>1879</v>
      </c>
      <c r="L1793" s="71">
        <f t="shared" si="94"/>
        <v>0</v>
      </c>
      <c r="M1793" s="74">
        <f t="shared" si="95"/>
        <v>72.006479999999996</v>
      </c>
      <c r="N1793" s="72">
        <f t="shared" si="96"/>
        <v>0</v>
      </c>
      <c r="O1793" s="131" t="s">
        <v>1930</v>
      </c>
    </row>
    <row r="1794" spans="2:15" x14ac:dyDescent="0.3">
      <c r="B1794" s="83">
        <v>2020</v>
      </c>
      <c r="C1794" s="170" t="s">
        <v>1497</v>
      </c>
      <c r="D1794" s="171" t="s">
        <v>1509</v>
      </c>
      <c r="E1794" s="155" t="s">
        <v>1510</v>
      </c>
      <c r="F1794" s="158" t="s">
        <v>1511</v>
      </c>
      <c r="G1794" s="156">
        <v>1060</v>
      </c>
      <c r="H1794" s="156">
        <v>900</v>
      </c>
      <c r="I1794" s="156">
        <v>110</v>
      </c>
      <c r="K1794" s="74" t="s">
        <v>1879</v>
      </c>
      <c r="L1794" s="71">
        <f t="shared" si="94"/>
        <v>0</v>
      </c>
      <c r="M1794" s="74">
        <f t="shared" si="95"/>
        <v>102.8412</v>
      </c>
      <c r="N1794" s="72">
        <f t="shared" si="96"/>
        <v>0</v>
      </c>
      <c r="O1794" s="131" t="s">
        <v>1943</v>
      </c>
    </row>
    <row r="1795" spans="2:15" x14ac:dyDescent="0.3">
      <c r="B1795" s="83">
        <v>2020</v>
      </c>
      <c r="C1795" s="170" t="s">
        <v>1497</v>
      </c>
      <c r="D1795" s="172" t="s">
        <v>1512</v>
      </c>
      <c r="E1795" s="160" t="s">
        <v>1513</v>
      </c>
      <c r="F1795" s="158" t="s">
        <v>1514</v>
      </c>
      <c r="G1795" s="156">
        <v>1240</v>
      </c>
      <c r="H1795" s="156">
        <v>1090</v>
      </c>
      <c r="I1795" s="156">
        <v>100</v>
      </c>
      <c r="K1795" s="74" t="s">
        <v>1879</v>
      </c>
      <c r="L1795" s="71">
        <f t="shared" si="94"/>
        <v>0</v>
      </c>
      <c r="M1795" s="74">
        <f t="shared" si="95"/>
        <v>132.45679999999999</v>
      </c>
      <c r="N1795" s="72">
        <f t="shared" si="96"/>
        <v>0</v>
      </c>
      <c r="O1795" s="131" t="s">
        <v>1931</v>
      </c>
    </row>
    <row r="1796" spans="2:15" x14ac:dyDescent="0.3">
      <c r="B1796" s="83">
        <v>2020</v>
      </c>
      <c r="C1796" s="170" t="s">
        <v>1497</v>
      </c>
      <c r="D1796" s="171" t="s">
        <v>1515</v>
      </c>
      <c r="E1796" s="155" t="s">
        <v>1516</v>
      </c>
      <c r="F1796" s="151" t="s">
        <v>1517</v>
      </c>
      <c r="G1796" s="156">
        <v>785</v>
      </c>
      <c r="H1796" s="156">
        <v>650</v>
      </c>
      <c r="I1796" s="156">
        <v>90</v>
      </c>
      <c r="K1796" s="74" t="s">
        <v>1879</v>
      </c>
      <c r="L1796" s="71">
        <f t="shared" si="94"/>
        <v>0</v>
      </c>
      <c r="M1796" s="74">
        <f t="shared" si="95"/>
        <v>45.004049999999999</v>
      </c>
      <c r="N1796" s="72">
        <f t="shared" si="96"/>
        <v>0</v>
      </c>
      <c r="O1796" s="131" t="s">
        <v>1930</v>
      </c>
    </row>
    <row r="1797" spans="2:15" x14ac:dyDescent="0.3">
      <c r="B1797" s="83">
        <v>2020</v>
      </c>
      <c r="C1797" s="170" t="s">
        <v>1497</v>
      </c>
      <c r="D1797" s="171" t="s">
        <v>1518</v>
      </c>
      <c r="E1797" s="155" t="s">
        <v>1519</v>
      </c>
      <c r="F1797" s="151" t="s">
        <v>1517</v>
      </c>
      <c r="G1797" s="156">
        <v>940</v>
      </c>
      <c r="H1797" s="156">
        <v>880</v>
      </c>
      <c r="I1797" s="156">
        <v>90</v>
      </c>
      <c r="K1797" s="74" t="s">
        <v>1879</v>
      </c>
      <c r="L1797" s="71">
        <f t="shared" si="94"/>
        <v>0</v>
      </c>
      <c r="M1797" s="74">
        <f t="shared" si="95"/>
        <v>72.959040000000002</v>
      </c>
      <c r="N1797" s="72">
        <f t="shared" si="96"/>
        <v>0</v>
      </c>
      <c r="O1797" s="131" t="s">
        <v>1943</v>
      </c>
    </row>
    <row r="1798" spans="2:15" x14ac:dyDescent="0.3">
      <c r="B1798" s="83">
        <v>2020</v>
      </c>
      <c r="C1798" s="170" t="s">
        <v>1497</v>
      </c>
      <c r="D1798" s="171" t="s">
        <v>1520</v>
      </c>
      <c r="E1798" s="155" t="s">
        <v>1521</v>
      </c>
      <c r="F1798" s="151" t="s">
        <v>1522</v>
      </c>
      <c r="G1798" s="156">
        <v>785</v>
      </c>
      <c r="H1798" s="156">
        <v>650</v>
      </c>
      <c r="I1798" s="156">
        <v>90</v>
      </c>
      <c r="K1798" s="74" t="s">
        <v>1879</v>
      </c>
      <c r="L1798" s="71">
        <f t="shared" si="94"/>
        <v>0</v>
      </c>
      <c r="M1798" s="74">
        <f t="shared" si="95"/>
        <v>45.004049999999999</v>
      </c>
      <c r="N1798" s="72">
        <f t="shared" si="96"/>
        <v>0</v>
      </c>
      <c r="O1798" s="131" t="s">
        <v>1930</v>
      </c>
    </row>
    <row r="1799" spans="2:15" x14ac:dyDescent="0.3">
      <c r="B1799" s="83">
        <v>2020</v>
      </c>
      <c r="C1799" s="170" t="s">
        <v>1497</v>
      </c>
      <c r="D1799" s="171" t="s">
        <v>1523</v>
      </c>
      <c r="E1799" s="155" t="s">
        <v>1524</v>
      </c>
      <c r="F1799" s="151" t="s">
        <v>1522</v>
      </c>
      <c r="G1799" s="156">
        <v>940</v>
      </c>
      <c r="H1799" s="156">
        <v>880</v>
      </c>
      <c r="I1799" s="156">
        <v>90</v>
      </c>
      <c r="K1799" s="74" t="s">
        <v>1879</v>
      </c>
      <c r="L1799" s="71">
        <f t="shared" si="94"/>
        <v>0</v>
      </c>
      <c r="M1799" s="74">
        <f t="shared" si="95"/>
        <v>72.959040000000002</v>
      </c>
      <c r="N1799" s="72">
        <f t="shared" si="96"/>
        <v>0</v>
      </c>
      <c r="O1799" s="131" t="s">
        <v>1943</v>
      </c>
    </row>
    <row r="1800" spans="2:15" x14ac:dyDescent="0.3">
      <c r="B1800" s="83">
        <v>2020</v>
      </c>
      <c r="C1800" s="170" t="s">
        <v>1497</v>
      </c>
      <c r="D1800" s="171" t="s">
        <v>1525</v>
      </c>
      <c r="E1800" s="155" t="s">
        <v>1526</v>
      </c>
      <c r="F1800" s="151" t="s">
        <v>1522</v>
      </c>
      <c r="G1800" s="156">
        <v>1150</v>
      </c>
      <c r="H1800" s="156">
        <v>1000</v>
      </c>
      <c r="I1800" s="156">
        <v>110</v>
      </c>
      <c r="K1800" s="74" t="s">
        <v>1879</v>
      </c>
      <c r="L1800" s="71">
        <f t="shared" si="94"/>
        <v>0</v>
      </c>
      <c r="M1800" s="74">
        <f t="shared" si="95"/>
        <v>123.97</v>
      </c>
      <c r="N1800" s="72">
        <f t="shared" si="96"/>
        <v>0</v>
      </c>
      <c r="O1800" s="131" t="s">
        <v>1930</v>
      </c>
    </row>
    <row r="1801" spans="2:15" x14ac:dyDescent="0.3">
      <c r="B1801" s="83">
        <v>2020</v>
      </c>
      <c r="C1801" s="170" t="s">
        <v>1497</v>
      </c>
      <c r="D1801" s="171" t="s">
        <v>1527</v>
      </c>
      <c r="E1801" s="155" t="s">
        <v>1528</v>
      </c>
      <c r="F1801" s="151" t="s">
        <v>1529</v>
      </c>
      <c r="G1801" s="156">
        <v>580</v>
      </c>
      <c r="H1801" s="156">
        <v>450</v>
      </c>
      <c r="I1801" s="156">
        <v>80</v>
      </c>
      <c r="K1801" s="74" t="s">
        <v>1879</v>
      </c>
      <c r="L1801" s="71">
        <f t="shared" si="94"/>
        <v>0</v>
      </c>
      <c r="M1801" s="74">
        <f t="shared" si="95"/>
        <v>20.462399999999999</v>
      </c>
      <c r="N1801" s="72">
        <f t="shared" si="96"/>
        <v>0</v>
      </c>
      <c r="O1801" s="131" t="s">
        <v>1930</v>
      </c>
    </row>
    <row r="1802" spans="2:15" x14ac:dyDescent="0.3">
      <c r="B1802" s="83">
        <v>2020</v>
      </c>
      <c r="C1802" s="170" t="s">
        <v>1497</v>
      </c>
      <c r="D1802" s="171" t="s">
        <v>1530</v>
      </c>
      <c r="E1802" s="155" t="s">
        <v>1531</v>
      </c>
      <c r="F1802" s="151" t="s">
        <v>1529</v>
      </c>
      <c r="G1802" s="156">
        <v>785</v>
      </c>
      <c r="H1802" s="156">
        <v>650</v>
      </c>
      <c r="I1802" s="156">
        <v>90</v>
      </c>
      <c r="K1802" s="74" t="s">
        <v>1879</v>
      </c>
      <c r="L1802" s="71">
        <f t="shared" si="94"/>
        <v>0</v>
      </c>
      <c r="M1802" s="74">
        <f t="shared" si="95"/>
        <v>45.004049999999999</v>
      </c>
      <c r="N1802" s="72">
        <f t="shared" si="96"/>
        <v>0</v>
      </c>
      <c r="O1802" s="131" t="s">
        <v>1930</v>
      </c>
    </row>
    <row r="1803" spans="2:15" x14ac:dyDescent="0.3">
      <c r="B1803" s="83">
        <v>2020</v>
      </c>
      <c r="C1803" s="170" t="s">
        <v>1497</v>
      </c>
      <c r="D1803" s="171" t="s">
        <v>1532</v>
      </c>
      <c r="E1803" s="155" t="s">
        <v>1533</v>
      </c>
      <c r="F1803" s="151" t="s">
        <v>1529</v>
      </c>
      <c r="G1803" s="156">
        <v>940</v>
      </c>
      <c r="H1803" s="156">
        <v>880</v>
      </c>
      <c r="I1803" s="156">
        <v>90</v>
      </c>
      <c r="K1803" s="74" t="s">
        <v>1879</v>
      </c>
      <c r="L1803" s="71">
        <f t="shared" ref="L1803:L1866" si="97">IF(AND(C1803="Botanic",B1803&gt;2017),0.3,IF(AND(O1803="Placel",B1803&gt;2017), 0.2,IF(AND(OR(D1803="UTRU50E",D1803 = "UEPL50E", D1803 = "UGBS20E"),B1803&gt;2019),0.2,0)))</f>
        <v>0</v>
      </c>
      <c r="M1803" s="74">
        <f t="shared" si="95"/>
        <v>72.959040000000002</v>
      </c>
      <c r="N1803" s="72">
        <f t="shared" si="96"/>
        <v>0</v>
      </c>
      <c r="O1803" s="131" t="s">
        <v>1943</v>
      </c>
    </row>
    <row r="1804" spans="2:15" x14ac:dyDescent="0.3">
      <c r="B1804" s="83">
        <v>2020</v>
      </c>
      <c r="C1804" s="170" t="s">
        <v>1497</v>
      </c>
      <c r="D1804" s="171" t="s">
        <v>1534</v>
      </c>
      <c r="E1804" s="155" t="s">
        <v>1535</v>
      </c>
      <c r="F1804" s="158" t="s">
        <v>1536</v>
      </c>
      <c r="G1804" s="156">
        <v>1000</v>
      </c>
      <c r="H1804" s="156">
        <v>950</v>
      </c>
      <c r="I1804" s="156">
        <v>100</v>
      </c>
      <c r="K1804" s="74" t="s">
        <v>1879</v>
      </c>
      <c r="L1804" s="71">
        <f t="shared" si="97"/>
        <v>0</v>
      </c>
      <c r="M1804" s="74">
        <f t="shared" si="95"/>
        <v>93.1</v>
      </c>
      <c r="N1804" s="72">
        <f t="shared" si="96"/>
        <v>0</v>
      </c>
      <c r="O1804" s="131" t="s">
        <v>1943</v>
      </c>
    </row>
    <row r="1805" spans="2:15" x14ac:dyDescent="0.3">
      <c r="B1805" s="83">
        <v>2020</v>
      </c>
      <c r="C1805" s="170" t="s">
        <v>1497</v>
      </c>
      <c r="D1805" s="171" t="s">
        <v>1537</v>
      </c>
      <c r="E1805" s="155" t="s">
        <v>1538</v>
      </c>
      <c r="F1805" s="158" t="s">
        <v>1539</v>
      </c>
      <c r="G1805" s="156">
        <v>1000</v>
      </c>
      <c r="H1805" s="156">
        <v>880</v>
      </c>
      <c r="I1805" s="156">
        <v>100</v>
      </c>
      <c r="K1805" s="74" t="s">
        <v>1879</v>
      </c>
      <c r="L1805" s="71">
        <f t="shared" si="97"/>
        <v>0</v>
      </c>
      <c r="M1805" s="74">
        <f t="shared" si="95"/>
        <v>86.24</v>
      </c>
      <c r="N1805" s="72">
        <f t="shared" si="96"/>
        <v>0</v>
      </c>
      <c r="O1805" s="131" t="s">
        <v>1943</v>
      </c>
    </row>
    <row r="1806" spans="2:15" x14ac:dyDescent="0.3">
      <c r="B1806" s="83">
        <v>2020</v>
      </c>
      <c r="C1806" s="170" t="s">
        <v>1497</v>
      </c>
      <c r="D1806" s="171" t="s">
        <v>1540</v>
      </c>
      <c r="E1806" s="155" t="s">
        <v>1541</v>
      </c>
      <c r="F1806" s="151" t="s">
        <v>1542</v>
      </c>
      <c r="G1806" s="156">
        <v>940</v>
      </c>
      <c r="H1806" s="156">
        <v>880</v>
      </c>
      <c r="I1806" s="156">
        <v>90</v>
      </c>
      <c r="K1806" s="74" t="s">
        <v>1879</v>
      </c>
      <c r="L1806" s="71">
        <f t="shared" si="97"/>
        <v>0</v>
      </c>
      <c r="M1806" s="74">
        <f t="shared" si="95"/>
        <v>72.959040000000002</v>
      </c>
      <c r="N1806" s="72">
        <f t="shared" si="96"/>
        <v>0</v>
      </c>
      <c r="O1806" s="131" t="s">
        <v>1943</v>
      </c>
    </row>
    <row r="1807" spans="2:15" x14ac:dyDescent="0.3">
      <c r="B1807" s="83">
        <v>2020</v>
      </c>
      <c r="C1807" s="170" t="s">
        <v>1497</v>
      </c>
      <c r="D1807" s="171" t="s">
        <v>1543</v>
      </c>
      <c r="E1807" s="155" t="s">
        <v>1544</v>
      </c>
      <c r="F1807" s="151" t="s">
        <v>1545</v>
      </c>
      <c r="G1807" s="156">
        <v>580</v>
      </c>
      <c r="H1807" s="156">
        <v>480</v>
      </c>
      <c r="I1807" s="156">
        <v>80</v>
      </c>
      <c r="K1807" s="74" t="s">
        <v>1879</v>
      </c>
      <c r="L1807" s="71">
        <f t="shared" si="97"/>
        <v>0</v>
      </c>
      <c r="M1807" s="74">
        <f t="shared" si="95"/>
        <v>21.826560000000001</v>
      </c>
      <c r="N1807" s="72">
        <f t="shared" si="96"/>
        <v>0</v>
      </c>
      <c r="O1807" s="131" t="s">
        <v>1930</v>
      </c>
    </row>
    <row r="1808" spans="2:15" x14ac:dyDescent="0.3">
      <c r="B1808" s="83">
        <v>2020</v>
      </c>
      <c r="C1808" s="170" t="s">
        <v>1497</v>
      </c>
      <c r="D1808" s="171" t="s">
        <v>1546</v>
      </c>
      <c r="E1808" s="155" t="s">
        <v>1544</v>
      </c>
      <c r="F1808" s="151" t="s">
        <v>1545</v>
      </c>
      <c r="G1808" s="156">
        <v>580</v>
      </c>
      <c r="H1808" s="156">
        <v>480</v>
      </c>
      <c r="I1808" s="156">
        <v>80</v>
      </c>
      <c r="K1808" s="74" t="s">
        <v>1879</v>
      </c>
      <c r="L1808" s="71">
        <f t="shared" si="97"/>
        <v>0</v>
      </c>
      <c r="M1808" s="74">
        <f t="shared" si="95"/>
        <v>21.826560000000001</v>
      </c>
      <c r="N1808" s="72">
        <f t="shared" si="96"/>
        <v>0</v>
      </c>
      <c r="O1808" s="131" t="s">
        <v>1930</v>
      </c>
    </row>
    <row r="1809" spans="2:15" x14ac:dyDescent="0.3">
      <c r="B1809" s="83">
        <v>2020</v>
      </c>
      <c r="C1809" s="170" t="s">
        <v>1497</v>
      </c>
      <c r="D1809" s="171" t="s">
        <v>1547</v>
      </c>
      <c r="E1809" s="155" t="s">
        <v>1548</v>
      </c>
      <c r="F1809" s="151" t="s">
        <v>1549</v>
      </c>
      <c r="G1809" s="156">
        <v>940</v>
      </c>
      <c r="H1809" s="156">
        <v>880</v>
      </c>
      <c r="I1809" s="156">
        <v>90</v>
      </c>
      <c r="K1809" s="74" t="s">
        <v>1879</v>
      </c>
      <c r="L1809" s="71">
        <f t="shared" si="97"/>
        <v>0</v>
      </c>
      <c r="M1809" s="74">
        <f t="shared" si="95"/>
        <v>72.959040000000002</v>
      </c>
      <c r="N1809" s="72">
        <f t="shared" si="96"/>
        <v>0</v>
      </c>
      <c r="O1809" s="131" t="s">
        <v>1943</v>
      </c>
    </row>
    <row r="1810" spans="2:15" x14ac:dyDescent="0.3">
      <c r="B1810" s="83">
        <v>2020</v>
      </c>
      <c r="C1810" s="170" t="s">
        <v>1497</v>
      </c>
      <c r="D1810" s="171" t="s">
        <v>1550</v>
      </c>
      <c r="E1810" s="155" t="s">
        <v>1551</v>
      </c>
      <c r="F1810" s="151" t="s">
        <v>1552</v>
      </c>
      <c r="G1810" s="156">
        <v>785</v>
      </c>
      <c r="H1810" s="156">
        <v>650</v>
      </c>
      <c r="I1810" s="156">
        <v>90</v>
      </c>
      <c r="K1810" s="74" t="s">
        <v>1879</v>
      </c>
      <c r="L1810" s="71">
        <f t="shared" si="97"/>
        <v>0</v>
      </c>
      <c r="M1810" s="74">
        <f t="shared" si="95"/>
        <v>45.004049999999999</v>
      </c>
      <c r="N1810" s="72">
        <f t="shared" si="96"/>
        <v>0</v>
      </c>
      <c r="O1810" s="131" t="s">
        <v>1930</v>
      </c>
    </row>
    <row r="1811" spans="2:15" x14ac:dyDescent="0.3">
      <c r="B1811" s="83">
        <v>2020</v>
      </c>
      <c r="C1811" s="170" t="s">
        <v>1497</v>
      </c>
      <c r="D1811" s="171" t="s">
        <v>1553</v>
      </c>
      <c r="E1811" s="155" t="s">
        <v>1554</v>
      </c>
      <c r="F1811" s="151" t="s">
        <v>1555</v>
      </c>
      <c r="G1811" s="156">
        <v>940</v>
      </c>
      <c r="H1811" s="156">
        <v>880</v>
      </c>
      <c r="I1811" s="156">
        <v>90</v>
      </c>
      <c r="K1811" s="74" t="s">
        <v>1879</v>
      </c>
      <c r="L1811" s="71">
        <f t="shared" si="97"/>
        <v>0</v>
      </c>
      <c r="M1811" s="74">
        <f t="shared" si="95"/>
        <v>72.959040000000002</v>
      </c>
      <c r="N1811" s="72">
        <f t="shared" si="96"/>
        <v>0</v>
      </c>
      <c r="O1811" s="131" t="s">
        <v>1943</v>
      </c>
    </row>
    <row r="1812" spans="2:15" x14ac:dyDescent="0.3">
      <c r="B1812" s="83">
        <v>2020</v>
      </c>
      <c r="C1812" s="170" t="s">
        <v>1497</v>
      </c>
      <c r="D1812" s="171" t="s">
        <v>1556</v>
      </c>
      <c r="E1812" s="155" t="s">
        <v>1557</v>
      </c>
      <c r="F1812" s="151" t="s">
        <v>1555</v>
      </c>
      <c r="G1812" s="156">
        <v>1150</v>
      </c>
      <c r="H1812" s="156">
        <v>1000</v>
      </c>
      <c r="I1812" s="156">
        <v>110</v>
      </c>
      <c r="K1812" s="74" t="s">
        <v>1879</v>
      </c>
      <c r="L1812" s="71">
        <f t="shared" si="97"/>
        <v>0</v>
      </c>
      <c r="M1812" s="74">
        <f t="shared" si="95"/>
        <v>123.97</v>
      </c>
      <c r="N1812" s="72">
        <f t="shared" si="96"/>
        <v>0</v>
      </c>
      <c r="O1812" s="131" t="s">
        <v>1930</v>
      </c>
    </row>
    <row r="1813" spans="2:15" x14ac:dyDescent="0.3">
      <c r="B1813" s="83">
        <v>2020</v>
      </c>
      <c r="C1813" s="170" t="s">
        <v>1497</v>
      </c>
      <c r="D1813" s="171" t="s">
        <v>1558</v>
      </c>
      <c r="E1813" s="155" t="s">
        <v>1559</v>
      </c>
      <c r="F1813" s="151" t="s">
        <v>1560</v>
      </c>
      <c r="G1813" s="156">
        <v>580</v>
      </c>
      <c r="H1813" s="156">
        <v>450</v>
      </c>
      <c r="I1813" s="156">
        <v>80</v>
      </c>
      <c r="K1813" s="74" t="s">
        <v>1879</v>
      </c>
      <c r="L1813" s="71">
        <f t="shared" si="97"/>
        <v>0</v>
      </c>
      <c r="M1813" s="74">
        <f t="shared" si="95"/>
        <v>20.462399999999999</v>
      </c>
      <c r="N1813" s="72">
        <f t="shared" si="96"/>
        <v>0</v>
      </c>
      <c r="O1813" s="131" t="s">
        <v>1930</v>
      </c>
    </row>
    <row r="1814" spans="2:15" x14ac:dyDescent="0.3">
      <c r="B1814" s="83">
        <v>2020</v>
      </c>
      <c r="C1814" s="170" t="s">
        <v>1497</v>
      </c>
      <c r="D1814" s="171" t="s">
        <v>1561</v>
      </c>
      <c r="E1814" s="155" t="s">
        <v>1559</v>
      </c>
      <c r="F1814" s="151" t="s">
        <v>1560</v>
      </c>
      <c r="G1814" s="156">
        <v>580</v>
      </c>
      <c r="H1814" s="156">
        <v>450</v>
      </c>
      <c r="I1814" s="156">
        <v>80</v>
      </c>
      <c r="K1814" s="74" t="s">
        <v>1879</v>
      </c>
      <c r="L1814" s="71">
        <f t="shared" si="97"/>
        <v>0</v>
      </c>
      <c r="M1814" s="74">
        <f t="shared" si="95"/>
        <v>20.462399999999999</v>
      </c>
      <c r="N1814" s="72">
        <f t="shared" si="96"/>
        <v>0</v>
      </c>
      <c r="O1814" s="131" t="s">
        <v>1930</v>
      </c>
    </row>
    <row r="1815" spans="2:15" x14ac:dyDescent="0.3">
      <c r="B1815" s="83">
        <v>2020</v>
      </c>
      <c r="C1815" s="170" t="s">
        <v>1497</v>
      </c>
      <c r="D1815" s="171" t="s">
        <v>1562</v>
      </c>
      <c r="E1815" s="155" t="s">
        <v>1563</v>
      </c>
      <c r="F1815" s="151" t="s">
        <v>1560</v>
      </c>
      <c r="G1815" s="156">
        <v>785</v>
      </c>
      <c r="H1815" s="156">
        <v>650</v>
      </c>
      <c r="I1815" s="156">
        <v>90</v>
      </c>
      <c r="K1815" s="74" t="s">
        <v>1879</v>
      </c>
      <c r="L1815" s="71">
        <f t="shared" si="97"/>
        <v>0</v>
      </c>
      <c r="M1815" s="74">
        <f t="shared" si="95"/>
        <v>45.004049999999999</v>
      </c>
      <c r="N1815" s="72">
        <f t="shared" si="96"/>
        <v>0</v>
      </c>
      <c r="O1815" s="131" t="s">
        <v>1930</v>
      </c>
    </row>
    <row r="1816" spans="2:15" x14ac:dyDescent="0.3">
      <c r="B1816" s="83">
        <v>2020</v>
      </c>
      <c r="C1816" s="170" t="s">
        <v>1497</v>
      </c>
      <c r="D1816" s="171" t="s">
        <v>1564</v>
      </c>
      <c r="E1816" s="155" t="s">
        <v>1565</v>
      </c>
      <c r="F1816" s="151" t="s">
        <v>1560</v>
      </c>
      <c r="G1816" s="156">
        <v>940</v>
      </c>
      <c r="H1816" s="156">
        <v>880</v>
      </c>
      <c r="I1816" s="156">
        <v>90</v>
      </c>
      <c r="K1816" s="74" t="s">
        <v>1879</v>
      </c>
      <c r="L1816" s="71">
        <f t="shared" si="97"/>
        <v>0</v>
      </c>
      <c r="M1816" s="74">
        <f t="shared" si="95"/>
        <v>72.959040000000002</v>
      </c>
      <c r="N1816" s="72">
        <f t="shared" si="96"/>
        <v>0</v>
      </c>
      <c r="O1816" s="131" t="s">
        <v>1943</v>
      </c>
    </row>
    <row r="1817" spans="2:15" x14ac:dyDescent="0.3">
      <c r="B1817" s="83">
        <v>2020</v>
      </c>
      <c r="C1817" s="170" t="s">
        <v>1497</v>
      </c>
      <c r="D1817" s="171" t="s">
        <v>1566</v>
      </c>
      <c r="E1817" s="155" t="s">
        <v>1567</v>
      </c>
      <c r="F1817" s="151" t="s">
        <v>1568</v>
      </c>
      <c r="G1817" s="156">
        <v>785</v>
      </c>
      <c r="H1817" s="156">
        <v>650</v>
      </c>
      <c r="I1817" s="156">
        <v>90</v>
      </c>
      <c r="K1817" s="74" t="s">
        <v>1879</v>
      </c>
      <c r="L1817" s="71">
        <f t="shared" si="97"/>
        <v>0</v>
      </c>
      <c r="M1817" s="74">
        <f t="shared" si="95"/>
        <v>45.004049999999999</v>
      </c>
      <c r="N1817" s="72">
        <f t="shared" si="96"/>
        <v>0</v>
      </c>
      <c r="O1817" s="131" t="s">
        <v>1930</v>
      </c>
    </row>
    <row r="1818" spans="2:15" x14ac:dyDescent="0.3">
      <c r="B1818" s="83">
        <v>2020</v>
      </c>
      <c r="C1818" s="170" t="s">
        <v>1497</v>
      </c>
      <c r="D1818" s="171" t="s">
        <v>1569</v>
      </c>
      <c r="E1818" s="155" t="s">
        <v>1570</v>
      </c>
      <c r="F1818" s="151" t="s">
        <v>1568</v>
      </c>
      <c r="G1818" s="156">
        <v>940</v>
      </c>
      <c r="H1818" s="156">
        <v>880</v>
      </c>
      <c r="I1818" s="156">
        <v>90</v>
      </c>
      <c r="K1818" s="74" t="s">
        <v>1879</v>
      </c>
      <c r="L1818" s="71">
        <f t="shared" si="97"/>
        <v>0</v>
      </c>
      <c r="M1818" s="74">
        <f t="shared" si="95"/>
        <v>72.959040000000002</v>
      </c>
      <c r="N1818" s="72">
        <f t="shared" si="96"/>
        <v>0</v>
      </c>
      <c r="O1818" s="131" t="s">
        <v>1943</v>
      </c>
    </row>
    <row r="1819" spans="2:15" x14ac:dyDescent="0.3">
      <c r="B1819" s="83">
        <v>2020</v>
      </c>
      <c r="C1819" s="170" t="s">
        <v>1497</v>
      </c>
      <c r="D1819" s="171" t="s">
        <v>1571</v>
      </c>
      <c r="E1819" s="155" t="s">
        <v>1572</v>
      </c>
      <c r="F1819" s="151" t="s">
        <v>1568</v>
      </c>
      <c r="G1819" s="156">
        <v>1150</v>
      </c>
      <c r="H1819" s="156">
        <v>1000</v>
      </c>
      <c r="I1819" s="156">
        <v>110</v>
      </c>
      <c r="K1819" s="74" t="s">
        <v>1879</v>
      </c>
      <c r="L1819" s="71">
        <f t="shared" si="97"/>
        <v>0</v>
      </c>
      <c r="M1819" s="74">
        <f t="shared" si="95"/>
        <v>123.97</v>
      </c>
      <c r="N1819" s="72">
        <f t="shared" si="96"/>
        <v>0</v>
      </c>
      <c r="O1819" s="131" t="s">
        <v>1930</v>
      </c>
    </row>
    <row r="1820" spans="2:15" x14ac:dyDescent="0.3">
      <c r="B1820" s="83">
        <v>2020</v>
      </c>
      <c r="C1820" s="170" t="s">
        <v>1497</v>
      </c>
      <c r="D1820" s="171" t="s">
        <v>1573</v>
      </c>
      <c r="E1820" s="155" t="s">
        <v>1574</v>
      </c>
      <c r="F1820" s="151" t="s">
        <v>1575</v>
      </c>
      <c r="G1820" s="156">
        <v>580</v>
      </c>
      <c r="H1820" s="156">
        <v>450</v>
      </c>
      <c r="I1820" s="156">
        <v>80</v>
      </c>
      <c r="K1820" s="74" t="s">
        <v>1879</v>
      </c>
      <c r="L1820" s="71">
        <f t="shared" si="97"/>
        <v>0</v>
      </c>
      <c r="M1820" s="74">
        <f t="shared" si="95"/>
        <v>20.462399999999999</v>
      </c>
      <c r="N1820" s="72">
        <f t="shared" si="96"/>
        <v>0</v>
      </c>
      <c r="O1820" s="131" t="s">
        <v>1930</v>
      </c>
    </row>
    <row r="1821" spans="2:15" x14ac:dyDescent="0.3">
      <c r="B1821" s="83">
        <v>2020</v>
      </c>
      <c r="C1821" s="170" t="s">
        <v>1497</v>
      </c>
      <c r="D1821" s="171" t="s">
        <v>1576</v>
      </c>
      <c r="E1821" s="155" t="s">
        <v>1577</v>
      </c>
      <c r="F1821" s="151" t="s">
        <v>1575</v>
      </c>
      <c r="G1821" s="156">
        <v>785</v>
      </c>
      <c r="H1821" s="156">
        <v>650</v>
      </c>
      <c r="I1821" s="156">
        <v>90</v>
      </c>
      <c r="K1821" s="74" t="s">
        <v>1879</v>
      </c>
      <c r="L1821" s="71">
        <f t="shared" si="97"/>
        <v>0</v>
      </c>
      <c r="M1821" s="74">
        <f t="shared" si="95"/>
        <v>45.004049999999999</v>
      </c>
      <c r="N1821" s="72">
        <f t="shared" si="96"/>
        <v>0</v>
      </c>
      <c r="O1821" s="131" t="s">
        <v>1930</v>
      </c>
    </row>
    <row r="1822" spans="2:15" x14ac:dyDescent="0.3">
      <c r="B1822" s="83">
        <v>2020</v>
      </c>
      <c r="C1822" s="170" t="s">
        <v>1497</v>
      </c>
      <c r="D1822" s="171" t="s">
        <v>1578</v>
      </c>
      <c r="E1822" s="155" t="s">
        <v>1579</v>
      </c>
      <c r="F1822" s="151" t="s">
        <v>1575</v>
      </c>
      <c r="G1822" s="156">
        <v>940</v>
      </c>
      <c r="H1822" s="156">
        <v>880</v>
      </c>
      <c r="I1822" s="156">
        <v>90</v>
      </c>
      <c r="K1822" s="74" t="s">
        <v>1879</v>
      </c>
      <c r="L1822" s="71">
        <f t="shared" si="97"/>
        <v>0</v>
      </c>
      <c r="M1822" s="74">
        <f t="shared" si="95"/>
        <v>72.959040000000002</v>
      </c>
      <c r="N1822" s="72">
        <f t="shared" si="96"/>
        <v>0</v>
      </c>
      <c r="O1822" s="131" t="s">
        <v>1943</v>
      </c>
    </row>
    <row r="1823" spans="2:15" x14ac:dyDescent="0.3">
      <c r="B1823" s="83">
        <v>2020</v>
      </c>
      <c r="C1823" s="170" t="s">
        <v>1497</v>
      </c>
      <c r="D1823" s="171" t="s">
        <v>1580</v>
      </c>
      <c r="E1823" s="155" t="s">
        <v>1581</v>
      </c>
      <c r="F1823" s="151" t="s">
        <v>1575</v>
      </c>
      <c r="G1823" s="156">
        <v>1150</v>
      </c>
      <c r="H1823" s="156">
        <v>1000</v>
      </c>
      <c r="I1823" s="156">
        <v>110</v>
      </c>
      <c r="K1823" s="74" t="s">
        <v>1879</v>
      </c>
      <c r="L1823" s="71">
        <f t="shared" si="97"/>
        <v>0</v>
      </c>
      <c r="M1823" s="74">
        <f t="shared" si="95"/>
        <v>123.97</v>
      </c>
      <c r="N1823" s="72">
        <f t="shared" si="96"/>
        <v>0</v>
      </c>
      <c r="O1823" s="131" t="s">
        <v>1930</v>
      </c>
    </row>
    <row r="1824" spans="2:15" x14ac:dyDescent="0.3">
      <c r="B1824" s="83">
        <v>2020</v>
      </c>
      <c r="C1824" s="170" t="s">
        <v>1497</v>
      </c>
      <c r="D1824" s="171" t="s">
        <v>1582</v>
      </c>
      <c r="E1824" s="155" t="s">
        <v>1583</v>
      </c>
      <c r="F1824" s="151" t="s">
        <v>1584</v>
      </c>
      <c r="G1824" s="156">
        <v>940</v>
      </c>
      <c r="H1824" s="156">
        <v>880</v>
      </c>
      <c r="I1824" s="156">
        <v>90</v>
      </c>
      <c r="K1824" s="74" t="s">
        <v>1879</v>
      </c>
      <c r="L1824" s="71">
        <f t="shared" si="97"/>
        <v>0</v>
      </c>
      <c r="M1824" s="74">
        <f t="shared" si="95"/>
        <v>72.959040000000002</v>
      </c>
      <c r="N1824" s="72">
        <f t="shared" si="96"/>
        <v>0</v>
      </c>
      <c r="O1824" s="131" t="s">
        <v>1943</v>
      </c>
    </row>
    <row r="1825" spans="2:15" x14ac:dyDescent="0.3">
      <c r="B1825" s="83">
        <v>2020</v>
      </c>
      <c r="C1825" s="170" t="s">
        <v>1497</v>
      </c>
      <c r="D1825" s="171" t="s">
        <v>1585</v>
      </c>
      <c r="E1825" s="155" t="s">
        <v>1586</v>
      </c>
      <c r="F1825" s="158" t="s">
        <v>1587</v>
      </c>
      <c r="G1825" s="156">
        <v>785</v>
      </c>
      <c r="H1825" s="156">
        <v>680</v>
      </c>
      <c r="I1825" s="156">
        <v>130</v>
      </c>
      <c r="K1825" s="74" t="s">
        <v>1879</v>
      </c>
      <c r="L1825" s="71">
        <f t="shared" si="97"/>
        <v>0</v>
      </c>
      <c r="M1825" s="74">
        <f t="shared" si="95"/>
        <v>68.006119999999996</v>
      </c>
      <c r="N1825" s="72">
        <f t="shared" si="96"/>
        <v>0</v>
      </c>
      <c r="O1825" s="131" t="s">
        <v>1943</v>
      </c>
    </row>
    <row r="1826" spans="2:15" x14ac:dyDescent="0.3">
      <c r="B1826" s="83">
        <v>2020</v>
      </c>
      <c r="C1826" s="170" t="s">
        <v>1497</v>
      </c>
      <c r="D1826" s="171" t="s">
        <v>1588</v>
      </c>
      <c r="E1826" s="155" t="s">
        <v>1589</v>
      </c>
      <c r="F1826" s="158" t="s">
        <v>1590</v>
      </c>
      <c r="G1826" s="156">
        <v>1000</v>
      </c>
      <c r="H1826" s="156">
        <v>950</v>
      </c>
      <c r="I1826" s="156">
        <v>100</v>
      </c>
      <c r="K1826" s="74" t="s">
        <v>1879</v>
      </c>
      <c r="L1826" s="71">
        <f t="shared" si="97"/>
        <v>0</v>
      </c>
      <c r="M1826" s="74">
        <f t="shared" si="95"/>
        <v>93.1</v>
      </c>
      <c r="N1826" s="72">
        <f t="shared" si="96"/>
        <v>0</v>
      </c>
      <c r="O1826" s="131" t="s">
        <v>1943</v>
      </c>
    </row>
    <row r="1827" spans="2:15" x14ac:dyDescent="0.3">
      <c r="B1827" s="83">
        <v>2020</v>
      </c>
      <c r="C1827" s="170" t="s">
        <v>1497</v>
      </c>
      <c r="D1827" s="171" t="s">
        <v>1591</v>
      </c>
      <c r="E1827" s="155" t="s">
        <v>1592</v>
      </c>
      <c r="F1827" s="158" t="s">
        <v>1593</v>
      </c>
      <c r="G1827" s="156">
        <v>1000</v>
      </c>
      <c r="H1827" s="156">
        <v>950</v>
      </c>
      <c r="I1827" s="156">
        <v>100</v>
      </c>
      <c r="K1827" s="74" t="s">
        <v>1879</v>
      </c>
      <c r="L1827" s="71">
        <f t="shared" si="97"/>
        <v>0</v>
      </c>
      <c r="M1827" s="74">
        <f t="shared" si="95"/>
        <v>93.1</v>
      </c>
      <c r="N1827" s="72">
        <f t="shared" si="96"/>
        <v>0</v>
      </c>
      <c r="O1827" s="131" t="s">
        <v>1943</v>
      </c>
    </row>
    <row r="1828" spans="2:15" x14ac:dyDescent="0.3">
      <c r="B1828" s="83">
        <v>2020</v>
      </c>
      <c r="C1828" s="170" t="s">
        <v>1497</v>
      </c>
      <c r="D1828" s="171" t="s">
        <v>1594</v>
      </c>
      <c r="E1828" s="155" t="s">
        <v>1595</v>
      </c>
      <c r="F1828" s="158" t="s">
        <v>1596</v>
      </c>
      <c r="G1828" s="156">
        <v>1000</v>
      </c>
      <c r="H1828" s="156">
        <v>950</v>
      </c>
      <c r="I1828" s="156">
        <v>100</v>
      </c>
      <c r="K1828" s="74" t="s">
        <v>1879</v>
      </c>
      <c r="L1828" s="71">
        <f t="shared" si="97"/>
        <v>0</v>
      </c>
      <c r="M1828" s="74">
        <f t="shared" ref="M1828:M1891" si="98">IF(K1828="PEBD",PRODUCT(G1828:I1828)*$D$6/1000000,0)</f>
        <v>93.1</v>
      </c>
      <c r="N1828" s="72">
        <f t="shared" ref="N1828:N1891" si="99">IF(M1828="PEBD",PRODUCT(G1828:I1828)*$D$6/1000000,0)</f>
        <v>0</v>
      </c>
      <c r="O1828" s="131" t="s">
        <v>1943</v>
      </c>
    </row>
    <row r="1829" spans="2:15" x14ac:dyDescent="0.3">
      <c r="B1829" s="83">
        <v>2020</v>
      </c>
      <c r="C1829" s="170" t="s">
        <v>1497</v>
      </c>
      <c r="D1829" s="171" t="s">
        <v>1597</v>
      </c>
      <c r="E1829" s="155" t="s">
        <v>1598</v>
      </c>
      <c r="F1829" s="158" t="s">
        <v>25</v>
      </c>
      <c r="G1829" s="156">
        <v>785</v>
      </c>
      <c r="H1829" s="156">
        <v>720</v>
      </c>
      <c r="I1829" s="156">
        <v>130</v>
      </c>
      <c r="K1829" s="74" t="s">
        <v>1879</v>
      </c>
      <c r="L1829" s="71">
        <f t="shared" si="97"/>
        <v>0</v>
      </c>
      <c r="M1829" s="74">
        <f t="shared" si="98"/>
        <v>72.006479999999996</v>
      </c>
      <c r="N1829" s="72">
        <f t="shared" si="99"/>
        <v>0</v>
      </c>
      <c r="O1829" s="131" t="s">
        <v>1930</v>
      </c>
    </row>
    <row r="1830" spans="2:15" x14ac:dyDescent="0.3">
      <c r="B1830" s="83">
        <v>2020</v>
      </c>
      <c r="C1830" s="170" t="s">
        <v>1497</v>
      </c>
      <c r="D1830" s="171" t="s">
        <v>1599</v>
      </c>
      <c r="E1830" s="155" t="s">
        <v>1600</v>
      </c>
      <c r="F1830" s="158" t="s">
        <v>1601</v>
      </c>
      <c r="G1830" s="131">
        <v>1000</v>
      </c>
      <c r="H1830" s="131">
        <v>900</v>
      </c>
      <c r="I1830" s="131">
        <v>100</v>
      </c>
      <c r="K1830" s="74" t="s">
        <v>1879</v>
      </c>
      <c r="L1830" s="71">
        <f t="shared" si="97"/>
        <v>0.2</v>
      </c>
      <c r="M1830" s="74">
        <f t="shared" si="98"/>
        <v>88.2</v>
      </c>
      <c r="N1830" s="72">
        <f t="shared" si="99"/>
        <v>0</v>
      </c>
      <c r="O1830" s="131" t="s">
        <v>1928</v>
      </c>
    </row>
    <row r="1831" spans="2:15" x14ac:dyDescent="0.3">
      <c r="B1831" s="83">
        <v>2020</v>
      </c>
      <c r="C1831" s="170" t="s">
        <v>1497</v>
      </c>
      <c r="D1831" s="171" t="s">
        <v>1602</v>
      </c>
      <c r="E1831" s="155" t="s">
        <v>1603</v>
      </c>
      <c r="F1831" s="158" t="s">
        <v>1604</v>
      </c>
      <c r="G1831" s="131">
        <v>1150</v>
      </c>
      <c r="H1831" s="131">
        <v>1000</v>
      </c>
      <c r="I1831" s="131">
        <v>100</v>
      </c>
      <c r="K1831" s="74" t="s">
        <v>1879</v>
      </c>
      <c r="L1831" s="71">
        <f t="shared" si="97"/>
        <v>0.2</v>
      </c>
      <c r="M1831" s="74">
        <f t="shared" si="98"/>
        <v>112.7</v>
      </c>
      <c r="N1831" s="72">
        <f t="shared" si="99"/>
        <v>0</v>
      </c>
      <c r="O1831" s="131" t="s">
        <v>1928</v>
      </c>
    </row>
    <row r="1832" spans="2:15" x14ac:dyDescent="0.3">
      <c r="B1832" s="83">
        <v>2020</v>
      </c>
      <c r="C1832" s="170" t="s">
        <v>1497</v>
      </c>
      <c r="D1832" s="171" t="s">
        <v>1605</v>
      </c>
      <c r="E1832" s="155" t="s">
        <v>1606</v>
      </c>
      <c r="F1832" s="158" t="s">
        <v>1607</v>
      </c>
      <c r="G1832" s="156">
        <v>680</v>
      </c>
      <c r="H1832" s="156">
        <v>520</v>
      </c>
      <c r="I1832" s="156">
        <v>100</v>
      </c>
      <c r="K1832" s="74" t="s">
        <v>1879</v>
      </c>
      <c r="L1832" s="71">
        <f t="shared" si="97"/>
        <v>0</v>
      </c>
      <c r="M1832" s="74">
        <f t="shared" si="98"/>
        <v>34.652799999999999</v>
      </c>
      <c r="N1832" s="72">
        <f t="shared" si="99"/>
        <v>0</v>
      </c>
      <c r="O1832" s="131" t="s">
        <v>1930</v>
      </c>
    </row>
    <row r="1833" spans="2:15" x14ac:dyDescent="0.3">
      <c r="B1833" s="83">
        <v>2020</v>
      </c>
      <c r="C1833" s="170" t="s">
        <v>1497</v>
      </c>
      <c r="D1833" s="171" t="s">
        <v>1608</v>
      </c>
      <c r="E1833" s="155" t="s">
        <v>1609</v>
      </c>
      <c r="F1833" s="151" t="s">
        <v>1517</v>
      </c>
      <c r="G1833" s="156">
        <v>785</v>
      </c>
      <c r="H1833" s="156">
        <v>650</v>
      </c>
      <c r="I1833" s="156">
        <v>90</v>
      </c>
      <c r="K1833" s="74" t="s">
        <v>1879</v>
      </c>
      <c r="L1833" s="71">
        <f t="shared" si="97"/>
        <v>0</v>
      </c>
      <c r="M1833" s="74">
        <f t="shared" si="98"/>
        <v>45.004049999999999</v>
      </c>
      <c r="N1833" s="72">
        <f t="shared" si="99"/>
        <v>0</v>
      </c>
      <c r="O1833" s="131" t="s">
        <v>1930</v>
      </c>
    </row>
    <row r="1834" spans="2:15" x14ac:dyDescent="0.3">
      <c r="B1834" s="83">
        <v>2020</v>
      </c>
      <c r="C1834" s="170" t="s">
        <v>1497</v>
      </c>
      <c r="D1834" s="171" t="s">
        <v>1610</v>
      </c>
      <c r="E1834" s="155" t="s">
        <v>1611</v>
      </c>
      <c r="F1834" s="151" t="s">
        <v>1517</v>
      </c>
      <c r="G1834" s="156">
        <v>940</v>
      </c>
      <c r="H1834" s="156">
        <v>880</v>
      </c>
      <c r="I1834" s="156">
        <v>90</v>
      </c>
      <c r="K1834" s="74" t="s">
        <v>1879</v>
      </c>
      <c r="L1834" s="71">
        <f t="shared" si="97"/>
        <v>0</v>
      </c>
      <c r="M1834" s="74">
        <f t="shared" si="98"/>
        <v>72.959040000000002</v>
      </c>
      <c r="N1834" s="72">
        <f t="shared" si="99"/>
        <v>0</v>
      </c>
      <c r="O1834" s="131" t="s">
        <v>1943</v>
      </c>
    </row>
    <row r="1835" spans="2:15" x14ac:dyDescent="0.3">
      <c r="B1835" s="83">
        <v>2020</v>
      </c>
      <c r="C1835" s="170" t="s">
        <v>1497</v>
      </c>
      <c r="D1835" s="171" t="s">
        <v>1612</v>
      </c>
      <c r="E1835" s="155" t="s">
        <v>1613</v>
      </c>
      <c r="F1835" s="151" t="s">
        <v>1614</v>
      </c>
      <c r="G1835" s="156">
        <v>580</v>
      </c>
      <c r="H1835" s="156">
        <v>450</v>
      </c>
      <c r="I1835" s="156">
        <v>80</v>
      </c>
      <c r="K1835" s="74" t="s">
        <v>1879</v>
      </c>
      <c r="L1835" s="71">
        <f t="shared" si="97"/>
        <v>0</v>
      </c>
      <c r="M1835" s="74">
        <f t="shared" si="98"/>
        <v>20.462399999999999</v>
      </c>
      <c r="N1835" s="72">
        <f t="shared" si="99"/>
        <v>0</v>
      </c>
      <c r="O1835" s="131" t="s">
        <v>1930</v>
      </c>
    </row>
    <row r="1836" spans="2:15" x14ac:dyDescent="0.3">
      <c r="B1836" s="83">
        <v>2020</v>
      </c>
      <c r="C1836" s="170" t="s">
        <v>1497</v>
      </c>
      <c r="D1836" s="171" t="s">
        <v>1615</v>
      </c>
      <c r="E1836" s="155" t="s">
        <v>1616</v>
      </c>
      <c r="F1836" s="151" t="s">
        <v>1522</v>
      </c>
      <c r="G1836" s="156">
        <v>785</v>
      </c>
      <c r="H1836" s="156">
        <v>650</v>
      </c>
      <c r="I1836" s="156">
        <v>90</v>
      </c>
      <c r="K1836" s="74" t="s">
        <v>1879</v>
      </c>
      <c r="L1836" s="71">
        <f t="shared" si="97"/>
        <v>0</v>
      </c>
      <c r="M1836" s="74">
        <f t="shared" si="98"/>
        <v>45.004049999999999</v>
      </c>
      <c r="N1836" s="72">
        <f t="shared" si="99"/>
        <v>0</v>
      </c>
      <c r="O1836" s="131" t="s">
        <v>1930</v>
      </c>
    </row>
    <row r="1837" spans="2:15" x14ac:dyDescent="0.3">
      <c r="B1837" s="83">
        <v>2020</v>
      </c>
      <c r="C1837" s="170" t="s">
        <v>1497</v>
      </c>
      <c r="D1837" s="171" t="s">
        <v>1617</v>
      </c>
      <c r="E1837" s="155" t="s">
        <v>1618</v>
      </c>
      <c r="F1837" s="151" t="s">
        <v>1522</v>
      </c>
      <c r="G1837" s="156">
        <v>940</v>
      </c>
      <c r="H1837" s="156">
        <v>880</v>
      </c>
      <c r="I1837" s="156">
        <v>90</v>
      </c>
      <c r="K1837" s="74" t="s">
        <v>1879</v>
      </c>
      <c r="L1837" s="71">
        <f t="shared" si="97"/>
        <v>0</v>
      </c>
      <c r="M1837" s="74">
        <f t="shared" si="98"/>
        <v>72.959040000000002</v>
      </c>
      <c r="N1837" s="72">
        <f t="shared" si="99"/>
        <v>0</v>
      </c>
      <c r="O1837" s="131" t="s">
        <v>1943</v>
      </c>
    </row>
    <row r="1838" spans="2:15" x14ac:dyDescent="0.3">
      <c r="B1838" s="83">
        <v>2020</v>
      </c>
      <c r="C1838" s="170" t="s">
        <v>1497</v>
      </c>
      <c r="D1838" s="171" t="s">
        <v>1619</v>
      </c>
      <c r="E1838" s="155" t="s">
        <v>1620</v>
      </c>
      <c r="F1838" s="151" t="s">
        <v>1522</v>
      </c>
      <c r="G1838" s="156">
        <v>1150</v>
      </c>
      <c r="H1838" s="156">
        <v>1000</v>
      </c>
      <c r="I1838" s="156">
        <v>110</v>
      </c>
      <c r="K1838" s="74" t="s">
        <v>1879</v>
      </c>
      <c r="L1838" s="71">
        <f t="shared" si="97"/>
        <v>0</v>
      </c>
      <c r="M1838" s="74">
        <f t="shared" si="98"/>
        <v>123.97</v>
      </c>
      <c r="N1838" s="72">
        <f t="shared" si="99"/>
        <v>0</v>
      </c>
      <c r="O1838" s="131" t="s">
        <v>1930</v>
      </c>
    </row>
    <row r="1839" spans="2:15" x14ac:dyDescent="0.3">
      <c r="B1839" s="83">
        <v>2020</v>
      </c>
      <c r="C1839" s="170" t="s">
        <v>1497</v>
      </c>
      <c r="D1839" s="171" t="s">
        <v>1621</v>
      </c>
      <c r="E1839" s="155" t="s">
        <v>1622</v>
      </c>
      <c r="F1839" s="151" t="s">
        <v>1623</v>
      </c>
      <c r="G1839" s="156">
        <v>580</v>
      </c>
      <c r="H1839" s="156">
        <v>450</v>
      </c>
      <c r="I1839" s="156">
        <v>80</v>
      </c>
      <c r="K1839" s="74" t="s">
        <v>1879</v>
      </c>
      <c r="L1839" s="71">
        <f t="shared" si="97"/>
        <v>0</v>
      </c>
      <c r="M1839" s="74">
        <f t="shared" si="98"/>
        <v>20.462399999999999</v>
      </c>
      <c r="N1839" s="72">
        <f t="shared" si="99"/>
        <v>0</v>
      </c>
      <c r="O1839" s="131" t="s">
        <v>1930</v>
      </c>
    </row>
    <row r="1840" spans="2:15" x14ac:dyDescent="0.3">
      <c r="B1840" s="83">
        <v>2020</v>
      </c>
      <c r="C1840" s="170" t="s">
        <v>1497</v>
      </c>
      <c r="D1840" s="171" t="s">
        <v>1624</v>
      </c>
      <c r="E1840" s="155" t="s">
        <v>1625</v>
      </c>
      <c r="F1840" s="151" t="s">
        <v>1529</v>
      </c>
      <c r="G1840" s="156">
        <v>580</v>
      </c>
      <c r="H1840" s="156">
        <v>450</v>
      </c>
      <c r="I1840" s="156">
        <v>80</v>
      </c>
      <c r="K1840" s="74" t="s">
        <v>1879</v>
      </c>
      <c r="L1840" s="71">
        <f t="shared" si="97"/>
        <v>0</v>
      </c>
      <c r="M1840" s="74">
        <f t="shared" si="98"/>
        <v>20.462399999999999</v>
      </c>
      <c r="N1840" s="72">
        <f t="shared" si="99"/>
        <v>0</v>
      </c>
      <c r="O1840" s="131" t="s">
        <v>1930</v>
      </c>
    </row>
    <row r="1841" spans="2:15" x14ac:dyDescent="0.3">
      <c r="B1841" s="83">
        <v>2020</v>
      </c>
      <c r="C1841" s="170" t="s">
        <v>1497</v>
      </c>
      <c r="D1841" s="171" t="s">
        <v>1626</v>
      </c>
      <c r="E1841" s="155" t="s">
        <v>1627</v>
      </c>
      <c r="F1841" s="151" t="s">
        <v>1529</v>
      </c>
      <c r="G1841" s="156">
        <v>785</v>
      </c>
      <c r="H1841" s="156">
        <v>650</v>
      </c>
      <c r="I1841" s="156">
        <v>90</v>
      </c>
      <c r="K1841" s="74" t="s">
        <v>1879</v>
      </c>
      <c r="L1841" s="71">
        <f t="shared" si="97"/>
        <v>0</v>
      </c>
      <c r="M1841" s="74">
        <f t="shared" si="98"/>
        <v>45.004049999999999</v>
      </c>
      <c r="N1841" s="72">
        <f t="shared" si="99"/>
        <v>0</v>
      </c>
      <c r="O1841" s="131" t="s">
        <v>1930</v>
      </c>
    </row>
    <row r="1842" spans="2:15" x14ac:dyDescent="0.3">
      <c r="B1842" s="83">
        <v>2020</v>
      </c>
      <c r="C1842" s="170" t="s">
        <v>1497</v>
      </c>
      <c r="D1842" s="171" t="s">
        <v>1628</v>
      </c>
      <c r="E1842" s="155" t="s">
        <v>1629</v>
      </c>
      <c r="F1842" s="151" t="s">
        <v>1529</v>
      </c>
      <c r="G1842" s="156">
        <v>940</v>
      </c>
      <c r="H1842" s="156">
        <v>880</v>
      </c>
      <c r="I1842" s="156">
        <v>90</v>
      </c>
      <c r="K1842" s="74" t="s">
        <v>1879</v>
      </c>
      <c r="L1842" s="71">
        <f t="shared" si="97"/>
        <v>0</v>
      </c>
      <c r="M1842" s="74">
        <f t="shared" si="98"/>
        <v>72.959040000000002</v>
      </c>
      <c r="N1842" s="72">
        <f t="shared" si="99"/>
        <v>0</v>
      </c>
      <c r="O1842" s="131" t="s">
        <v>1943</v>
      </c>
    </row>
    <row r="1843" spans="2:15" x14ac:dyDescent="0.3">
      <c r="B1843" s="83">
        <v>2020</v>
      </c>
      <c r="C1843" s="170" t="s">
        <v>1497</v>
      </c>
      <c r="D1843" s="171" t="s">
        <v>1630</v>
      </c>
      <c r="E1843" s="155" t="s">
        <v>1631</v>
      </c>
      <c r="F1843" s="151" t="s">
        <v>1632</v>
      </c>
      <c r="G1843" s="156">
        <v>580</v>
      </c>
      <c r="H1843" s="156">
        <v>450</v>
      </c>
      <c r="I1843" s="156">
        <v>80</v>
      </c>
      <c r="K1843" s="74" t="s">
        <v>1879</v>
      </c>
      <c r="L1843" s="71">
        <f t="shared" si="97"/>
        <v>0</v>
      </c>
      <c r="M1843" s="74">
        <f t="shared" si="98"/>
        <v>20.462399999999999</v>
      </c>
      <c r="N1843" s="72">
        <f t="shared" si="99"/>
        <v>0</v>
      </c>
      <c r="O1843" s="131" t="s">
        <v>1930</v>
      </c>
    </row>
    <row r="1844" spans="2:15" x14ac:dyDescent="0.3">
      <c r="B1844" s="83">
        <v>2020</v>
      </c>
      <c r="C1844" s="170" t="s">
        <v>1497</v>
      </c>
      <c r="D1844" s="171" t="s">
        <v>1633</v>
      </c>
      <c r="E1844" s="155" t="s">
        <v>1634</v>
      </c>
      <c r="F1844" s="151" t="s">
        <v>1542</v>
      </c>
      <c r="G1844" s="156">
        <v>940</v>
      </c>
      <c r="H1844" s="156">
        <v>880</v>
      </c>
      <c r="I1844" s="156">
        <v>90</v>
      </c>
      <c r="K1844" s="74" t="s">
        <v>1879</v>
      </c>
      <c r="L1844" s="71">
        <f t="shared" si="97"/>
        <v>0</v>
      </c>
      <c r="M1844" s="74">
        <f t="shared" si="98"/>
        <v>72.959040000000002</v>
      </c>
      <c r="N1844" s="72">
        <f t="shared" si="99"/>
        <v>0</v>
      </c>
      <c r="O1844" s="131" t="s">
        <v>1943</v>
      </c>
    </row>
    <row r="1845" spans="2:15" x14ac:dyDescent="0.3">
      <c r="B1845" s="83">
        <v>2020</v>
      </c>
      <c r="C1845" s="170" t="s">
        <v>1497</v>
      </c>
      <c r="D1845" s="171" t="s">
        <v>1635</v>
      </c>
      <c r="E1845" s="155" t="s">
        <v>1636</v>
      </c>
      <c r="F1845" s="151" t="s">
        <v>1637</v>
      </c>
      <c r="G1845" s="156">
        <v>1000</v>
      </c>
      <c r="H1845" s="156">
        <v>880</v>
      </c>
      <c r="I1845" s="156">
        <v>100</v>
      </c>
      <c r="K1845" s="74" t="s">
        <v>1879</v>
      </c>
      <c r="L1845" s="71">
        <f t="shared" si="97"/>
        <v>0.2</v>
      </c>
      <c r="M1845" s="74">
        <f t="shared" si="98"/>
        <v>86.24</v>
      </c>
      <c r="N1845" s="72">
        <f t="shared" si="99"/>
        <v>0</v>
      </c>
      <c r="O1845" s="131" t="s">
        <v>1928</v>
      </c>
    </row>
    <row r="1846" spans="2:15" x14ac:dyDescent="0.3">
      <c r="B1846" s="83">
        <v>2020</v>
      </c>
      <c r="C1846" s="170" t="s">
        <v>1497</v>
      </c>
      <c r="D1846" s="171" t="s">
        <v>1638</v>
      </c>
      <c r="E1846" s="155" t="s">
        <v>1639</v>
      </c>
      <c r="F1846" s="151" t="s">
        <v>1640</v>
      </c>
      <c r="G1846" s="131">
        <v>940</v>
      </c>
      <c r="H1846" s="131">
        <v>880</v>
      </c>
      <c r="I1846" s="131">
        <v>80</v>
      </c>
      <c r="K1846" s="74" t="s">
        <v>1879</v>
      </c>
      <c r="L1846" s="71">
        <f t="shared" si="97"/>
        <v>0.2</v>
      </c>
      <c r="M1846" s="74">
        <f t="shared" si="98"/>
        <v>64.85248</v>
      </c>
      <c r="N1846" s="72">
        <f t="shared" si="99"/>
        <v>0</v>
      </c>
      <c r="O1846" s="131" t="s">
        <v>1928</v>
      </c>
    </row>
    <row r="1847" spans="2:15" x14ac:dyDescent="0.3">
      <c r="B1847" s="83">
        <v>2020</v>
      </c>
      <c r="C1847" s="170" t="s">
        <v>1497</v>
      </c>
      <c r="D1847" s="171" t="s">
        <v>1641</v>
      </c>
      <c r="E1847" s="155" t="s">
        <v>1642</v>
      </c>
      <c r="F1847" s="151" t="s">
        <v>1545</v>
      </c>
      <c r="G1847" s="156">
        <v>580</v>
      </c>
      <c r="H1847" s="156">
        <v>480</v>
      </c>
      <c r="I1847" s="156">
        <v>80</v>
      </c>
      <c r="K1847" s="74" t="s">
        <v>1879</v>
      </c>
      <c r="L1847" s="71">
        <f t="shared" si="97"/>
        <v>0</v>
      </c>
      <c r="M1847" s="74">
        <f t="shared" si="98"/>
        <v>21.826560000000001</v>
      </c>
      <c r="N1847" s="72">
        <f t="shared" si="99"/>
        <v>0</v>
      </c>
      <c r="O1847" s="131" t="s">
        <v>1930</v>
      </c>
    </row>
    <row r="1848" spans="2:15" x14ac:dyDescent="0.3">
      <c r="B1848" s="83">
        <v>2020</v>
      </c>
      <c r="C1848" s="170" t="s">
        <v>1497</v>
      </c>
      <c r="D1848" s="171" t="s">
        <v>1643</v>
      </c>
      <c r="E1848" s="155" t="s">
        <v>1642</v>
      </c>
      <c r="F1848" s="151" t="s">
        <v>1545</v>
      </c>
      <c r="G1848" s="156">
        <v>580</v>
      </c>
      <c r="H1848" s="156">
        <v>480</v>
      </c>
      <c r="I1848" s="156">
        <v>80</v>
      </c>
      <c r="K1848" s="74" t="s">
        <v>1879</v>
      </c>
      <c r="L1848" s="71">
        <f t="shared" si="97"/>
        <v>0</v>
      </c>
      <c r="M1848" s="74">
        <f t="shared" si="98"/>
        <v>21.826560000000001</v>
      </c>
      <c r="N1848" s="72">
        <f t="shared" si="99"/>
        <v>0</v>
      </c>
      <c r="O1848" s="131" t="s">
        <v>1930</v>
      </c>
    </row>
    <row r="1849" spans="2:15" x14ac:dyDescent="0.3">
      <c r="B1849" s="83">
        <v>2020</v>
      </c>
      <c r="C1849" s="170" t="s">
        <v>1497</v>
      </c>
      <c r="D1849" s="171" t="s">
        <v>1644</v>
      </c>
      <c r="E1849" s="155" t="s">
        <v>1645</v>
      </c>
      <c r="F1849" s="151" t="s">
        <v>1549</v>
      </c>
      <c r="G1849" s="156">
        <v>940</v>
      </c>
      <c r="H1849" s="156">
        <v>880</v>
      </c>
      <c r="I1849" s="156">
        <v>90</v>
      </c>
      <c r="K1849" s="74" t="s">
        <v>1879</v>
      </c>
      <c r="L1849" s="71">
        <f t="shared" si="97"/>
        <v>0</v>
      </c>
      <c r="M1849" s="74">
        <f t="shared" si="98"/>
        <v>72.959040000000002</v>
      </c>
      <c r="N1849" s="72">
        <f t="shared" si="99"/>
        <v>0</v>
      </c>
      <c r="O1849" s="131" t="s">
        <v>1943</v>
      </c>
    </row>
    <row r="1850" spans="2:15" x14ac:dyDescent="0.3">
      <c r="B1850" s="83">
        <v>2020</v>
      </c>
      <c r="C1850" s="170" t="s">
        <v>1497</v>
      </c>
      <c r="D1850" s="171" t="s">
        <v>1646</v>
      </c>
      <c r="E1850" s="155" t="s">
        <v>1647</v>
      </c>
      <c r="F1850" s="151" t="s">
        <v>1552</v>
      </c>
      <c r="G1850" s="156">
        <v>785</v>
      </c>
      <c r="H1850" s="156">
        <v>650</v>
      </c>
      <c r="I1850" s="156">
        <v>90</v>
      </c>
      <c r="K1850" s="74" t="s">
        <v>1879</v>
      </c>
      <c r="L1850" s="71">
        <f t="shared" si="97"/>
        <v>0</v>
      </c>
      <c r="M1850" s="74">
        <f t="shared" si="98"/>
        <v>45.004049999999999</v>
      </c>
      <c r="N1850" s="72">
        <f t="shared" si="99"/>
        <v>0</v>
      </c>
      <c r="O1850" s="131" t="s">
        <v>1930</v>
      </c>
    </row>
    <row r="1851" spans="2:15" x14ac:dyDescent="0.3">
      <c r="B1851" s="83">
        <v>2020</v>
      </c>
      <c r="C1851" s="170" t="s">
        <v>1497</v>
      </c>
      <c r="D1851" s="171" t="s">
        <v>1648</v>
      </c>
      <c r="E1851" s="155" t="s">
        <v>1649</v>
      </c>
      <c r="F1851" s="151" t="s">
        <v>1555</v>
      </c>
      <c r="G1851" s="156">
        <v>940</v>
      </c>
      <c r="H1851" s="156">
        <v>880</v>
      </c>
      <c r="I1851" s="156">
        <v>90</v>
      </c>
      <c r="K1851" s="74" t="s">
        <v>1879</v>
      </c>
      <c r="L1851" s="71">
        <f t="shared" si="97"/>
        <v>0</v>
      </c>
      <c r="M1851" s="74">
        <f t="shared" si="98"/>
        <v>72.959040000000002</v>
      </c>
      <c r="N1851" s="72">
        <f t="shared" si="99"/>
        <v>0</v>
      </c>
      <c r="O1851" s="131" t="s">
        <v>1943</v>
      </c>
    </row>
    <row r="1852" spans="2:15" x14ac:dyDescent="0.3">
      <c r="B1852" s="83">
        <v>2020</v>
      </c>
      <c r="C1852" s="170" t="s">
        <v>1497</v>
      </c>
      <c r="D1852" s="171" t="s">
        <v>1650</v>
      </c>
      <c r="E1852" s="155" t="s">
        <v>1651</v>
      </c>
      <c r="F1852" s="151" t="s">
        <v>1555</v>
      </c>
      <c r="G1852" s="156">
        <v>1150</v>
      </c>
      <c r="H1852" s="156">
        <v>1000</v>
      </c>
      <c r="I1852" s="156">
        <v>110</v>
      </c>
      <c r="K1852" s="74" t="s">
        <v>1879</v>
      </c>
      <c r="L1852" s="71">
        <f t="shared" si="97"/>
        <v>0</v>
      </c>
      <c r="M1852" s="74">
        <f t="shared" si="98"/>
        <v>123.97</v>
      </c>
      <c r="N1852" s="72">
        <f t="shared" si="99"/>
        <v>0</v>
      </c>
      <c r="O1852" s="131" t="s">
        <v>1930</v>
      </c>
    </row>
    <row r="1853" spans="2:15" x14ac:dyDescent="0.3">
      <c r="B1853" s="83">
        <v>2020</v>
      </c>
      <c r="C1853" s="170" t="s">
        <v>1497</v>
      </c>
      <c r="D1853" s="171" t="s">
        <v>1652</v>
      </c>
      <c r="E1853" s="155" t="s">
        <v>1653</v>
      </c>
      <c r="F1853" s="151" t="s">
        <v>1560</v>
      </c>
      <c r="G1853" s="156">
        <v>580</v>
      </c>
      <c r="H1853" s="156">
        <v>450</v>
      </c>
      <c r="I1853" s="156">
        <v>80</v>
      </c>
      <c r="K1853" s="74" t="s">
        <v>1879</v>
      </c>
      <c r="L1853" s="71">
        <f t="shared" si="97"/>
        <v>0</v>
      </c>
      <c r="M1853" s="74">
        <f t="shared" si="98"/>
        <v>20.462399999999999</v>
      </c>
      <c r="N1853" s="72">
        <f t="shared" si="99"/>
        <v>0</v>
      </c>
      <c r="O1853" s="131" t="s">
        <v>1930</v>
      </c>
    </row>
    <row r="1854" spans="2:15" x14ac:dyDescent="0.3">
      <c r="B1854" s="83">
        <v>2020</v>
      </c>
      <c r="C1854" s="170" t="s">
        <v>1497</v>
      </c>
      <c r="D1854" s="171" t="s">
        <v>1654</v>
      </c>
      <c r="E1854" s="155" t="s">
        <v>1653</v>
      </c>
      <c r="F1854" s="151" t="s">
        <v>1560</v>
      </c>
      <c r="G1854" s="156">
        <v>580</v>
      </c>
      <c r="H1854" s="156">
        <v>450</v>
      </c>
      <c r="I1854" s="156">
        <v>80</v>
      </c>
      <c r="K1854" s="74" t="s">
        <v>1879</v>
      </c>
      <c r="L1854" s="71">
        <f t="shared" si="97"/>
        <v>0</v>
      </c>
      <c r="M1854" s="74">
        <f t="shared" si="98"/>
        <v>20.462399999999999</v>
      </c>
      <c r="N1854" s="72">
        <f t="shared" si="99"/>
        <v>0</v>
      </c>
      <c r="O1854" s="131" t="s">
        <v>1930</v>
      </c>
    </row>
    <row r="1855" spans="2:15" x14ac:dyDescent="0.3">
      <c r="B1855" s="83">
        <v>2020</v>
      </c>
      <c r="C1855" s="170" t="s">
        <v>1497</v>
      </c>
      <c r="D1855" s="171" t="s">
        <v>1655</v>
      </c>
      <c r="E1855" s="155" t="s">
        <v>1656</v>
      </c>
      <c r="F1855" s="151" t="s">
        <v>1560</v>
      </c>
      <c r="G1855" s="156">
        <v>785</v>
      </c>
      <c r="H1855" s="156">
        <v>650</v>
      </c>
      <c r="I1855" s="156">
        <v>90</v>
      </c>
      <c r="K1855" s="74" t="s">
        <v>1879</v>
      </c>
      <c r="L1855" s="71">
        <f t="shared" si="97"/>
        <v>0</v>
      </c>
      <c r="M1855" s="74">
        <f t="shared" si="98"/>
        <v>45.004049999999999</v>
      </c>
      <c r="N1855" s="72">
        <f t="shared" si="99"/>
        <v>0</v>
      </c>
      <c r="O1855" s="131" t="s">
        <v>1930</v>
      </c>
    </row>
    <row r="1856" spans="2:15" x14ac:dyDescent="0.3">
      <c r="B1856" s="83">
        <v>2020</v>
      </c>
      <c r="C1856" s="170" t="s">
        <v>1497</v>
      </c>
      <c r="D1856" s="171" t="s">
        <v>1657</v>
      </c>
      <c r="E1856" s="155" t="s">
        <v>1658</v>
      </c>
      <c r="F1856" s="151" t="s">
        <v>1560</v>
      </c>
      <c r="G1856" s="156">
        <v>940</v>
      </c>
      <c r="H1856" s="156">
        <v>880</v>
      </c>
      <c r="I1856" s="156">
        <v>90</v>
      </c>
      <c r="K1856" s="74" t="s">
        <v>1879</v>
      </c>
      <c r="L1856" s="71">
        <f t="shared" si="97"/>
        <v>0</v>
      </c>
      <c r="M1856" s="74">
        <f t="shared" si="98"/>
        <v>72.959040000000002</v>
      </c>
      <c r="N1856" s="72">
        <f t="shared" si="99"/>
        <v>0</v>
      </c>
      <c r="O1856" s="131" t="s">
        <v>1943</v>
      </c>
    </row>
    <row r="1857" spans="2:15" x14ac:dyDescent="0.3">
      <c r="B1857" s="83">
        <v>2020</v>
      </c>
      <c r="C1857" s="170" t="s">
        <v>1497</v>
      </c>
      <c r="D1857" s="171" t="s">
        <v>1659</v>
      </c>
      <c r="E1857" s="155" t="s">
        <v>1660</v>
      </c>
      <c r="F1857" s="151" t="s">
        <v>1568</v>
      </c>
      <c r="G1857" s="156">
        <v>785</v>
      </c>
      <c r="H1857" s="156">
        <v>650</v>
      </c>
      <c r="I1857" s="156">
        <v>90</v>
      </c>
      <c r="K1857" s="74" t="s">
        <v>1879</v>
      </c>
      <c r="L1857" s="71">
        <f t="shared" si="97"/>
        <v>0</v>
      </c>
      <c r="M1857" s="74">
        <f t="shared" si="98"/>
        <v>45.004049999999999</v>
      </c>
      <c r="N1857" s="72">
        <f t="shared" si="99"/>
        <v>0</v>
      </c>
      <c r="O1857" s="131" t="s">
        <v>1930</v>
      </c>
    </row>
    <row r="1858" spans="2:15" x14ac:dyDescent="0.3">
      <c r="B1858" s="83">
        <v>2020</v>
      </c>
      <c r="C1858" s="170" t="s">
        <v>1497</v>
      </c>
      <c r="D1858" s="171" t="s">
        <v>1661</v>
      </c>
      <c r="E1858" s="155" t="s">
        <v>1662</v>
      </c>
      <c r="F1858" s="151" t="s">
        <v>1568</v>
      </c>
      <c r="G1858" s="156">
        <v>940</v>
      </c>
      <c r="H1858" s="156">
        <v>880</v>
      </c>
      <c r="I1858" s="156">
        <v>90</v>
      </c>
      <c r="K1858" s="74" t="s">
        <v>1879</v>
      </c>
      <c r="L1858" s="71">
        <f t="shared" si="97"/>
        <v>0</v>
      </c>
      <c r="M1858" s="74">
        <f t="shared" si="98"/>
        <v>72.959040000000002</v>
      </c>
      <c r="N1858" s="72">
        <f t="shared" si="99"/>
        <v>0</v>
      </c>
      <c r="O1858" s="131" t="s">
        <v>1943</v>
      </c>
    </row>
    <row r="1859" spans="2:15" x14ac:dyDescent="0.3">
      <c r="B1859" s="83">
        <v>2020</v>
      </c>
      <c r="C1859" s="170" t="s">
        <v>1497</v>
      </c>
      <c r="D1859" s="171" t="s">
        <v>1663</v>
      </c>
      <c r="E1859" s="155" t="s">
        <v>1664</v>
      </c>
      <c r="F1859" s="151" t="s">
        <v>1568</v>
      </c>
      <c r="G1859" s="156">
        <v>1150</v>
      </c>
      <c r="H1859" s="156">
        <v>1000</v>
      </c>
      <c r="I1859" s="156">
        <v>110</v>
      </c>
      <c r="K1859" s="74" t="s">
        <v>1879</v>
      </c>
      <c r="L1859" s="71">
        <f t="shared" si="97"/>
        <v>0</v>
      </c>
      <c r="M1859" s="74">
        <f t="shared" si="98"/>
        <v>123.97</v>
      </c>
      <c r="N1859" s="72">
        <f t="shared" si="99"/>
        <v>0</v>
      </c>
      <c r="O1859" s="131" t="s">
        <v>1930</v>
      </c>
    </row>
    <row r="1860" spans="2:15" x14ac:dyDescent="0.3">
      <c r="B1860" s="83">
        <v>2020</v>
      </c>
      <c r="C1860" s="170" t="s">
        <v>1497</v>
      </c>
      <c r="D1860" s="171" t="s">
        <v>1665</v>
      </c>
      <c r="E1860" s="155" t="s">
        <v>1666</v>
      </c>
      <c r="F1860" s="151" t="s">
        <v>1667</v>
      </c>
      <c r="G1860" s="156">
        <v>580</v>
      </c>
      <c r="H1860" s="156">
        <v>450</v>
      </c>
      <c r="I1860" s="156">
        <v>80</v>
      </c>
      <c r="K1860" s="74" t="s">
        <v>1879</v>
      </c>
      <c r="L1860" s="71">
        <f t="shared" si="97"/>
        <v>0</v>
      </c>
      <c r="M1860" s="74">
        <f t="shared" si="98"/>
        <v>20.462399999999999</v>
      </c>
      <c r="N1860" s="72">
        <f t="shared" si="99"/>
        <v>0</v>
      </c>
      <c r="O1860" s="131" t="s">
        <v>1930</v>
      </c>
    </row>
    <row r="1861" spans="2:15" x14ac:dyDescent="0.3">
      <c r="B1861" s="83">
        <v>2020</v>
      </c>
      <c r="C1861" s="170" t="s">
        <v>1497</v>
      </c>
      <c r="D1861" s="171" t="s">
        <v>1668</v>
      </c>
      <c r="E1861" s="155" t="s">
        <v>1669</v>
      </c>
      <c r="F1861" s="151" t="s">
        <v>1667</v>
      </c>
      <c r="G1861" s="156">
        <v>785</v>
      </c>
      <c r="H1861" s="156">
        <v>650</v>
      </c>
      <c r="I1861" s="156">
        <v>90</v>
      </c>
      <c r="K1861" s="74" t="s">
        <v>1879</v>
      </c>
      <c r="L1861" s="71">
        <f t="shared" si="97"/>
        <v>0</v>
      </c>
      <c r="M1861" s="74">
        <f t="shared" si="98"/>
        <v>45.004049999999999</v>
      </c>
      <c r="N1861" s="72">
        <f t="shared" si="99"/>
        <v>0</v>
      </c>
      <c r="O1861" s="131" t="s">
        <v>1930</v>
      </c>
    </row>
    <row r="1862" spans="2:15" x14ac:dyDescent="0.3">
      <c r="B1862" s="83">
        <v>2020</v>
      </c>
      <c r="C1862" s="170" t="s">
        <v>1497</v>
      </c>
      <c r="D1862" s="171" t="s">
        <v>1670</v>
      </c>
      <c r="E1862" s="155" t="s">
        <v>1671</v>
      </c>
      <c r="F1862" s="151" t="s">
        <v>1667</v>
      </c>
      <c r="G1862" s="156">
        <v>940</v>
      </c>
      <c r="H1862" s="156">
        <v>880</v>
      </c>
      <c r="I1862" s="156">
        <v>90</v>
      </c>
      <c r="K1862" s="74" t="s">
        <v>1879</v>
      </c>
      <c r="L1862" s="71">
        <f t="shared" si="97"/>
        <v>0</v>
      </c>
      <c r="M1862" s="74">
        <f t="shared" si="98"/>
        <v>72.959040000000002</v>
      </c>
      <c r="N1862" s="72">
        <f t="shared" si="99"/>
        <v>0</v>
      </c>
      <c r="O1862" s="131" t="s">
        <v>1943</v>
      </c>
    </row>
    <row r="1863" spans="2:15" x14ac:dyDescent="0.3">
      <c r="B1863" s="83">
        <v>2020</v>
      </c>
      <c r="C1863" s="170" t="s">
        <v>1497</v>
      </c>
      <c r="D1863" s="171" t="s">
        <v>1672</v>
      </c>
      <c r="E1863" s="155" t="s">
        <v>1673</v>
      </c>
      <c r="F1863" s="151" t="s">
        <v>1667</v>
      </c>
      <c r="G1863" s="156">
        <v>1150</v>
      </c>
      <c r="H1863" s="156">
        <v>1000</v>
      </c>
      <c r="I1863" s="156">
        <v>110</v>
      </c>
      <c r="K1863" s="74" t="s">
        <v>1879</v>
      </c>
      <c r="L1863" s="71">
        <f t="shared" si="97"/>
        <v>0</v>
      </c>
      <c r="M1863" s="74">
        <f t="shared" si="98"/>
        <v>123.97</v>
      </c>
      <c r="N1863" s="72">
        <f t="shared" si="99"/>
        <v>0</v>
      </c>
      <c r="O1863" s="131" t="s">
        <v>1930</v>
      </c>
    </row>
    <row r="1864" spans="2:15" x14ac:dyDescent="0.3">
      <c r="B1864" s="83">
        <v>2020</v>
      </c>
      <c r="C1864" s="170" t="s">
        <v>1497</v>
      </c>
      <c r="D1864" s="171" t="s">
        <v>1674</v>
      </c>
      <c r="E1864" s="155" t="s">
        <v>1675</v>
      </c>
      <c r="F1864" s="151" t="s">
        <v>1676</v>
      </c>
      <c r="G1864" s="156">
        <v>785</v>
      </c>
      <c r="H1864" s="156">
        <v>650</v>
      </c>
      <c r="I1864" s="156">
        <v>90</v>
      </c>
      <c r="K1864" s="74" t="s">
        <v>1879</v>
      </c>
      <c r="L1864" s="71">
        <f t="shared" si="97"/>
        <v>0</v>
      </c>
      <c r="M1864" s="74">
        <f t="shared" si="98"/>
        <v>45.004049999999999</v>
      </c>
      <c r="N1864" s="72">
        <f t="shared" si="99"/>
        <v>0</v>
      </c>
      <c r="O1864" s="131" t="s">
        <v>1930</v>
      </c>
    </row>
    <row r="1865" spans="2:15" x14ac:dyDescent="0.3">
      <c r="B1865" s="83">
        <v>2020</v>
      </c>
      <c r="C1865" s="170" t="s">
        <v>1497</v>
      </c>
      <c r="D1865" s="171" t="s">
        <v>1677</v>
      </c>
      <c r="E1865" s="155" t="s">
        <v>1678</v>
      </c>
      <c r="F1865" s="151" t="s">
        <v>1676</v>
      </c>
      <c r="G1865" s="156">
        <v>940</v>
      </c>
      <c r="H1865" s="156">
        <v>880</v>
      </c>
      <c r="I1865" s="156">
        <v>90</v>
      </c>
      <c r="K1865" s="74" t="s">
        <v>1879</v>
      </c>
      <c r="L1865" s="71">
        <f t="shared" si="97"/>
        <v>0</v>
      </c>
      <c r="M1865" s="74">
        <f t="shared" si="98"/>
        <v>72.959040000000002</v>
      </c>
      <c r="N1865" s="72">
        <f t="shared" si="99"/>
        <v>0</v>
      </c>
      <c r="O1865" s="131" t="s">
        <v>1943</v>
      </c>
    </row>
    <row r="1866" spans="2:15" x14ac:dyDescent="0.3">
      <c r="B1866" s="83">
        <v>2020</v>
      </c>
      <c r="C1866" s="170" t="s">
        <v>1497</v>
      </c>
      <c r="D1866" s="171" t="s">
        <v>1679</v>
      </c>
      <c r="E1866" s="155" t="s">
        <v>1680</v>
      </c>
      <c r="F1866" s="151" t="s">
        <v>1676</v>
      </c>
      <c r="G1866" s="156">
        <v>1150</v>
      </c>
      <c r="H1866" s="156">
        <v>1000</v>
      </c>
      <c r="I1866" s="156">
        <v>110</v>
      </c>
      <c r="K1866" s="74" t="s">
        <v>1879</v>
      </c>
      <c r="L1866" s="71">
        <f t="shared" si="97"/>
        <v>0</v>
      </c>
      <c r="M1866" s="74">
        <f t="shared" si="98"/>
        <v>123.97</v>
      </c>
      <c r="N1866" s="72">
        <f t="shared" si="99"/>
        <v>0</v>
      </c>
      <c r="O1866" s="131" t="s">
        <v>1930</v>
      </c>
    </row>
    <row r="1867" spans="2:15" x14ac:dyDescent="0.3">
      <c r="B1867" s="83">
        <v>2020</v>
      </c>
      <c r="C1867" s="170" t="s">
        <v>1497</v>
      </c>
      <c r="D1867" s="171" t="s">
        <v>1681</v>
      </c>
      <c r="E1867" s="155" t="s">
        <v>1682</v>
      </c>
      <c r="F1867" s="151" t="s">
        <v>30</v>
      </c>
      <c r="G1867" s="156">
        <v>940</v>
      </c>
      <c r="H1867" s="156">
        <v>880</v>
      </c>
      <c r="I1867" s="156">
        <v>90</v>
      </c>
      <c r="K1867" s="74" t="s">
        <v>1879</v>
      </c>
      <c r="L1867" s="71">
        <f t="shared" ref="L1867:L1930" si="100">IF(AND(C1867="Botanic",B1867&gt;2017),0.3,IF(AND(O1867="Placel",B1867&gt;2017), 0.2,IF(AND(OR(D1867="UTRU50E",D1867 = "UEPL50E", D1867 = "UGBS20E"),B1867&gt;2019),0.2,0)))</f>
        <v>0</v>
      </c>
      <c r="M1867" s="74">
        <f t="shared" si="98"/>
        <v>72.959040000000002</v>
      </c>
      <c r="N1867" s="72">
        <f t="shared" si="99"/>
        <v>0</v>
      </c>
      <c r="O1867" s="131" t="s">
        <v>1943</v>
      </c>
    </row>
    <row r="1868" spans="2:15" x14ac:dyDescent="0.3">
      <c r="B1868" s="83">
        <v>2020</v>
      </c>
      <c r="C1868" s="139" t="s">
        <v>1683</v>
      </c>
      <c r="D1868" s="139"/>
      <c r="E1868" s="131" t="s">
        <v>1685</v>
      </c>
      <c r="F1868" s="131" t="s">
        <v>1686</v>
      </c>
      <c r="G1868" s="131">
        <v>785</v>
      </c>
      <c r="H1868" s="131">
        <v>680</v>
      </c>
      <c r="I1868" s="131">
        <v>130</v>
      </c>
      <c r="K1868" s="74" t="s">
        <v>1879</v>
      </c>
      <c r="L1868" s="71">
        <f t="shared" si="100"/>
        <v>0.2</v>
      </c>
      <c r="M1868" s="74">
        <f t="shared" si="98"/>
        <v>68.006119999999996</v>
      </c>
      <c r="N1868" s="72">
        <f t="shared" si="99"/>
        <v>0</v>
      </c>
      <c r="O1868" s="131" t="s">
        <v>1928</v>
      </c>
    </row>
    <row r="1869" spans="2:15" x14ac:dyDescent="0.3">
      <c r="B1869" s="83">
        <v>2020</v>
      </c>
      <c r="C1869" s="139" t="s">
        <v>1683</v>
      </c>
      <c r="D1869" s="139"/>
      <c r="E1869" s="131" t="s">
        <v>1684</v>
      </c>
      <c r="F1869" s="131"/>
      <c r="G1869" s="131">
        <v>1040</v>
      </c>
      <c r="H1869" s="131">
        <v>710</v>
      </c>
      <c r="I1869" s="131">
        <v>130</v>
      </c>
      <c r="K1869" s="74" t="s">
        <v>1879</v>
      </c>
      <c r="L1869" s="71">
        <f t="shared" si="100"/>
        <v>0.2</v>
      </c>
      <c r="M1869" s="74">
        <f t="shared" si="98"/>
        <v>94.072159999999997</v>
      </c>
      <c r="N1869" s="72">
        <f t="shared" si="99"/>
        <v>0</v>
      </c>
      <c r="O1869" s="131" t="s">
        <v>1928</v>
      </c>
    </row>
    <row r="1870" spans="2:15" x14ac:dyDescent="0.3">
      <c r="B1870" s="83">
        <v>2020</v>
      </c>
      <c r="C1870" s="143" t="s">
        <v>1448</v>
      </c>
      <c r="D1870" s="143" t="s">
        <v>1898</v>
      </c>
      <c r="E1870" s="131" t="s">
        <v>1687</v>
      </c>
      <c r="F1870" s="131" t="s">
        <v>1688</v>
      </c>
      <c r="G1870" s="131">
        <v>1150</v>
      </c>
      <c r="H1870" s="131">
        <v>950</v>
      </c>
      <c r="I1870" s="131">
        <v>100</v>
      </c>
      <c r="K1870" s="74" t="s">
        <v>1879</v>
      </c>
      <c r="L1870" s="71">
        <f t="shared" si="100"/>
        <v>0</v>
      </c>
      <c r="M1870" s="74">
        <f t="shared" si="98"/>
        <v>107.065</v>
      </c>
      <c r="N1870" s="72">
        <f t="shared" si="99"/>
        <v>0</v>
      </c>
      <c r="O1870" s="131" t="s">
        <v>1934</v>
      </c>
    </row>
    <row r="1871" spans="2:15" x14ac:dyDescent="0.3">
      <c r="B1871" s="83">
        <v>2020</v>
      </c>
      <c r="C1871" s="143" t="s">
        <v>1448</v>
      </c>
      <c r="D1871" s="143" t="s">
        <v>1899</v>
      </c>
      <c r="E1871" s="131" t="s">
        <v>1689</v>
      </c>
      <c r="F1871" s="131" t="s">
        <v>1690</v>
      </c>
      <c r="G1871" s="131">
        <v>1150</v>
      </c>
      <c r="H1871" s="131">
        <v>950</v>
      </c>
      <c r="I1871" s="131">
        <v>100</v>
      </c>
      <c r="K1871" s="74" t="s">
        <v>1879</v>
      </c>
      <c r="L1871" s="71">
        <f t="shared" si="100"/>
        <v>0</v>
      </c>
      <c r="M1871" s="74">
        <f t="shared" si="98"/>
        <v>107.065</v>
      </c>
      <c r="N1871" s="72">
        <f t="shared" si="99"/>
        <v>0</v>
      </c>
      <c r="O1871" s="131" t="s">
        <v>1934</v>
      </c>
    </row>
    <row r="1872" spans="2:15" x14ac:dyDescent="0.3">
      <c r="B1872" s="83">
        <v>2020</v>
      </c>
      <c r="C1872" s="143" t="s">
        <v>1448</v>
      </c>
      <c r="D1872" s="143" t="s">
        <v>1900</v>
      </c>
      <c r="E1872" s="131" t="s">
        <v>1691</v>
      </c>
      <c r="F1872" s="131" t="s">
        <v>1692</v>
      </c>
      <c r="G1872" s="131">
        <v>1150</v>
      </c>
      <c r="H1872" s="131">
        <v>950</v>
      </c>
      <c r="I1872" s="131">
        <v>100</v>
      </c>
      <c r="K1872" s="74" t="s">
        <v>1879</v>
      </c>
      <c r="L1872" s="71">
        <f t="shared" si="100"/>
        <v>0</v>
      </c>
      <c r="M1872" s="74">
        <f t="shared" si="98"/>
        <v>107.065</v>
      </c>
      <c r="N1872" s="72">
        <f t="shared" si="99"/>
        <v>0</v>
      </c>
      <c r="O1872" s="131" t="s">
        <v>1934</v>
      </c>
    </row>
    <row r="1873" spans="2:15" x14ac:dyDescent="0.3">
      <c r="B1873" s="83">
        <v>2020</v>
      </c>
      <c r="C1873" s="131" t="s">
        <v>14</v>
      </c>
      <c r="D1873" s="131" t="s">
        <v>1001</v>
      </c>
      <c r="E1873" s="131" t="s">
        <v>1002</v>
      </c>
      <c r="F1873" s="131" t="s">
        <v>1003</v>
      </c>
      <c r="G1873" s="131">
        <v>1050</v>
      </c>
      <c r="H1873" s="131">
        <v>800</v>
      </c>
      <c r="I1873" s="131">
        <v>100</v>
      </c>
      <c r="K1873" s="74" t="s">
        <v>1879</v>
      </c>
      <c r="L1873" s="71">
        <f t="shared" si="100"/>
        <v>0</v>
      </c>
      <c r="M1873" s="74">
        <f t="shared" si="98"/>
        <v>82.32</v>
      </c>
      <c r="N1873" s="72">
        <f t="shared" si="99"/>
        <v>0</v>
      </c>
      <c r="O1873" s="131"/>
    </row>
    <row r="1874" spans="2:15" x14ac:dyDescent="0.3">
      <c r="B1874" s="83">
        <v>2020</v>
      </c>
      <c r="C1874" s="139" t="s">
        <v>1693</v>
      </c>
      <c r="D1874" s="139" t="s">
        <v>1901</v>
      </c>
      <c r="E1874" s="131" t="s">
        <v>1694</v>
      </c>
      <c r="F1874" s="131" t="s">
        <v>1695</v>
      </c>
      <c r="G1874" s="131">
        <v>940</v>
      </c>
      <c r="H1874" s="131">
        <v>870</v>
      </c>
      <c r="I1874" s="131">
        <v>140</v>
      </c>
      <c r="K1874" s="74" t="s">
        <v>1879</v>
      </c>
      <c r="L1874" s="71">
        <f t="shared" si="100"/>
        <v>0.2</v>
      </c>
      <c r="M1874" s="74">
        <f t="shared" si="98"/>
        <v>112.20216000000001</v>
      </c>
      <c r="N1874" s="72">
        <f t="shared" si="99"/>
        <v>0</v>
      </c>
      <c r="O1874" s="131" t="s">
        <v>1928</v>
      </c>
    </row>
    <row r="1875" spans="2:15" x14ac:dyDescent="0.3">
      <c r="B1875" s="83">
        <v>2020</v>
      </c>
      <c r="C1875" s="131" t="s">
        <v>1448</v>
      </c>
      <c r="D1875" s="131" t="s">
        <v>1461</v>
      </c>
      <c r="E1875" s="131" t="s">
        <v>1462</v>
      </c>
      <c r="F1875" s="131" t="s">
        <v>1463</v>
      </c>
      <c r="G1875" s="131"/>
      <c r="H1875" s="131"/>
      <c r="I1875" s="131"/>
      <c r="K1875" s="74" t="s">
        <v>1879</v>
      </c>
      <c r="L1875" s="71">
        <f t="shared" si="100"/>
        <v>0</v>
      </c>
      <c r="M1875" s="74">
        <f t="shared" si="98"/>
        <v>0</v>
      </c>
      <c r="N1875" s="72">
        <f t="shared" si="99"/>
        <v>0</v>
      </c>
      <c r="O1875" s="131"/>
    </row>
    <row r="1876" spans="2:15" x14ac:dyDescent="0.3">
      <c r="B1876" s="83">
        <v>2020</v>
      </c>
      <c r="C1876" s="131" t="s">
        <v>1448</v>
      </c>
      <c r="D1876" s="131" t="s">
        <v>1464</v>
      </c>
      <c r="E1876" s="166" t="s">
        <v>1465</v>
      </c>
      <c r="F1876" s="161" t="s">
        <v>1466</v>
      </c>
      <c r="G1876" s="161">
        <v>1000</v>
      </c>
      <c r="H1876" s="161">
        <v>880</v>
      </c>
      <c r="I1876" s="161">
        <v>120</v>
      </c>
      <c r="K1876" s="74" t="s">
        <v>1879</v>
      </c>
      <c r="L1876" s="71">
        <f t="shared" si="100"/>
        <v>0.2</v>
      </c>
      <c r="M1876" s="74">
        <f t="shared" si="98"/>
        <v>103.488</v>
      </c>
      <c r="N1876" s="72">
        <f t="shared" si="99"/>
        <v>0</v>
      </c>
      <c r="O1876" s="161" t="s">
        <v>1928</v>
      </c>
    </row>
    <row r="1877" spans="2:15" x14ac:dyDescent="0.3">
      <c r="B1877" s="83">
        <v>2020</v>
      </c>
      <c r="C1877" s="131" t="s">
        <v>1696</v>
      </c>
      <c r="D1877" s="131" t="s">
        <v>1697</v>
      </c>
      <c r="E1877" s="131" t="s">
        <v>1698</v>
      </c>
      <c r="F1877" s="131" t="s">
        <v>1699</v>
      </c>
      <c r="G1877" s="131">
        <v>1000</v>
      </c>
      <c r="H1877" s="131">
        <v>880</v>
      </c>
      <c r="I1877" s="131">
        <v>80</v>
      </c>
      <c r="K1877" s="74" t="s">
        <v>1879</v>
      </c>
      <c r="L1877" s="71">
        <f t="shared" si="100"/>
        <v>0</v>
      </c>
      <c r="M1877" s="74">
        <f t="shared" si="98"/>
        <v>68.992000000000004</v>
      </c>
      <c r="N1877" s="72">
        <f t="shared" si="99"/>
        <v>0</v>
      </c>
      <c r="O1877" s="131" t="s">
        <v>1929</v>
      </c>
    </row>
    <row r="1878" spans="2:15" x14ac:dyDescent="0.3">
      <c r="B1878" s="83">
        <v>2020</v>
      </c>
      <c r="C1878" s="131" t="s">
        <v>1700</v>
      </c>
      <c r="D1878" s="131" t="s">
        <v>1701</v>
      </c>
      <c r="E1878" s="131" t="s">
        <v>1702</v>
      </c>
      <c r="F1878" s="131" t="s">
        <v>1703</v>
      </c>
      <c r="G1878" s="131">
        <v>1000</v>
      </c>
      <c r="H1878" s="131">
        <v>900</v>
      </c>
      <c r="I1878" s="131">
        <v>100</v>
      </c>
      <c r="K1878" s="74" t="s">
        <v>1879</v>
      </c>
      <c r="L1878" s="71">
        <f t="shared" si="100"/>
        <v>0.2</v>
      </c>
      <c r="M1878" s="74">
        <f t="shared" si="98"/>
        <v>88.2</v>
      </c>
      <c r="N1878" s="72">
        <f t="shared" si="99"/>
        <v>0</v>
      </c>
      <c r="O1878" s="131" t="s">
        <v>1928</v>
      </c>
    </row>
    <row r="1879" spans="2:15" x14ac:dyDescent="0.3">
      <c r="B1879" s="83">
        <v>2020</v>
      </c>
      <c r="C1879" s="139" t="s">
        <v>1704</v>
      </c>
      <c r="D1879" s="139" t="s">
        <v>1715</v>
      </c>
      <c r="E1879" s="131" t="s">
        <v>1716</v>
      </c>
      <c r="F1879" s="131" t="s">
        <v>1717</v>
      </c>
      <c r="G1879" s="131">
        <v>940</v>
      </c>
      <c r="H1879" s="131">
        <v>870</v>
      </c>
      <c r="I1879" s="131">
        <v>140</v>
      </c>
      <c r="K1879" s="74" t="s">
        <v>1879</v>
      </c>
      <c r="L1879" s="71">
        <f t="shared" si="100"/>
        <v>0.2</v>
      </c>
      <c r="M1879" s="74">
        <f t="shared" si="98"/>
        <v>112.20216000000001</v>
      </c>
      <c r="N1879" s="72">
        <f t="shared" si="99"/>
        <v>0</v>
      </c>
      <c r="O1879" s="131" t="s">
        <v>1928</v>
      </c>
    </row>
    <row r="1880" spans="2:15" x14ac:dyDescent="0.3">
      <c r="B1880" s="83">
        <v>2020</v>
      </c>
      <c r="C1880" s="139" t="s">
        <v>1704</v>
      </c>
      <c r="D1880" s="150" t="s">
        <v>1711</v>
      </c>
      <c r="E1880" s="131" t="s">
        <v>1712</v>
      </c>
      <c r="F1880" s="131" t="s">
        <v>1707</v>
      </c>
      <c r="G1880" s="131">
        <v>940</v>
      </c>
      <c r="H1880" s="131">
        <v>870</v>
      </c>
      <c r="I1880" s="131">
        <v>140</v>
      </c>
      <c r="K1880" s="74" t="s">
        <v>1879</v>
      </c>
      <c r="L1880" s="71">
        <f t="shared" si="100"/>
        <v>0.2</v>
      </c>
      <c r="M1880" s="74">
        <f t="shared" si="98"/>
        <v>112.20216000000001</v>
      </c>
      <c r="N1880" s="72">
        <f t="shared" si="99"/>
        <v>0</v>
      </c>
      <c r="O1880" s="131" t="s">
        <v>1928</v>
      </c>
    </row>
    <row r="1881" spans="2:15" x14ac:dyDescent="0.3">
      <c r="B1881" s="83">
        <v>2020</v>
      </c>
      <c r="C1881" s="139" t="s">
        <v>1704</v>
      </c>
      <c r="D1881" s="150" t="s">
        <v>1713</v>
      </c>
      <c r="E1881" s="131" t="s">
        <v>1714</v>
      </c>
      <c r="F1881" s="131" t="s">
        <v>1707</v>
      </c>
      <c r="G1881" s="131">
        <v>940</v>
      </c>
      <c r="H1881" s="131">
        <v>870</v>
      </c>
      <c r="I1881" s="131">
        <v>140</v>
      </c>
      <c r="K1881" s="74" t="s">
        <v>1879</v>
      </c>
      <c r="L1881" s="71">
        <f t="shared" si="100"/>
        <v>0.2</v>
      </c>
      <c r="M1881" s="74">
        <f t="shared" si="98"/>
        <v>112.20216000000001</v>
      </c>
      <c r="N1881" s="72">
        <f t="shared" si="99"/>
        <v>0</v>
      </c>
      <c r="O1881" s="131" t="s">
        <v>1928</v>
      </c>
    </row>
    <row r="1882" spans="2:15" x14ac:dyDescent="0.3">
      <c r="B1882" s="83">
        <v>2020</v>
      </c>
      <c r="C1882" s="139" t="s">
        <v>1704</v>
      </c>
      <c r="D1882" s="150" t="s">
        <v>1718</v>
      </c>
      <c r="E1882" s="131" t="s">
        <v>1719</v>
      </c>
      <c r="F1882" s="131" t="s">
        <v>1707</v>
      </c>
      <c r="G1882" s="131">
        <v>940</v>
      </c>
      <c r="H1882" s="131">
        <v>870</v>
      </c>
      <c r="I1882" s="131">
        <v>140</v>
      </c>
      <c r="K1882" s="74" t="s">
        <v>1879</v>
      </c>
      <c r="L1882" s="71">
        <f t="shared" si="100"/>
        <v>0.2</v>
      </c>
      <c r="M1882" s="74">
        <f t="shared" si="98"/>
        <v>112.20216000000001</v>
      </c>
      <c r="N1882" s="72">
        <f t="shared" si="99"/>
        <v>0</v>
      </c>
      <c r="O1882" s="131" t="s">
        <v>1928</v>
      </c>
    </row>
    <row r="1883" spans="2:15" x14ac:dyDescent="0.3">
      <c r="B1883" s="83">
        <v>2020</v>
      </c>
      <c r="C1883" s="139" t="s">
        <v>1704</v>
      </c>
      <c r="D1883" s="150" t="s">
        <v>1720</v>
      </c>
      <c r="E1883" s="131" t="s">
        <v>1721</v>
      </c>
      <c r="F1883" s="131" t="s">
        <v>1707</v>
      </c>
      <c r="G1883" s="131">
        <v>940</v>
      </c>
      <c r="H1883" s="131">
        <v>870</v>
      </c>
      <c r="I1883" s="131">
        <v>140</v>
      </c>
      <c r="K1883" s="74" t="s">
        <v>1879</v>
      </c>
      <c r="L1883" s="71">
        <f t="shared" si="100"/>
        <v>0.2</v>
      </c>
      <c r="M1883" s="74">
        <f t="shared" si="98"/>
        <v>112.20216000000001</v>
      </c>
      <c r="N1883" s="72">
        <f t="shared" si="99"/>
        <v>0</v>
      </c>
      <c r="O1883" s="131" t="s">
        <v>1928</v>
      </c>
    </row>
    <row r="1884" spans="2:15" x14ac:dyDescent="0.3">
      <c r="B1884" s="83">
        <v>2020</v>
      </c>
      <c r="C1884" s="139" t="s">
        <v>1704</v>
      </c>
      <c r="D1884" s="150" t="s">
        <v>1723</v>
      </c>
      <c r="E1884" s="131" t="s">
        <v>1724</v>
      </c>
      <c r="F1884" s="131" t="s">
        <v>1707</v>
      </c>
      <c r="G1884" s="131">
        <v>940</v>
      </c>
      <c r="H1884" s="131">
        <v>870</v>
      </c>
      <c r="I1884" s="131">
        <v>140</v>
      </c>
      <c r="K1884" s="74" t="s">
        <v>1879</v>
      </c>
      <c r="L1884" s="71">
        <f t="shared" si="100"/>
        <v>0.2</v>
      </c>
      <c r="M1884" s="74">
        <f t="shared" si="98"/>
        <v>112.20216000000001</v>
      </c>
      <c r="N1884" s="72">
        <f t="shared" si="99"/>
        <v>0</v>
      </c>
      <c r="O1884" s="131" t="s">
        <v>1928</v>
      </c>
    </row>
    <row r="1885" spans="2:15" x14ac:dyDescent="0.3">
      <c r="B1885" s="83">
        <v>2020</v>
      </c>
      <c r="C1885" s="139" t="s">
        <v>1704</v>
      </c>
      <c r="D1885" s="150" t="s">
        <v>1725</v>
      </c>
      <c r="E1885" s="131" t="s">
        <v>1726</v>
      </c>
      <c r="F1885" s="131" t="s">
        <v>1707</v>
      </c>
      <c r="G1885" s="131">
        <v>940</v>
      </c>
      <c r="H1885" s="131">
        <v>870</v>
      </c>
      <c r="I1885" s="131">
        <v>140</v>
      </c>
      <c r="K1885" s="74" t="s">
        <v>1879</v>
      </c>
      <c r="L1885" s="71">
        <f t="shared" si="100"/>
        <v>0.2</v>
      </c>
      <c r="M1885" s="74">
        <f t="shared" si="98"/>
        <v>112.20216000000001</v>
      </c>
      <c r="N1885" s="72">
        <f t="shared" si="99"/>
        <v>0</v>
      </c>
      <c r="O1885" s="131" t="s">
        <v>1928</v>
      </c>
    </row>
    <row r="1886" spans="2:15" x14ac:dyDescent="0.3">
      <c r="B1886" s="83">
        <v>2020</v>
      </c>
      <c r="C1886" s="139" t="s">
        <v>1704</v>
      </c>
      <c r="D1886" s="150" t="s">
        <v>1727</v>
      </c>
      <c r="E1886" s="131" t="s">
        <v>1728</v>
      </c>
      <c r="F1886" s="131" t="s">
        <v>1707</v>
      </c>
      <c r="G1886" s="131">
        <v>940</v>
      </c>
      <c r="H1886" s="131">
        <v>870</v>
      </c>
      <c r="I1886" s="131">
        <v>140</v>
      </c>
      <c r="K1886" s="74" t="s">
        <v>1879</v>
      </c>
      <c r="L1886" s="71">
        <f t="shared" si="100"/>
        <v>0.2</v>
      </c>
      <c r="M1886" s="74">
        <f t="shared" si="98"/>
        <v>112.20216000000001</v>
      </c>
      <c r="N1886" s="72">
        <f t="shared" si="99"/>
        <v>0</v>
      </c>
      <c r="O1886" s="131" t="s">
        <v>1928</v>
      </c>
    </row>
    <row r="1887" spans="2:15" x14ac:dyDescent="0.3">
      <c r="B1887" s="83">
        <v>2020</v>
      </c>
      <c r="C1887" s="139" t="s">
        <v>1704</v>
      </c>
      <c r="D1887" s="150" t="s">
        <v>1729</v>
      </c>
      <c r="E1887" s="131" t="s">
        <v>1730</v>
      </c>
      <c r="F1887" s="131" t="s">
        <v>1707</v>
      </c>
      <c r="G1887" s="131">
        <v>940</v>
      </c>
      <c r="H1887" s="131">
        <v>870</v>
      </c>
      <c r="I1887" s="131">
        <v>140</v>
      </c>
      <c r="K1887" s="74" t="s">
        <v>1879</v>
      </c>
      <c r="L1887" s="71">
        <f t="shared" si="100"/>
        <v>0.2</v>
      </c>
      <c r="M1887" s="74">
        <f t="shared" si="98"/>
        <v>112.20216000000001</v>
      </c>
      <c r="N1887" s="72">
        <f t="shared" si="99"/>
        <v>0</v>
      </c>
      <c r="O1887" s="131" t="s">
        <v>1928</v>
      </c>
    </row>
    <row r="1888" spans="2:15" x14ac:dyDescent="0.3">
      <c r="B1888" s="83">
        <v>2020</v>
      </c>
      <c r="C1888" s="139" t="s">
        <v>1704</v>
      </c>
      <c r="D1888" s="150" t="s">
        <v>1705</v>
      </c>
      <c r="E1888" s="131" t="s">
        <v>1706</v>
      </c>
      <c r="F1888" s="131" t="s">
        <v>1707</v>
      </c>
      <c r="G1888" s="131">
        <v>940</v>
      </c>
      <c r="H1888" s="131">
        <v>870</v>
      </c>
      <c r="I1888" s="131">
        <v>140</v>
      </c>
      <c r="K1888" s="74" t="s">
        <v>1879</v>
      </c>
      <c r="L1888" s="71">
        <f t="shared" si="100"/>
        <v>0.2</v>
      </c>
      <c r="M1888" s="74">
        <f t="shared" si="98"/>
        <v>112.20216000000001</v>
      </c>
      <c r="N1888" s="72">
        <f t="shared" si="99"/>
        <v>0</v>
      </c>
      <c r="O1888" s="131" t="s">
        <v>1928</v>
      </c>
    </row>
    <row r="1889" spans="2:15" x14ac:dyDescent="0.3">
      <c r="B1889" s="83">
        <v>2020</v>
      </c>
      <c r="C1889" s="139" t="s">
        <v>1704</v>
      </c>
      <c r="D1889" s="150" t="s">
        <v>1708</v>
      </c>
      <c r="E1889" s="131" t="s">
        <v>1709</v>
      </c>
      <c r="F1889" s="131" t="s">
        <v>1710</v>
      </c>
      <c r="G1889" s="131">
        <v>940</v>
      </c>
      <c r="H1889" s="131">
        <v>870</v>
      </c>
      <c r="I1889" s="131">
        <v>140</v>
      </c>
      <c r="K1889" s="74" t="s">
        <v>1879</v>
      </c>
      <c r="L1889" s="71">
        <f t="shared" si="100"/>
        <v>0.2</v>
      </c>
      <c r="M1889" s="74">
        <f t="shared" si="98"/>
        <v>112.20216000000001</v>
      </c>
      <c r="N1889" s="72">
        <f t="shared" si="99"/>
        <v>0</v>
      </c>
      <c r="O1889" s="131" t="s">
        <v>1928</v>
      </c>
    </row>
    <row r="1890" spans="2:15" x14ac:dyDescent="0.3">
      <c r="B1890" s="83">
        <v>2020</v>
      </c>
      <c r="C1890" s="131" t="s">
        <v>1446</v>
      </c>
      <c r="D1890" s="131" t="s">
        <v>1731</v>
      </c>
      <c r="E1890" s="131" t="s">
        <v>1732</v>
      </c>
      <c r="F1890" s="131" t="s">
        <v>1733</v>
      </c>
      <c r="G1890" s="131">
        <v>780</v>
      </c>
      <c r="H1890" s="131">
        <v>670</v>
      </c>
      <c r="I1890" s="131">
        <v>110</v>
      </c>
      <c r="K1890" s="74" t="s">
        <v>1879</v>
      </c>
      <c r="L1890" s="71">
        <f t="shared" si="100"/>
        <v>0.2</v>
      </c>
      <c r="M1890" s="74">
        <f t="shared" si="98"/>
        <v>56.336280000000002</v>
      </c>
      <c r="N1890" s="72">
        <f t="shared" si="99"/>
        <v>0</v>
      </c>
      <c r="O1890" s="131" t="s">
        <v>1928</v>
      </c>
    </row>
    <row r="1891" spans="2:15" x14ac:dyDescent="0.3">
      <c r="B1891" s="83">
        <v>2020</v>
      </c>
      <c r="C1891" s="131" t="s">
        <v>1448</v>
      </c>
      <c r="D1891" s="131" t="s">
        <v>1458</v>
      </c>
      <c r="E1891" s="166" t="s">
        <v>1459</v>
      </c>
      <c r="F1891" s="145" t="s">
        <v>1460</v>
      </c>
      <c r="G1891" s="145">
        <v>600</v>
      </c>
      <c r="H1891" s="162" t="s">
        <v>1897</v>
      </c>
      <c r="I1891" s="145">
        <v>80</v>
      </c>
      <c r="K1891" s="74" t="s">
        <v>1879</v>
      </c>
      <c r="L1891" s="71">
        <f t="shared" si="100"/>
        <v>0.2</v>
      </c>
      <c r="M1891" s="74">
        <f t="shared" si="98"/>
        <v>4.7039999999999998E-2</v>
      </c>
      <c r="N1891" s="72">
        <f t="shared" si="99"/>
        <v>0</v>
      </c>
      <c r="O1891" s="145" t="s">
        <v>1928</v>
      </c>
    </row>
    <row r="1892" spans="2:15" x14ac:dyDescent="0.3">
      <c r="B1892" s="83">
        <v>2020</v>
      </c>
      <c r="C1892" s="131" t="s">
        <v>1448</v>
      </c>
      <c r="D1892" s="131" t="s">
        <v>1449</v>
      </c>
      <c r="E1892" s="131" t="s">
        <v>1450</v>
      </c>
      <c r="F1892" s="131" t="s">
        <v>1451</v>
      </c>
      <c r="G1892" s="131">
        <v>1000</v>
      </c>
      <c r="H1892" s="131">
        <v>900</v>
      </c>
      <c r="I1892" s="131">
        <v>100</v>
      </c>
      <c r="K1892" s="74" t="s">
        <v>1879</v>
      </c>
      <c r="L1892" s="71">
        <f t="shared" si="100"/>
        <v>0.2</v>
      </c>
      <c r="M1892" s="74">
        <f t="shared" ref="M1892:M1953" si="101">IF(K1892="PEBD",PRODUCT(G1892:I1892)*$D$6/1000000,0)</f>
        <v>88.2</v>
      </c>
      <c r="N1892" s="72">
        <f t="shared" ref="N1892:N1953" si="102">IF(M1892="PEBD",PRODUCT(G1892:I1892)*$D$6/1000000,0)</f>
        <v>0</v>
      </c>
      <c r="O1892" s="131" t="s">
        <v>1928</v>
      </c>
    </row>
    <row r="1893" spans="2:15" x14ac:dyDescent="0.3">
      <c r="B1893" s="83">
        <v>2020</v>
      </c>
      <c r="C1893" s="131" t="s">
        <v>1448</v>
      </c>
      <c r="D1893" s="131" t="s">
        <v>1452</v>
      </c>
      <c r="E1893" s="166" t="s">
        <v>1453</v>
      </c>
      <c r="F1893" s="149" t="s">
        <v>1454</v>
      </c>
      <c r="G1893" s="149">
        <v>600</v>
      </c>
      <c r="H1893" s="149">
        <v>630</v>
      </c>
      <c r="I1893" s="149">
        <v>100</v>
      </c>
      <c r="K1893" s="74" t="s">
        <v>1879</v>
      </c>
      <c r="L1893" s="71">
        <f t="shared" si="100"/>
        <v>0.2</v>
      </c>
      <c r="M1893" s="74">
        <f t="shared" si="101"/>
        <v>37.043999999999997</v>
      </c>
      <c r="N1893" s="72">
        <f t="shared" si="102"/>
        <v>0</v>
      </c>
      <c r="O1893" s="145" t="s">
        <v>1928</v>
      </c>
    </row>
    <row r="1894" spans="2:15" x14ac:dyDescent="0.3">
      <c r="B1894" s="83">
        <v>2020</v>
      </c>
      <c r="C1894" s="131" t="s">
        <v>1448</v>
      </c>
      <c r="D1894" s="131" t="s">
        <v>1455</v>
      </c>
      <c r="E1894" s="166" t="s">
        <v>1456</v>
      </c>
      <c r="F1894" s="149" t="s">
        <v>1457</v>
      </c>
      <c r="G1894" s="149">
        <v>550</v>
      </c>
      <c r="H1894" s="149">
        <v>1050</v>
      </c>
      <c r="I1894" s="149">
        <v>95</v>
      </c>
      <c r="K1894" s="74" t="s">
        <v>1879</v>
      </c>
      <c r="L1894" s="71">
        <f t="shared" si="100"/>
        <v>0.2</v>
      </c>
      <c r="M1894" s="74">
        <f t="shared" si="101"/>
        <v>53.765250000000002</v>
      </c>
      <c r="N1894" s="72">
        <f t="shared" si="102"/>
        <v>0</v>
      </c>
      <c r="O1894" s="145" t="s">
        <v>1928</v>
      </c>
    </row>
    <row r="1895" spans="2:15" x14ac:dyDescent="0.3">
      <c r="B1895" s="83">
        <v>2020</v>
      </c>
      <c r="C1895" s="131" t="s">
        <v>1448</v>
      </c>
      <c r="D1895" s="131" t="s">
        <v>1467</v>
      </c>
      <c r="E1895" s="131" t="s">
        <v>1468</v>
      </c>
      <c r="F1895" s="131" t="s">
        <v>1469</v>
      </c>
      <c r="G1895" s="131">
        <v>1150</v>
      </c>
      <c r="H1895" s="131">
        <v>950</v>
      </c>
      <c r="I1895" s="131">
        <v>100</v>
      </c>
      <c r="K1895" s="74" t="s">
        <v>1879</v>
      </c>
      <c r="L1895" s="71">
        <f t="shared" si="100"/>
        <v>0.2</v>
      </c>
      <c r="M1895" s="74">
        <f t="shared" si="101"/>
        <v>107.065</v>
      </c>
      <c r="N1895" s="72">
        <f t="shared" si="102"/>
        <v>0</v>
      </c>
      <c r="O1895" s="131" t="s">
        <v>1928</v>
      </c>
    </row>
    <row r="1896" spans="2:15" x14ac:dyDescent="0.3">
      <c r="B1896" s="83">
        <v>2020</v>
      </c>
      <c r="C1896" s="131" t="s">
        <v>1448</v>
      </c>
      <c r="D1896" s="131" t="s">
        <v>1470</v>
      </c>
      <c r="E1896" s="131" t="s">
        <v>1471</v>
      </c>
      <c r="F1896" s="131" t="s">
        <v>1472</v>
      </c>
      <c r="G1896" s="131">
        <v>1150</v>
      </c>
      <c r="H1896" s="131">
        <v>950</v>
      </c>
      <c r="I1896" s="131">
        <v>100</v>
      </c>
      <c r="K1896" s="74" t="s">
        <v>1879</v>
      </c>
      <c r="L1896" s="71">
        <f t="shared" si="100"/>
        <v>0.2</v>
      </c>
      <c r="M1896" s="74">
        <f t="shared" si="101"/>
        <v>107.065</v>
      </c>
      <c r="N1896" s="72">
        <f t="shared" si="102"/>
        <v>0</v>
      </c>
      <c r="O1896" s="131" t="s">
        <v>1928</v>
      </c>
    </row>
    <row r="1897" spans="2:15" x14ac:dyDescent="0.3">
      <c r="B1897" s="83">
        <v>2020</v>
      </c>
      <c r="C1897" s="131" t="s">
        <v>731</v>
      </c>
      <c r="D1897" s="131" t="s">
        <v>732</v>
      </c>
      <c r="E1897" s="131" t="s">
        <v>733</v>
      </c>
      <c r="F1897" s="131" t="s">
        <v>734</v>
      </c>
      <c r="G1897" s="131"/>
      <c r="H1897" s="131"/>
      <c r="I1897" s="131"/>
      <c r="K1897" s="74" t="s">
        <v>1879</v>
      </c>
      <c r="L1897" s="71">
        <f t="shared" si="100"/>
        <v>0</v>
      </c>
      <c r="M1897" s="74">
        <f t="shared" si="101"/>
        <v>0</v>
      </c>
      <c r="N1897" s="72">
        <f t="shared" si="102"/>
        <v>0</v>
      </c>
      <c r="O1897" s="131" t="s">
        <v>1929</v>
      </c>
    </row>
    <row r="1898" spans="2:15" x14ac:dyDescent="0.3">
      <c r="B1898" s="83">
        <v>2020</v>
      </c>
      <c r="C1898" s="131" t="s">
        <v>1448</v>
      </c>
      <c r="D1898" s="131" t="s">
        <v>1473</v>
      </c>
      <c r="E1898" s="131" t="s">
        <v>1474</v>
      </c>
      <c r="F1898" s="131" t="s">
        <v>1475</v>
      </c>
      <c r="G1898" s="131">
        <v>1150</v>
      </c>
      <c r="H1898" s="131">
        <v>950</v>
      </c>
      <c r="I1898" s="131">
        <v>100</v>
      </c>
      <c r="K1898" s="74" t="s">
        <v>1879</v>
      </c>
      <c r="L1898" s="71">
        <f t="shared" si="100"/>
        <v>0.2</v>
      </c>
      <c r="M1898" s="74">
        <f t="shared" si="101"/>
        <v>107.065</v>
      </c>
      <c r="N1898" s="72">
        <f t="shared" si="102"/>
        <v>0</v>
      </c>
      <c r="O1898" s="131" t="s">
        <v>1928</v>
      </c>
    </row>
    <row r="1899" spans="2:15" x14ac:dyDescent="0.3">
      <c r="B1899" s="83">
        <v>2020</v>
      </c>
      <c r="C1899" s="131" t="s">
        <v>1734</v>
      </c>
      <c r="D1899" s="131" t="s">
        <v>416</v>
      </c>
      <c r="E1899" s="131" t="s">
        <v>1735</v>
      </c>
      <c r="F1899" s="131" t="s">
        <v>1736</v>
      </c>
      <c r="G1899" s="131">
        <v>1040</v>
      </c>
      <c r="H1899" s="131">
        <v>950</v>
      </c>
      <c r="I1899" s="131">
        <v>80</v>
      </c>
      <c r="K1899" s="74" t="s">
        <v>1879</v>
      </c>
      <c r="L1899" s="71">
        <f t="shared" si="100"/>
        <v>0.2</v>
      </c>
      <c r="M1899" s="74">
        <f t="shared" si="101"/>
        <v>77.459199999999996</v>
      </c>
      <c r="N1899" s="72">
        <f t="shared" si="102"/>
        <v>0</v>
      </c>
      <c r="O1899" s="131" t="s">
        <v>1928</v>
      </c>
    </row>
    <row r="1900" spans="2:15" x14ac:dyDescent="0.3">
      <c r="B1900" s="83">
        <v>2020</v>
      </c>
      <c r="C1900" s="131" t="s">
        <v>1737</v>
      </c>
      <c r="D1900" s="131" t="s">
        <v>1738</v>
      </c>
      <c r="E1900" s="131" t="s">
        <v>1739</v>
      </c>
      <c r="F1900" s="131" t="s">
        <v>1740</v>
      </c>
      <c r="G1900" s="163">
        <v>1360</v>
      </c>
      <c r="H1900" s="163">
        <v>1140</v>
      </c>
      <c r="I1900" s="163">
        <v>90</v>
      </c>
      <c r="K1900" s="74" t="s">
        <v>1879</v>
      </c>
      <c r="L1900" s="71">
        <f t="shared" si="100"/>
        <v>0</v>
      </c>
      <c r="M1900" s="74">
        <f t="shared" si="101"/>
        <v>136.74528000000001</v>
      </c>
      <c r="N1900" s="72">
        <f t="shared" si="102"/>
        <v>0</v>
      </c>
      <c r="O1900" s="131" t="s">
        <v>1925</v>
      </c>
    </row>
    <row r="1901" spans="2:15" x14ac:dyDescent="0.3">
      <c r="B1901" s="83">
        <v>2020</v>
      </c>
      <c r="C1901" s="131" t="s">
        <v>1734</v>
      </c>
      <c r="D1901" s="131" t="s">
        <v>1741</v>
      </c>
      <c r="E1901" s="131" t="s">
        <v>1742</v>
      </c>
      <c r="F1901" s="131" t="s">
        <v>1743</v>
      </c>
      <c r="G1901" s="131">
        <v>940</v>
      </c>
      <c r="H1901" s="131">
        <v>870</v>
      </c>
      <c r="I1901" s="131">
        <v>80</v>
      </c>
      <c r="K1901" s="74" t="s">
        <v>1879</v>
      </c>
      <c r="L1901" s="71">
        <f t="shared" si="100"/>
        <v>0.2</v>
      </c>
      <c r="M1901" s="74">
        <f t="shared" si="101"/>
        <v>64.115520000000004</v>
      </c>
      <c r="N1901" s="72">
        <f t="shared" si="102"/>
        <v>0</v>
      </c>
      <c r="O1901" s="131" t="s">
        <v>1928</v>
      </c>
    </row>
    <row r="1902" spans="2:15" x14ac:dyDescent="0.3">
      <c r="B1902" s="83">
        <v>2020</v>
      </c>
      <c r="C1902" s="131" t="s">
        <v>1744</v>
      </c>
      <c r="D1902" s="131" t="s">
        <v>1745</v>
      </c>
      <c r="E1902" s="131" t="s">
        <v>1746</v>
      </c>
      <c r="F1902" s="131" t="s">
        <v>723</v>
      </c>
      <c r="G1902" s="131">
        <v>785</v>
      </c>
      <c r="H1902" s="131">
        <v>650</v>
      </c>
      <c r="I1902" s="131">
        <v>65</v>
      </c>
      <c r="K1902" s="74" t="s">
        <v>1879</v>
      </c>
      <c r="L1902" s="71">
        <f t="shared" si="100"/>
        <v>0.2</v>
      </c>
      <c r="M1902" s="74">
        <f t="shared" si="101"/>
        <v>32.502924999999998</v>
      </c>
      <c r="N1902" s="72">
        <f t="shared" si="102"/>
        <v>0</v>
      </c>
      <c r="O1902" s="131" t="s">
        <v>1928</v>
      </c>
    </row>
    <row r="1903" spans="2:15" x14ac:dyDescent="0.3">
      <c r="B1903" s="83">
        <v>2020</v>
      </c>
      <c r="C1903" s="131" t="s">
        <v>1744</v>
      </c>
      <c r="D1903" s="131" t="s">
        <v>1747</v>
      </c>
      <c r="E1903" s="131" t="s">
        <v>1748</v>
      </c>
      <c r="F1903" s="153" t="s">
        <v>1232</v>
      </c>
      <c r="G1903" s="153">
        <v>1000</v>
      </c>
      <c r="H1903" s="153">
        <v>900</v>
      </c>
      <c r="I1903" s="153">
        <v>70</v>
      </c>
      <c r="K1903" s="74" t="s">
        <v>1879</v>
      </c>
      <c r="L1903" s="71">
        <f t="shared" si="100"/>
        <v>0.2</v>
      </c>
      <c r="M1903" s="74">
        <f t="shared" si="101"/>
        <v>61.74</v>
      </c>
      <c r="N1903" s="72">
        <f t="shared" si="102"/>
        <v>0</v>
      </c>
      <c r="O1903" s="153" t="s">
        <v>1928</v>
      </c>
    </row>
    <row r="1904" spans="2:15" x14ac:dyDescent="0.3">
      <c r="B1904" s="83">
        <v>2020</v>
      </c>
      <c r="C1904" s="151" t="s">
        <v>1744</v>
      </c>
      <c r="D1904" s="151" t="s">
        <v>1752</v>
      </c>
      <c r="E1904" s="151" t="s">
        <v>1753</v>
      </c>
      <c r="F1904" s="151" t="s">
        <v>1754</v>
      </c>
      <c r="G1904" s="131">
        <v>680</v>
      </c>
      <c r="H1904" s="131">
        <v>520</v>
      </c>
      <c r="I1904" s="131">
        <v>65</v>
      </c>
      <c r="K1904" s="74" t="s">
        <v>1879</v>
      </c>
      <c r="L1904" s="71">
        <f t="shared" si="100"/>
        <v>0.2</v>
      </c>
      <c r="M1904" s="74">
        <f t="shared" si="101"/>
        <v>22.524319999999999</v>
      </c>
      <c r="N1904" s="72">
        <f t="shared" si="102"/>
        <v>0</v>
      </c>
      <c r="O1904" s="131" t="s">
        <v>1928</v>
      </c>
    </row>
    <row r="1905" spans="2:15" x14ac:dyDescent="0.3">
      <c r="B1905" s="83">
        <v>2020</v>
      </c>
      <c r="C1905" s="131" t="s">
        <v>1744</v>
      </c>
      <c r="D1905" s="131" t="s">
        <v>1755</v>
      </c>
      <c r="E1905" s="131" t="s">
        <v>1756</v>
      </c>
      <c r="F1905" s="131" t="s">
        <v>1757</v>
      </c>
      <c r="G1905" s="131">
        <v>785</v>
      </c>
      <c r="H1905" s="131">
        <v>650</v>
      </c>
      <c r="I1905" s="131">
        <v>65</v>
      </c>
      <c r="K1905" s="74" t="s">
        <v>1879</v>
      </c>
      <c r="L1905" s="71">
        <f t="shared" si="100"/>
        <v>0.2</v>
      </c>
      <c r="M1905" s="74">
        <f t="shared" si="101"/>
        <v>32.502924999999998</v>
      </c>
      <c r="N1905" s="72">
        <f t="shared" si="102"/>
        <v>0</v>
      </c>
      <c r="O1905" s="131" t="s">
        <v>1928</v>
      </c>
    </row>
    <row r="1906" spans="2:15" x14ac:dyDescent="0.3">
      <c r="B1906" s="83">
        <v>2020</v>
      </c>
      <c r="C1906" s="131" t="s">
        <v>1744</v>
      </c>
      <c r="D1906" s="131" t="s">
        <v>1758</v>
      </c>
      <c r="E1906" s="131" t="s">
        <v>1759</v>
      </c>
      <c r="F1906" s="131" t="s">
        <v>1760</v>
      </c>
      <c r="G1906" s="131">
        <v>1000</v>
      </c>
      <c r="H1906" s="131">
        <v>900</v>
      </c>
      <c r="I1906" s="131">
        <v>70</v>
      </c>
      <c r="K1906" s="74" t="s">
        <v>1879</v>
      </c>
      <c r="L1906" s="71">
        <f t="shared" si="100"/>
        <v>0.2</v>
      </c>
      <c r="M1906" s="74">
        <f t="shared" si="101"/>
        <v>61.74</v>
      </c>
      <c r="N1906" s="72">
        <f t="shared" si="102"/>
        <v>0</v>
      </c>
      <c r="O1906" s="131" t="s">
        <v>1928</v>
      </c>
    </row>
    <row r="1907" spans="2:15" x14ac:dyDescent="0.3">
      <c r="B1907" s="83">
        <v>2020</v>
      </c>
      <c r="C1907" s="131" t="s">
        <v>1744</v>
      </c>
      <c r="D1907" s="131" t="s">
        <v>1761</v>
      </c>
      <c r="E1907" s="131" t="s">
        <v>1762</v>
      </c>
      <c r="F1907" s="131" t="s">
        <v>1763</v>
      </c>
      <c r="G1907" s="131">
        <v>1000</v>
      </c>
      <c r="H1907" s="131">
        <v>900</v>
      </c>
      <c r="I1907" s="131">
        <v>70</v>
      </c>
      <c r="K1907" s="74" t="s">
        <v>1879</v>
      </c>
      <c r="L1907" s="71">
        <f t="shared" si="100"/>
        <v>0.2</v>
      </c>
      <c r="M1907" s="74">
        <f t="shared" si="101"/>
        <v>61.74</v>
      </c>
      <c r="N1907" s="72">
        <f t="shared" si="102"/>
        <v>0</v>
      </c>
      <c r="O1907" s="131" t="s">
        <v>1935</v>
      </c>
    </row>
    <row r="1908" spans="2:15" x14ac:dyDescent="0.3">
      <c r="B1908" s="83">
        <v>2020</v>
      </c>
      <c r="C1908" s="131" t="s">
        <v>1744</v>
      </c>
      <c r="D1908" s="131" t="s">
        <v>1764</v>
      </c>
      <c r="E1908" s="131" t="s">
        <v>1765</v>
      </c>
      <c r="F1908" s="131" t="s">
        <v>1766</v>
      </c>
      <c r="G1908" s="131">
        <v>785</v>
      </c>
      <c r="H1908" s="131">
        <v>650</v>
      </c>
      <c r="I1908" s="131">
        <v>65</v>
      </c>
      <c r="K1908" s="74" t="s">
        <v>1879</v>
      </c>
      <c r="L1908" s="71">
        <f t="shared" si="100"/>
        <v>0.2</v>
      </c>
      <c r="M1908" s="74">
        <f t="shared" si="101"/>
        <v>32.502924999999998</v>
      </c>
      <c r="N1908" s="72">
        <f t="shared" si="102"/>
        <v>0</v>
      </c>
      <c r="O1908" s="131" t="s">
        <v>1928</v>
      </c>
    </row>
    <row r="1909" spans="2:15" x14ac:dyDescent="0.3">
      <c r="B1909" s="83">
        <v>2020</v>
      </c>
      <c r="C1909" s="131" t="s">
        <v>1744</v>
      </c>
      <c r="D1909" s="131" t="s">
        <v>1767</v>
      </c>
      <c r="E1909" s="131" t="s">
        <v>1768</v>
      </c>
      <c r="F1909" s="131" t="s">
        <v>1769</v>
      </c>
      <c r="G1909" s="131">
        <v>1000</v>
      </c>
      <c r="H1909" s="131">
        <v>900</v>
      </c>
      <c r="I1909" s="131">
        <v>70</v>
      </c>
      <c r="K1909" s="74" t="s">
        <v>1879</v>
      </c>
      <c r="L1909" s="71">
        <f t="shared" si="100"/>
        <v>0</v>
      </c>
      <c r="M1909" s="74">
        <f t="shared" si="101"/>
        <v>61.74</v>
      </c>
      <c r="N1909" s="72">
        <f t="shared" si="102"/>
        <v>0</v>
      </c>
      <c r="O1909" s="131" t="s">
        <v>1944</v>
      </c>
    </row>
    <row r="1910" spans="2:15" x14ac:dyDescent="0.3">
      <c r="B1910" s="83">
        <v>2020</v>
      </c>
      <c r="C1910" s="146" t="s">
        <v>1770</v>
      </c>
      <c r="D1910" s="146" t="s">
        <v>1771</v>
      </c>
      <c r="E1910" s="131" t="s">
        <v>1772</v>
      </c>
      <c r="F1910" s="131" t="s">
        <v>1773</v>
      </c>
      <c r="G1910" s="131">
        <v>1000</v>
      </c>
      <c r="H1910" s="131">
        <v>900</v>
      </c>
      <c r="I1910" s="131">
        <v>90</v>
      </c>
      <c r="K1910" s="74" t="s">
        <v>1879</v>
      </c>
      <c r="L1910" s="71">
        <f t="shared" si="100"/>
        <v>0.2</v>
      </c>
      <c r="M1910" s="74">
        <f t="shared" si="101"/>
        <v>79.38</v>
      </c>
      <c r="N1910" s="72">
        <f t="shared" si="102"/>
        <v>0</v>
      </c>
      <c r="O1910" s="131" t="s">
        <v>1942</v>
      </c>
    </row>
    <row r="1911" spans="2:15" x14ac:dyDescent="0.3">
      <c r="B1911" s="83">
        <v>2020</v>
      </c>
      <c r="C1911" s="131" t="s">
        <v>1770</v>
      </c>
      <c r="D1911" s="131" t="s">
        <v>1774</v>
      </c>
      <c r="E1911" s="131" t="s">
        <v>1775</v>
      </c>
      <c r="F1911" s="131" t="s">
        <v>1776</v>
      </c>
      <c r="G1911" s="131">
        <v>785</v>
      </c>
      <c r="H1911" s="131">
        <v>650</v>
      </c>
      <c r="I1911" s="131">
        <v>80</v>
      </c>
      <c r="K1911" s="74" t="s">
        <v>1879</v>
      </c>
      <c r="L1911" s="71">
        <f t="shared" si="100"/>
        <v>0.2</v>
      </c>
      <c r="M1911" s="74">
        <f t="shared" si="101"/>
        <v>40.003599999999999</v>
      </c>
      <c r="N1911" s="72">
        <f t="shared" si="102"/>
        <v>0</v>
      </c>
      <c r="O1911" s="131" t="s">
        <v>1942</v>
      </c>
    </row>
    <row r="1912" spans="2:15" x14ac:dyDescent="0.3">
      <c r="B1912" s="83">
        <v>2020</v>
      </c>
      <c r="C1912" s="131" t="s">
        <v>1770</v>
      </c>
      <c r="D1912" s="131" t="s">
        <v>1777</v>
      </c>
      <c r="E1912" s="131" t="s">
        <v>1778</v>
      </c>
      <c r="F1912" s="131" t="s">
        <v>1779</v>
      </c>
      <c r="G1912" s="131">
        <v>1000</v>
      </c>
      <c r="H1912" s="131">
        <v>900</v>
      </c>
      <c r="I1912" s="131">
        <v>70</v>
      </c>
      <c r="K1912" s="74" t="s">
        <v>1879</v>
      </c>
      <c r="L1912" s="71">
        <f t="shared" si="100"/>
        <v>0</v>
      </c>
      <c r="M1912" s="74">
        <f t="shared" si="101"/>
        <v>61.74</v>
      </c>
      <c r="N1912" s="72">
        <f t="shared" si="102"/>
        <v>0</v>
      </c>
      <c r="O1912" s="131" t="s">
        <v>1939</v>
      </c>
    </row>
    <row r="1913" spans="2:15" x14ac:dyDescent="0.3">
      <c r="B1913" s="83">
        <v>2020</v>
      </c>
      <c r="C1913" s="131" t="s">
        <v>1770</v>
      </c>
      <c r="D1913" s="131" t="s">
        <v>1783</v>
      </c>
      <c r="E1913" s="131" t="s">
        <v>1784</v>
      </c>
      <c r="F1913" s="131" t="s">
        <v>1785</v>
      </c>
      <c r="G1913" s="131">
        <v>1000</v>
      </c>
      <c r="H1913" s="131">
        <v>900</v>
      </c>
      <c r="I1913" s="131">
        <v>90</v>
      </c>
      <c r="K1913" s="74" t="s">
        <v>1879</v>
      </c>
      <c r="L1913" s="71">
        <f t="shared" si="100"/>
        <v>0.2</v>
      </c>
      <c r="M1913" s="74">
        <f t="shared" si="101"/>
        <v>79.38</v>
      </c>
      <c r="N1913" s="72">
        <f t="shared" si="102"/>
        <v>0</v>
      </c>
      <c r="O1913" s="131" t="s">
        <v>1942</v>
      </c>
    </row>
    <row r="1914" spans="2:15" x14ac:dyDescent="0.3">
      <c r="B1914" s="83">
        <v>2020</v>
      </c>
      <c r="C1914" s="169" t="s">
        <v>1902</v>
      </c>
      <c r="D1914" s="169" t="s">
        <v>1903</v>
      </c>
      <c r="E1914" s="131" t="s">
        <v>1884</v>
      </c>
      <c r="F1914" s="131" t="s">
        <v>1743</v>
      </c>
      <c r="G1914" s="131">
        <v>940</v>
      </c>
      <c r="H1914" s="131">
        <v>870</v>
      </c>
      <c r="I1914" s="131">
        <v>80</v>
      </c>
      <c r="K1914" s="74" t="s">
        <v>1879</v>
      </c>
      <c r="L1914" s="71">
        <f t="shared" si="100"/>
        <v>0</v>
      </c>
      <c r="M1914" s="74">
        <f t="shared" si="101"/>
        <v>64.115520000000004</v>
      </c>
      <c r="N1914" s="72">
        <f t="shared" si="102"/>
        <v>0</v>
      </c>
      <c r="O1914" s="131" t="s">
        <v>1925</v>
      </c>
    </row>
    <row r="1915" spans="2:15" x14ac:dyDescent="0.3">
      <c r="B1915" s="83">
        <v>2020</v>
      </c>
      <c r="C1915" s="169" t="s">
        <v>1902</v>
      </c>
      <c r="D1915" s="169" t="s">
        <v>1904</v>
      </c>
      <c r="E1915" s="131" t="s">
        <v>1885</v>
      </c>
      <c r="F1915" s="131" t="s">
        <v>1905</v>
      </c>
      <c r="G1915" s="131">
        <v>785</v>
      </c>
      <c r="H1915" s="131">
        <v>710</v>
      </c>
      <c r="I1915" s="131">
        <v>130</v>
      </c>
      <c r="K1915" s="74" t="s">
        <v>1879</v>
      </c>
      <c r="L1915" s="71">
        <f t="shared" si="100"/>
        <v>0</v>
      </c>
      <c r="M1915" s="74">
        <f t="shared" si="101"/>
        <v>71.006389999999996</v>
      </c>
      <c r="N1915" s="72">
        <f t="shared" si="102"/>
        <v>0</v>
      </c>
      <c r="O1915" s="131" t="s">
        <v>1925</v>
      </c>
    </row>
    <row r="1916" spans="2:15" x14ac:dyDescent="0.3">
      <c r="B1916" s="83">
        <v>2020</v>
      </c>
      <c r="C1916" s="169" t="s">
        <v>1902</v>
      </c>
      <c r="D1916" s="169" t="s">
        <v>1906</v>
      </c>
      <c r="E1916" s="131" t="s">
        <v>1886</v>
      </c>
      <c r="F1916" s="131" t="s">
        <v>1907</v>
      </c>
      <c r="G1916" s="131">
        <v>785</v>
      </c>
      <c r="H1916" s="131">
        <v>650</v>
      </c>
      <c r="I1916" s="131">
        <v>80</v>
      </c>
      <c r="K1916" s="74" t="s">
        <v>1879</v>
      </c>
      <c r="L1916" s="71">
        <f t="shared" si="100"/>
        <v>0</v>
      </c>
      <c r="M1916" s="74">
        <f t="shared" si="101"/>
        <v>40.003599999999999</v>
      </c>
      <c r="N1916" s="72">
        <f t="shared" si="102"/>
        <v>0</v>
      </c>
      <c r="O1916" s="131" t="s">
        <v>1925</v>
      </c>
    </row>
    <row r="1917" spans="2:15" x14ac:dyDescent="0.3">
      <c r="B1917" s="83">
        <v>2020</v>
      </c>
      <c r="C1917" s="169" t="s">
        <v>1902</v>
      </c>
      <c r="D1917" s="169" t="s">
        <v>1908</v>
      </c>
      <c r="E1917" s="131" t="s">
        <v>1887</v>
      </c>
      <c r="F1917" s="131" t="s">
        <v>1909</v>
      </c>
      <c r="G1917" s="131">
        <v>785</v>
      </c>
      <c r="H1917" s="131">
        <v>650</v>
      </c>
      <c r="I1917" s="131">
        <v>80</v>
      </c>
      <c r="K1917" s="74" t="s">
        <v>1879</v>
      </c>
      <c r="L1917" s="71">
        <f t="shared" si="100"/>
        <v>0</v>
      </c>
      <c r="M1917" s="74">
        <f t="shared" si="101"/>
        <v>40.003599999999999</v>
      </c>
      <c r="N1917" s="72">
        <f t="shared" si="102"/>
        <v>0</v>
      </c>
      <c r="O1917" s="131" t="s">
        <v>1925</v>
      </c>
    </row>
    <row r="1918" spans="2:15" x14ac:dyDescent="0.3">
      <c r="B1918" s="83">
        <v>2020</v>
      </c>
      <c r="C1918" s="169" t="s">
        <v>1902</v>
      </c>
      <c r="D1918" s="169" t="s">
        <v>1910</v>
      </c>
      <c r="E1918" s="131" t="s">
        <v>1888</v>
      </c>
      <c r="F1918" s="131" t="s">
        <v>1911</v>
      </c>
      <c r="G1918" s="131">
        <v>580</v>
      </c>
      <c r="H1918" s="131">
        <v>450</v>
      </c>
      <c r="I1918" s="131">
        <v>80</v>
      </c>
      <c r="K1918" s="74" t="s">
        <v>1879</v>
      </c>
      <c r="L1918" s="71">
        <f t="shared" si="100"/>
        <v>0</v>
      </c>
      <c r="M1918" s="74">
        <f t="shared" si="101"/>
        <v>20.462399999999999</v>
      </c>
      <c r="N1918" s="72">
        <f t="shared" si="102"/>
        <v>0</v>
      </c>
      <c r="O1918" s="131" t="s">
        <v>1925</v>
      </c>
    </row>
    <row r="1919" spans="2:15" x14ac:dyDescent="0.3">
      <c r="B1919" s="83">
        <v>2020</v>
      </c>
      <c r="C1919" s="131" t="s">
        <v>1786</v>
      </c>
      <c r="D1919" s="131" t="s">
        <v>1787</v>
      </c>
      <c r="E1919" s="131" t="s">
        <v>1788</v>
      </c>
      <c r="F1919" s="131" t="s">
        <v>1789</v>
      </c>
      <c r="G1919" s="131">
        <v>1040</v>
      </c>
      <c r="H1919" s="131">
        <v>950</v>
      </c>
      <c r="I1919" s="131">
        <v>80</v>
      </c>
      <c r="K1919" s="74" t="s">
        <v>1879</v>
      </c>
      <c r="L1919" s="71">
        <f t="shared" si="100"/>
        <v>0.2</v>
      </c>
      <c r="M1919" s="74">
        <f t="shared" si="101"/>
        <v>77.459199999999996</v>
      </c>
      <c r="N1919" s="72">
        <f t="shared" si="102"/>
        <v>0</v>
      </c>
      <c r="O1919" s="131" t="s">
        <v>1928</v>
      </c>
    </row>
    <row r="1920" spans="2:15" x14ac:dyDescent="0.3">
      <c r="B1920" s="83">
        <v>2020</v>
      </c>
      <c r="C1920" s="131" t="s">
        <v>1786</v>
      </c>
      <c r="D1920" s="131" t="s">
        <v>1790</v>
      </c>
      <c r="E1920" s="131" t="s">
        <v>1791</v>
      </c>
      <c r="F1920" s="131" t="s">
        <v>1792</v>
      </c>
      <c r="G1920" s="131">
        <v>785</v>
      </c>
      <c r="H1920" s="131">
        <v>650</v>
      </c>
      <c r="I1920" s="131">
        <v>65</v>
      </c>
      <c r="K1920" s="74" t="s">
        <v>1879</v>
      </c>
      <c r="L1920" s="71">
        <f t="shared" si="100"/>
        <v>0.2</v>
      </c>
      <c r="M1920" s="74">
        <f t="shared" si="101"/>
        <v>32.502924999999998</v>
      </c>
      <c r="N1920" s="72">
        <f t="shared" si="102"/>
        <v>0</v>
      </c>
      <c r="O1920" s="131" t="s">
        <v>1928</v>
      </c>
    </row>
    <row r="1921" spans="2:15" x14ac:dyDescent="0.3">
      <c r="B1921" s="83">
        <v>2020</v>
      </c>
      <c r="C1921" s="131" t="s">
        <v>1786</v>
      </c>
      <c r="D1921" s="131" t="s">
        <v>1912</v>
      </c>
      <c r="E1921" s="131" t="s">
        <v>1889</v>
      </c>
      <c r="F1921" s="131" t="s">
        <v>1913</v>
      </c>
      <c r="G1921" s="131">
        <v>940</v>
      </c>
      <c r="H1921" s="131">
        <v>880</v>
      </c>
      <c r="I1921" s="131">
        <v>80</v>
      </c>
      <c r="K1921" s="74" t="s">
        <v>1879</v>
      </c>
      <c r="L1921" s="71">
        <f t="shared" si="100"/>
        <v>0.2</v>
      </c>
      <c r="M1921" s="74">
        <f t="shared" si="101"/>
        <v>64.85248</v>
      </c>
      <c r="N1921" s="72">
        <f t="shared" si="102"/>
        <v>0</v>
      </c>
      <c r="O1921" s="131" t="s">
        <v>1928</v>
      </c>
    </row>
    <row r="1922" spans="2:15" x14ac:dyDescent="0.3">
      <c r="B1922" s="83">
        <v>2020</v>
      </c>
      <c r="C1922" s="131" t="s">
        <v>1786</v>
      </c>
      <c r="D1922" s="131" t="s">
        <v>1914</v>
      </c>
      <c r="E1922" s="131" t="s">
        <v>1890</v>
      </c>
      <c r="F1922" s="131" t="s">
        <v>1915</v>
      </c>
      <c r="G1922" s="131">
        <v>785</v>
      </c>
      <c r="H1922" s="131">
        <v>650</v>
      </c>
      <c r="I1922" s="131">
        <v>65</v>
      </c>
      <c r="K1922" s="74" t="s">
        <v>1879</v>
      </c>
      <c r="L1922" s="71">
        <f t="shared" si="100"/>
        <v>0.2</v>
      </c>
      <c r="M1922" s="74">
        <f t="shared" si="101"/>
        <v>32.502924999999998</v>
      </c>
      <c r="N1922" s="72">
        <f t="shared" si="102"/>
        <v>0</v>
      </c>
      <c r="O1922" s="131" t="s">
        <v>1928</v>
      </c>
    </row>
    <row r="1923" spans="2:15" x14ac:dyDescent="0.3">
      <c r="B1923" s="83">
        <v>2020</v>
      </c>
      <c r="C1923" s="131" t="s">
        <v>1793</v>
      </c>
      <c r="D1923" s="131" t="s">
        <v>1794</v>
      </c>
      <c r="E1923" s="131" t="s">
        <v>1795</v>
      </c>
      <c r="F1923" s="131" t="s">
        <v>1796</v>
      </c>
      <c r="G1923" s="131">
        <v>1000</v>
      </c>
      <c r="H1923" s="131">
        <v>950</v>
      </c>
      <c r="I1923" s="131">
        <v>80</v>
      </c>
      <c r="K1923" s="74" t="s">
        <v>1879</v>
      </c>
      <c r="L1923" s="71">
        <f t="shared" si="100"/>
        <v>0.2</v>
      </c>
      <c r="M1923" s="74">
        <f t="shared" si="101"/>
        <v>74.48</v>
      </c>
      <c r="N1923" s="72">
        <f t="shared" si="102"/>
        <v>0</v>
      </c>
      <c r="O1923" s="131" t="s">
        <v>1928</v>
      </c>
    </row>
    <row r="1924" spans="2:15" x14ac:dyDescent="0.3">
      <c r="B1924" s="83">
        <v>2020</v>
      </c>
      <c r="C1924" s="146" t="s">
        <v>1797</v>
      </c>
      <c r="D1924" s="131" t="s">
        <v>1798</v>
      </c>
      <c r="E1924" s="131" t="s">
        <v>1799</v>
      </c>
      <c r="F1924" s="131" t="s">
        <v>1800</v>
      </c>
      <c r="G1924" s="131">
        <v>1000</v>
      </c>
      <c r="H1924" s="131">
        <v>880</v>
      </c>
      <c r="I1924" s="131">
        <v>80</v>
      </c>
      <c r="K1924" s="74" t="s">
        <v>1879</v>
      </c>
      <c r="L1924" s="71">
        <f t="shared" si="100"/>
        <v>0</v>
      </c>
      <c r="M1924" s="74">
        <f t="shared" si="101"/>
        <v>68.992000000000004</v>
      </c>
      <c r="N1924" s="72">
        <f t="shared" si="102"/>
        <v>0</v>
      </c>
      <c r="O1924" s="131" t="s">
        <v>1930</v>
      </c>
    </row>
    <row r="1925" spans="2:15" x14ac:dyDescent="0.3">
      <c r="B1925" s="83">
        <v>2020</v>
      </c>
      <c r="C1925" s="146" t="s">
        <v>1797</v>
      </c>
      <c r="D1925" s="131" t="s">
        <v>1804</v>
      </c>
      <c r="E1925" s="131" t="s">
        <v>1805</v>
      </c>
      <c r="F1925" s="131" t="s">
        <v>1806</v>
      </c>
      <c r="G1925" s="131">
        <v>1150</v>
      </c>
      <c r="H1925" s="131">
        <v>960</v>
      </c>
      <c r="I1925" s="131">
        <v>85</v>
      </c>
      <c r="K1925" s="74" t="s">
        <v>1879</v>
      </c>
      <c r="L1925" s="71">
        <f t="shared" si="100"/>
        <v>0</v>
      </c>
      <c r="M1925" s="74">
        <f t="shared" si="101"/>
        <v>91.963200000000001</v>
      </c>
      <c r="N1925" s="72">
        <f t="shared" si="102"/>
        <v>0</v>
      </c>
      <c r="O1925" s="131" t="s">
        <v>1938</v>
      </c>
    </row>
    <row r="1926" spans="2:15" x14ac:dyDescent="0.3">
      <c r="B1926" s="83">
        <v>2020</v>
      </c>
      <c r="C1926" s="146" t="s">
        <v>1797</v>
      </c>
      <c r="D1926" s="131" t="s">
        <v>1809</v>
      </c>
      <c r="E1926" s="131" t="s">
        <v>1810</v>
      </c>
      <c r="F1926" s="131" t="s">
        <v>1811</v>
      </c>
      <c r="G1926" s="131">
        <v>1150</v>
      </c>
      <c r="H1926" s="131">
        <v>960</v>
      </c>
      <c r="I1926" s="131">
        <v>85</v>
      </c>
      <c r="K1926" s="74" t="s">
        <v>1879</v>
      </c>
      <c r="L1926" s="71">
        <f t="shared" si="100"/>
        <v>0</v>
      </c>
      <c r="M1926" s="74">
        <f t="shared" si="101"/>
        <v>91.963200000000001</v>
      </c>
      <c r="N1926" s="72">
        <f t="shared" si="102"/>
        <v>0</v>
      </c>
      <c r="O1926" s="131" t="s">
        <v>1938</v>
      </c>
    </row>
    <row r="1927" spans="2:15" x14ac:dyDescent="0.3">
      <c r="B1927" s="83">
        <v>2020</v>
      </c>
      <c r="C1927" s="169" t="s">
        <v>1797</v>
      </c>
      <c r="D1927" s="169" t="s">
        <v>1817</v>
      </c>
      <c r="E1927" s="131" t="s">
        <v>1818</v>
      </c>
      <c r="F1927" s="131" t="s">
        <v>1819</v>
      </c>
      <c r="G1927" s="131">
        <v>680</v>
      </c>
      <c r="H1927" s="131">
        <v>520</v>
      </c>
      <c r="I1927" s="131">
        <v>80</v>
      </c>
      <c r="K1927" s="74" t="s">
        <v>1879</v>
      </c>
      <c r="L1927" s="71">
        <f t="shared" si="100"/>
        <v>0</v>
      </c>
      <c r="M1927" s="74">
        <f t="shared" si="101"/>
        <v>27.722239999999999</v>
      </c>
      <c r="N1927" s="72">
        <f t="shared" si="102"/>
        <v>0</v>
      </c>
      <c r="O1927" s="131" t="s">
        <v>1930</v>
      </c>
    </row>
    <row r="1928" spans="2:15" x14ac:dyDescent="0.3">
      <c r="B1928" s="83">
        <v>2020</v>
      </c>
      <c r="C1928" s="169" t="s">
        <v>1797</v>
      </c>
      <c r="D1928" s="169" t="s">
        <v>1820</v>
      </c>
      <c r="E1928" s="131" t="s">
        <v>1821</v>
      </c>
      <c r="F1928" s="131" t="s">
        <v>1822</v>
      </c>
      <c r="G1928" s="131">
        <v>580</v>
      </c>
      <c r="H1928" s="131">
        <v>450</v>
      </c>
      <c r="I1928" s="131">
        <v>80</v>
      </c>
      <c r="K1928" s="74" t="s">
        <v>1879</v>
      </c>
      <c r="L1928" s="71">
        <f t="shared" si="100"/>
        <v>0</v>
      </c>
      <c r="M1928" s="74">
        <f t="shared" si="101"/>
        <v>20.462399999999999</v>
      </c>
      <c r="N1928" s="72">
        <f t="shared" si="102"/>
        <v>0</v>
      </c>
      <c r="O1928" s="131" t="s">
        <v>1930</v>
      </c>
    </row>
    <row r="1929" spans="2:15" x14ac:dyDescent="0.3">
      <c r="B1929" s="83">
        <v>2020</v>
      </c>
      <c r="C1929" s="146" t="s">
        <v>1797</v>
      </c>
      <c r="D1929" s="131" t="s">
        <v>1823</v>
      </c>
      <c r="E1929" s="131" t="s">
        <v>1824</v>
      </c>
      <c r="F1929" s="131" t="s">
        <v>1825</v>
      </c>
      <c r="G1929" s="131">
        <v>785</v>
      </c>
      <c r="H1929" s="131">
        <v>660</v>
      </c>
      <c r="I1929" s="131">
        <v>80</v>
      </c>
      <c r="K1929" s="74" t="s">
        <v>1879</v>
      </c>
      <c r="L1929" s="71">
        <f t="shared" si="100"/>
        <v>0</v>
      </c>
      <c r="M1929" s="74">
        <f t="shared" si="101"/>
        <v>40.619039999999998</v>
      </c>
      <c r="N1929" s="72">
        <f t="shared" si="102"/>
        <v>0</v>
      </c>
      <c r="O1929" s="131" t="s">
        <v>1930</v>
      </c>
    </row>
    <row r="1930" spans="2:15" x14ac:dyDescent="0.3">
      <c r="B1930" s="83">
        <v>2020</v>
      </c>
      <c r="C1930" s="146" t="s">
        <v>1797</v>
      </c>
      <c r="D1930" s="131" t="s">
        <v>1826</v>
      </c>
      <c r="E1930" s="131" t="s">
        <v>1827</v>
      </c>
      <c r="F1930" s="131" t="s">
        <v>1828</v>
      </c>
      <c r="G1930" s="131">
        <v>940</v>
      </c>
      <c r="H1930" s="131">
        <v>880</v>
      </c>
      <c r="I1930" s="131">
        <v>80</v>
      </c>
      <c r="K1930" s="74" t="s">
        <v>1879</v>
      </c>
      <c r="L1930" s="71">
        <f t="shared" si="100"/>
        <v>0</v>
      </c>
      <c r="M1930" s="74">
        <f t="shared" si="101"/>
        <v>64.85248</v>
      </c>
      <c r="N1930" s="72">
        <f t="shared" si="102"/>
        <v>0</v>
      </c>
      <c r="O1930" s="131" t="s">
        <v>1930</v>
      </c>
    </row>
    <row r="1931" spans="2:15" x14ac:dyDescent="0.3">
      <c r="B1931" s="83">
        <v>2020</v>
      </c>
      <c r="C1931" s="146" t="s">
        <v>1797</v>
      </c>
      <c r="D1931" s="131" t="s">
        <v>1829</v>
      </c>
      <c r="E1931" s="131" t="s">
        <v>1830</v>
      </c>
      <c r="F1931" s="131" t="s">
        <v>1831</v>
      </c>
      <c r="G1931" s="131">
        <v>785</v>
      </c>
      <c r="H1931" s="131">
        <v>660</v>
      </c>
      <c r="I1931" s="131">
        <v>80</v>
      </c>
      <c r="K1931" s="74" t="s">
        <v>1879</v>
      </c>
      <c r="L1931" s="71">
        <f t="shared" ref="L1931:L1953" si="103">IF(AND(C1931="Botanic",B1931&gt;2017),0.3,IF(AND(O1931="Placel",B1931&gt;2017), 0.2,IF(AND(OR(D1931="UTRU50E",D1931 = "UEPL50E", D1931 = "UGBS20E"),B1931&gt;2019),0.2,0)))</f>
        <v>0</v>
      </c>
      <c r="M1931" s="74">
        <f t="shared" si="101"/>
        <v>40.619039999999998</v>
      </c>
      <c r="N1931" s="72">
        <f t="shared" si="102"/>
        <v>0</v>
      </c>
      <c r="O1931" s="131" t="s">
        <v>1930</v>
      </c>
    </row>
    <row r="1932" spans="2:15" x14ac:dyDescent="0.3">
      <c r="B1932" s="83">
        <v>2020</v>
      </c>
      <c r="C1932" s="146" t="s">
        <v>1797</v>
      </c>
      <c r="D1932" s="131" t="s">
        <v>1832</v>
      </c>
      <c r="E1932" s="131" t="s">
        <v>1833</v>
      </c>
      <c r="F1932" s="131" t="s">
        <v>1834</v>
      </c>
      <c r="G1932" s="131">
        <v>785</v>
      </c>
      <c r="H1932" s="131">
        <v>660</v>
      </c>
      <c r="I1932" s="131">
        <v>80</v>
      </c>
      <c r="K1932" s="74" t="s">
        <v>1879</v>
      </c>
      <c r="L1932" s="71">
        <f t="shared" si="103"/>
        <v>0</v>
      </c>
      <c r="M1932" s="74">
        <f t="shared" si="101"/>
        <v>40.619039999999998</v>
      </c>
      <c r="N1932" s="72">
        <f t="shared" si="102"/>
        <v>0</v>
      </c>
      <c r="O1932" s="131" t="s">
        <v>1930</v>
      </c>
    </row>
    <row r="1933" spans="2:15" x14ac:dyDescent="0.3">
      <c r="B1933" s="83">
        <v>2020</v>
      </c>
      <c r="C1933" s="146" t="s">
        <v>1797</v>
      </c>
      <c r="D1933" s="131" t="s">
        <v>1835</v>
      </c>
      <c r="E1933" s="131" t="s">
        <v>1836</v>
      </c>
      <c r="F1933" s="131" t="s">
        <v>1837</v>
      </c>
      <c r="G1933" s="131">
        <v>785</v>
      </c>
      <c r="H1933" s="131">
        <v>660</v>
      </c>
      <c r="I1933" s="131">
        <v>130</v>
      </c>
      <c r="K1933" s="74" t="s">
        <v>1879</v>
      </c>
      <c r="L1933" s="71">
        <f t="shared" si="103"/>
        <v>0</v>
      </c>
      <c r="M1933" s="74">
        <f t="shared" si="101"/>
        <v>66.005939999999995</v>
      </c>
      <c r="N1933" s="72">
        <f t="shared" si="102"/>
        <v>0</v>
      </c>
      <c r="O1933" s="131" t="s">
        <v>1938</v>
      </c>
    </row>
    <row r="1934" spans="2:15" x14ac:dyDescent="0.3">
      <c r="B1934" s="83">
        <v>2020</v>
      </c>
      <c r="C1934" s="146" t="s">
        <v>1797</v>
      </c>
      <c r="D1934" s="131" t="s">
        <v>1838</v>
      </c>
      <c r="E1934" s="131" t="s">
        <v>1839</v>
      </c>
      <c r="F1934" s="131" t="s">
        <v>1840</v>
      </c>
      <c r="G1934" s="131">
        <v>785</v>
      </c>
      <c r="H1934" s="131">
        <v>720</v>
      </c>
      <c r="I1934" s="131">
        <v>80</v>
      </c>
      <c r="K1934" s="74" t="s">
        <v>1879</v>
      </c>
      <c r="L1934" s="71">
        <f t="shared" si="103"/>
        <v>0</v>
      </c>
      <c r="M1934" s="74">
        <f t="shared" si="101"/>
        <v>44.311680000000003</v>
      </c>
      <c r="N1934" s="72">
        <f t="shared" si="102"/>
        <v>0</v>
      </c>
      <c r="O1934" s="131" t="s">
        <v>1930</v>
      </c>
    </row>
    <row r="1935" spans="2:15" x14ac:dyDescent="0.3">
      <c r="B1935" s="83">
        <v>2020</v>
      </c>
      <c r="C1935" s="146" t="s">
        <v>1797</v>
      </c>
      <c r="D1935" s="131" t="s">
        <v>1841</v>
      </c>
      <c r="E1935" s="131" t="s">
        <v>1842</v>
      </c>
      <c r="F1935" s="131" t="s">
        <v>1843</v>
      </c>
      <c r="G1935" s="131">
        <v>940</v>
      </c>
      <c r="H1935" s="131">
        <v>880</v>
      </c>
      <c r="I1935" s="131">
        <v>80</v>
      </c>
      <c r="K1935" s="74" t="s">
        <v>1879</v>
      </c>
      <c r="L1935" s="71">
        <f t="shared" si="103"/>
        <v>0</v>
      </c>
      <c r="M1935" s="74">
        <f t="shared" si="101"/>
        <v>64.85248</v>
      </c>
      <c r="N1935" s="72">
        <f t="shared" si="102"/>
        <v>0</v>
      </c>
      <c r="O1935" s="131" t="s">
        <v>1930</v>
      </c>
    </row>
    <row r="1936" spans="2:15" x14ac:dyDescent="0.3">
      <c r="B1936" s="83">
        <v>2020</v>
      </c>
      <c r="C1936" s="146" t="s">
        <v>1797</v>
      </c>
      <c r="D1936" s="131" t="s">
        <v>1844</v>
      </c>
      <c r="E1936" s="131" t="s">
        <v>1845</v>
      </c>
      <c r="F1936" s="131" t="s">
        <v>1846</v>
      </c>
      <c r="G1936" s="131">
        <v>785</v>
      </c>
      <c r="H1936" s="131">
        <v>660</v>
      </c>
      <c r="I1936" s="131">
        <v>80</v>
      </c>
      <c r="K1936" s="74" t="s">
        <v>1879</v>
      </c>
      <c r="L1936" s="71">
        <f t="shared" si="103"/>
        <v>0</v>
      </c>
      <c r="M1936" s="74">
        <f t="shared" si="101"/>
        <v>40.619039999999998</v>
      </c>
      <c r="N1936" s="72">
        <f t="shared" si="102"/>
        <v>0</v>
      </c>
      <c r="O1936" s="131" t="s">
        <v>1930</v>
      </c>
    </row>
    <row r="1937" spans="2:15" x14ac:dyDescent="0.3">
      <c r="B1937" s="83">
        <v>2020</v>
      </c>
      <c r="C1937" s="169" t="s">
        <v>1797</v>
      </c>
      <c r="D1937" s="169" t="s">
        <v>1850</v>
      </c>
      <c r="E1937" s="131" t="s">
        <v>1851</v>
      </c>
      <c r="F1937" s="131" t="s">
        <v>1852</v>
      </c>
      <c r="G1937" s="131">
        <v>680</v>
      </c>
      <c r="H1937" s="131">
        <v>520</v>
      </c>
      <c r="I1937" s="131">
        <v>80</v>
      </c>
      <c r="K1937" s="74" t="s">
        <v>1879</v>
      </c>
      <c r="L1937" s="71">
        <f t="shared" si="103"/>
        <v>0</v>
      </c>
      <c r="M1937" s="74">
        <f t="shared" si="101"/>
        <v>27.722239999999999</v>
      </c>
      <c r="N1937" s="72">
        <f t="shared" si="102"/>
        <v>0</v>
      </c>
      <c r="O1937" s="131" t="s">
        <v>1930</v>
      </c>
    </row>
    <row r="1938" spans="2:15" x14ac:dyDescent="0.3">
      <c r="B1938" s="83">
        <v>2020</v>
      </c>
      <c r="C1938" s="146" t="s">
        <v>1797</v>
      </c>
      <c r="D1938" s="131" t="s">
        <v>1856</v>
      </c>
      <c r="E1938" s="131" t="s">
        <v>1857</v>
      </c>
      <c r="F1938" s="131" t="s">
        <v>1858</v>
      </c>
      <c r="G1938" s="131">
        <v>940</v>
      </c>
      <c r="H1938" s="131">
        <v>880</v>
      </c>
      <c r="I1938" s="131">
        <v>80</v>
      </c>
      <c r="K1938" s="74" t="s">
        <v>1879</v>
      </c>
      <c r="L1938" s="71">
        <f t="shared" si="103"/>
        <v>0</v>
      </c>
      <c r="M1938" s="74">
        <f t="shared" si="101"/>
        <v>64.85248</v>
      </c>
      <c r="N1938" s="72">
        <f t="shared" si="102"/>
        <v>0</v>
      </c>
      <c r="O1938" s="131" t="s">
        <v>1930</v>
      </c>
    </row>
    <row r="1939" spans="2:15" x14ac:dyDescent="0.3">
      <c r="B1939" s="83">
        <v>2020</v>
      </c>
      <c r="C1939" s="169" t="s">
        <v>1797</v>
      </c>
      <c r="D1939" s="169" t="s">
        <v>1847</v>
      </c>
      <c r="E1939" s="131" t="s">
        <v>1848</v>
      </c>
      <c r="F1939" s="131" t="s">
        <v>1849</v>
      </c>
      <c r="G1939" s="131">
        <v>580</v>
      </c>
      <c r="H1939" s="131">
        <v>480</v>
      </c>
      <c r="I1939" s="131">
        <v>80</v>
      </c>
      <c r="K1939" s="74" t="s">
        <v>1879</v>
      </c>
      <c r="L1939" s="71">
        <f t="shared" si="103"/>
        <v>0</v>
      </c>
      <c r="M1939" s="74">
        <f t="shared" si="101"/>
        <v>21.826560000000001</v>
      </c>
      <c r="N1939" s="72">
        <f t="shared" si="102"/>
        <v>0</v>
      </c>
      <c r="O1939" s="131" t="s">
        <v>1930</v>
      </c>
    </row>
    <row r="1940" spans="2:15" x14ac:dyDescent="0.3">
      <c r="B1940" s="83">
        <v>2020</v>
      </c>
      <c r="C1940" s="146" t="s">
        <v>1797</v>
      </c>
      <c r="D1940" s="131" t="s">
        <v>1871</v>
      </c>
      <c r="E1940" s="131" t="s">
        <v>1872</v>
      </c>
      <c r="F1940" s="131" t="s">
        <v>1873</v>
      </c>
      <c r="G1940" s="131">
        <v>940</v>
      </c>
      <c r="H1940" s="131">
        <v>910</v>
      </c>
      <c r="I1940" s="131">
        <v>80</v>
      </c>
      <c r="K1940" s="74" t="s">
        <v>1879</v>
      </c>
      <c r="L1940" s="71">
        <f t="shared" si="103"/>
        <v>0</v>
      </c>
      <c r="M1940" s="74">
        <f t="shared" si="101"/>
        <v>67.063360000000003</v>
      </c>
      <c r="N1940" s="72">
        <f t="shared" si="102"/>
        <v>0</v>
      </c>
      <c r="O1940" s="131" t="s">
        <v>1930</v>
      </c>
    </row>
    <row r="1941" spans="2:15" x14ac:dyDescent="0.3">
      <c r="B1941" s="83">
        <v>2020</v>
      </c>
      <c r="C1941" s="131"/>
      <c r="D1941" s="131"/>
      <c r="E1941" s="131"/>
      <c r="F1941" s="131"/>
      <c r="G1941" s="131"/>
      <c r="H1941" s="131"/>
      <c r="I1941" s="131"/>
      <c r="K1941" s="74" t="s">
        <v>1879</v>
      </c>
      <c r="L1941" s="71">
        <f t="shared" si="103"/>
        <v>0</v>
      </c>
      <c r="M1941" s="74">
        <f t="shared" si="101"/>
        <v>0</v>
      </c>
      <c r="N1941" s="72">
        <f t="shared" si="102"/>
        <v>0</v>
      </c>
      <c r="O1941" s="131"/>
    </row>
    <row r="1942" spans="2:15" x14ac:dyDescent="0.3">
      <c r="B1942" s="83">
        <v>2020</v>
      </c>
      <c r="C1942" s="131"/>
      <c r="D1942" s="131"/>
      <c r="E1942" s="131"/>
      <c r="F1942" s="131"/>
      <c r="G1942" s="131"/>
      <c r="H1942" s="131"/>
      <c r="I1942" s="131"/>
      <c r="K1942" s="74" t="s">
        <v>1879</v>
      </c>
      <c r="L1942" s="71">
        <f t="shared" si="103"/>
        <v>0</v>
      </c>
      <c r="M1942" s="74">
        <f t="shared" si="101"/>
        <v>0</v>
      </c>
      <c r="N1942" s="72">
        <f t="shared" si="102"/>
        <v>0</v>
      </c>
      <c r="O1942" s="131"/>
    </row>
    <row r="1943" spans="2:15" x14ac:dyDescent="0.3">
      <c r="B1943" s="83">
        <v>2020</v>
      </c>
      <c r="C1943" s="131"/>
      <c r="D1943" s="131"/>
      <c r="E1943" s="131"/>
      <c r="F1943" s="131"/>
      <c r="G1943" s="131"/>
      <c r="H1943" s="131"/>
      <c r="I1943" s="131"/>
      <c r="K1943" s="74" t="s">
        <v>1879</v>
      </c>
      <c r="L1943" s="71">
        <f t="shared" si="103"/>
        <v>0</v>
      </c>
      <c r="M1943" s="74">
        <f t="shared" si="101"/>
        <v>0</v>
      </c>
      <c r="N1943" s="72">
        <f t="shared" si="102"/>
        <v>0</v>
      </c>
      <c r="O1943" s="131"/>
    </row>
    <row r="1944" spans="2:15" x14ac:dyDescent="0.3">
      <c r="B1944" s="83">
        <v>2020</v>
      </c>
      <c r="C1944" s="131"/>
      <c r="D1944" s="131"/>
      <c r="E1944" s="131"/>
      <c r="F1944" s="131"/>
      <c r="G1944" s="131"/>
      <c r="H1944" s="131"/>
      <c r="I1944" s="131"/>
      <c r="K1944" s="74" t="s">
        <v>1879</v>
      </c>
      <c r="L1944" s="71">
        <f t="shared" si="103"/>
        <v>0</v>
      </c>
      <c r="M1944" s="74">
        <f t="shared" si="101"/>
        <v>0</v>
      </c>
      <c r="N1944" s="72">
        <f t="shared" si="102"/>
        <v>0</v>
      </c>
      <c r="O1944" s="131"/>
    </row>
    <row r="1945" spans="2:15" x14ac:dyDescent="0.3">
      <c r="B1945" s="83">
        <v>2020</v>
      </c>
      <c r="C1945" s="131"/>
      <c r="D1945" s="131"/>
      <c r="E1945" s="131"/>
      <c r="F1945" s="131"/>
      <c r="G1945" s="131"/>
      <c r="H1945" s="131"/>
      <c r="I1945" s="131"/>
      <c r="K1945" s="74" t="s">
        <v>1879</v>
      </c>
      <c r="L1945" s="71">
        <f t="shared" si="103"/>
        <v>0</v>
      </c>
      <c r="M1945" s="74">
        <f t="shared" si="101"/>
        <v>0</v>
      </c>
      <c r="N1945" s="72">
        <f t="shared" si="102"/>
        <v>0</v>
      </c>
      <c r="O1945" s="131"/>
    </row>
    <row r="1946" spans="2:15" x14ac:dyDescent="0.3">
      <c r="B1946" s="83">
        <v>2020</v>
      </c>
      <c r="C1946" s="131"/>
      <c r="D1946" s="131"/>
      <c r="E1946" s="131"/>
      <c r="F1946" s="131"/>
      <c r="G1946" s="131"/>
      <c r="H1946" s="131"/>
      <c r="I1946" s="131"/>
      <c r="K1946" s="74" t="s">
        <v>1879</v>
      </c>
      <c r="L1946" s="71">
        <f t="shared" si="103"/>
        <v>0</v>
      </c>
      <c r="M1946" s="74">
        <f t="shared" si="101"/>
        <v>0</v>
      </c>
      <c r="N1946" s="72">
        <f t="shared" si="102"/>
        <v>0</v>
      </c>
      <c r="O1946" s="131"/>
    </row>
    <row r="1947" spans="2:15" x14ac:dyDescent="0.3">
      <c r="B1947" s="83">
        <v>2020</v>
      </c>
      <c r="C1947" s="86" t="s">
        <v>1916</v>
      </c>
      <c r="D1947" s="86"/>
      <c r="E1947" s="86" t="s">
        <v>1891</v>
      </c>
      <c r="F1947" s="86" t="s">
        <v>1261</v>
      </c>
      <c r="G1947" s="86">
        <v>940</v>
      </c>
      <c r="H1947" s="86">
        <v>880</v>
      </c>
      <c r="I1947" s="86">
        <v>90</v>
      </c>
      <c r="K1947" s="74" t="s">
        <v>1879</v>
      </c>
      <c r="L1947" s="71">
        <f t="shared" si="103"/>
        <v>0</v>
      </c>
      <c r="M1947" s="74">
        <f t="shared" si="101"/>
        <v>72.959040000000002</v>
      </c>
      <c r="N1947" s="72">
        <f t="shared" si="102"/>
        <v>0</v>
      </c>
      <c r="O1947" s="86" t="s">
        <v>1939</v>
      </c>
    </row>
    <row r="1948" spans="2:15" x14ac:dyDescent="0.3">
      <c r="B1948" s="83">
        <v>2020</v>
      </c>
      <c r="C1948" s="86" t="s">
        <v>1916</v>
      </c>
      <c r="D1948" s="86"/>
      <c r="E1948" s="86" t="s">
        <v>1892</v>
      </c>
      <c r="F1948" s="86" t="s">
        <v>1917</v>
      </c>
      <c r="G1948" s="86">
        <v>940</v>
      </c>
      <c r="H1948" s="86">
        <v>880</v>
      </c>
      <c r="I1948" s="86">
        <v>80</v>
      </c>
      <c r="K1948" s="74" t="s">
        <v>1879</v>
      </c>
      <c r="L1948" s="71">
        <f t="shared" si="103"/>
        <v>0</v>
      </c>
      <c r="M1948" s="74">
        <f t="shared" si="101"/>
        <v>64.85248</v>
      </c>
      <c r="N1948" s="72">
        <f t="shared" si="102"/>
        <v>0</v>
      </c>
      <c r="O1948" s="86" t="s">
        <v>1939</v>
      </c>
    </row>
    <row r="1949" spans="2:15" x14ac:dyDescent="0.3">
      <c r="B1949" s="83">
        <v>2020</v>
      </c>
      <c r="C1949" s="86" t="s">
        <v>1916</v>
      </c>
      <c r="D1949" s="86" t="s">
        <v>1918</v>
      </c>
      <c r="E1949" s="86" t="s">
        <v>1893</v>
      </c>
      <c r="F1949" s="86" t="s">
        <v>1919</v>
      </c>
      <c r="G1949" s="86">
        <v>940</v>
      </c>
      <c r="H1949" s="86">
        <v>880</v>
      </c>
      <c r="I1949" s="86">
        <v>80</v>
      </c>
      <c r="K1949" s="74" t="s">
        <v>1879</v>
      </c>
      <c r="L1949" s="71">
        <f t="shared" si="103"/>
        <v>0</v>
      </c>
      <c r="M1949" s="74">
        <f t="shared" si="101"/>
        <v>64.85248</v>
      </c>
      <c r="N1949" s="72">
        <f t="shared" si="102"/>
        <v>0</v>
      </c>
      <c r="O1949" s="86" t="s">
        <v>1939</v>
      </c>
    </row>
    <row r="1950" spans="2:15" x14ac:dyDescent="0.3">
      <c r="B1950" s="83">
        <v>2020</v>
      </c>
      <c r="C1950" s="86" t="s">
        <v>1916</v>
      </c>
      <c r="D1950" s="86"/>
      <c r="E1950" s="86" t="s">
        <v>1894</v>
      </c>
      <c r="F1950" s="86" t="s">
        <v>1920</v>
      </c>
      <c r="G1950" s="86">
        <v>785</v>
      </c>
      <c r="H1950" s="86">
        <v>650</v>
      </c>
      <c r="I1950" s="86">
        <v>80</v>
      </c>
      <c r="K1950" s="74" t="s">
        <v>1879</v>
      </c>
      <c r="L1950" s="71">
        <f t="shared" si="103"/>
        <v>0</v>
      </c>
      <c r="M1950" s="74">
        <f t="shared" si="101"/>
        <v>40.003599999999999</v>
      </c>
      <c r="N1950" s="72">
        <f t="shared" si="102"/>
        <v>0</v>
      </c>
      <c r="O1950" s="86" t="s">
        <v>1939</v>
      </c>
    </row>
    <row r="1951" spans="2:15" x14ac:dyDescent="0.3">
      <c r="B1951" s="83">
        <v>2020</v>
      </c>
      <c r="C1951" s="86" t="s">
        <v>1916</v>
      </c>
      <c r="D1951" s="86" t="s">
        <v>1701</v>
      </c>
      <c r="E1951" s="83" t="s">
        <v>1702</v>
      </c>
      <c r="F1951" s="86" t="s">
        <v>1921</v>
      </c>
      <c r="G1951" s="86">
        <v>1000</v>
      </c>
      <c r="H1951" s="86">
        <v>900</v>
      </c>
      <c r="I1951" s="86">
        <v>100</v>
      </c>
      <c r="K1951" s="74" t="s">
        <v>1879</v>
      </c>
      <c r="L1951" s="71">
        <f t="shared" si="103"/>
        <v>0.2</v>
      </c>
      <c r="M1951" s="74">
        <f t="shared" si="101"/>
        <v>88.2</v>
      </c>
      <c r="N1951" s="72">
        <f t="shared" si="102"/>
        <v>0</v>
      </c>
      <c r="O1951" s="177" t="s">
        <v>1935</v>
      </c>
    </row>
    <row r="1952" spans="2:15" x14ac:dyDescent="0.3">
      <c r="B1952" s="83">
        <v>2020</v>
      </c>
      <c r="C1952" s="86" t="s">
        <v>1916</v>
      </c>
      <c r="D1952" s="86" t="s">
        <v>1922</v>
      </c>
      <c r="E1952" s="83" t="s">
        <v>1895</v>
      </c>
      <c r="F1952" s="86" t="s">
        <v>1923</v>
      </c>
      <c r="G1952" s="86">
        <v>940</v>
      </c>
      <c r="H1952" s="86">
        <v>900</v>
      </c>
      <c r="I1952" s="86">
        <v>80</v>
      </c>
      <c r="K1952" s="74" t="s">
        <v>1879</v>
      </c>
      <c r="L1952" s="71">
        <f t="shared" si="103"/>
        <v>0.2</v>
      </c>
      <c r="M1952" s="74">
        <f t="shared" si="101"/>
        <v>66.326400000000007</v>
      </c>
      <c r="N1952" s="72">
        <f t="shared" si="102"/>
        <v>0</v>
      </c>
      <c r="O1952" s="177" t="s">
        <v>1935</v>
      </c>
    </row>
    <row r="1953" spans="1:15" x14ac:dyDescent="0.3">
      <c r="A1953" s="31" t="s">
        <v>2646</v>
      </c>
      <c r="B1953" s="83">
        <v>2020</v>
      </c>
      <c r="C1953" s="86"/>
      <c r="D1953" s="86"/>
      <c r="E1953" s="86" t="s">
        <v>1896</v>
      </c>
      <c r="F1953" s="86" t="s">
        <v>1924</v>
      </c>
      <c r="G1953" s="86">
        <v>1000</v>
      </c>
      <c r="H1953" s="86">
        <v>900</v>
      </c>
      <c r="I1953" s="86">
        <v>100</v>
      </c>
      <c r="K1953" s="74" t="s">
        <v>1879</v>
      </c>
      <c r="L1953" s="71">
        <f t="shared" si="103"/>
        <v>0.2</v>
      </c>
      <c r="M1953" s="74">
        <f t="shared" si="101"/>
        <v>88.2</v>
      </c>
      <c r="N1953" s="72">
        <f t="shared" si="102"/>
        <v>0</v>
      </c>
      <c r="O1953" s="177" t="s">
        <v>1935</v>
      </c>
    </row>
  </sheetData>
  <mergeCells count="2">
    <mergeCell ref="C3:F4"/>
    <mergeCell ref="H3:M4"/>
  </mergeCells>
  <phoneticPr fontId="39" type="noConversion"/>
  <conditionalFormatting sqref="U10:AC23">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4528F-4BCD-4D03-8E9D-8BA1DFDB653F}">
  <sheetPr codeName="Feuil7"/>
  <dimension ref="A2:W88"/>
  <sheetViews>
    <sheetView topLeftCell="E1" workbookViewId="0">
      <selection activeCell="J24" sqref="J24:J27"/>
    </sheetView>
  </sheetViews>
  <sheetFormatPr baseColWidth="10" defaultRowHeight="13.8" x14ac:dyDescent="0.3"/>
  <cols>
    <col min="1" max="1" width="11.5546875" style="79"/>
    <col min="2" max="2" width="25.77734375" style="79" bestFit="1" customWidth="1"/>
    <col min="3" max="3" width="11.5546875" style="79"/>
    <col min="4" max="4" width="13.77734375" style="79" customWidth="1"/>
    <col min="5" max="5" width="17.6640625" style="79" bestFit="1" customWidth="1"/>
    <col min="6" max="6" width="25.6640625" style="79" bestFit="1" customWidth="1"/>
    <col min="7" max="7" width="28.33203125" style="79" bestFit="1" customWidth="1"/>
    <col min="8" max="9" width="11.5546875" style="79"/>
    <col min="10" max="10" width="15.88671875" style="270" customWidth="1"/>
    <col min="11" max="11" width="5.77734375" style="79" bestFit="1" customWidth="1"/>
    <col min="12" max="12" width="11.5546875" style="79"/>
    <col min="13" max="13" width="17.44140625" style="79" customWidth="1"/>
    <col min="14" max="16384" width="11.5546875" style="79"/>
  </cols>
  <sheetData>
    <row r="2" spans="1:23" x14ac:dyDescent="0.3">
      <c r="I2" s="267" t="s">
        <v>2636</v>
      </c>
      <c r="J2" s="272">
        <f>SUM(J12,J20,J28,J36,J44,J52,J60,J68,J76,J84)</f>
        <v>31069.854500000009</v>
      </c>
      <c r="K2" s="269" t="s">
        <v>2642</v>
      </c>
    </row>
    <row r="3" spans="1:23" x14ac:dyDescent="0.3">
      <c r="D3" s="298" t="s">
        <v>2623</v>
      </c>
      <c r="E3" s="298"/>
      <c r="F3" s="298"/>
      <c r="G3" s="298"/>
      <c r="I3" s="267" t="s">
        <v>2639</v>
      </c>
      <c r="J3" s="273">
        <f>SUM(J14,J22,J30,J38,J46,J54,J62,J70,J78,J86)</f>
        <v>1087.43715</v>
      </c>
      <c r="K3" s="268" t="s">
        <v>2642</v>
      </c>
    </row>
    <row r="4" spans="1:23" x14ac:dyDescent="0.3">
      <c r="D4" s="300"/>
      <c r="E4" s="300"/>
      <c r="F4" s="300"/>
      <c r="G4" s="300"/>
    </row>
    <row r="6" spans="1:23" ht="14.4" customHeight="1" x14ac:dyDescent="0.3">
      <c r="M6" s="317" t="s">
        <v>2682</v>
      </c>
      <c r="N6" s="317" t="s">
        <v>2681</v>
      </c>
      <c r="O6" s="321" t="s">
        <v>2683</v>
      </c>
      <c r="P6" s="322"/>
      <c r="Q6" s="322"/>
      <c r="R6" s="322"/>
      <c r="S6" s="322"/>
      <c r="T6" s="322"/>
      <c r="U6" s="322"/>
      <c r="V6" s="322"/>
      <c r="W6" s="323"/>
    </row>
    <row r="7" spans="1:23" x14ac:dyDescent="0.3">
      <c r="M7" s="318"/>
      <c r="N7" s="318"/>
      <c r="O7" s="288" t="s">
        <v>5</v>
      </c>
      <c r="P7" s="288" t="s">
        <v>6</v>
      </c>
      <c r="Q7" s="288" t="s">
        <v>4</v>
      </c>
      <c r="R7" s="288" t="s">
        <v>1</v>
      </c>
      <c r="S7" s="288" t="s">
        <v>2</v>
      </c>
      <c r="T7" s="288" t="s">
        <v>3</v>
      </c>
      <c r="U7" s="288" t="s">
        <v>8</v>
      </c>
      <c r="V7" s="288" t="s">
        <v>7</v>
      </c>
      <c r="W7" s="288" t="s">
        <v>9</v>
      </c>
    </row>
    <row r="8" spans="1:23" ht="21" x14ac:dyDescent="0.3">
      <c r="A8" s="327" t="s">
        <v>2397</v>
      </c>
      <c r="B8" s="327"/>
      <c r="C8" s="265" t="s">
        <v>2625</v>
      </c>
      <c r="D8" s="265" t="s">
        <v>2626</v>
      </c>
      <c r="E8" s="265" t="s">
        <v>2627</v>
      </c>
      <c r="F8" s="265" t="s">
        <v>2628</v>
      </c>
      <c r="G8" s="265" t="s">
        <v>2629</v>
      </c>
      <c r="H8" s="265" t="s">
        <v>2630</v>
      </c>
      <c r="I8" s="265" t="s">
        <v>2631</v>
      </c>
      <c r="J8" s="328" t="s">
        <v>2640</v>
      </c>
      <c r="M8" s="289" t="s">
        <v>2677</v>
      </c>
      <c r="N8" s="289">
        <v>12.5</v>
      </c>
      <c r="O8" s="320">
        <v>10</v>
      </c>
      <c r="P8" s="324">
        <v>13</v>
      </c>
      <c r="Q8" s="324">
        <v>11</v>
      </c>
      <c r="R8" s="324">
        <v>10</v>
      </c>
      <c r="S8" s="324">
        <v>2</v>
      </c>
      <c r="T8" s="324">
        <v>2</v>
      </c>
      <c r="U8" s="324">
        <v>6</v>
      </c>
      <c r="V8" s="324">
        <v>2</v>
      </c>
      <c r="W8" s="324">
        <v>4</v>
      </c>
    </row>
    <row r="9" spans="1:23" ht="14.4" x14ac:dyDescent="0.3">
      <c r="A9" s="331"/>
      <c r="B9" s="265" t="s">
        <v>2624</v>
      </c>
      <c r="C9" s="264">
        <v>300</v>
      </c>
      <c r="D9" s="264"/>
      <c r="E9" s="264"/>
      <c r="F9" s="264"/>
      <c r="G9" s="264"/>
      <c r="H9" s="264"/>
      <c r="I9" s="264"/>
      <c r="J9" s="329"/>
      <c r="M9" s="289" t="s">
        <v>2678</v>
      </c>
      <c r="N9" s="289">
        <v>16.5</v>
      </c>
      <c r="O9" s="320"/>
      <c r="P9" s="325"/>
      <c r="Q9" s="325"/>
      <c r="R9" s="325"/>
      <c r="S9" s="325"/>
      <c r="T9" s="325"/>
      <c r="U9" s="325"/>
      <c r="V9" s="325"/>
      <c r="W9" s="325"/>
    </row>
    <row r="10" spans="1:23" ht="14.4" x14ac:dyDescent="0.3">
      <c r="A10" s="331"/>
      <c r="B10" s="265" t="s">
        <v>2632</v>
      </c>
      <c r="C10" s="265">
        <v>650</v>
      </c>
      <c r="D10" s="265">
        <v>825</v>
      </c>
      <c r="E10" s="265">
        <v>220</v>
      </c>
      <c r="F10" s="265">
        <v>92</v>
      </c>
      <c r="G10" s="265">
        <v>0.37</v>
      </c>
      <c r="H10" s="265">
        <v>370</v>
      </c>
      <c r="I10" s="265">
        <f>150*3.7</f>
        <v>555</v>
      </c>
      <c r="J10" s="329"/>
      <c r="M10" s="289" t="s">
        <v>2679</v>
      </c>
      <c r="N10" s="289">
        <v>18.5</v>
      </c>
      <c r="O10" s="320"/>
      <c r="P10" s="325"/>
      <c r="Q10" s="325"/>
      <c r="R10" s="325"/>
      <c r="S10" s="325"/>
      <c r="T10" s="325"/>
      <c r="U10" s="325"/>
      <c r="V10" s="325"/>
      <c r="W10" s="325"/>
    </row>
    <row r="11" spans="1:23" ht="14.4" x14ac:dyDescent="0.3">
      <c r="A11" s="331"/>
      <c r="B11" s="265" t="s">
        <v>619</v>
      </c>
      <c r="C11" s="265" t="s">
        <v>2633</v>
      </c>
      <c r="D11" s="265" t="s">
        <v>2633</v>
      </c>
      <c r="E11" s="265" t="s">
        <v>2633</v>
      </c>
      <c r="F11" s="265" t="s">
        <v>2633</v>
      </c>
      <c r="G11" s="265" t="s">
        <v>2633</v>
      </c>
      <c r="H11" s="265" t="s">
        <v>2634</v>
      </c>
      <c r="I11" s="265" t="s">
        <v>2634</v>
      </c>
      <c r="J11" s="330"/>
      <c r="M11" s="289" t="s">
        <v>2680</v>
      </c>
      <c r="N11" s="289">
        <v>23</v>
      </c>
      <c r="O11" s="320"/>
      <c r="P11" s="326"/>
      <c r="Q11" s="326"/>
      <c r="R11" s="326"/>
      <c r="S11" s="326"/>
      <c r="T11" s="326"/>
      <c r="U11" s="326"/>
      <c r="V11" s="326"/>
      <c r="W11" s="326"/>
    </row>
    <row r="12" spans="1:23" ht="14.4" x14ac:dyDescent="0.3">
      <c r="A12" s="331"/>
      <c r="B12" s="265" t="s">
        <v>2635</v>
      </c>
      <c r="C12" s="266">
        <f>C10*C9/1000</f>
        <v>195</v>
      </c>
      <c r="D12" s="266">
        <f t="shared" ref="D12:I12" si="0">D10*D9/1000</f>
        <v>0</v>
      </c>
      <c r="E12" s="266">
        <f t="shared" si="0"/>
        <v>0</v>
      </c>
      <c r="F12" s="266">
        <f t="shared" si="0"/>
        <v>0</v>
      </c>
      <c r="G12" s="266">
        <f t="shared" si="0"/>
        <v>0</v>
      </c>
      <c r="H12" s="266">
        <f t="shared" si="0"/>
        <v>0</v>
      </c>
      <c r="I12" s="266">
        <f t="shared" si="0"/>
        <v>0</v>
      </c>
      <c r="J12" s="274">
        <f>SUM(C12:I12)</f>
        <v>195</v>
      </c>
      <c r="M12" s="289" t="s">
        <v>2690</v>
      </c>
      <c r="N12" s="289">
        <v>2</v>
      </c>
      <c r="O12" s="287">
        <v>12</v>
      </c>
      <c r="P12" s="287">
        <v>10</v>
      </c>
      <c r="Q12" s="287">
        <v>11</v>
      </c>
      <c r="R12" s="287">
        <v>7</v>
      </c>
      <c r="S12" s="287">
        <v>2</v>
      </c>
      <c r="T12" s="287">
        <v>7</v>
      </c>
      <c r="U12" s="287">
        <v>4</v>
      </c>
      <c r="V12" s="287">
        <v>5</v>
      </c>
      <c r="W12" s="287">
        <v>2</v>
      </c>
    </row>
    <row r="13" spans="1:23" ht="13.8" customHeight="1" x14ac:dyDescent="0.3">
      <c r="A13" s="331"/>
      <c r="B13" s="265" t="s">
        <v>2637</v>
      </c>
      <c r="C13" s="266">
        <v>30</v>
      </c>
      <c r="D13" s="266">
        <v>30</v>
      </c>
      <c r="E13" s="266">
        <v>30</v>
      </c>
      <c r="F13" s="266">
        <v>30</v>
      </c>
      <c r="G13" s="266">
        <v>30</v>
      </c>
      <c r="H13" s="266">
        <v>10</v>
      </c>
      <c r="I13" s="266">
        <v>10</v>
      </c>
      <c r="J13" s="271" t="s">
        <v>2641</v>
      </c>
      <c r="M13" s="290" t="s">
        <v>2684</v>
      </c>
      <c r="N13" s="290">
        <v>2</v>
      </c>
      <c r="O13" s="287">
        <v>6</v>
      </c>
      <c r="P13" s="287">
        <v>4</v>
      </c>
      <c r="Q13" s="287">
        <v>3</v>
      </c>
      <c r="R13" s="287">
        <v>4</v>
      </c>
      <c r="S13" s="287">
        <v>3</v>
      </c>
      <c r="T13" s="287">
        <v>11</v>
      </c>
      <c r="U13" s="287">
        <v>3</v>
      </c>
      <c r="V13" s="287">
        <v>1</v>
      </c>
      <c r="W13" s="287">
        <v>1</v>
      </c>
    </row>
    <row r="14" spans="1:23" ht="13.8" customHeight="1" x14ac:dyDescent="0.3">
      <c r="A14" s="331"/>
      <c r="B14" s="265" t="s">
        <v>2638</v>
      </c>
      <c r="C14" s="266">
        <f>C12/C13</f>
        <v>6.5</v>
      </c>
      <c r="D14" s="266">
        <f t="shared" ref="D14:I14" si="1">D12/D13</f>
        <v>0</v>
      </c>
      <c r="E14" s="266">
        <f t="shared" si="1"/>
        <v>0</v>
      </c>
      <c r="F14" s="266">
        <f t="shared" si="1"/>
        <v>0</v>
      </c>
      <c r="G14" s="266">
        <f t="shared" si="1"/>
        <v>0</v>
      </c>
      <c r="H14" s="266">
        <f t="shared" si="1"/>
        <v>0</v>
      </c>
      <c r="I14" s="266">
        <f t="shared" si="1"/>
        <v>0</v>
      </c>
      <c r="J14" s="274">
        <f>SUM(C14:I14)</f>
        <v>6.5</v>
      </c>
      <c r="M14" s="290" t="s">
        <v>2685</v>
      </c>
      <c r="N14" s="290">
        <v>2</v>
      </c>
      <c r="O14" s="287">
        <v>1</v>
      </c>
      <c r="P14" s="287">
        <v>1</v>
      </c>
      <c r="Q14" s="287">
        <v>0</v>
      </c>
      <c r="R14" s="287">
        <v>0</v>
      </c>
      <c r="S14" s="287">
        <v>0</v>
      </c>
      <c r="T14" s="287">
        <v>0</v>
      </c>
      <c r="U14" s="287">
        <v>1</v>
      </c>
      <c r="V14" s="287">
        <v>0</v>
      </c>
      <c r="W14" s="287">
        <v>0</v>
      </c>
    </row>
    <row r="15" spans="1:23" x14ac:dyDescent="0.3">
      <c r="M15" s="290" t="s">
        <v>2691</v>
      </c>
      <c r="N15" s="290">
        <v>2</v>
      </c>
      <c r="O15" s="287">
        <v>1</v>
      </c>
      <c r="P15" s="287">
        <v>0</v>
      </c>
      <c r="Q15" s="287">
        <v>0</v>
      </c>
      <c r="R15" s="287">
        <v>0</v>
      </c>
      <c r="S15" s="287">
        <v>0</v>
      </c>
      <c r="T15" s="287">
        <v>1</v>
      </c>
      <c r="U15" s="287">
        <v>2</v>
      </c>
      <c r="V15" s="287">
        <v>0</v>
      </c>
      <c r="W15" s="287">
        <v>0</v>
      </c>
    </row>
    <row r="16" spans="1:23" ht="21" x14ac:dyDescent="0.3">
      <c r="A16" s="327" t="s">
        <v>6</v>
      </c>
      <c r="B16" s="327"/>
      <c r="C16" s="265" t="s">
        <v>2625</v>
      </c>
      <c r="D16" s="265" t="s">
        <v>2626</v>
      </c>
      <c r="E16" s="265" t="s">
        <v>2627</v>
      </c>
      <c r="F16" s="265" t="s">
        <v>2628</v>
      </c>
      <c r="G16" s="265" t="s">
        <v>2629</v>
      </c>
      <c r="H16" s="265" t="s">
        <v>2630</v>
      </c>
      <c r="I16" s="265" t="s">
        <v>2631</v>
      </c>
      <c r="J16" s="328" t="s">
        <v>2640</v>
      </c>
      <c r="M16" s="290" t="s">
        <v>2686</v>
      </c>
      <c r="N16" s="290">
        <v>2</v>
      </c>
      <c r="O16" s="287">
        <v>4</v>
      </c>
      <c r="P16" s="287">
        <v>5</v>
      </c>
      <c r="Q16" s="287">
        <v>7</v>
      </c>
      <c r="R16" s="287">
        <v>4</v>
      </c>
      <c r="S16" s="287">
        <v>1</v>
      </c>
      <c r="T16" s="287">
        <v>3</v>
      </c>
      <c r="U16" s="287">
        <v>3</v>
      </c>
      <c r="V16" s="287">
        <v>1</v>
      </c>
      <c r="W16" s="287">
        <v>2</v>
      </c>
    </row>
    <row r="17" spans="1:23" x14ac:dyDescent="0.3">
      <c r="A17" s="331"/>
      <c r="B17" s="265" t="s">
        <v>2624</v>
      </c>
      <c r="C17" s="264"/>
      <c r="D17" s="264"/>
      <c r="E17" s="264">
        <v>5600</v>
      </c>
      <c r="F17" s="264">
        <v>55800</v>
      </c>
      <c r="G17" s="264">
        <v>21000</v>
      </c>
      <c r="H17" s="264">
        <f>AVERAGEIF($O$7:$W$7,$A16,$O$21:$W$21)</f>
        <v>32</v>
      </c>
      <c r="I17" s="264">
        <f>AVERAGEIF($O$7:$W$7,$A16,$O$20:$W$20)</f>
        <v>260.5</v>
      </c>
      <c r="J17" s="329"/>
      <c r="M17" s="290" t="s">
        <v>2687</v>
      </c>
      <c r="N17" s="290">
        <v>2</v>
      </c>
      <c r="O17" s="287">
        <v>3</v>
      </c>
      <c r="P17" s="287">
        <v>4</v>
      </c>
      <c r="Q17" s="287">
        <v>5</v>
      </c>
      <c r="R17" s="287">
        <v>4</v>
      </c>
      <c r="S17" s="287">
        <v>1</v>
      </c>
      <c r="T17" s="287">
        <v>3</v>
      </c>
      <c r="U17" s="287">
        <v>2</v>
      </c>
      <c r="V17" s="287">
        <v>1</v>
      </c>
      <c r="W17" s="287">
        <v>1</v>
      </c>
    </row>
    <row r="18" spans="1:23" x14ac:dyDescent="0.3">
      <c r="A18" s="331"/>
      <c r="B18" s="265" t="s">
        <v>2632</v>
      </c>
      <c r="C18" s="265">
        <v>650</v>
      </c>
      <c r="D18" s="265">
        <v>825</v>
      </c>
      <c r="E18" s="265">
        <v>220</v>
      </c>
      <c r="F18" s="265">
        <v>92</v>
      </c>
      <c r="G18" s="265">
        <v>0.37</v>
      </c>
      <c r="H18" s="265">
        <v>370</v>
      </c>
      <c r="I18" s="265">
        <f>150*3.7</f>
        <v>555</v>
      </c>
      <c r="J18" s="329"/>
      <c r="M18" s="290" t="s">
        <v>2688</v>
      </c>
      <c r="N18" s="290">
        <v>2</v>
      </c>
      <c r="O18" s="287">
        <v>2</v>
      </c>
      <c r="P18" s="287" t="s">
        <v>2694</v>
      </c>
      <c r="Q18" s="287">
        <v>3</v>
      </c>
      <c r="R18" s="287">
        <v>2</v>
      </c>
      <c r="S18" s="287">
        <v>1</v>
      </c>
      <c r="T18" s="287">
        <v>1</v>
      </c>
      <c r="U18" s="287">
        <v>2</v>
      </c>
      <c r="V18" s="287">
        <v>1</v>
      </c>
      <c r="W18" s="287">
        <v>1</v>
      </c>
    </row>
    <row r="19" spans="1:23" x14ac:dyDescent="0.3">
      <c r="A19" s="331"/>
      <c r="B19" s="265" t="s">
        <v>619</v>
      </c>
      <c r="C19" s="265" t="s">
        <v>2633</v>
      </c>
      <c r="D19" s="265" t="s">
        <v>2633</v>
      </c>
      <c r="E19" s="265" t="s">
        <v>2633</v>
      </c>
      <c r="F19" s="265" t="s">
        <v>2633</v>
      </c>
      <c r="G19" s="265" t="s">
        <v>2633</v>
      </c>
      <c r="H19" s="265" t="s">
        <v>2634</v>
      </c>
      <c r="I19" s="265" t="s">
        <v>2634</v>
      </c>
      <c r="J19" s="330"/>
      <c r="M19" s="290" t="s">
        <v>2689</v>
      </c>
      <c r="N19" s="290">
        <v>2</v>
      </c>
      <c r="O19" s="287">
        <v>1</v>
      </c>
      <c r="P19" s="287">
        <v>2</v>
      </c>
      <c r="Q19" s="287">
        <v>2</v>
      </c>
      <c r="R19" s="287">
        <v>3</v>
      </c>
      <c r="S19" s="287">
        <v>1</v>
      </c>
      <c r="T19" s="287">
        <v>2</v>
      </c>
      <c r="U19" s="287">
        <v>2</v>
      </c>
      <c r="V19" s="287">
        <v>3</v>
      </c>
      <c r="W19" s="287">
        <v>1</v>
      </c>
    </row>
    <row r="20" spans="1:23" x14ac:dyDescent="0.3">
      <c r="A20" s="331"/>
      <c r="B20" s="265" t="s">
        <v>2635</v>
      </c>
      <c r="C20" s="266">
        <f>C18*C17/1000</f>
        <v>0</v>
      </c>
      <c r="D20" s="266">
        <f t="shared" ref="D20:I20" si="2">D18*D17/1000</f>
        <v>0</v>
      </c>
      <c r="E20" s="266">
        <f t="shared" si="2"/>
        <v>1232</v>
      </c>
      <c r="F20" s="266">
        <f t="shared" si="2"/>
        <v>5133.6000000000004</v>
      </c>
      <c r="G20" s="266">
        <f t="shared" si="2"/>
        <v>7.77</v>
      </c>
      <c r="H20" s="266">
        <f t="shared" si="2"/>
        <v>11.84</v>
      </c>
      <c r="I20" s="266">
        <f t="shared" si="2"/>
        <v>144.57749999999999</v>
      </c>
      <c r="J20" s="274">
        <f>SUM(C20:I20)</f>
        <v>6529.7875000000013</v>
      </c>
      <c r="M20" s="319" t="s">
        <v>2695</v>
      </c>
      <c r="N20" s="290" t="s">
        <v>2692</v>
      </c>
      <c r="O20" s="287">
        <f>O8*$N10+O12*$N12</f>
        <v>209</v>
      </c>
      <c r="P20" s="287">
        <f t="shared" ref="P20:W20" si="3">P8*$N10+P12*$N12</f>
        <v>260.5</v>
      </c>
      <c r="Q20" s="287">
        <f t="shared" si="3"/>
        <v>225.5</v>
      </c>
      <c r="R20" s="287">
        <f t="shared" si="3"/>
        <v>199</v>
      </c>
      <c r="S20" s="287">
        <f t="shared" si="3"/>
        <v>41</v>
      </c>
      <c r="T20" s="287">
        <f t="shared" si="3"/>
        <v>51</v>
      </c>
      <c r="U20" s="287">
        <f t="shared" si="3"/>
        <v>119</v>
      </c>
      <c r="V20" s="287">
        <f t="shared" si="3"/>
        <v>47</v>
      </c>
      <c r="W20" s="287">
        <f t="shared" si="3"/>
        <v>78</v>
      </c>
    </row>
    <row r="21" spans="1:23" ht="27.6" x14ac:dyDescent="0.3">
      <c r="A21" s="331"/>
      <c r="B21" s="265" t="s">
        <v>2637</v>
      </c>
      <c r="C21" s="266">
        <v>30</v>
      </c>
      <c r="D21" s="266">
        <v>30</v>
      </c>
      <c r="E21" s="266">
        <v>30</v>
      </c>
      <c r="F21" s="266">
        <v>30</v>
      </c>
      <c r="G21" s="266">
        <v>30</v>
      </c>
      <c r="H21" s="266">
        <v>10</v>
      </c>
      <c r="I21" s="266">
        <v>10</v>
      </c>
      <c r="J21" s="271" t="s">
        <v>2641</v>
      </c>
      <c r="M21" s="319"/>
      <c r="N21" s="290" t="s">
        <v>2693</v>
      </c>
      <c r="O21" s="287">
        <f t="shared" ref="O21:W21" si="4">SUMPRODUCT($N13:$N19,O13:O19)</f>
        <v>36</v>
      </c>
      <c r="P21" s="287">
        <f t="shared" si="4"/>
        <v>32</v>
      </c>
      <c r="Q21" s="287">
        <f t="shared" si="4"/>
        <v>40</v>
      </c>
      <c r="R21" s="287">
        <f t="shared" si="4"/>
        <v>34</v>
      </c>
      <c r="S21" s="287">
        <f t="shared" si="4"/>
        <v>14</v>
      </c>
      <c r="T21" s="287">
        <f t="shared" si="4"/>
        <v>42</v>
      </c>
      <c r="U21" s="287">
        <f t="shared" si="4"/>
        <v>30</v>
      </c>
      <c r="V21" s="287">
        <f t="shared" si="4"/>
        <v>14</v>
      </c>
      <c r="W21" s="287">
        <f t="shared" si="4"/>
        <v>12</v>
      </c>
    </row>
    <row r="22" spans="1:23" x14ac:dyDescent="0.3">
      <c r="A22" s="331"/>
      <c r="B22" s="265" t="s">
        <v>2638</v>
      </c>
      <c r="C22" s="266">
        <f>C20/C21</f>
        <v>0</v>
      </c>
      <c r="D22" s="266">
        <f t="shared" ref="D22:I22" si="5">D20/D21</f>
        <v>0</v>
      </c>
      <c r="E22" s="266">
        <f t="shared" si="5"/>
        <v>41.06666666666667</v>
      </c>
      <c r="F22" s="266">
        <f t="shared" si="5"/>
        <v>171.12</v>
      </c>
      <c r="G22" s="266">
        <f t="shared" si="5"/>
        <v>0.25900000000000001</v>
      </c>
      <c r="H22" s="266">
        <f t="shared" si="5"/>
        <v>1.1839999999999999</v>
      </c>
      <c r="I22" s="266">
        <f t="shared" si="5"/>
        <v>14.457749999999999</v>
      </c>
      <c r="J22" s="274">
        <f>SUM(C22:I22)</f>
        <v>228.08741666666666</v>
      </c>
    </row>
    <row r="24" spans="1:23" ht="21" x14ac:dyDescent="0.3">
      <c r="A24" s="327" t="s">
        <v>4</v>
      </c>
      <c r="B24" s="327"/>
      <c r="C24" s="265" t="s">
        <v>2625</v>
      </c>
      <c r="D24" s="265" t="s">
        <v>2626</v>
      </c>
      <c r="E24" s="265" t="s">
        <v>2627</v>
      </c>
      <c r="F24" s="265" t="s">
        <v>2628</v>
      </c>
      <c r="G24" s="265" t="s">
        <v>2629</v>
      </c>
      <c r="H24" s="265" t="s">
        <v>2630</v>
      </c>
      <c r="I24" s="265" t="s">
        <v>2631</v>
      </c>
      <c r="J24" s="328" t="s">
        <v>2640</v>
      </c>
    </row>
    <row r="25" spans="1:23" x14ac:dyDescent="0.3">
      <c r="A25" s="331"/>
      <c r="B25" s="265" t="s">
        <v>2624</v>
      </c>
      <c r="C25" s="264">
        <v>190</v>
      </c>
      <c r="D25" s="264"/>
      <c r="E25" s="264">
        <v>4300</v>
      </c>
      <c r="F25" s="264">
        <v>34010</v>
      </c>
      <c r="G25" s="264">
        <v>27000</v>
      </c>
      <c r="H25" s="264">
        <f>AVERAGEIF($O$7:$W$7,$A24,$O$21:$W$21)</f>
        <v>40</v>
      </c>
      <c r="I25" s="264">
        <f>AVERAGEIF($O$7:$W$7,$A24,$O$20:$W$20)</f>
        <v>225.5</v>
      </c>
      <c r="J25" s="329"/>
    </row>
    <row r="26" spans="1:23" x14ac:dyDescent="0.3">
      <c r="A26" s="331"/>
      <c r="B26" s="265" t="s">
        <v>2632</v>
      </c>
      <c r="C26" s="265">
        <v>650</v>
      </c>
      <c r="D26" s="265">
        <v>825</v>
      </c>
      <c r="E26" s="265">
        <v>220</v>
      </c>
      <c r="F26" s="265">
        <v>92</v>
      </c>
      <c r="G26" s="265">
        <v>0.37</v>
      </c>
      <c r="H26" s="265">
        <v>370</v>
      </c>
      <c r="I26" s="265">
        <f>150*3.7</f>
        <v>555</v>
      </c>
      <c r="J26" s="329"/>
    </row>
    <row r="27" spans="1:23" x14ac:dyDescent="0.3">
      <c r="A27" s="331"/>
      <c r="B27" s="265" t="s">
        <v>619</v>
      </c>
      <c r="C27" s="265" t="s">
        <v>2633</v>
      </c>
      <c r="D27" s="265" t="s">
        <v>2633</v>
      </c>
      <c r="E27" s="265" t="s">
        <v>2633</v>
      </c>
      <c r="F27" s="265" t="s">
        <v>2633</v>
      </c>
      <c r="G27" s="265" t="s">
        <v>2633</v>
      </c>
      <c r="H27" s="265" t="s">
        <v>2634</v>
      </c>
      <c r="I27" s="265" t="s">
        <v>2634</v>
      </c>
      <c r="J27" s="330"/>
    </row>
    <row r="28" spans="1:23" x14ac:dyDescent="0.3">
      <c r="A28" s="331"/>
      <c r="B28" s="265" t="s">
        <v>2635</v>
      </c>
      <c r="C28" s="266">
        <f>C26*C25/1000</f>
        <v>123.5</v>
      </c>
      <c r="D28" s="266">
        <f t="shared" ref="D28:I28" si="6">D26*D25/1000</f>
        <v>0</v>
      </c>
      <c r="E28" s="266">
        <f t="shared" si="6"/>
        <v>946</v>
      </c>
      <c r="F28" s="266">
        <f t="shared" si="6"/>
        <v>3128.92</v>
      </c>
      <c r="G28" s="266">
        <f t="shared" si="6"/>
        <v>9.99</v>
      </c>
      <c r="H28" s="266">
        <f t="shared" si="6"/>
        <v>14.8</v>
      </c>
      <c r="I28" s="266">
        <f t="shared" si="6"/>
        <v>125.1525</v>
      </c>
      <c r="J28" s="274">
        <f>SUM(C28:I28)</f>
        <v>4348.3625000000002</v>
      </c>
    </row>
    <row r="29" spans="1:23" ht="27.6" x14ac:dyDescent="0.3">
      <c r="A29" s="331"/>
      <c r="B29" s="265" t="s">
        <v>2637</v>
      </c>
      <c r="C29" s="266">
        <v>30</v>
      </c>
      <c r="D29" s="266">
        <v>30</v>
      </c>
      <c r="E29" s="266">
        <v>30</v>
      </c>
      <c r="F29" s="266">
        <v>30</v>
      </c>
      <c r="G29" s="266">
        <v>30</v>
      </c>
      <c r="H29" s="266">
        <v>10</v>
      </c>
      <c r="I29" s="266">
        <v>10</v>
      </c>
      <c r="J29" s="271" t="s">
        <v>2641</v>
      </c>
    </row>
    <row r="30" spans="1:23" x14ac:dyDescent="0.3">
      <c r="A30" s="331"/>
      <c r="B30" s="265" t="s">
        <v>2638</v>
      </c>
      <c r="C30" s="266">
        <f>C28/C29</f>
        <v>4.1166666666666663</v>
      </c>
      <c r="D30" s="266">
        <f t="shared" ref="D30" si="7">D28/D29</f>
        <v>0</v>
      </c>
      <c r="E30" s="266">
        <f t="shared" ref="E30" si="8">E28/E29</f>
        <v>31.533333333333335</v>
      </c>
      <c r="F30" s="266">
        <f t="shared" ref="F30" si="9">F28/F29</f>
        <v>104.29733333333334</v>
      </c>
      <c r="G30" s="266">
        <f t="shared" ref="G30" si="10">G28/G29</f>
        <v>0.33300000000000002</v>
      </c>
      <c r="H30" s="266">
        <f t="shared" ref="H30" si="11">H28/H29</f>
        <v>1.48</v>
      </c>
      <c r="I30" s="266">
        <f t="shared" ref="I30" si="12">I28/I29</f>
        <v>12.51525</v>
      </c>
      <c r="J30" s="274">
        <f>SUM(C30:I30)</f>
        <v>154.27558333333334</v>
      </c>
    </row>
    <row r="32" spans="1:23" ht="21" x14ac:dyDescent="0.3">
      <c r="A32" s="327" t="s">
        <v>5</v>
      </c>
      <c r="B32" s="327"/>
      <c r="C32" s="265" t="s">
        <v>2625</v>
      </c>
      <c r="D32" s="265" t="s">
        <v>2626</v>
      </c>
      <c r="E32" s="265" t="s">
        <v>2627</v>
      </c>
      <c r="F32" s="265" t="s">
        <v>2628</v>
      </c>
      <c r="G32" s="265" t="s">
        <v>2629</v>
      </c>
      <c r="H32" s="265" t="s">
        <v>2630</v>
      </c>
      <c r="I32" s="265" t="s">
        <v>2631</v>
      </c>
      <c r="J32" s="328" t="s">
        <v>2640</v>
      </c>
    </row>
    <row r="33" spans="1:10" x14ac:dyDescent="0.3">
      <c r="A33" s="331"/>
      <c r="B33" s="265" t="s">
        <v>2624</v>
      </c>
      <c r="C33" s="264">
        <v>150</v>
      </c>
      <c r="D33" s="264"/>
      <c r="E33" s="264">
        <v>9400</v>
      </c>
      <c r="F33" s="264">
        <v>26600</v>
      </c>
      <c r="G33" s="264">
        <v>31000</v>
      </c>
      <c r="H33" s="264">
        <f>AVERAGEIF($O$7:$W$7,$A32,$O$21:$W$21)</f>
        <v>36</v>
      </c>
      <c r="I33" s="264">
        <f>AVERAGEIF($O$7:$W$7,$A32,$O$20:$W$20)</f>
        <v>209</v>
      </c>
      <c r="J33" s="329"/>
    </row>
    <row r="34" spans="1:10" x14ac:dyDescent="0.3">
      <c r="A34" s="331"/>
      <c r="B34" s="265" t="s">
        <v>2632</v>
      </c>
      <c r="C34" s="265">
        <v>650</v>
      </c>
      <c r="D34" s="265">
        <v>825</v>
      </c>
      <c r="E34" s="265">
        <v>220</v>
      </c>
      <c r="F34" s="265">
        <v>92</v>
      </c>
      <c r="G34" s="265">
        <v>0.37</v>
      </c>
      <c r="H34" s="265">
        <v>370</v>
      </c>
      <c r="I34" s="265">
        <f>150*3.7</f>
        <v>555</v>
      </c>
      <c r="J34" s="329"/>
    </row>
    <row r="35" spans="1:10" x14ac:dyDescent="0.3">
      <c r="A35" s="331"/>
      <c r="B35" s="265" t="s">
        <v>619</v>
      </c>
      <c r="C35" s="265" t="s">
        <v>2633</v>
      </c>
      <c r="D35" s="265" t="s">
        <v>2633</v>
      </c>
      <c r="E35" s="265" t="s">
        <v>2633</v>
      </c>
      <c r="F35" s="265" t="s">
        <v>2633</v>
      </c>
      <c r="G35" s="265" t="s">
        <v>2633</v>
      </c>
      <c r="H35" s="265" t="s">
        <v>2634</v>
      </c>
      <c r="I35" s="265" t="s">
        <v>2634</v>
      </c>
      <c r="J35" s="330"/>
    </row>
    <row r="36" spans="1:10" x14ac:dyDescent="0.3">
      <c r="A36" s="331"/>
      <c r="B36" s="265" t="s">
        <v>2635</v>
      </c>
      <c r="C36" s="266">
        <f>C34*C33/1000</f>
        <v>97.5</v>
      </c>
      <c r="D36" s="266">
        <f t="shared" ref="D36:I36" si="13">D34*D33/1000</f>
        <v>0</v>
      </c>
      <c r="E36" s="266">
        <f t="shared" si="13"/>
        <v>2068</v>
      </c>
      <c r="F36" s="266">
        <f t="shared" si="13"/>
        <v>2447.1999999999998</v>
      </c>
      <c r="G36" s="266">
        <f t="shared" si="13"/>
        <v>11.47</v>
      </c>
      <c r="H36" s="266">
        <f t="shared" si="13"/>
        <v>13.32</v>
      </c>
      <c r="I36" s="266">
        <f t="shared" si="13"/>
        <v>115.995</v>
      </c>
      <c r="J36" s="274">
        <f>SUM(C36:I36)</f>
        <v>4753.4849999999997</v>
      </c>
    </row>
    <row r="37" spans="1:10" ht="27.6" x14ac:dyDescent="0.3">
      <c r="A37" s="331"/>
      <c r="B37" s="265" t="s">
        <v>2637</v>
      </c>
      <c r="C37" s="266">
        <v>30</v>
      </c>
      <c r="D37" s="266">
        <v>30</v>
      </c>
      <c r="E37" s="266">
        <v>30</v>
      </c>
      <c r="F37" s="266">
        <v>30</v>
      </c>
      <c r="G37" s="266">
        <v>30</v>
      </c>
      <c r="H37" s="266">
        <v>10</v>
      </c>
      <c r="I37" s="266">
        <v>10</v>
      </c>
      <c r="J37" s="271" t="s">
        <v>2641</v>
      </c>
    </row>
    <row r="38" spans="1:10" x14ac:dyDescent="0.3">
      <c r="A38" s="331"/>
      <c r="B38" s="265" t="s">
        <v>2638</v>
      </c>
      <c r="C38" s="266">
        <f>C36/C37</f>
        <v>3.25</v>
      </c>
      <c r="D38" s="266">
        <f t="shared" ref="D38" si="14">D36/D37</f>
        <v>0</v>
      </c>
      <c r="E38" s="266">
        <f t="shared" ref="E38" si="15">E36/E37</f>
        <v>68.933333333333337</v>
      </c>
      <c r="F38" s="266">
        <f t="shared" ref="F38" si="16">F36/F37</f>
        <v>81.573333333333323</v>
      </c>
      <c r="G38" s="266">
        <f t="shared" ref="G38" si="17">G36/G37</f>
        <v>0.38233333333333336</v>
      </c>
      <c r="H38" s="266">
        <f t="shared" ref="H38" si="18">H36/H37</f>
        <v>1.3320000000000001</v>
      </c>
      <c r="I38" s="266">
        <f t="shared" ref="I38" si="19">I36/I37</f>
        <v>11.599500000000001</v>
      </c>
      <c r="J38" s="274">
        <f>SUM(C38:I38)</f>
        <v>167.07049999999998</v>
      </c>
    </row>
    <row r="40" spans="1:10" ht="21" x14ac:dyDescent="0.3">
      <c r="A40" s="327" t="s">
        <v>1</v>
      </c>
      <c r="B40" s="327"/>
      <c r="C40" s="265" t="s">
        <v>2625</v>
      </c>
      <c r="D40" s="265" t="s">
        <v>2626</v>
      </c>
      <c r="E40" s="265" t="s">
        <v>2627</v>
      </c>
      <c r="F40" s="265" t="s">
        <v>2628</v>
      </c>
      <c r="G40" s="265" t="s">
        <v>2629</v>
      </c>
      <c r="H40" s="265" t="s">
        <v>2630</v>
      </c>
      <c r="I40" s="265" t="s">
        <v>2631</v>
      </c>
      <c r="J40" s="328" t="s">
        <v>2640</v>
      </c>
    </row>
    <row r="41" spans="1:10" x14ac:dyDescent="0.3">
      <c r="A41" s="331"/>
      <c r="B41" s="265" t="s">
        <v>2624</v>
      </c>
      <c r="C41" s="264">
        <v>210</v>
      </c>
      <c r="D41" s="264"/>
      <c r="E41" s="264">
        <v>6000</v>
      </c>
      <c r="F41" s="264">
        <v>14180</v>
      </c>
      <c r="G41" s="264">
        <v>20000</v>
      </c>
      <c r="H41" s="264">
        <f>AVERAGEIF($O$7:$W$7,$A40,$O$21:$W$21)</f>
        <v>34</v>
      </c>
      <c r="I41" s="264">
        <f>AVERAGEIF($O$7:$W$7,$A40,$O$20:$W$20)</f>
        <v>199</v>
      </c>
      <c r="J41" s="329"/>
    </row>
    <row r="42" spans="1:10" x14ac:dyDescent="0.3">
      <c r="A42" s="331"/>
      <c r="B42" s="265" t="s">
        <v>2632</v>
      </c>
      <c r="C42" s="265">
        <v>650</v>
      </c>
      <c r="D42" s="265">
        <v>825</v>
      </c>
      <c r="E42" s="265">
        <v>220</v>
      </c>
      <c r="F42" s="265">
        <v>92</v>
      </c>
      <c r="G42" s="265">
        <v>0.37</v>
      </c>
      <c r="H42" s="265">
        <v>370</v>
      </c>
      <c r="I42" s="265">
        <f>150*3.7</f>
        <v>555</v>
      </c>
      <c r="J42" s="329"/>
    </row>
    <row r="43" spans="1:10" x14ac:dyDescent="0.3">
      <c r="A43" s="331"/>
      <c r="B43" s="265" t="s">
        <v>619</v>
      </c>
      <c r="C43" s="265" t="s">
        <v>2633</v>
      </c>
      <c r="D43" s="265" t="s">
        <v>2633</v>
      </c>
      <c r="E43" s="265" t="s">
        <v>2633</v>
      </c>
      <c r="F43" s="265" t="s">
        <v>2633</v>
      </c>
      <c r="G43" s="265" t="s">
        <v>2633</v>
      </c>
      <c r="H43" s="265" t="s">
        <v>2634</v>
      </c>
      <c r="I43" s="265" t="s">
        <v>2634</v>
      </c>
      <c r="J43" s="330"/>
    </row>
    <row r="44" spans="1:10" x14ac:dyDescent="0.3">
      <c r="A44" s="331"/>
      <c r="B44" s="265" t="s">
        <v>2635</v>
      </c>
      <c r="C44" s="266">
        <f>C42*C41/1000</f>
        <v>136.5</v>
      </c>
      <c r="D44" s="266">
        <f t="shared" ref="D44:I44" si="20">D42*D41/1000</f>
        <v>0</v>
      </c>
      <c r="E44" s="266">
        <f t="shared" si="20"/>
        <v>1320</v>
      </c>
      <c r="F44" s="266">
        <f t="shared" si="20"/>
        <v>1304.56</v>
      </c>
      <c r="G44" s="266">
        <f t="shared" si="20"/>
        <v>7.4</v>
      </c>
      <c r="H44" s="266">
        <f t="shared" si="20"/>
        <v>12.58</v>
      </c>
      <c r="I44" s="266">
        <f t="shared" si="20"/>
        <v>110.44499999999999</v>
      </c>
      <c r="J44" s="274">
        <f>SUM(C44:I44)</f>
        <v>2891.4850000000001</v>
      </c>
    </row>
    <row r="45" spans="1:10" ht="27.6" x14ac:dyDescent="0.3">
      <c r="A45" s="331"/>
      <c r="B45" s="265" t="s">
        <v>2637</v>
      </c>
      <c r="C45" s="266">
        <v>30</v>
      </c>
      <c r="D45" s="266">
        <v>30</v>
      </c>
      <c r="E45" s="266">
        <v>30</v>
      </c>
      <c r="F45" s="266">
        <v>30</v>
      </c>
      <c r="G45" s="266">
        <v>30</v>
      </c>
      <c r="H45" s="266">
        <v>10</v>
      </c>
      <c r="I45" s="266">
        <v>10</v>
      </c>
      <c r="J45" s="271" t="s">
        <v>2641</v>
      </c>
    </row>
    <row r="46" spans="1:10" x14ac:dyDescent="0.3">
      <c r="A46" s="331"/>
      <c r="B46" s="265" t="s">
        <v>2638</v>
      </c>
      <c r="C46" s="266">
        <f>C44/C45</f>
        <v>4.55</v>
      </c>
      <c r="D46" s="266">
        <f t="shared" ref="D46" si="21">D44/D45</f>
        <v>0</v>
      </c>
      <c r="E46" s="266">
        <f t="shared" ref="E46" si="22">E44/E45</f>
        <v>44</v>
      </c>
      <c r="F46" s="266">
        <f t="shared" ref="F46" si="23">F44/F45</f>
        <v>43.48533333333333</v>
      </c>
      <c r="G46" s="266">
        <f t="shared" ref="G46" si="24">G44/G45</f>
        <v>0.24666666666666667</v>
      </c>
      <c r="H46" s="266">
        <f t="shared" ref="H46" si="25">H44/H45</f>
        <v>1.258</v>
      </c>
      <c r="I46" s="266">
        <f t="shared" ref="I46" si="26">I44/I45</f>
        <v>11.044499999999999</v>
      </c>
      <c r="J46" s="274">
        <f>SUM(C46:I46)</f>
        <v>104.58449999999999</v>
      </c>
    </row>
    <row r="48" spans="1:10" ht="21" x14ac:dyDescent="0.3">
      <c r="A48" s="327" t="s">
        <v>9</v>
      </c>
      <c r="B48" s="327"/>
      <c r="C48" s="265" t="s">
        <v>2625</v>
      </c>
      <c r="D48" s="265" t="s">
        <v>2626</v>
      </c>
      <c r="E48" s="265" t="s">
        <v>2627</v>
      </c>
      <c r="F48" s="265" t="s">
        <v>2628</v>
      </c>
      <c r="G48" s="265" t="s">
        <v>2629</v>
      </c>
      <c r="H48" s="265" t="s">
        <v>2630</v>
      </c>
      <c r="I48" s="265" t="s">
        <v>2631</v>
      </c>
      <c r="J48" s="328" t="s">
        <v>2640</v>
      </c>
    </row>
    <row r="49" spans="1:10" x14ac:dyDescent="0.3">
      <c r="A49" s="331"/>
      <c r="B49" s="265" t="s">
        <v>2624</v>
      </c>
      <c r="C49" s="264">
        <v>25</v>
      </c>
      <c r="D49" s="264"/>
      <c r="E49" s="264">
        <v>1300</v>
      </c>
      <c r="F49" s="264"/>
      <c r="G49" s="264">
        <v>6200</v>
      </c>
      <c r="H49" s="264">
        <f>AVERAGEIF($O$7:$W$7,$A48,$O$21:$W$21)</f>
        <v>12</v>
      </c>
      <c r="I49" s="264">
        <f>AVERAGEIF($O$7:$W$7,$A48,$O$20:$W$20)</f>
        <v>78</v>
      </c>
      <c r="J49" s="329"/>
    </row>
    <row r="50" spans="1:10" x14ac:dyDescent="0.3">
      <c r="A50" s="331"/>
      <c r="B50" s="265" t="s">
        <v>2632</v>
      </c>
      <c r="C50" s="265">
        <v>650</v>
      </c>
      <c r="D50" s="265">
        <v>825</v>
      </c>
      <c r="E50" s="265">
        <v>220</v>
      </c>
      <c r="F50" s="265">
        <v>92</v>
      </c>
      <c r="G50" s="265">
        <v>0.37</v>
      </c>
      <c r="H50" s="265">
        <v>370</v>
      </c>
      <c r="I50" s="265">
        <f>150*3.7</f>
        <v>555</v>
      </c>
      <c r="J50" s="329"/>
    </row>
    <row r="51" spans="1:10" x14ac:dyDescent="0.3">
      <c r="A51" s="331"/>
      <c r="B51" s="265" t="s">
        <v>619</v>
      </c>
      <c r="C51" s="265" t="s">
        <v>2633</v>
      </c>
      <c r="D51" s="265" t="s">
        <v>2633</v>
      </c>
      <c r="E51" s="265" t="s">
        <v>2633</v>
      </c>
      <c r="F51" s="265" t="s">
        <v>2633</v>
      </c>
      <c r="G51" s="265" t="s">
        <v>2633</v>
      </c>
      <c r="H51" s="265" t="s">
        <v>2634</v>
      </c>
      <c r="I51" s="265" t="s">
        <v>2634</v>
      </c>
      <c r="J51" s="330"/>
    </row>
    <row r="52" spans="1:10" x14ac:dyDescent="0.3">
      <c r="A52" s="331"/>
      <c r="B52" s="265" t="s">
        <v>2635</v>
      </c>
      <c r="C52" s="266">
        <f>C50*C49/1000</f>
        <v>16.25</v>
      </c>
      <c r="D52" s="266">
        <f t="shared" ref="D52:I52" si="27">D50*D49/1000</f>
        <v>0</v>
      </c>
      <c r="E52" s="266">
        <f t="shared" si="27"/>
        <v>286</v>
      </c>
      <c r="F52" s="266">
        <f t="shared" si="27"/>
        <v>0</v>
      </c>
      <c r="G52" s="266">
        <f t="shared" si="27"/>
        <v>2.294</v>
      </c>
      <c r="H52" s="266">
        <f t="shared" si="27"/>
        <v>4.4400000000000004</v>
      </c>
      <c r="I52" s="266">
        <f t="shared" si="27"/>
        <v>43.29</v>
      </c>
      <c r="J52" s="274">
        <f>SUM(C52:I52)</f>
        <v>352.274</v>
      </c>
    </row>
    <row r="53" spans="1:10" ht="27.6" x14ac:dyDescent="0.3">
      <c r="A53" s="331"/>
      <c r="B53" s="265" t="s">
        <v>2637</v>
      </c>
      <c r="C53" s="266">
        <v>30</v>
      </c>
      <c r="D53" s="266">
        <v>30</v>
      </c>
      <c r="E53" s="266">
        <v>30</v>
      </c>
      <c r="F53" s="266">
        <v>30</v>
      </c>
      <c r="G53" s="266">
        <v>30</v>
      </c>
      <c r="H53" s="266">
        <v>10</v>
      </c>
      <c r="I53" s="266">
        <v>10</v>
      </c>
      <c r="J53" s="271" t="s">
        <v>2641</v>
      </c>
    </row>
    <row r="54" spans="1:10" x14ac:dyDescent="0.3">
      <c r="A54" s="331"/>
      <c r="B54" s="265" t="s">
        <v>2638</v>
      </c>
      <c r="C54" s="266">
        <f>C52/C53</f>
        <v>0.54166666666666663</v>
      </c>
      <c r="D54" s="266">
        <f t="shared" ref="D54" si="28">D52/D53</f>
        <v>0</v>
      </c>
      <c r="E54" s="266">
        <f t="shared" ref="E54" si="29">E52/E53</f>
        <v>9.5333333333333332</v>
      </c>
      <c r="F54" s="266">
        <f t="shared" ref="F54" si="30">F52/F53</f>
        <v>0</v>
      </c>
      <c r="G54" s="266">
        <f t="shared" ref="G54" si="31">G52/G53</f>
        <v>7.6466666666666669E-2</v>
      </c>
      <c r="H54" s="266">
        <f t="shared" ref="H54" si="32">H52/H53</f>
        <v>0.44400000000000006</v>
      </c>
      <c r="I54" s="266">
        <f t="shared" ref="I54" si="33">I52/I53</f>
        <v>4.3289999999999997</v>
      </c>
      <c r="J54" s="274">
        <f>SUM(C54:I54)</f>
        <v>14.924466666666667</v>
      </c>
    </row>
    <row r="56" spans="1:10" ht="21" x14ac:dyDescent="0.3">
      <c r="A56" s="327" t="s">
        <v>3</v>
      </c>
      <c r="B56" s="327"/>
      <c r="C56" s="265" t="s">
        <v>2625</v>
      </c>
      <c r="D56" s="265" t="s">
        <v>2626</v>
      </c>
      <c r="E56" s="265" t="s">
        <v>2627</v>
      </c>
      <c r="F56" s="265" t="s">
        <v>2628</v>
      </c>
      <c r="G56" s="265" t="s">
        <v>2629</v>
      </c>
      <c r="H56" s="265" t="s">
        <v>2630</v>
      </c>
      <c r="I56" s="265" t="s">
        <v>2631</v>
      </c>
      <c r="J56" s="328" t="s">
        <v>2640</v>
      </c>
    </row>
    <row r="57" spans="1:10" x14ac:dyDescent="0.3">
      <c r="A57" s="331"/>
      <c r="B57" s="265" t="s">
        <v>2624</v>
      </c>
      <c r="C57" s="264">
        <v>250</v>
      </c>
      <c r="D57" s="264"/>
      <c r="E57" s="264">
        <v>3550</v>
      </c>
      <c r="F57" s="264">
        <v>18790</v>
      </c>
      <c r="G57" s="264">
        <v>16700</v>
      </c>
      <c r="H57" s="264">
        <f>AVERAGEIF($O$7:$W$7,$A56,$O$21:$W$21)</f>
        <v>42</v>
      </c>
      <c r="I57" s="264">
        <f>AVERAGEIF($O$7:$W$7,$A56,$O$20:$W$20)</f>
        <v>51</v>
      </c>
      <c r="J57" s="329"/>
    </row>
    <row r="58" spans="1:10" x14ac:dyDescent="0.3">
      <c r="A58" s="331"/>
      <c r="B58" s="265" t="s">
        <v>2632</v>
      </c>
      <c r="C58" s="265">
        <v>650</v>
      </c>
      <c r="D58" s="265">
        <v>825</v>
      </c>
      <c r="E58" s="265">
        <v>220</v>
      </c>
      <c r="F58" s="265">
        <v>92</v>
      </c>
      <c r="G58" s="265">
        <v>0.37</v>
      </c>
      <c r="H58" s="265">
        <v>370</v>
      </c>
      <c r="I58" s="265">
        <f>150*3.7</f>
        <v>555</v>
      </c>
      <c r="J58" s="329"/>
    </row>
    <row r="59" spans="1:10" x14ac:dyDescent="0.3">
      <c r="A59" s="331"/>
      <c r="B59" s="265" t="s">
        <v>619</v>
      </c>
      <c r="C59" s="265" t="s">
        <v>2633</v>
      </c>
      <c r="D59" s="265" t="s">
        <v>2633</v>
      </c>
      <c r="E59" s="265" t="s">
        <v>2633</v>
      </c>
      <c r="F59" s="265" t="s">
        <v>2633</v>
      </c>
      <c r="G59" s="265" t="s">
        <v>2633</v>
      </c>
      <c r="H59" s="265" t="s">
        <v>2634</v>
      </c>
      <c r="I59" s="265" t="s">
        <v>2634</v>
      </c>
      <c r="J59" s="330"/>
    </row>
    <row r="60" spans="1:10" x14ac:dyDescent="0.3">
      <c r="A60" s="331"/>
      <c r="B60" s="265" t="s">
        <v>2635</v>
      </c>
      <c r="C60" s="266">
        <f>C58*C57/1000</f>
        <v>162.5</v>
      </c>
      <c r="D60" s="266">
        <f t="shared" ref="D60:I60" si="34">D58*D57/1000</f>
        <v>0</v>
      </c>
      <c r="E60" s="266">
        <f t="shared" si="34"/>
        <v>781</v>
      </c>
      <c r="F60" s="266">
        <f t="shared" si="34"/>
        <v>1728.68</v>
      </c>
      <c r="G60" s="266">
        <f t="shared" si="34"/>
        <v>6.1790000000000003</v>
      </c>
      <c r="H60" s="266">
        <f t="shared" si="34"/>
        <v>15.54</v>
      </c>
      <c r="I60" s="266">
        <f t="shared" si="34"/>
        <v>28.305</v>
      </c>
      <c r="J60" s="274">
        <f>SUM(C60:I60)</f>
        <v>2722.2040000000002</v>
      </c>
    </row>
    <row r="61" spans="1:10" ht="27.6" x14ac:dyDescent="0.3">
      <c r="A61" s="331"/>
      <c r="B61" s="265" t="s">
        <v>2637</v>
      </c>
      <c r="C61" s="266">
        <v>30</v>
      </c>
      <c r="D61" s="266">
        <v>30</v>
      </c>
      <c r="E61" s="266">
        <v>30</v>
      </c>
      <c r="F61" s="266">
        <v>30</v>
      </c>
      <c r="G61" s="266">
        <v>30</v>
      </c>
      <c r="H61" s="266">
        <v>10</v>
      </c>
      <c r="I61" s="266">
        <v>10</v>
      </c>
      <c r="J61" s="271" t="s">
        <v>2641</v>
      </c>
    </row>
    <row r="62" spans="1:10" x14ac:dyDescent="0.3">
      <c r="A62" s="331"/>
      <c r="B62" s="265" t="s">
        <v>2638</v>
      </c>
      <c r="C62" s="266">
        <f>C60/C61</f>
        <v>5.416666666666667</v>
      </c>
      <c r="D62" s="266">
        <f t="shared" ref="D62" si="35">D60/D61</f>
        <v>0</v>
      </c>
      <c r="E62" s="266">
        <f t="shared" ref="E62" si="36">E60/E61</f>
        <v>26.033333333333335</v>
      </c>
      <c r="F62" s="266">
        <f t="shared" ref="F62" si="37">F60/F61</f>
        <v>57.622666666666667</v>
      </c>
      <c r="G62" s="266">
        <f t="shared" ref="G62" si="38">G60/G61</f>
        <v>0.20596666666666669</v>
      </c>
      <c r="H62" s="266">
        <f t="shared" ref="H62" si="39">H60/H61</f>
        <v>1.5539999999999998</v>
      </c>
      <c r="I62" s="266">
        <f t="shared" ref="I62" si="40">I60/I61</f>
        <v>2.8304999999999998</v>
      </c>
      <c r="J62" s="274">
        <f>SUM(C62:I62)</f>
        <v>93.663133333333334</v>
      </c>
    </row>
    <row r="64" spans="1:10" ht="21" x14ac:dyDescent="0.3">
      <c r="A64" s="327" t="s">
        <v>7</v>
      </c>
      <c r="B64" s="327"/>
      <c r="C64" s="265" t="s">
        <v>2625</v>
      </c>
      <c r="D64" s="265" t="s">
        <v>2626</v>
      </c>
      <c r="E64" s="265" t="s">
        <v>2627</v>
      </c>
      <c r="F64" s="265" t="s">
        <v>2628</v>
      </c>
      <c r="G64" s="265" t="s">
        <v>2629</v>
      </c>
      <c r="H64" s="265" t="s">
        <v>2630</v>
      </c>
      <c r="I64" s="265" t="s">
        <v>2631</v>
      </c>
      <c r="J64" s="328" t="s">
        <v>2640</v>
      </c>
    </row>
    <row r="65" spans="1:10" x14ac:dyDescent="0.3">
      <c r="A65" s="331"/>
      <c r="B65" s="265" t="s">
        <v>2624</v>
      </c>
      <c r="C65" s="264">
        <v>70</v>
      </c>
      <c r="D65" s="264"/>
      <c r="E65" s="264">
        <v>1950</v>
      </c>
      <c r="F65" s="264">
        <v>10950</v>
      </c>
      <c r="G65" s="264"/>
      <c r="H65" s="264">
        <f>AVERAGEIF($O$7:$W$7,$A64,$O$21:$W$21)</f>
        <v>14</v>
      </c>
      <c r="I65" s="264">
        <f>AVERAGEIF($O$7:$W$7,$A64,$O$20:$W$20)</f>
        <v>47</v>
      </c>
      <c r="J65" s="329"/>
    </row>
    <row r="66" spans="1:10" x14ac:dyDescent="0.3">
      <c r="A66" s="331"/>
      <c r="B66" s="265" t="s">
        <v>2632</v>
      </c>
      <c r="C66" s="265">
        <v>650</v>
      </c>
      <c r="D66" s="265">
        <v>825</v>
      </c>
      <c r="E66" s="265">
        <v>220</v>
      </c>
      <c r="F66" s="265">
        <v>92</v>
      </c>
      <c r="G66" s="265">
        <v>0.37</v>
      </c>
      <c r="H66" s="265">
        <v>370</v>
      </c>
      <c r="I66" s="265">
        <f>150*3.7</f>
        <v>555</v>
      </c>
      <c r="J66" s="329"/>
    </row>
    <row r="67" spans="1:10" x14ac:dyDescent="0.3">
      <c r="A67" s="331"/>
      <c r="B67" s="265" t="s">
        <v>619</v>
      </c>
      <c r="C67" s="265" t="s">
        <v>2633</v>
      </c>
      <c r="D67" s="265" t="s">
        <v>2633</v>
      </c>
      <c r="E67" s="265" t="s">
        <v>2633</v>
      </c>
      <c r="F67" s="265" t="s">
        <v>2633</v>
      </c>
      <c r="G67" s="265" t="s">
        <v>2633</v>
      </c>
      <c r="H67" s="265" t="s">
        <v>2634</v>
      </c>
      <c r="I67" s="265" t="s">
        <v>2634</v>
      </c>
      <c r="J67" s="330"/>
    </row>
    <row r="68" spans="1:10" x14ac:dyDescent="0.3">
      <c r="A68" s="331"/>
      <c r="B68" s="265" t="s">
        <v>2635</v>
      </c>
      <c r="C68" s="266">
        <f>C66*C65/1000</f>
        <v>45.5</v>
      </c>
      <c r="D68" s="266">
        <f t="shared" ref="D68:I68" si="41">D66*D65/1000</f>
        <v>0</v>
      </c>
      <c r="E68" s="266">
        <f t="shared" si="41"/>
        <v>429</v>
      </c>
      <c r="F68" s="266">
        <f t="shared" si="41"/>
        <v>1007.4</v>
      </c>
      <c r="G68" s="266">
        <f t="shared" si="41"/>
        <v>0</v>
      </c>
      <c r="H68" s="266">
        <f t="shared" si="41"/>
        <v>5.18</v>
      </c>
      <c r="I68" s="266">
        <f t="shared" si="41"/>
        <v>26.085000000000001</v>
      </c>
      <c r="J68" s="274">
        <f>SUM(C68:I68)</f>
        <v>1513.1650000000002</v>
      </c>
    </row>
    <row r="69" spans="1:10" ht="27.6" x14ac:dyDescent="0.3">
      <c r="A69" s="331"/>
      <c r="B69" s="265" t="s">
        <v>2637</v>
      </c>
      <c r="C69" s="266">
        <v>30</v>
      </c>
      <c r="D69" s="266">
        <v>30</v>
      </c>
      <c r="E69" s="266">
        <v>30</v>
      </c>
      <c r="F69" s="266">
        <v>30</v>
      </c>
      <c r="G69" s="266">
        <v>30</v>
      </c>
      <c r="H69" s="266">
        <v>10</v>
      </c>
      <c r="I69" s="266">
        <v>10</v>
      </c>
      <c r="J69" s="271" t="s">
        <v>2641</v>
      </c>
    </row>
    <row r="70" spans="1:10" x14ac:dyDescent="0.3">
      <c r="A70" s="331"/>
      <c r="B70" s="265" t="s">
        <v>2638</v>
      </c>
      <c r="C70" s="266">
        <f>C68/C69</f>
        <v>1.5166666666666666</v>
      </c>
      <c r="D70" s="266">
        <f t="shared" ref="D70" si="42">D68/D69</f>
        <v>0</v>
      </c>
      <c r="E70" s="266">
        <f t="shared" ref="E70" si="43">E68/E69</f>
        <v>14.3</v>
      </c>
      <c r="F70" s="266">
        <f t="shared" ref="F70" si="44">F68/F69</f>
        <v>33.58</v>
      </c>
      <c r="G70" s="266">
        <f t="shared" ref="G70" si="45">G68/G69</f>
        <v>0</v>
      </c>
      <c r="H70" s="266">
        <f t="shared" ref="H70" si="46">H68/H69</f>
        <v>0.51800000000000002</v>
      </c>
      <c r="I70" s="266">
        <f t="shared" ref="I70" si="47">I68/I69</f>
        <v>2.6085000000000003</v>
      </c>
      <c r="J70" s="274">
        <f>SUM(C70:I70)</f>
        <v>52.523166666666661</v>
      </c>
    </row>
    <row r="72" spans="1:10" ht="21" x14ac:dyDescent="0.3">
      <c r="A72" s="327" t="s">
        <v>2</v>
      </c>
      <c r="B72" s="327"/>
      <c r="C72" s="265" t="s">
        <v>2625</v>
      </c>
      <c r="D72" s="265" t="s">
        <v>2626</v>
      </c>
      <c r="E72" s="265" t="s">
        <v>2627</v>
      </c>
      <c r="F72" s="265" t="s">
        <v>2628</v>
      </c>
      <c r="G72" s="265" t="s">
        <v>2629</v>
      </c>
      <c r="H72" s="265" t="s">
        <v>2630</v>
      </c>
      <c r="I72" s="265" t="s">
        <v>2631</v>
      </c>
      <c r="J72" s="328" t="s">
        <v>2640</v>
      </c>
    </row>
    <row r="73" spans="1:10" x14ac:dyDescent="0.3">
      <c r="A73" s="331"/>
      <c r="B73" s="265" t="s">
        <v>2624</v>
      </c>
      <c r="C73" s="264">
        <v>90</v>
      </c>
      <c r="D73" s="264"/>
      <c r="E73" s="264">
        <v>3200</v>
      </c>
      <c r="F73" s="264">
        <v>14800</v>
      </c>
      <c r="G73" s="264">
        <v>10000</v>
      </c>
      <c r="H73" s="264">
        <f>AVERAGEIF($O$7:$W$7,$A72,$O$21:$W$21)</f>
        <v>14</v>
      </c>
      <c r="I73" s="264">
        <f>AVERAGEIF($O$7:$W$7,$A72,$O$20:$W$20)</f>
        <v>41</v>
      </c>
      <c r="J73" s="329"/>
    </row>
    <row r="74" spans="1:10" x14ac:dyDescent="0.3">
      <c r="A74" s="331"/>
      <c r="B74" s="265" t="s">
        <v>2632</v>
      </c>
      <c r="C74" s="265">
        <v>650</v>
      </c>
      <c r="D74" s="265">
        <v>825</v>
      </c>
      <c r="E74" s="265">
        <v>220</v>
      </c>
      <c r="F74" s="265">
        <v>92</v>
      </c>
      <c r="G74" s="265">
        <v>0.37</v>
      </c>
      <c r="H74" s="265">
        <v>370</v>
      </c>
      <c r="I74" s="265">
        <f>150*3.7</f>
        <v>555</v>
      </c>
      <c r="J74" s="329"/>
    </row>
    <row r="75" spans="1:10" x14ac:dyDescent="0.3">
      <c r="A75" s="331"/>
      <c r="B75" s="265" t="s">
        <v>619</v>
      </c>
      <c r="C75" s="265" t="s">
        <v>2633</v>
      </c>
      <c r="D75" s="265" t="s">
        <v>2633</v>
      </c>
      <c r="E75" s="265" t="s">
        <v>2633</v>
      </c>
      <c r="F75" s="265" t="s">
        <v>2633</v>
      </c>
      <c r="G75" s="265" t="s">
        <v>2633</v>
      </c>
      <c r="H75" s="265" t="s">
        <v>2634</v>
      </c>
      <c r="I75" s="265" t="s">
        <v>2634</v>
      </c>
      <c r="J75" s="330"/>
    </row>
    <row r="76" spans="1:10" x14ac:dyDescent="0.3">
      <c r="A76" s="331"/>
      <c r="B76" s="265" t="s">
        <v>2635</v>
      </c>
      <c r="C76" s="266">
        <f>C74*C73/1000</f>
        <v>58.5</v>
      </c>
      <c r="D76" s="266">
        <f t="shared" ref="D76:I76" si="48">D74*D73/1000</f>
        <v>0</v>
      </c>
      <c r="E76" s="266">
        <f t="shared" si="48"/>
        <v>704</v>
      </c>
      <c r="F76" s="266">
        <f t="shared" si="48"/>
        <v>1361.6</v>
      </c>
      <c r="G76" s="266">
        <f t="shared" si="48"/>
        <v>3.7</v>
      </c>
      <c r="H76" s="266">
        <f t="shared" si="48"/>
        <v>5.18</v>
      </c>
      <c r="I76" s="266">
        <f t="shared" si="48"/>
        <v>22.754999999999999</v>
      </c>
      <c r="J76" s="274">
        <f>SUM(C76:I76)</f>
        <v>2155.7349999999997</v>
      </c>
    </row>
    <row r="77" spans="1:10" ht="27.6" x14ac:dyDescent="0.3">
      <c r="A77" s="331"/>
      <c r="B77" s="265" t="s">
        <v>2637</v>
      </c>
      <c r="C77" s="266">
        <v>30</v>
      </c>
      <c r="D77" s="266">
        <v>30</v>
      </c>
      <c r="E77" s="266">
        <v>30</v>
      </c>
      <c r="F77" s="266">
        <v>30</v>
      </c>
      <c r="G77" s="266">
        <v>30</v>
      </c>
      <c r="H77" s="266">
        <v>10</v>
      </c>
      <c r="I77" s="266">
        <v>10</v>
      </c>
      <c r="J77" s="271" t="s">
        <v>2641</v>
      </c>
    </row>
    <row r="78" spans="1:10" x14ac:dyDescent="0.3">
      <c r="A78" s="331"/>
      <c r="B78" s="265" t="s">
        <v>2638</v>
      </c>
      <c r="C78" s="266">
        <f>C76/C77</f>
        <v>1.95</v>
      </c>
      <c r="D78" s="266">
        <f t="shared" ref="D78" si="49">D76/D77</f>
        <v>0</v>
      </c>
      <c r="E78" s="266">
        <f t="shared" ref="E78" si="50">E76/E77</f>
        <v>23.466666666666665</v>
      </c>
      <c r="F78" s="266">
        <f t="shared" ref="F78" si="51">F76/F77</f>
        <v>45.386666666666663</v>
      </c>
      <c r="G78" s="266">
        <f t="shared" ref="G78" si="52">G76/G77</f>
        <v>0.12333333333333334</v>
      </c>
      <c r="H78" s="266">
        <f t="shared" ref="H78" si="53">H76/H77</f>
        <v>0.51800000000000002</v>
      </c>
      <c r="I78" s="266">
        <f t="shared" ref="I78" si="54">I76/I77</f>
        <v>2.2755000000000001</v>
      </c>
      <c r="J78" s="274">
        <f>SUM(C78:I78)</f>
        <v>73.720166666666657</v>
      </c>
    </row>
    <row r="80" spans="1:10" ht="21" x14ac:dyDescent="0.3">
      <c r="A80" s="327" t="s">
        <v>8</v>
      </c>
      <c r="B80" s="327"/>
      <c r="C80" s="265" t="s">
        <v>2625</v>
      </c>
      <c r="D80" s="265" t="s">
        <v>2626</v>
      </c>
      <c r="E80" s="265" t="s">
        <v>2627</v>
      </c>
      <c r="F80" s="265" t="s">
        <v>2628</v>
      </c>
      <c r="G80" s="265" t="s">
        <v>2629</v>
      </c>
      <c r="H80" s="265" t="s">
        <v>2630</v>
      </c>
      <c r="I80" s="265" t="s">
        <v>2631</v>
      </c>
      <c r="J80" s="328" t="s">
        <v>2640</v>
      </c>
    </row>
    <row r="81" spans="1:10" x14ac:dyDescent="0.3">
      <c r="A81" s="331"/>
      <c r="B81" s="265" t="s">
        <v>2624</v>
      </c>
      <c r="C81" s="264">
        <v>50</v>
      </c>
      <c r="D81" s="264"/>
      <c r="E81" s="264">
        <v>17000</v>
      </c>
      <c r="F81" s="264">
        <v>19000</v>
      </c>
      <c r="G81" s="264">
        <v>28950</v>
      </c>
      <c r="H81" s="264">
        <f>AVERAGEIF($O$7:$W$7,$A80,$O$21:$W$21)</f>
        <v>30</v>
      </c>
      <c r="I81" s="264">
        <f>AVERAGEIF($O$7:$W$7,$A80,$O$20:$W$20)</f>
        <v>119</v>
      </c>
      <c r="J81" s="329"/>
    </row>
    <row r="82" spans="1:10" x14ac:dyDescent="0.3">
      <c r="A82" s="331"/>
      <c r="B82" s="265" t="s">
        <v>2632</v>
      </c>
      <c r="C82" s="265">
        <v>650</v>
      </c>
      <c r="D82" s="265">
        <v>825</v>
      </c>
      <c r="E82" s="265">
        <v>220</v>
      </c>
      <c r="F82" s="265">
        <v>92</v>
      </c>
      <c r="G82" s="265">
        <v>0.37</v>
      </c>
      <c r="H82" s="265">
        <v>370</v>
      </c>
      <c r="I82" s="265">
        <f>150*3.7</f>
        <v>555</v>
      </c>
      <c r="J82" s="329"/>
    </row>
    <row r="83" spans="1:10" x14ac:dyDescent="0.3">
      <c r="A83" s="331"/>
      <c r="B83" s="265" t="s">
        <v>619</v>
      </c>
      <c r="C83" s="265" t="s">
        <v>2633</v>
      </c>
      <c r="D83" s="265" t="s">
        <v>2633</v>
      </c>
      <c r="E83" s="265" t="s">
        <v>2633</v>
      </c>
      <c r="F83" s="265" t="s">
        <v>2633</v>
      </c>
      <c r="G83" s="265" t="s">
        <v>2633</v>
      </c>
      <c r="H83" s="265" t="s">
        <v>2634</v>
      </c>
      <c r="I83" s="265" t="s">
        <v>2634</v>
      </c>
      <c r="J83" s="330"/>
    </row>
    <row r="84" spans="1:10" x14ac:dyDescent="0.3">
      <c r="A84" s="331"/>
      <c r="B84" s="265" t="s">
        <v>2635</v>
      </c>
      <c r="C84" s="266">
        <f>C82*C81/1000</f>
        <v>32.5</v>
      </c>
      <c r="D84" s="266">
        <f t="shared" ref="D84:I84" si="55">D82*D81/1000</f>
        <v>0</v>
      </c>
      <c r="E84" s="266">
        <f t="shared" si="55"/>
        <v>3740</v>
      </c>
      <c r="F84" s="266">
        <f t="shared" si="55"/>
        <v>1748</v>
      </c>
      <c r="G84" s="266">
        <f t="shared" si="55"/>
        <v>10.711499999999999</v>
      </c>
      <c r="H84" s="266">
        <f t="shared" si="55"/>
        <v>11.1</v>
      </c>
      <c r="I84" s="266">
        <f t="shared" si="55"/>
        <v>66.045000000000002</v>
      </c>
      <c r="J84" s="274">
        <f>SUM(C84:I84)</f>
        <v>5608.3565000000008</v>
      </c>
    </row>
    <row r="85" spans="1:10" ht="27.6" x14ac:dyDescent="0.3">
      <c r="A85" s="331"/>
      <c r="B85" s="265" t="s">
        <v>2637</v>
      </c>
      <c r="C85" s="266">
        <v>30</v>
      </c>
      <c r="D85" s="266">
        <v>30</v>
      </c>
      <c r="E85" s="266">
        <v>30</v>
      </c>
      <c r="F85" s="266">
        <v>30</v>
      </c>
      <c r="G85" s="266">
        <v>30</v>
      </c>
      <c r="H85" s="266">
        <v>10</v>
      </c>
      <c r="I85" s="266">
        <v>10</v>
      </c>
      <c r="J85" s="271" t="s">
        <v>2641</v>
      </c>
    </row>
    <row r="86" spans="1:10" x14ac:dyDescent="0.3">
      <c r="A86" s="331"/>
      <c r="B86" s="265" t="s">
        <v>2638</v>
      </c>
      <c r="C86" s="266">
        <f>C84/C85</f>
        <v>1.0833333333333333</v>
      </c>
      <c r="D86" s="266">
        <f t="shared" ref="D86" si="56">D84/D85</f>
        <v>0</v>
      </c>
      <c r="E86" s="266">
        <f t="shared" ref="E86" si="57">E84/E85</f>
        <v>124.66666666666667</v>
      </c>
      <c r="F86" s="266">
        <f t="shared" ref="F86" si="58">F84/F85</f>
        <v>58.266666666666666</v>
      </c>
      <c r="G86" s="266">
        <f t="shared" ref="G86" si="59">G84/G85</f>
        <v>0.35704999999999998</v>
      </c>
      <c r="H86" s="266">
        <f t="shared" ref="H86" si="60">H84/H85</f>
        <v>1.1099999999999999</v>
      </c>
      <c r="I86" s="266">
        <f t="shared" ref="I86" si="61">I84/I85</f>
        <v>6.6044999999999998</v>
      </c>
      <c r="J86" s="274">
        <f>SUM(C86:I86)</f>
        <v>192.08821666666665</v>
      </c>
    </row>
    <row r="88" spans="1:10" ht="21" x14ac:dyDescent="0.3">
      <c r="A88" s="327"/>
      <c r="B88" s="327"/>
      <c r="C88" s="265"/>
      <c r="D88" s="265"/>
      <c r="E88" s="265"/>
      <c r="F88" s="265"/>
      <c r="G88" s="265"/>
      <c r="H88" s="265"/>
      <c r="I88" s="265"/>
    </row>
  </sheetData>
  <mergeCells count="45">
    <mergeCell ref="D3:G4"/>
    <mergeCell ref="A16:B16"/>
    <mergeCell ref="J16:J19"/>
    <mergeCell ref="A17:A22"/>
    <mergeCell ref="A8:B8"/>
    <mergeCell ref="J8:J11"/>
    <mergeCell ref="A9:A14"/>
    <mergeCell ref="A24:B24"/>
    <mergeCell ref="J24:J27"/>
    <mergeCell ref="A25:A30"/>
    <mergeCell ref="A32:B32"/>
    <mergeCell ref="J32:J35"/>
    <mergeCell ref="A33:A38"/>
    <mergeCell ref="A40:B40"/>
    <mergeCell ref="J40:J43"/>
    <mergeCell ref="A41:A46"/>
    <mergeCell ref="A48:B48"/>
    <mergeCell ref="J48:J51"/>
    <mergeCell ref="A49:A54"/>
    <mergeCell ref="A56:B56"/>
    <mergeCell ref="J56:J59"/>
    <mergeCell ref="A57:A62"/>
    <mergeCell ref="A64:B64"/>
    <mergeCell ref="J64:J67"/>
    <mergeCell ref="A65:A70"/>
    <mergeCell ref="A88:B88"/>
    <mergeCell ref="A72:B72"/>
    <mergeCell ref="J72:J75"/>
    <mergeCell ref="A73:A78"/>
    <mergeCell ref="A80:B80"/>
    <mergeCell ref="J80:J83"/>
    <mergeCell ref="A81:A86"/>
    <mergeCell ref="N6:N7"/>
    <mergeCell ref="M6:M7"/>
    <mergeCell ref="M20:M21"/>
    <mergeCell ref="O8:O11"/>
    <mergeCell ref="O6:W6"/>
    <mergeCell ref="P8:P11"/>
    <mergeCell ref="Q8:Q11"/>
    <mergeCell ref="R8:R11"/>
    <mergeCell ref="S8:S11"/>
    <mergeCell ref="T8:T11"/>
    <mergeCell ref="U8:U11"/>
    <mergeCell ref="V8:V11"/>
    <mergeCell ref="W8:W11"/>
  </mergeCells>
  <conditionalFormatting sqref="C9:I9 C17:I17 C25:I25 C33:I33 C41:I41 C49:I49 C57:I57 C65:I65 C73:I73 C81:I81">
    <cfRule type="cellIs" dxfId="0" priority="1"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C14AC-0419-4A99-8ABE-64D8077914D7}">
  <dimension ref="A1:P2567"/>
  <sheetViews>
    <sheetView workbookViewId="0">
      <selection activeCell="I3" sqref="I3:I2567"/>
    </sheetView>
  </sheetViews>
  <sheetFormatPr baseColWidth="10" defaultRowHeight="14.4" x14ac:dyDescent="0.3"/>
  <cols>
    <col min="2" max="2" width="15.33203125" customWidth="1"/>
    <col min="6" max="6" width="13.6640625" customWidth="1"/>
    <col min="16" max="16" width="29.5546875" customWidth="1"/>
  </cols>
  <sheetData>
    <row r="1" spans="1:16" x14ac:dyDescent="0.3">
      <c r="A1" s="79"/>
      <c r="B1" s="79"/>
      <c r="C1" s="79"/>
      <c r="D1" s="79"/>
      <c r="E1" s="79"/>
      <c r="F1" s="79"/>
      <c r="G1" s="79"/>
      <c r="H1" s="79"/>
      <c r="I1" s="79"/>
      <c r="J1" s="79"/>
      <c r="K1" s="79"/>
      <c r="L1" s="79"/>
      <c r="M1" s="79"/>
      <c r="N1" s="79"/>
      <c r="O1" s="79"/>
      <c r="P1" s="79"/>
    </row>
    <row r="2" spans="1:16" x14ac:dyDescent="0.3">
      <c r="A2" s="79"/>
      <c r="B2" s="287"/>
      <c r="C2" s="287"/>
      <c r="D2" s="79"/>
      <c r="E2" s="321"/>
      <c r="F2" s="323"/>
      <c r="G2" s="79" t="s">
        <v>3122</v>
      </c>
      <c r="H2" s="287" t="s">
        <v>3121</v>
      </c>
      <c r="I2" s="287"/>
      <c r="J2" s="79"/>
      <c r="K2" s="79"/>
      <c r="L2" s="79"/>
      <c r="M2" s="79"/>
      <c r="N2" s="79"/>
      <c r="O2" s="79"/>
      <c r="P2" s="79"/>
    </row>
    <row r="3" spans="1:16" x14ac:dyDescent="0.3">
      <c r="A3" s="79"/>
      <c r="B3" s="292" t="s">
        <v>4154</v>
      </c>
      <c r="C3" s="294">
        <v>0.29983333333333329</v>
      </c>
      <c r="D3" s="79" t="str">
        <f>"SF"&amp;B3</f>
        <v>SFABSN</v>
      </c>
      <c r="E3" s="76"/>
      <c r="F3" s="76"/>
      <c r="G3" s="293" t="s">
        <v>4076</v>
      </c>
      <c r="H3" s="293" t="s">
        <v>3144</v>
      </c>
      <c r="I3" s="287">
        <f>IFERROR(AVERAGEIF(D$3:D$660,G3,C$3:C$660),-1)</f>
        <v>-1</v>
      </c>
      <c r="J3" s="79"/>
      <c r="L3" s="79"/>
      <c r="M3" s="79"/>
      <c r="N3" s="79"/>
      <c r="O3" s="79"/>
      <c r="P3" s="79"/>
    </row>
    <row r="4" spans="1:16" x14ac:dyDescent="0.3">
      <c r="A4" s="79"/>
      <c r="B4" s="292" t="s">
        <v>4155</v>
      </c>
      <c r="C4" s="294">
        <v>0.35385714285714276</v>
      </c>
      <c r="D4" s="79" t="str">
        <f t="shared" ref="D4:D67" si="0">"SF"&amp;B4</f>
        <v>SFASBO</v>
      </c>
      <c r="E4" s="76"/>
      <c r="F4" s="76"/>
      <c r="G4" s="293" t="s">
        <v>4076</v>
      </c>
      <c r="H4" s="293" t="s">
        <v>3145</v>
      </c>
      <c r="I4" s="287">
        <f t="shared" ref="I4:I67" si="1">IFERROR(AVERAGEIF(D$3:D$660,G4,C$3:C$660),-1)</f>
        <v>-1</v>
      </c>
      <c r="J4" s="79"/>
      <c r="L4" s="79"/>
      <c r="M4" s="79"/>
      <c r="N4" s="79"/>
      <c r="O4" s="79"/>
      <c r="P4" s="79"/>
    </row>
    <row r="5" spans="1:16" x14ac:dyDescent="0.3">
      <c r="A5" s="79"/>
      <c r="B5" s="292" t="s">
        <v>4156</v>
      </c>
      <c r="C5" s="294">
        <v>0.39690625000000002</v>
      </c>
      <c r="D5" s="79" t="str">
        <f t="shared" si="0"/>
        <v>SFCRGA</v>
      </c>
      <c r="E5" s="76"/>
      <c r="F5" s="76"/>
      <c r="G5" s="293" t="s">
        <v>4076</v>
      </c>
      <c r="H5" s="293" t="s">
        <v>3146</v>
      </c>
      <c r="I5" s="287">
        <f t="shared" si="1"/>
        <v>-1</v>
      </c>
      <c r="J5" s="79"/>
      <c r="L5" s="79"/>
      <c r="M5" s="79"/>
      <c r="N5" s="79"/>
      <c r="O5" s="79"/>
      <c r="P5" s="79"/>
    </row>
    <row r="6" spans="1:16" x14ac:dyDescent="0.3">
      <c r="A6" s="79"/>
      <c r="B6" s="292" t="s">
        <v>4157</v>
      </c>
      <c r="C6" s="294">
        <v>0.34921428571428587</v>
      </c>
      <c r="D6" s="79" t="str">
        <f t="shared" si="0"/>
        <v>SFCRGC</v>
      </c>
      <c r="E6" s="76"/>
      <c r="F6" s="76"/>
      <c r="G6" s="293" t="s">
        <v>4077</v>
      </c>
      <c r="H6" s="293" t="s">
        <v>3147</v>
      </c>
      <c r="I6" s="287">
        <f t="shared" si="1"/>
        <v>0.33475000000000005</v>
      </c>
      <c r="J6" s="79"/>
      <c r="L6" s="79"/>
      <c r="M6" s="79"/>
      <c r="N6" s="79"/>
      <c r="O6" s="79"/>
      <c r="P6" s="79"/>
    </row>
    <row r="7" spans="1:16" x14ac:dyDescent="0.3">
      <c r="A7" s="79"/>
      <c r="B7" s="292" t="s">
        <v>4158</v>
      </c>
      <c r="C7" s="294">
        <v>0.34563114754098351</v>
      </c>
      <c r="D7" s="79" t="str">
        <f t="shared" si="0"/>
        <v>SFCRUC</v>
      </c>
      <c r="E7" s="76"/>
      <c r="F7" s="76"/>
      <c r="G7" s="293" t="s">
        <v>4077</v>
      </c>
      <c r="H7" s="293" t="s">
        <v>3148</v>
      </c>
      <c r="I7" s="287">
        <f t="shared" si="1"/>
        <v>0.33475000000000005</v>
      </c>
      <c r="J7" s="79"/>
      <c r="L7" s="79"/>
      <c r="M7" s="79"/>
      <c r="N7" s="79"/>
      <c r="O7" s="79"/>
      <c r="P7" s="79"/>
    </row>
    <row r="8" spans="1:16" x14ac:dyDescent="0.3">
      <c r="A8" s="79"/>
      <c r="B8" s="292" t="s">
        <v>4159</v>
      </c>
      <c r="C8" s="294">
        <v>-0.25500619834710714</v>
      </c>
      <c r="D8" s="79" t="str">
        <f t="shared" si="0"/>
        <v>SFFCHN</v>
      </c>
      <c r="E8" s="76"/>
      <c r="F8" s="76"/>
      <c r="G8" s="293" t="s">
        <v>429</v>
      </c>
      <c r="H8" s="293" t="s">
        <v>2944</v>
      </c>
      <c r="I8" s="287">
        <f t="shared" si="1"/>
        <v>0.22149999999999997</v>
      </c>
      <c r="J8" s="79"/>
      <c r="L8" s="79"/>
      <c r="M8" s="79"/>
      <c r="N8" s="79"/>
      <c r="O8" s="79"/>
      <c r="P8" s="79"/>
    </row>
    <row r="9" spans="1:16" x14ac:dyDescent="0.3">
      <c r="A9" s="79"/>
      <c r="B9" s="292" t="s">
        <v>4160</v>
      </c>
      <c r="C9" s="294">
        <v>0.31007885906040283</v>
      </c>
      <c r="D9" s="79" t="str">
        <f t="shared" si="0"/>
        <v>SFGBSO</v>
      </c>
      <c r="E9" s="76"/>
      <c r="F9" s="76"/>
      <c r="G9" s="293" t="s">
        <v>481</v>
      </c>
      <c r="H9" s="293" t="s">
        <v>2944</v>
      </c>
      <c r="I9" s="287">
        <f t="shared" si="1"/>
        <v>0.25125747863247883</v>
      </c>
      <c r="J9" s="79"/>
      <c r="L9" s="79"/>
      <c r="M9" s="79"/>
      <c r="N9" s="79"/>
      <c r="O9" s="79"/>
      <c r="P9" s="79"/>
    </row>
    <row r="10" spans="1:16" x14ac:dyDescent="0.3">
      <c r="A10" s="79"/>
      <c r="B10" s="292" t="s">
        <v>4161</v>
      </c>
      <c r="C10" s="294">
        <v>0.41049999999999998</v>
      </c>
      <c r="D10" s="79" t="str">
        <f t="shared" si="0"/>
        <v>SFGPGA</v>
      </c>
      <c r="E10" s="76"/>
      <c r="F10" s="76"/>
      <c r="G10" s="293" t="s">
        <v>3628</v>
      </c>
      <c r="H10" s="293" t="s">
        <v>3149</v>
      </c>
      <c r="I10" s="287">
        <f t="shared" si="1"/>
        <v>0.38530844155844185</v>
      </c>
      <c r="J10" s="79"/>
      <c r="L10" s="79"/>
      <c r="M10" s="79"/>
      <c r="N10" s="79"/>
      <c r="O10" s="79"/>
      <c r="P10" s="79"/>
    </row>
    <row r="11" spans="1:16" x14ac:dyDescent="0.3">
      <c r="A11" s="79"/>
      <c r="B11" s="292" t="s">
        <v>4162</v>
      </c>
      <c r="C11" s="294">
        <v>0.32591666666666663</v>
      </c>
      <c r="D11" s="79" t="str">
        <f t="shared" si="0"/>
        <v>SFGPLO</v>
      </c>
      <c r="E11" s="76"/>
      <c r="F11" s="76"/>
      <c r="G11" s="293" t="s">
        <v>115</v>
      </c>
      <c r="H11" s="293" t="s">
        <v>524</v>
      </c>
      <c r="I11" s="287">
        <f t="shared" si="1"/>
        <v>-1</v>
      </c>
      <c r="J11" s="79"/>
      <c r="L11" s="79"/>
      <c r="M11" s="79"/>
      <c r="N11" s="79"/>
      <c r="O11" s="79"/>
      <c r="P11" s="79"/>
    </row>
    <row r="12" spans="1:16" x14ac:dyDescent="0.3">
      <c r="A12" s="79"/>
      <c r="B12" s="292" t="s">
        <v>4163</v>
      </c>
      <c r="C12" s="294">
        <v>0.40449999999999997</v>
      </c>
      <c r="D12" s="79" t="str">
        <f t="shared" si="0"/>
        <v>SFGRGA</v>
      </c>
      <c r="E12" s="76"/>
      <c r="F12" s="76"/>
      <c r="G12" s="293" t="s">
        <v>4078</v>
      </c>
      <c r="H12" s="293" t="s">
        <v>3150</v>
      </c>
      <c r="I12" s="287">
        <f t="shared" si="1"/>
        <v>-1</v>
      </c>
      <c r="J12" s="79"/>
      <c r="L12" s="79"/>
      <c r="M12" s="79"/>
      <c r="N12" s="79"/>
      <c r="O12" s="79"/>
      <c r="P12" s="79"/>
    </row>
    <row r="13" spans="1:16" x14ac:dyDescent="0.3">
      <c r="A13" s="79"/>
      <c r="B13" s="292" t="s">
        <v>4164</v>
      </c>
      <c r="C13" s="294">
        <v>0.35791176470588237</v>
      </c>
      <c r="D13" s="79" t="str">
        <f t="shared" si="0"/>
        <v>SFGRUA</v>
      </c>
      <c r="E13" s="76"/>
      <c r="F13" s="76"/>
      <c r="G13" s="293" t="s">
        <v>4078</v>
      </c>
      <c r="H13" s="293" t="s">
        <v>3151</v>
      </c>
      <c r="I13" s="287">
        <f t="shared" si="1"/>
        <v>-1</v>
      </c>
      <c r="J13" s="79"/>
      <c r="L13" s="79"/>
      <c r="M13" s="79"/>
      <c r="N13" s="79"/>
      <c r="O13" s="79"/>
      <c r="P13" s="79"/>
    </row>
    <row r="14" spans="1:16" x14ac:dyDescent="0.3">
      <c r="A14" s="79"/>
      <c r="B14" s="292" t="s">
        <v>4165</v>
      </c>
      <c r="C14" s="294">
        <v>0.31736057692307695</v>
      </c>
      <c r="D14" s="79" t="str">
        <f t="shared" si="0"/>
        <v>SFGRUO</v>
      </c>
      <c r="E14" s="76"/>
      <c r="F14" s="76"/>
      <c r="G14" s="293" t="s">
        <v>4078</v>
      </c>
      <c r="H14" s="293" t="s">
        <v>3152</v>
      </c>
      <c r="I14" s="287">
        <f t="shared" si="1"/>
        <v>-1</v>
      </c>
      <c r="J14" s="79"/>
      <c r="L14" s="79"/>
      <c r="M14" s="79"/>
      <c r="N14" s="79"/>
      <c r="O14" s="79"/>
      <c r="P14" s="79"/>
    </row>
    <row r="15" spans="1:16" x14ac:dyDescent="0.3">
      <c r="A15" s="79"/>
      <c r="B15" s="292" t="s">
        <v>4166</v>
      </c>
      <c r="C15" s="294">
        <v>0.38400638297872353</v>
      </c>
      <c r="D15" s="79" t="str">
        <f t="shared" si="0"/>
        <v>SFKGMT</v>
      </c>
      <c r="E15" s="76"/>
      <c r="F15" s="76"/>
      <c r="G15" s="293" t="s">
        <v>4078</v>
      </c>
      <c r="H15" s="293" t="s">
        <v>3153</v>
      </c>
      <c r="I15" s="287">
        <f t="shared" si="1"/>
        <v>-1</v>
      </c>
      <c r="J15" s="79"/>
      <c r="L15" s="79"/>
      <c r="M15" s="79"/>
      <c r="N15" s="79"/>
      <c r="O15" s="79"/>
      <c r="P15" s="79"/>
    </row>
    <row r="16" spans="1:16" x14ac:dyDescent="0.3">
      <c r="A16" s="79"/>
      <c r="B16" s="292" t="s">
        <v>4167</v>
      </c>
      <c r="C16" s="294">
        <v>0.4165942622950819</v>
      </c>
      <c r="D16" s="79" t="str">
        <f t="shared" si="0"/>
        <v>SFKRGO</v>
      </c>
      <c r="E16" s="76"/>
      <c r="F16" s="76"/>
      <c r="G16" s="293" t="s">
        <v>419</v>
      </c>
      <c r="H16" s="293" t="s">
        <v>3154</v>
      </c>
      <c r="I16" s="287">
        <f t="shared" si="1"/>
        <v>-1</v>
      </c>
      <c r="J16" s="79"/>
      <c r="L16" s="79"/>
      <c r="M16" s="79"/>
      <c r="N16" s="79"/>
      <c r="O16" s="79"/>
      <c r="P16" s="79"/>
    </row>
    <row r="17" spans="1:16" x14ac:dyDescent="0.3">
      <c r="A17" s="79"/>
      <c r="B17" s="292" t="s">
        <v>4168</v>
      </c>
      <c r="C17" s="294">
        <v>0.46425000000000011</v>
      </c>
      <c r="D17" s="79" t="str">
        <f t="shared" si="0"/>
        <v>SFKTGT</v>
      </c>
      <c r="E17" s="76"/>
      <c r="F17" s="76"/>
      <c r="G17" s="293" t="s">
        <v>496</v>
      </c>
      <c r="H17" s="293" t="s">
        <v>3155</v>
      </c>
      <c r="I17" s="287">
        <f t="shared" si="1"/>
        <v>-1</v>
      </c>
      <c r="J17" s="79"/>
      <c r="L17" s="79"/>
      <c r="M17" s="79"/>
      <c r="N17" s="79"/>
      <c r="O17" s="79"/>
      <c r="P17" s="79"/>
    </row>
    <row r="18" spans="1:16" x14ac:dyDescent="0.3">
      <c r="A18" s="79"/>
      <c r="B18" s="292" t="s">
        <v>4169</v>
      </c>
      <c r="C18" s="294">
        <v>0.52274999999999994</v>
      </c>
      <c r="D18" s="79" t="str">
        <f t="shared" si="0"/>
        <v>SFMAGA</v>
      </c>
      <c r="E18" s="76"/>
      <c r="F18" s="76"/>
      <c r="G18" s="293" t="s">
        <v>3640</v>
      </c>
      <c r="H18" s="293" t="s">
        <v>3156</v>
      </c>
      <c r="I18" s="287">
        <f t="shared" si="1"/>
        <v>0.32880142140468255</v>
      </c>
      <c r="J18" s="79"/>
      <c r="L18" s="79"/>
      <c r="M18" s="79"/>
      <c r="N18" s="79"/>
      <c r="O18" s="79"/>
      <c r="P18" s="79"/>
    </row>
    <row r="19" spans="1:16" x14ac:dyDescent="0.3">
      <c r="A19" s="79"/>
      <c r="B19" s="292" t="s">
        <v>4170</v>
      </c>
      <c r="C19" s="294">
        <v>0.39974999999999999</v>
      </c>
      <c r="D19" s="79" t="str">
        <f t="shared" si="0"/>
        <v>SFMPLA</v>
      </c>
      <c r="E19" s="76"/>
      <c r="F19" s="76"/>
      <c r="G19" s="293" t="s">
        <v>3640</v>
      </c>
      <c r="H19" s="293" t="s">
        <v>3156</v>
      </c>
      <c r="I19" s="287">
        <f t="shared" si="1"/>
        <v>0.32880142140468255</v>
      </c>
      <c r="J19" s="79"/>
      <c r="L19" s="79"/>
      <c r="M19" s="79"/>
      <c r="N19" s="79"/>
      <c r="O19" s="79"/>
      <c r="P19" s="79"/>
    </row>
    <row r="20" spans="1:16" x14ac:dyDescent="0.3">
      <c r="A20" s="79"/>
      <c r="B20" s="292" t="s">
        <v>4171</v>
      </c>
      <c r="C20" s="294">
        <v>0.26099999999999995</v>
      </c>
      <c r="D20" s="79" t="str">
        <f>B20</f>
        <v>SFTBOS</v>
      </c>
      <c r="E20" s="76"/>
      <c r="F20" s="76"/>
      <c r="G20" s="293" t="s">
        <v>3151</v>
      </c>
      <c r="H20" s="293" t="s">
        <v>3157</v>
      </c>
      <c r="I20" s="287">
        <f t="shared" si="1"/>
        <v>-1</v>
      </c>
      <c r="J20" s="79"/>
      <c r="L20" s="79"/>
      <c r="M20" s="79"/>
      <c r="N20" s="79"/>
      <c r="O20" s="79"/>
      <c r="P20" s="79"/>
    </row>
    <row r="21" spans="1:16" x14ac:dyDescent="0.3">
      <c r="A21" s="79"/>
      <c r="B21" s="292" t="s">
        <v>4172</v>
      </c>
      <c r="C21" s="294">
        <v>0.38915000000000005</v>
      </c>
      <c r="D21" s="79" t="str">
        <f t="shared" si="0"/>
        <v>SFTAGA</v>
      </c>
      <c r="E21" s="76"/>
      <c r="F21" s="76"/>
      <c r="G21" s="293" t="s">
        <v>3152</v>
      </c>
      <c r="H21" s="293" t="s">
        <v>3158</v>
      </c>
      <c r="I21" s="287">
        <f t="shared" si="1"/>
        <v>-1</v>
      </c>
      <c r="J21" s="79"/>
      <c r="L21" s="79"/>
      <c r="M21" s="79"/>
      <c r="N21" s="79"/>
      <c r="O21" s="79"/>
      <c r="P21" s="79"/>
    </row>
    <row r="22" spans="1:16" x14ac:dyDescent="0.3">
      <c r="A22" s="79"/>
      <c r="B22" s="292" t="s">
        <v>4173</v>
      </c>
      <c r="C22" s="294">
        <v>0.4068869047619047</v>
      </c>
      <c r="D22" s="79" t="str">
        <f t="shared" si="0"/>
        <v>SFTAGN</v>
      </c>
      <c r="E22" s="76"/>
      <c r="F22" s="76"/>
      <c r="G22" s="293" t="s">
        <v>3197</v>
      </c>
      <c r="H22" s="293" t="s">
        <v>3159</v>
      </c>
      <c r="I22" s="287">
        <f t="shared" si="1"/>
        <v>-1</v>
      </c>
      <c r="J22" s="79"/>
      <c r="L22" s="79"/>
      <c r="M22" s="79"/>
      <c r="N22" s="79"/>
      <c r="O22" s="79"/>
      <c r="P22" s="79"/>
    </row>
    <row r="23" spans="1:16" x14ac:dyDescent="0.3">
      <c r="A23" s="79"/>
      <c r="B23" s="292" t="s">
        <v>4174</v>
      </c>
      <c r="C23" s="294">
        <v>0.3849866666666667</v>
      </c>
      <c r="D23" s="79" t="str">
        <f t="shared" si="0"/>
        <v>SFTAOS</v>
      </c>
      <c r="E23" s="76"/>
      <c r="F23" s="76"/>
      <c r="G23" s="293" t="s">
        <v>3199</v>
      </c>
      <c r="H23" s="293" t="s">
        <v>3160</v>
      </c>
      <c r="I23" s="287">
        <f t="shared" si="1"/>
        <v>-0.34500000000000003</v>
      </c>
      <c r="J23" s="79"/>
      <c r="L23" s="79"/>
      <c r="M23" s="79"/>
      <c r="N23" s="79"/>
      <c r="O23" s="79"/>
      <c r="P23" s="79"/>
    </row>
    <row r="24" spans="1:16" x14ac:dyDescent="0.3">
      <c r="A24" s="79"/>
      <c r="B24" s="292" t="s">
        <v>4175</v>
      </c>
      <c r="C24" s="294">
        <v>0.65333333333333332</v>
      </c>
      <c r="D24" s="79" t="str">
        <f t="shared" si="0"/>
        <v>SFTAQ</v>
      </c>
      <c r="E24" s="76"/>
      <c r="F24" s="76"/>
      <c r="G24" s="293" t="s">
        <v>4079</v>
      </c>
      <c r="H24" s="293" t="s">
        <v>3161</v>
      </c>
      <c r="I24" s="287">
        <f t="shared" si="1"/>
        <v>-1</v>
      </c>
      <c r="J24" s="79"/>
      <c r="L24" s="79"/>
      <c r="M24" s="79"/>
      <c r="N24" s="79"/>
      <c r="O24" s="79"/>
      <c r="P24" s="79"/>
    </row>
    <row r="25" spans="1:16" x14ac:dyDescent="0.3">
      <c r="A25" s="79"/>
      <c r="B25" s="292" t="s">
        <v>4176</v>
      </c>
      <c r="C25" s="294">
        <v>0.3590961538461539</v>
      </c>
      <c r="D25" s="79" t="str">
        <f t="shared" si="0"/>
        <v>SFTBAA</v>
      </c>
      <c r="E25" s="76"/>
      <c r="F25" s="76"/>
      <c r="G25" s="293" t="s">
        <v>569</v>
      </c>
      <c r="H25" s="293" t="s">
        <v>3162</v>
      </c>
      <c r="I25" s="287">
        <f t="shared" si="1"/>
        <v>-1</v>
      </c>
      <c r="J25" s="79"/>
      <c r="L25" s="79"/>
      <c r="M25" s="79"/>
      <c r="N25" s="79"/>
      <c r="O25" s="79"/>
      <c r="P25" s="79"/>
    </row>
    <row r="26" spans="1:16" x14ac:dyDescent="0.3">
      <c r="A26" s="79"/>
      <c r="B26" s="292" t="s">
        <v>4177</v>
      </c>
      <c r="C26" s="294">
        <v>0.35910029069767435</v>
      </c>
      <c r="D26" s="79" t="str">
        <f t="shared" si="0"/>
        <v>SFTBAS</v>
      </c>
      <c r="E26" s="76"/>
      <c r="F26" s="76"/>
      <c r="G26" s="293" t="s">
        <v>399</v>
      </c>
      <c r="H26" s="293" t="s">
        <v>3163</v>
      </c>
      <c r="I26" s="287">
        <f t="shared" si="1"/>
        <v>-1</v>
      </c>
      <c r="J26" s="79"/>
      <c r="L26" s="79"/>
      <c r="M26" s="79"/>
      <c r="N26" s="79"/>
      <c r="O26" s="79"/>
      <c r="P26" s="79"/>
    </row>
    <row r="27" spans="1:16" x14ac:dyDescent="0.3">
      <c r="A27" s="79"/>
      <c r="B27" s="292" t="s">
        <v>4178</v>
      </c>
      <c r="C27" s="294">
        <v>0.42275000000000001</v>
      </c>
      <c r="D27" s="79" t="str">
        <f t="shared" si="0"/>
        <v>SFTBAY</v>
      </c>
      <c r="E27" s="76"/>
      <c r="F27" s="76"/>
      <c r="G27" s="293" t="s">
        <v>4080</v>
      </c>
      <c r="H27" s="293" t="s">
        <v>728</v>
      </c>
      <c r="I27" s="287">
        <f t="shared" si="1"/>
        <v>-1</v>
      </c>
      <c r="J27" s="79"/>
      <c r="L27" s="79"/>
      <c r="M27" s="79"/>
      <c r="N27" s="79"/>
      <c r="O27" s="79"/>
      <c r="P27" s="79"/>
    </row>
    <row r="28" spans="1:16" x14ac:dyDescent="0.3">
      <c r="A28" s="79"/>
      <c r="B28" s="292" t="s">
        <v>4179</v>
      </c>
      <c r="C28" s="294">
        <v>0.82627777777777789</v>
      </c>
      <c r="D28" s="79" t="str">
        <f t="shared" si="0"/>
        <v>SFTBON</v>
      </c>
      <c r="E28" s="76"/>
      <c r="F28" s="76"/>
      <c r="G28" s="293" t="s">
        <v>4081</v>
      </c>
      <c r="H28" s="293" t="s">
        <v>3164</v>
      </c>
      <c r="I28" s="287">
        <f t="shared" si="1"/>
        <v>-1</v>
      </c>
      <c r="J28" s="79"/>
      <c r="L28" s="79"/>
      <c r="M28" s="79"/>
      <c r="N28" s="79"/>
      <c r="O28" s="79"/>
      <c r="P28" s="79"/>
    </row>
    <row r="29" spans="1:16" x14ac:dyDescent="0.3">
      <c r="A29" s="79"/>
      <c r="B29" s="292" t="s">
        <v>4180</v>
      </c>
      <c r="C29" s="294">
        <v>0.45724999999999993</v>
      </c>
      <c r="D29" s="79" t="str">
        <f t="shared" si="0"/>
        <v>SFTBSE</v>
      </c>
      <c r="E29" s="76"/>
      <c r="F29" s="76"/>
      <c r="G29" s="293" t="s">
        <v>429</v>
      </c>
      <c r="H29" s="293" t="s">
        <v>3165</v>
      </c>
      <c r="I29" s="287">
        <f t="shared" si="1"/>
        <v>0.22149999999999997</v>
      </c>
      <c r="J29" s="79"/>
      <c r="L29" s="79"/>
      <c r="M29" s="79"/>
      <c r="N29" s="79"/>
      <c r="O29" s="79"/>
      <c r="P29" s="79"/>
    </row>
    <row r="30" spans="1:16" x14ac:dyDescent="0.3">
      <c r="A30" s="79"/>
      <c r="B30" s="292" t="s">
        <v>4181</v>
      </c>
      <c r="C30" s="294">
        <v>0.2916890109890109</v>
      </c>
      <c r="D30" s="79" t="str">
        <f t="shared" si="0"/>
        <v>SFTBSO</v>
      </c>
      <c r="E30" s="76"/>
      <c r="F30" s="76"/>
      <c r="G30" s="293" t="s">
        <v>429</v>
      </c>
      <c r="H30" s="293" t="s">
        <v>3165</v>
      </c>
      <c r="I30" s="287">
        <f t="shared" si="1"/>
        <v>0.22149999999999997</v>
      </c>
      <c r="J30" s="79"/>
      <c r="L30" s="79"/>
      <c r="M30" s="79"/>
      <c r="N30" s="79"/>
      <c r="O30" s="79"/>
      <c r="P30" s="79"/>
    </row>
    <row r="31" spans="1:16" x14ac:dyDescent="0.3">
      <c r="A31" s="79"/>
      <c r="B31" s="292" t="s">
        <v>463</v>
      </c>
      <c r="C31" s="294">
        <v>0.57181249999999995</v>
      </c>
      <c r="D31" s="79" t="str">
        <f t="shared" si="0"/>
        <v>SFTBVN</v>
      </c>
      <c r="E31" s="76"/>
      <c r="F31" s="76"/>
      <c r="G31" s="293" t="s">
        <v>429</v>
      </c>
      <c r="H31" s="293" t="s">
        <v>3165</v>
      </c>
      <c r="I31" s="287">
        <f t="shared" si="1"/>
        <v>0.22149999999999997</v>
      </c>
      <c r="J31" s="79"/>
      <c r="L31" s="79"/>
      <c r="M31" s="79"/>
      <c r="N31" s="79"/>
      <c r="O31" s="79"/>
      <c r="P31" s="79"/>
    </row>
    <row r="32" spans="1:16" x14ac:dyDescent="0.3">
      <c r="A32" s="79"/>
      <c r="B32" s="292" t="s">
        <v>527</v>
      </c>
      <c r="C32" s="294">
        <v>0.54950221238938035</v>
      </c>
      <c r="D32" s="79" t="str">
        <f t="shared" si="0"/>
        <v>SFTBVT</v>
      </c>
      <c r="E32" s="76"/>
      <c r="F32" s="76"/>
      <c r="G32" s="293" t="s">
        <v>431</v>
      </c>
      <c r="H32" s="293" t="s">
        <v>3166</v>
      </c>
      <c r="I32" s="287">
        <f t="shared" si="1"/>
        <v>0.25531071428571428</v>
      </c>
      <c r="J32" s="79"/>
      <c r="L32" s="79"/>
      <c r="M32" s="79"/>
      <c r="N32" s="79"/>
      <c r="O32" s="79"/>
      <c r="P32" s="79"/>
    </row>
    <row r="33" spans="1:16" x14ac:dyDescent="0.3">
      <c r="A33" s="79"/>
      <c r="B33" s="292" t="s">
        <v>4182</v>
      </c>
      <c r="C33" s="294">
        <v>0.91570689655172399</v>
      </c>
      <c r="D33" s="79" t="str">
        <f t="shared" si="0"/>
        <v>SFTCCN</v>
      </c>
      <c r="E33" s="76"/>
      <c r="F33" s="76"/>
      <c r="G33" s="293" t="s">
        <v>431</v>
      </c>
      <c r="H33" s="293" t="s">
        <v>3166</v>
      </c>
      <c r="I33" s="287">
        <f t="shared" si="1"/>
        <v>0.25531071428571428</v>
      </c>
      <c r="J33" s="79"/>
      <c r="L33" s="79"/>
      <c r="M33" s="79"/>
      <c r="N33" s="79"/>
      <c r="O33" s="79"/>
      <c r="P33" s="79"/>
    </row>
    <row r="34" spans="1:16" x14ac:dyDescent="0.3">
      <c r="A34" s="79"/>
      <c r="B34" s="292" t="s">
        <v>4183</v>
      </c>
      <c r="C34" s="294">
        <v>0.7233940972222217</v>
      </c>
      <c r="D34" s="79" t="str">
        <f t="shared" si="0"/>
        <v>SFTEVN</v>
      </c>
      <c r="E34" s="76"/>
      <c r="F34" s="76"/>
      <c r="G34" s="293" t="s">
        <v>431</v>
      </c>
      <c r="H34" s="293" t="s">
        <v>3167</v>
      </c>
      <c r="I34" s="287">
        <f t="shared" si="1"/>
        <v>0.25531071428571428</v>
      </c>
      <c r="J34" s="79"/>
      <c r="L34" s="79"/>
      <c r="M34" s="79"/>
      <c r="N34" s="79"/>
      <c r="O34" s="79"/>
      <c r="P34" s="79"/>
    </row>
    <row r="35" spans="1:16" x14ac:dyDescent="0.3">
      <c r="A35" s="79"/>
      <c r="B35" s="292" t="s">
        <v>4184</v>
      </c>
      <c r="C35" s="294">
        <v>0.28079999999999999</v>
      </c>
      <c r="D35" s="79" t="str">
        <f t="shared" si="0"/>
        <v>SFTORN</v>
      </c>
      <c r="E35" s="76"/>
      <c r="F35" s="76"/>
      <c r="G35" s="293" t="s">
        <v>431</v>
      </c>
      <c r="H35" s="293" t="s">
        <v>3167</v>
      </c>
      <c r="I35" s="287">
        <f t="shared" si="1"/>
        <v>0.25531071428571428</v>
      </c>
      <c r="J35" s="79"/>
      <c r="L35" s="79"/>
      <c r="M35" s="79"/>
      <c r="N35" s="79"/>
      <c r="O35" s="79"/>
      <c r="P35" s="79"/>
    </row>
    <row r="36" spans="1:16" x14ac:dyDescent="0.3">
      <c r="A36" s="79"/>
      <c r="B36" s="292" t="s">
        <v>4185</v>
      </c>
      <c r="C36" s="294">
        <v>0.33110810810810815</v>
      </c>
      <c r="D36" s="79" t="str">
        <f t="shared" si="0"/>
        <v>SFTORT</v>
      </c>
      <c r="E36" s="76"/>
      <c r="F36" s="76"/>
      <c r="G36" s="293" t="s">
        <v>431</v>
      </c>
      <c r="H36" s="293" t="s">
        <v>3167</v>
      </c>
      <c r="I36" s="287">
        <f t="shared" si="1"/>
        <v>0.25531071428571428</v>
      </c>
      <c r="J36" s="79"/>
      <c r="L36" s="79"/>
      <c r="M36" s="79"/>
      <c r="N36" s="79"/>
      <c r="O36" s="79"/>
      <c r="P36" s="79"/>
    </row>
    <row r="37" spans="1:16" x14ac:dyDescent="0.3">
      <c r="A37" s="79"/>
      <c r="B37" s="292" t="s">
        <v>4186</v>
      </c>
      <c r="C37" s="294">
        <v>0.34916250000000004</v>
      </c>
      <c r="D37" s="79" t="str">
        <f t="shared" si="0"/>
        <v>SFTPAC</v>
      </c>
      <c r="E37" s="76"/>
      <c r="F37" s="76"/>
      <c r="G37" s="293" t="s">
        <v>431</v>
      </c>
      <c r="H37" s="293" t="s">
        <v>3167</v>
      </c>
      <c r="I37" s="287">
        <f t="shared" si="1"/>
        <v>0.25531071428571428</v>
      </c>
      <c r="J37" s="79"/>
      <c r="L37" s="79"/>
      <c r="M37" s="79"/>
      <c r="N37" s="79"/>
      <c r="O37" s="79"/>
      <c r="P37" s="79"/>
    </row>
    <row r="38" spans="1:16" x14ac:dyDescent="0.3">
      <c r="A38" s="79"/>
      <c r="B38" s="292" t="s">
        <v>4187</v>
      </c>
      <c r="C38" s="294">
        <v>0.34195061728395049</v>
      </c>
      <c r="D38" s="79" t="str">
        <f t="shared" si="0"/>
        <v>SFTPAT</v>
      </c>
      <c r="E38" s="76"/>
      <c r="F38" s="76"/>
      <c r="G38" s="293" t="s">
        <v>3819</v>
      </c>
      <c r="H38" s="293" t="s">
        <v>3168</v>
      </c>
      <c r="I38" s="287">
        <f t="shared" si="1"/>
        <v>-1</v>
      </c>
      <c r="J38" s="79"/>
      <c r="L38" s="79"/>
      <c r="M38" s="79"/>
      <c r="N38" s="79"/>
      <c r="O38" s="79"/>
      <c r="P38" s="79"/>
    </row>
    <row r="39" spans="1:16" x14ac:dyDescent="0.3">
      <c r="A39" s="79"/>
      <c r="B39" s="292" t="s">
        <v>4188</v>
      </c>
      <c r="C39" s="294">
        <v>0.40116768292682925</v>
      </c>
      <c r="D39" s="79" t="str">
        <f t="shared" si="0"/>
        <v>SFTPGA</v>
      </c>
      <c r="E39" s="76"/>
      <c r="F39" s="76"/>
      <c r="G39" s="293" t="s">
        <v>3819</v>
      </c>
      <c r="H39" s="293" t="s">
        <v>3168</v>
      </c>
      <c r="I39" s="287">
        <f t="shared" si="1"/>
        <v>-1</v>
      </c>
      <c r="J39" s="79"/>
      <c r="L39" s="79"/>
      <c r="M39" s="79"/>
      <c r="N39" s="79"/>
      <c r="O39" s="79"/>
      <c r="P39" s="79"/>
    </row>
    <row r="40" spans="1:16" x14ac:dyDescent="0.3">
      <c r="A40" s="79"/>
      <c r="B40" s="292" t="s">
        <v>4189</v>
      </c>
      <c r="C40" s="294">
        <v>0.34189795918367333</v>
      </c>
      <c r="D40" s="79" t="str">
        <f t="shared" si="0"/>
        <v>SFTPGO</v>
      </c>
      <c r="E40" s="76"/>
      <c r="F40" s="76"/>
      <c r="G40" s="293" t="s">
        <v>3819</v>
      </c>
      <c r="H40" s="293" t="s">
        <v>3168</v>
      </c>
      <c r="I40" s="287">
        <f t="shared" si="1"/>
        <v>-1</v>
      </c>
      <c r="J40" s="79"/>
      <c r="L40" s="79"/>
      <c r="M40" s="79"/>
      <c r="N40" s="79"/>
      <c r="O40" s="79"/>
      <c r="P40" s="79"/>
    </row>
    <row r="41" spans="1:16" x14ac:dyDescent="0.3">
      <c r="A41" s="79"/>
      <c r="B41" s="292" t="s">
        <v>4190</v>
      </c>
      <c r="C41" s="294">
        <v>0.44825735294117641</v>
      </c>
      <c r="D41" s="79" t="str">
        <f t="shared" si="0"/>
        <v>SFTPLC</v>
      </c>
      <c r="E41" s="76"/>
      <c r="F41" s="76"/>
      <c r="G41" s="293" t="s">
        <v>481</v>
      </c>
      <c r="H41" s="293" t="s">
        <v>3169</v>
      </c>
      <c r="I41" s="287">
        <f t="shared" si="1"/>
        <v>0.25125747863247883</v>
      </c>
      <c r="J41" s="79"/>
      <c r="L41" s="79"/>
      <c r="M41" s="79"/>
      <c r="N41" s="79"/>
      <c r="O41" s="79"/>
      <c r="P41" s="79"/>
    </row>
    <row r="42" spans="1:16" x14ac:dyDescent="0.3">
      <c r="A42" s="79"/>
      <c r="B42" s="292" t="s">
        <v>4191</v>
      </c>
      <c r="C42" s="294">
        <v>0.55349999999999999</v>
      </c>
      <c r="D42" s="79" t="str">
        <f t="shared" si="0"/>
        <v>SFTPLE</v>
      </c>
      <c r="E42" s="76"/>
      <c r="F42" s="76"/>
      <c r="G42" s="293" t="s">
        <v>481</v>
      </c>
      <c r="H42" s="293" t="s">
        <v>3170</v>
      </c>
      <c r="I42" s="287">
        <f t="shared" si="1"/>
        <v>0.25125747863247883</v>
      </c>
      <c r="J42" s="79"/>
      <c r="L42" s="79"/>
      <c r="M42" s="79"/>
      <c r="N42" s="79"/>
      <c r="O42" s="79"/>
      <c r="P42" s="79"/>
    </row>
    <row r="43" spans="1:16" x14ac:dyDescent="0.3">
      <c r="A43" s="79"/>
      <c r="B43" s="292" t="s">
        <v>4192</v>
      </c>
      <c r="C43" s="294">
        <v>0.38822550831792918</v>
      </c>
      <c r="D43" s="79" t="str">
        <f t="shared" si="0"/>
        <v>SFTPLN</v>
      </c>
      <c r="E43" s="76"/>
      <c r="F43" s="76"/>
      <c r="G43" s="293" t="s">
        <v>481</v>
      </c>
      <c r="H43" s="293" t="s">
        <v>3170</v>
      </c>
      <c r="I43" s="287">
        <f t="shared" si="1"/>
        <v>0.25125747863247883</v>
      </c>
      <c r="J43" s="79"/>
      <c r="L43" s="79"/>
      <c r="M43" s="79"/>
      <c r="N43" s="79"/>
      <c r="O43" s="79"/>
      <c r="P43" s="79"/>
    </row>
    <row r="44" spans="1:16" x14ac:dyDescent="0.3">
      <c r="A44" s="79"/>
      <c r="B44" s="292" t="s">
        <v>4193</v>
      </c>
      <c r="C44" s="294">
        <v>0.36349999999999999</v>
      </c>
      <c r="D44" s="79" t="str">
        <f t="shared" si="0"/>
        <v xml:space="preserve">SFTPLN </v>
      </c>
      <c r="E44" s="76"/>
      <c r="F44" s="76"/>
      <c r="G44" s="293" t="s">
        <v>481</v>
      </c>
      <c r="H44" s="293" t="s">
        <v>3170</v>
      </c>
      <c r="I44" s="287">
        <f t="shared" si="1"/>
        <v>0.25125747863247883</v>
      </c>
      <c r="J44" s="79"/>
      <c r="L44" s="79"/>
      <c r="M44" s="79"/>
      <c r="N44" s="79"/>
      <c r="O44" s="79"/>
      <c r="P44" s="79"/>
    </row>
    <row r="45" spans="1:16" x14ac:dyDescent="0.3">
      <c r="A45" s="79"/>
      <c r="B45" s="292" t="s">
        <v>4194</v>
      </c>
      <c r="C45" s="294">
        <v>0.38530844155844185</v>
      </c>
      <c r="D45" s="79" t="str">
        <f t="shared" si="0"/>
        <v>SFTPLNBIO</v>
      </c>
      <c r="E45" s="76"/>
      <c r="F45" s="76"/>
      <c r="G45" s="293" t="s">
        <v>3372</v>
      </c>
      <c r="H45" s="293" t="s">
        <v>3171</v>
      </c>
      <c r="I45" s="287">
        <f t="shared" si="1"/>
        <v>-1</v>
      </c>
      <c r="J45" s="79"/>
      <c r="L45" s="79"/>
      <c r="M45" s="79"/>
      <c r="N45" s="79"/>
      <c r="O45" s="79"/>
      <c r="P45" s="79"/>
    </row>
    <row r="46" spans="1:16" x14ac:dyDescent="0.3">
      <c r="A46" s="79"/>
      <c r="B46" s="292" t="s">
        <v>4195</v>
      </c>
      <c r="C46" s="294">
        <v>0.40041666666666664</v>
      </c>
      <c r="D46" s="79" t="str">
        <f t="shared" si="0"/>
        <v>SFTPLO</v>
      </c>
      <c r="E46" s="76"/>
      <c r="F46" s="76"/>
      <c r="G46" s="293" t="s">
        <v>483</v>
      </c>
      <c r="H46" s="293" t="s">
        <v>3172</v>
      </c>
      <c r="I46" s="287">
        <f t="shared" si="1"/>
        <v>0.24165079365079375</v>
      </c>
      <c r="J46" s="79"/>
      <c r="L46" s="79"/>
      <c r="M46" s="79"/>
      <c r="N46" s="79"/>
      <c r="O46" s="79"/>
      <c r="P46" s="79"/>
    </row>
    <row r="47" spans="1:16" x14ac:dyDescent="0.3">
      <c r="A47" s="79"/>
      <c r="B47" s="292" t="s">
        <v>4196</v>
      </c>
      <c r="C47" s="294">
        <v>0.3623605442176871</v>
      </c>
      <c r="D47" s="79" t="str">
        <f t="shared" si="0"/>
        <v>SFTPLT</v>
      </c>
      <c r="E47" s="76"/>
      <c r="F47" s="76"/>
      <c r="G47" s="293" t="s">
        <v>483</v>
      </c>
      <c r="H47" s="293" t="s">
        <v>3172</v>
      </c>
      <c r="I47" s="287">
        <f t="shared" si="1"/>
        <v>0.24165079365079375</v>
      </c>
      <c r="J47" s="79"/>
      <c r="L47" s="79"/>
      <c r="M47" s="79"/>
      <c r="N47" s="79"/>
      <c r="O47" s="79"/>
      <c r="P47" s="79"/>
    </row>
    <row r="48" spans="1:16" x14ac:dyDescent="0.3">
      <c r="A48" s="79"/>
      <c r="B48" s="292" t="s">
        <v>4197</v>
      </c>
      <c r="C48" s="294">
        <v>0.35123404255319157</v>
      </c>
      <c r="D48" s="79" t="str">
        <f t="shared" si="0"/>
        <v>SFTPLU</v>
      </c>
      <c r="E48" s="76"/>
      <c r="F48" s="76"/>
      <c r="G48" s="293" t="s">
        <v>483</v>
      </c>
      <c r="H48" s="293" t="s">
        <v>3173</v>
      </c>
      <c r="I48" s="287">
        <f t="shared" si="1"/>
        <v>0.24165079365079375</v>
      </c>
      <c r="J48" s="79"/>
      <c r="L48" s="79"/>
      <c r="M48" s="79"/>
      <c r="N48" s="79"/>
      <c r="O48" s="79"/>
      <c r="P48" s="79"/>
    </row>
    <row r="49" spans="1:16" x14ac:dyDescent="0.3">
      <c r="A49" s="79"/>
      <c r="B49" s="292" t="s">
        <v>4198</v>
      </c>
      <c r="C49" s="294">
        <v>0.42399999999999999</v>
      </c>
      <c r="D49" s="79" t="str">
        <f t="shared" si="0"/>
        <v>SFTPOR</v>
      </c>
      <c r="E49" s="76"/>
      <c r="F49" s="76"/>
      <c r="G49" s="293" t="s">
        <v>483</v>
      </c>
      <c r="H49" s="293" t="s">
        <v>3173</v>
      </c>
      <c r="I49" s="287">
        <f t="shared" si="1"/>
        <v>0.24165079365079375</v>
      </c>
      <c r="J49" s="79"/>
      <c r="L49" s="79"/>
      <c r="M49" s="79"/>
      <c r="N49" s="79"/>
      <c r="O49" s="79"/>
      <c r="P49" s="79"/>
    </row>
    <row r="50" spans="1:16" x14ac:dyDescent="0.3">
      <c r="A50" s="79"/>
      <c r="B50" s="292" t="s">
        <v>4199</v>
      </c>
      <c r="C50" s="294">
        <v>0.50100000000000011</v>
      </c>
      <c r="D50" s="79" t="str">
        <f t="shared" si="0"/>
        <v>SFTRCR</v>
      </c>
      <c r="E50" s="76"/>
      <c r="F50" s="76"/>
      <c r="G50" s="293" t="s">
        <v>483</v>
      </c>
      <c r="H50" s="293" t="s">
        <v>3173</v>
      </c>
      <c r="I50" s="287">
        <f t="shared" si="1"/>
        <v>0.24165079365079375</v>
      </c>
      <c r="J50" s="79"/>
      <c r="L50" s="79"/>
      <c r="M50" s="79"/>
      <c r="N50" s="79"/>
      <c r="O50" s="79"/>
      <c r="P50" s="79"/>
    </row>
    <row r="51" spans="1:16" x14ac:dyDescent="0.3">
      <c r="A51" s="79"/>
      <c r="B51" s="292" t="s">
        <v>4200</v>
      </c>
      <c r="C51" s="294">
        <v>0.43399999999999994</v>
      </c>
      <c r="D51" s="79" t="str">
        <f t="shared" si="0"/>
        <v>SFTRGA</v>
      </c>
      <c r="E51" s="76"/>
      <c r="F51" s="76"/>
      <c r="G51" s="293" t="s">
        <v>3821</v>
      </c>
      <c r="H51" s="293" t="s">
        <v>3174</v>
      </c>
      <c r="I51" s="287">
        <f t="shared" si="1"/>
        <v>0.29414999999999997</v>
      </c>
      <c r="J51" s="79"/>
      <c r="L51" s="79"/>
      <c r="M51" s="79"/>
      <c r="N51" s="79"/>
      <c r="O51" s="79"/>
      <c r="P51" s="79"/>
    </row>
    <row r="52" spans="1:16" x14ac:dyDescent="0.3">
      <c r="A52" s="79"/>
      <c r="B52" s="292" t="s">
        <v>4201</v>
      </c>
      <c r="C52" s="294">
        <v>0.37981250000000005</v>
      </c>
      <c r="D52" s="79" t="str">
        <f t="shared" si="0"/>
        <v>SFTRGC</v>
      </c>
      <c r="E52" s="76"/>
      <c r="F52" s="76"/>
      <c r="G52" s="293" t="s">
        <v>3822</v>
      </c>
      <c r="H52" s="293" t="s">
        <v>3175</v>
      </c>
      <c r="I52" s="287">
        <f t="shared" si="1"/>
        <v>0.35350000000000004</v>
      </c>
      <c r="J52" s="79"/>
      <c r="L52" s="79"/>
      <c r="M52" s="79"/>
      <c r="N52" s="79"/>
      <c r="O52" s="79"/>
      <c r="P52" s="79"/>
    </row>
    <row r="53" spans="1:16" x14ac:dyDescent="0.3">
      <c r="A53" s="79"/>
      <c r="B53" s="292" t="s">
        <v>4202</v>
      </c>
      <c r="C53" s="294">
        <v>0.30399999999999994</v>
      </c>
      <c r="D53" s="79" t="str">
        <f t="shared" si="0"/>
        <v>SFTRGO</v>
      </c>
      <c r="E53" s="76"/>
      <c r="F53" s="76"/>
      <c r="G53" s="293" t="s">
        <v>3825</v>
      </c>
      <c r="H53" s="293" t="s">
        <v>3176</v>
      </c>
      <c r="I53" s="287">
        <f t="shared" si="1"/>
        <v>0.30053124999999997</v>
      </c>
      <c r="J53" s="79"/>
      <c r="L53" s="79"/>
      <c r="M53" s="79"/>
      <c r="N53" s="79"/>
      <c r="O53" s="79"/>
      <c r="P53" s="79"/>
    </row>
    <row r="54" spans="1:16" x14ac:dyDescent="0.3">
      <c r="A54" s="79"/>
      <c r="B54" s="292" t="s">
        <v>4203</v>
      </c>
      <c r="C54" s="294">
        <v>0.38265909090909084</v>
      </c>
      <c r="D54" s="79" t="str">
        <f t="shared" si="0"/>
        <v>SFTRGT</v>
      </c>
      <c r="E54" s="76"/>
      <c r="F54" s="76"/>
      <c r="G54" s="293" t="s">
        <v>3826</v>
      </c>
      <c r="H54" s="293" t="s">
        <v>3177</v>
      </c>
      <c r="I54" s="287">
        <f t="shared" si="1"/>
        <v>0.35437499999999994</v>
      </c>
      <c r="J54" s="79"/>
      <c r="L54" s="79"/>
      <c r="M54" s="79"/>
      <c r="N54" s="79"/>
      <c r="O54" s="79"/>
      <c r="P54" s="79"/>
    </row>
    <row r="55" spans="1:16" x14ac:dyDescent="0.3">
      <c r="A55" s="79"/>
      <c r="B55" s="292" t="s">
        <v>4204</v>
      </c>
      <c r="C55" s="294">
        <v>0.40754411764705878</v>
      </c>
      <c r="D55" s="79" t="str">
        <f t="shared" si="0"/>
        <v>SFTRHA</v>
      </c>
      <c r="E55" s="76"/>
      <c r="F55" s="76"/>
      <c r="G55" s="293" t="s">
        <v>101</v>
      </c>
      <c r="H55" s="293" t="s">
        <v>3178</v>
      </c>
      <c r="I55" s="287">
        <f t="shared" si="1"/>
        <v>-1</v>
      </c>
      <c r="J55" s="79"/>
      <c r="L55" s="79"/>
      <c r="M55" s="79"/>
      <c r="N55" s="79"/>
      <c r="O55" s="79"/>
      <c r="P55" s="79"/>
    </row>
    <row r="56" spans="1:16" x14ac:dyDescent="0.3">
      <c r="A56" s="79"/>
      <c r="B56" s="292" t="s">
        <v>2869</v>
      </c>
      <c r="C56" s="294">
        <v>0.35824519230769225</v>
      </c>
      <c r="D56" s="79" t="str">
        <f t="shared" si="0"/>
        <v>SFTRM</v>
      </c>
      <c r="E56" s="76"/>
      <c r="F56" s="76"/>
      <c r="G56" s="293" t="s">
        <v>101</v>
      </c>
      <c r="H56" s="293" t="s">
        <v>3179</v>
      </c>
      <c r="I56" s="287">
        <f t="shared" si="1"/>
        <v>-1</v>
      </c>
      <c r="J56" s="79"/>
      <c r="L56" s="79"/>
      <c r="M56" s="79"/>
      <c r="N56" s="79"/>
      <c r="O56" s="79"/>
      <c r="P56" s="79"/>
    </row>
    <row r="57" spans="1:16" x14ac:dyDescent="0.3">
      <c r="A57" s="79"/>
      <c r="B57" s="292" t="s">
        <v>4205</v>
      </c>
      <c r="C57" s="294">
        <v>0.59033333333333327</v>
      </c>
      <c r="D57" s="79" t="str">
        <f t="shared" si="0"/>
        <v>SFTRPO</v>
      </c>
      <c r="E57" s="76"/>
      <c r="F57" s="76"/>
      <c r="G57" s="293" t="s">
        <v>3828</v>
      </c>
      <c r="H57" s="293" t="s">
        <v>3180</v>
      </c>
      <c r="I57" s="287">
        <f t="shared" si="1"/>
        <v>0.80600000000000005</v>
      </c>
      <c r="J57" s="79"/>
      <c r="L57" s="79"/>
      <c r="M57" s="79"/>
      <c r="N57" s="79"/>
      <c r="O57" s="79"/>
      <c r="P57" s="79"/>
    </row>
    <row r="58" spans="1:16" x14ac:dyDescent="0.3">
      <c r="A58" s="79"/>
      <c r="B58" s="292" t="s">
        <v>4206</v>
      </c>
      <c r="C58" s="294">
        <v>0.32880142140468255</v>
      </c>
      <c r="D58" s="79" t="str">
        <f t="shared" si="0"/>
        <v>SFTRUA</v>
      </c>
      <c r="E58" s="76"/>
      <c r="F58" s="76"/>
      <c r="G58" s="293" t="s">
        <v>3830</v>
      </c>
      <c r="H58" s="293" t="s">
        <v>3181</v>
      </c>
      <c r="I58" s="287">
        <f t="shared" si="1"/>
        <v>-1</v>
      </c>
      <c r="J58" s="79"/>
      <c r="L58" s="79"/>
      <c r="M58" s="79"/>
      <c r="N58" s="79"/>
      <c r="O58" s="79"/>
      <c r="P58" s="79"/>
    </row>
    <row r="59" spans="1:16" x14ac:dyDescent="0.3">
      <c r="A59" s="79"/>
      <c r="B59" s="292" t="s">
        <v>4207</v>
      </c>
      <c r="C59" s="294">
        <v>0.316</v>
      </c>
      <c r="D59" s="79" t="str">
        <f t="shared" si="0"/>
        <v>SFTRUA SU</v>
      </c>
      <c r="E59" s="76"/>
      <c r="F59" s="76"/>
      <c r="G59" s="293" t="s">
        <v>3831</v>
      </c>
      <c r="H59" s="293" t="s">
        <v>3182</v>
      </c>
      <c r="I59" s="287">
        <f t="shared" si="1"/>
        <v>-1</v>
      </c>
      <c r="J59" s="79"/>
      <c r="L59" s="79"/>
      <c r="M59" s="79"/>
      <c r="N59" s="79"/>
      <c r="O59" s="79"/>
      <c r="P59" s="79"/>
    </row>
    <row r="60" spans="1:16" x14ac:dyDescent="0.3">
      <c r="A60" s="79"/>
      <c r="B60" s="292" t="s">
        <v>4208</v>
      </c>
      <c r="C60" s="294">
        <v>0.41654999999999998</v>
      </c>
      <c r="D60" s="79" t="str">
        <f t="shared" si="0"/>
        <v>SFTRUA_SU</v>
      </c>
      <c r="E60" s="76"/>
      <c r="F60" s="76"/>
      <c r="G60" s="293" t="s">
        <v>3834</v>
      </c>
      <c r="H60" s="293" t="s">
        <v>3183</v>
      </c>
      <c r="I60" s="287">
        <f t="shared" si="1"/>
        <v>-1</v>
      </c>
      <c r="J60" s="79"/>
      <c r="L60" s="79"/>
      <c r="M60" s="79"/>
      <c r="N60" s="79"/>
      <c r="O60" s="79"/>
      <c r="P60" s="79"/>
    </row>
    <row r="61" spans="1:16" x14ac:dyDescent="0.3">
      <c r="A61" s="79"/>
      <c r="B61" s="292" t="s">
        <v>4209</v>
      </c>
      <c r="C61" s="294">
        <v>0.3659995283018867</v>
      </c>
      <c r="D61" s="79" t="str">
        <f t="shared" si="0"/>
        <v>SFTRUC</v>
      </c>
      <c r="E61" s="76"/>
      <c r="F61" s="76"/>
      <c r="G61" s="293" t="s">
        <v>4082</v>
      </c>
      <c r="H61" s="293" t="s">
        <v>3184</v>
      </c>
      <c r="I61" s="287">
        <f t="shared" si="1"/>
        <v>-1</v>
      </c>
      <c r="J61" s="79"/>
      <c r="L61" s="79"/>
      <c r="M61" s="79"/>
      <c r="N61" s="79"/>
      <c r="O61" s="79"/>
      <c r="P61" s="79"/>
    </row>
    <row r="62" spans="1:16" x14ac:dyDescent="0.3">
      <c r="A62" s="79"/>
      <c r="B62" s="292" t="s">
        <v>4210</v>
      </c>
      <c r="C62" s="294">
        <v>0.54175000000000006</v>
      </c>
      <c r="D62" s="79" t="str">
        <f t="shared" si="0"/>
        <v>SFTRUE</v>
      </c>
      <c r="E62" s="76"/>
      <c r="F62" s="76"/>
      <c r="G62" s="293" t="s">
        <v>4082</v>
      </c>
      <c r="H62" s="293" t="s">
        <v>3184</v>
      </c>
      <c r="I62" s="287">
        <f t="shared" si="1"/>
        <v>-1</v>
      </c>
      <c r="J62" s="79"/>
      <c r="L62" s="79"/>
      <c r="M62" s="79"/>
      <c r="N62" s="79"/>
      <c r="O62" s="79"/>
      <c r="P62" s="79"/>
    </row>
    <row r="63" spans="1:16" x14ac:dyDescent="0.3">
      <c r="A63" s="79"/>
      <c r="B63" s="292" t="s">
        <v>4211</v>
      </c>
      <c r="C63" s="294">
        <v>0.3887695707070708</v>
      </c>
      <c r="D63" s="79" t="str">
        <f t="shared" si="0"/>
        <v>SFTRUN</v>
      </c>
      <c r="E63" s="76"/>
      <c r="F63" s="76"/>
      <c r="G63" s="293" t="s">
        <v>3839</v>
      </c>
      <c r="H63" s="293" t="s">
        <v>3185</v>
      </c>
      <c r="I63" s="287">
        <f t="shared" si="1"/>
        <v>-1</v>
      </c>
      <c r="J63" s="79"/>
      <c r="L63" s="79"/>
      <c r="M63" s="79"/>
      <c r="N63" s="79"/>
      <c r="O63" s="79"/>
      <c r="P63" s="79"/>
    </row>
    <row r="64" spans="1:16" x14ac:dyDescent="0.3">
      <c r="A64" s="79"/>
      <c r="B64" s="292" t="s">
        <v>4212</v>
      </c>
      <c r="C64" s="294">
        <v>0.32999999999999996</v>
      </c>
      <c r="D64" s="79" t="str">
        <f t="shared" si="0"/>
        <v xml:space="preserve">SFTRUN </v>
      </c>
      <c r="E64" s="76"/>
      <c r="F64" s="76"/>
      <c r="G64" s="293" t="s">
        <v>3847</v>
      </c>
      <c r="H64" s="293" t="s">
        <v>3186</v>
      </c>
      <c r="I64" s="287">
        <f t="shared" si="1"/>
        <v>-1</v>
      </c>
      <c r="J64" s="79"/>
      <c r="L64" s="79"/>
      <c r="M64" s="79"/>
      <c r="N64" s="79"/>
      <c r="O64" s="79"/>
      <c r="P64" s="79"/>
    </row>
    <row r="65" spans="1:16" x14ac:dyDescent="0.3">
      <c r="A65" s="79"/>
      <c r="B65" s="292" t="s">
        <v>4213</v>
      </c>
      <c r="C65" s="294">
        <v>0.31618749999999995</v>
      </c>
      <c r="D65" s="79" t="str">
        <f t="shared" si="0"/>
        <v>SFTRUO</v>
      </c>
      <c r="E65" s="76"/>
      <c r="F65" s="76"/>
      <c r="G65" s="293" t="s">
        <v>3855</v>
      </c>
      <c r="H65" s="293" t="s">
        <v>3187</v>
      </c>
      <c r="I65" s="287">
        <f t="shared" si="1"/>
        <v>-1</v>
      </c>
      <c r="J65" s="79"/>
      <c r="L65" s="79"/>
      <c r="M65" s="79"/>
      <c r="N65" s="79"/>
      <c r="O65" s="79"/>
      <c r="P65" s="79"/>
    </row>
    <row r="66" spans="1:16" x14ac:dyDescent="0.3">
      <c r="A66" s="79"/>
      <c r="B66" s="292" t="s">
        <v>4214</v>
      </c>
      <c r="C66" s="294">
        <v>0.3571647398843929</v>
      </c>
      <c r="D66" s="79" t="str">
        <f t="shared" si="0"/>
        <v>SFTRUS</v>
      </c>
      <c r="E66" s="76"/>
      <c r="F66" s="76"/>
      <c r="G66" s="293" t="s">
        <v>3854</v>
      </c>
      <c r="H66" s="293" t="s">
        <v>3188</v>
      </c>
      <c r="I66" s="287">
        <f t="shared" si="1"/>
        <v>-1</v>
      </c>
      <c r="J66" s="79"/>
      <c r="L66" s="79"/>
      <c r="M66" s="79"/>
      <c r="N66" s="79"/>
      <c r="O66" s="79"/>
      <c r="P66" s="79"/>
    </row>
    <row r="67" spans="1:16" x14ac:dyDescent="0.3">
      <c r="A67" s="79"/>
      <c r="B67" s="292" t="s">
        <v>4215</v>
      </c>
      <c r="C67" s="294">
        <v>0.31274345549738225</v>
      </c>
      <c r="D67" s="79" t="str">
        <f t="shared" si="0"/>
        <v>SFTRUT</v>
      </c>
      <c r="E67" s="76"/>
      <c r="F67" s="76"/>
      <c r="G67" s="293" t="s">
        <v>3854</v>
      </c>
      <c r="H67" s="293" t="s">
        <v>3188</v>
      </c>
      <c r="I67" s="287">
        <f t="shared" si="1"/>
        <v>-1</v>
      </c>
      <c r="J67" s="79"/>
      <c r="L67" s="79"/>
      <c r="M67" s="79"/>
      <c r="N67" s="79"/>
      <c r="O67" s="79"/>
      <c r="P67" s="79"/>
    </row>
    <row r="68" spans="1:16" x14ac:dyDescent="0.3">
      <c r="A68" s="79"/>
      <c r="B68" s="292" t="s">
        <v>4216</v>
      </c>
      <c r="C68" s="294">
        <v>0.3231666666666666</v>
      </c>
      <c r="D68" s="79" t="str">
        <f t="shared" ref="D68:D70" si="2">"SF"&amp;B68</f>
        <v>SFTSBO</v>
      </c>
      <c r="E68" s="76"/>
      <c r="F68" s="76"/>
      <c r="G68" s="293" t="s">
        <v>3858</v>
      </c>
      <c r="H68" s="293" t="s">
        <v>3189</v>
      </c>
      <c r="I68" s="287">
        <f t="shared" ref="I68:I131" si="3">IFERROR(AVERAGEIF(D$3:D$660,G68,C$3:C$660),-1)</f>
        <v>-1</v>
      </c>
      <c r="J68" s="79"/>
      <c r="L68" s="79"/>
      <c r="M68" s="79"/>
      <c r="N68" s="79"/>
      <c r="O68" s="79"/>
      <c r="P68" s="79"/>
    </row>
    <row r="69" spans="1:16" x14ac:dyDescent="0.3">
      <c r="A69" s="79"/>
      <c r="B69" s="292" t="s">
        <v>4217</v>
      </c>
      <c r="C69" s="294">
        <v>0.41825000000000001</v>
      </c>
      <c r="D69" s="79" t="str">
        <f t="shared" si="2"/>
        <v>SFTTGE</v>
      </c>
      <c r="E69" s="76"/>
      <c r="F69" s="76"/>
      <c r="G69" s="293" t="s">
        <v>3859</v>
      </c>
      <c r="H69" s="293" t="s">
        <v>3190</v>
      </c>
      <c r="I69" s="287">
        <f t="shared" si="3"/>
        <v>-1</v>
      </c>
      <c r="J69" s="79"/>
      <c r="L69" s="79"/>
      <c r="M69" s="79"/>
      <c r="N69" s="79"/>
      <c r="O69" s="79"/>
      <c r="P69" s="79"/>
    </row>
    <row r="70" spans="1:16" x14ac:dyDescent="0.3">
      <c r="A70" s="79"/>
      <c r="B70" s="292" t="s">
        <v>4218</v>
      </c>
      <c r="C70" s="294">
        <v>0.45136842105263159</v>
      </c>
      <c r="D70" s="79" t="str">
        <f t="shared" si="2"/>
        <v>SFTTGT</v>
      </c>
      <c r="E70" s="76"/>
      <c r="F70" s="76"/>
      <c r="G70" s="293" t="s">
        <v>3863</v>
      </c>
      <c r="H70" s="293" t="s">
        <v>3191</v>
      </c>
      <c r="I70" s="287">
        <f t="shared" si="3"/>
        <v>-1</v>
      </c>
      <c r="J70" s="79"/>
      <c r="L70" s="79"/>
      <c r="M70" s="79"/>
      <c r="N70" s="79"/>
      <c r="O70" s="79"/>
      <c r="P70" s="79"/>
    </row>
    <row r="71" spans="1:16" x14ac:dyDescent="0.3">
      <c r="A71" s="79"/>
      <c r="B71" s="291" t="s">
        <v>4219</v>
      </c>
      <c r="C71" s="293"/>
      <c r="D71" s="79"/>
      <c r="E71" s="76"/>
      <c r="F71" s="76"/>
      <c r="G71" s="293" t="s">
        <v>4083</v>
      </c>
      <c r="H71" s="293" t="s">
        <v>3192</v>
      </c>
      <c r="I71" s="287">
        <f t="shared" si="3"/>
        <v>0.48552298850574699</v>
      </c>
      <c r="J71" s="79"/>
      <c r="L71" s="79"/>
      <c r="M71" s="79"/>
      <c r="N71" s="79"/>
      <c r="O71" s="79"/>
      <c r="P71" s="79"/>
    </row>
    <row r="72" spans="1:16" x14ac:dyDescent="0.3">
      <c r="A72" s="79"/>
      <c r="B72" s="292"/>
      <c r="C72" s="293"/>
      <c r="D72" s="79"/>
      <c r="E72" s="76"/>
      <c r="F72" s="76"/>
      <c r="G72" s="293" t="s">
        <v>4083</v>
      </c>
      <c r="H72" s="293" t="s">
        <v>3192</v>
      </c>
      <c r="I72" s="287">
        <f t="shared" si="3"/>
        <v>0.48552298850574699</v>
      </c>
      <c r="J72" s="79"/>
      <c r="L72" s="79"/>
      <c r="M72" s="79"/>
      <c r="N72" s="79"/>
      <c r="O72" s="79"/>
      <c r="P72" s="79"/>
    </row>
    <row r="73" spans="1:16" x14ac:dyDescent="0.3">
      <c r="A73" s="79"/>
      <c r="B73" s="292" t="s">
        <v>4220</v>
      </c>
      <c r="C73" s="293"/>
      <c r="D73" s="79"/>
      <c r="E73" s="76"/>
      <c r="F73" s="76"/>
      <c r="G73" s="293" t="s">
        <v>3192</v>
      </c>
      <c r="H73" s="293" t="s">
        <v>496</v>
      </c>
      <c r="I73" s="287">
        <f t="shared" si="3"/>
        <v>-1</v>
      </c>
      <c r="J73" s="79"/>
      <c r="L73" s="79"/>
      <c r="M73" s="79"/>
      <c r="N73" s="79"/>
      <c r="O73" s="79"/>
      <c r="P73" s="79"/>
    </row>
    <row r="74" spans="1:16" x14ac:dyDescent="0.3">
      <c r="A74" s="79"/>
      <c r="C74" s="294">
        <v>0.24725000000000003</v>
      </c>
      <c r="D74" s="292" t="s">
        <v>4221</v>
      </c>
      <c r="E74" s="76"/>
      <c r="F74" s="76"/>
      <c r="G74" s="293" t="s">
        <v>4084</v>
      </c>
      <c r="H74" s="293" t="s">
        <v>3193</v>
      </c>
      <c r="I74" s="287">
        <f t="shared" si="3"/>
        <v>-1</v>
      </c>
      <c r="J74" s="79"/>
      <c r="L74" s="79"/>
      <c r="M74" s="79"/>
      <c r="N74" s="79"/>
      <c r="O74" s="79"/>
      <c r="P74" s="79"/>
    </row>
    <row r="75" spans="1:16" x14ac:dyDescent="0.3">
      <c r="A75" s="79"/>
      <c r="C75" s="294">
        <v>-0.34500000000000003</v>
      </c>
      <c r="D75" s="292" t="s">
        <v>4222</v>
      </c>
      <c r="E75" s="76"/>
      <c r="F75" s="76"/>
      <c r="G75" s="293" t="s">
        <v>4084</v>
      </c>
      <c r="H75" s="293" t="s">
        <v>3193</v>
      </c>
      <c r="I75" s="287">
        <f t="shared" si="3"/>
        <v>-1</v>
      </c>
      <c r="J75" s="79"/>
      <c r="L75" s="79"/>
      <c r="M75" s="79"/>
      <c r="N75" s="79"/>
      <c r="O75" s="79"/>
      <c r="P75" s="79"/>
    </row>
    <row r="76" spans="1:16" x14ac:dyDescent="0.3">
      <c r="A76" s="79"/>
      <c r="C76" s="293"/>
      <c r="D76" s="292" t="s">
        <v>4223</v>
      </c>
      <c r="E76" s="76"/>
      <c r="F76" s="76"/>
      <c r="G76" s="293" t="s">
        <v>4084</v>
      </c>
      <c r="H76" s="293" t="s">
        <v>3194</v>
      </c>
      <c r="I76" s="287">
        <f t="shared" si="3"/>
        <v>-1</v>
      </c>
      <c r="J76" s="79"/>
      <c r="L76" s="79"/>
      <c r="M76" s="79"/>
      <c r="N76" s="79"/>
      <c r="O76" s="79"/>
      <c r="P76" s="79"/>
    </row>
    <row r="77" spans="1:16" x14ac:dyDescent="0.3">
      <c r="A77" s="79"/>
      <c r="C77" s="294">
        <v>0.48552298850574699</v>
      </c>
      <c r="D77" s="292" t="s">
        <v>4083</v>
      </c>
      <c r="E77" s="76"/>
      <c r="F77" s="76"/>
      <c r="G77" s="293" t="s">
        <v>4084</v>
      </c>
      <c r="H77" s="293" t="s">
        <v>3195</v>
      </c>
      <c r="I77" s="287">
        <f t="shared" si="3"/>
        <v>-1</v>
      </c>
      <c r="J77" s="79"/>
      <c r="L77" s="79"/>
      <c r="M77" s="79"/>
      <c r="N77" s="79"/>
      <c r="O77" s="79"/>
      <c r="P77" s="79"/>
    </row>
    <row r="78" spans="1:16" x14ac:dyDescent="0.3">
      <c r="A78" s="79"/>
      <c r="C78" s="294">
        <v>-0.34500000000000003</v>
      </c>
      <c r="D78" s="292" t="s">
        <v>3199</v>
      </c>
      <c r="E78" s="76"/>
      <c r="F78" s="76"/>
      <c r="G78" s="293" t="s">
        <v>4084</v>
      </c>
      <c r="H78" s="293" t="s">
        <v>3195</v>
      </c>
      <c r="I78" s="287">
        <f t="shared" si="3"/>
        <v>-1</v>
      </c>
      <c r="J78" s="79"/>
      <c r="L78" s="79"/>
      <c r="M78" s="79"/>
      <c r="N78" s="79"/>
      <c r="O78" s="79"/>
      <c r="P78" s="79"/>
    </row>
    <row r="79" spans="1:16" x14ac:dyDescent="0.3">
      <c r="A79" s="79"/>
      <c r="C79" s="294">
        <v>-0.34500000000000003</v>
      </c>
      <c r="D79" s="292" t="s">
        <v>4224</v>
      </c>
      <c r="E79" s="76"/>
      <c r="F79" s="76"/>
      <c r="G79" s="293" t="s">
        <v>4083</v>
      </c>
      <c r="H79" s="293" t="s">
        <v>3196</v>
      </c>
      <c r="I79" s="287">
        <f t="shared" si="3"/>
        <v>0.48552298850574699</v>
      </c>
      <c r="J79" s="79"/>
      <c r="L79" s="79"/>
      <c r="M79" s="79"/>
      <c r="N79" s="79"/>
      <c r="O79" s="79"/>
      <c r="P79" s="79"/>
    </row>
    <row r="80" spans="1:16" x14ac:dyDescent="0.3">
      <c r="A80" s="79"/>
      <c r="C80" s="294">
        <v>0.36825000000000002</v>
      </c>
      <c r="D80" s="292" t="s">
        <v>4225</v>
      </c>
      <c r="E80" s="76"/>
      <c r="F80" s="76"/>
      <c r="G80" s="293" t="s">
        <v>4083</v>
      </c>
      <c r="H80" s="293" t="s">
        <v>3196</v>
      </c>
      <c r="I80" s="287">
        <f t="shared" si="3"/>
        <v>0.48552298850574699</v>
      </c>
      <c r="J80" s="79"/>
      <c r="L80" s="79"/>
      <c r="M80" s="79"/>
      <c r="N80" s="79"/>
      <c r="O80" s="79"/>
      <c r="P80" s="79"/>
    </row>
    <row r="81" spans="1:16" x14ac:dyDescent="0.3">
      <c r="A81" s="79"/>
      <c r="C81" s="294">
        <v>-0.34500000000000003</v>
      </c>
      <c r="D81" s="292" t="s">
        <v>372</v>
      </c>
      <c r="E81" s="76"/>
      <c r="F81" s="76"/>
      <c r="G81" s="293" t="s">
        <v>3463</v>
      </c>
      <c r="H81" s="293" t="s">
        <v>3197</v>
      </c>
      <c r="I81" s="287">
        <f t="shared" si="3"/>
        <v>-1</v>
      </c>
      <c r="J81" s="79"/>
      <c r="L81" s="79"/>
      <c r="M81" s="79"/>
      <c r="N81" s="79"/>
      <c r="O81" s="79"/>
      <c r="P81" s="79"/>
    </row>
    <row r="82" spans="1:16" x14ac:dyDescent="0.3">
      <c r="A82" s="79"/>
      <c r="C82" s="294">
        <v>0.30399999999999999</v>
      </c>
      <c r="D82" s="292" t="s">
        <v>4226</v>
      </c>
      <c r="E82" s="76"/>
      <c r="F82" s="76"/>
      <c r="G82" s="293" t="s">
        <v>507</v>
      </c>
      <c r="H82" s="293" t="s">
        <v>3198</v>
      </c>
      <c r="I82" s="287">
        <f t="shared" si="3"/>
        <v>-1</v>
      </c>
      <c r="J82" s="79"/>
      <c r="L82" s="79"/>
      <c r="M82" s="79"/>
      <c r="N82" s="79"/>
      <c r="O82" s="79"/>
      <c r="P82" s="79"/>
    </row>
    <row r="83" spans="1:16" x14ac:dyDescent="0.3">
      <c r="A83" s="79"/>
      <c r="C83" s="294">
        <v>0.56866666666666665</v>
      </c>
      <c r="D83" s="292" t="s">
        <v>4227</v>
      </c>
      <c r="E83" s="76"/>
      <c r="F83" s="76"/>
      <c r="G83" s="293" t="s">
        <v>507</v>
      </c>
      <c r="H83" s="293" t="s">
        <v>3198</v>
      </c>
      <c r="I83" s="287">
        <f t="shared" si="3"/>
        <v>-1</v>
      </c>
      <c r="J83" s="79"/>
      <c r="L83" s="79"/>
      <c r="M83" s="79"/>
      <c r="N83" s="79"/>
      <c r="O83" s="79"/>
      <c r="P83" s="79"/>
    </row>
    <row r="84" spans="1:16" x14ac:dyDescent="0.3">
      <c r="A84" s="79"/>
      <c r="C84" s="293"/>
      <c r="D84" s="292" t="s">
        <v>4228</v>
      </c>
      <c r="E84" s="76"/>
      <c r="F84" s="76"/>
      <c r="G84" s="293" t="s">
        <v>3198</v>
      </c>
      <c r="H84" s="293" t="s">
        <v>3199</v>
      </c>
      <c r="I84" s="287">
        <f t="shared" si="3"/>
        <v>-1</v>
      </c>
      <c r="J84" s="79"/>
      <c r="L84" s="79"/>
      <c r="M84" s="79"/>
      <c r="N84" s="79"/>
      <c r="O84" s="79"/>
      <c r="P84" s="79"/>
    </row>
    <row r="85" spans="1:16" x14ac:dyDescent="0.3">
      <c r="A85" s="79"/>
      <c r="C85" s="294">
        <v>0.21869444444444441</v>
      </c>
      <c r="D85" s="292" t="s">
        <v>4229</v>
      </c>
      <c r="E85" s="76"/>
      <c r="F85" s="76"/>
      <c r="G85" s="293" t="s">
        <v>507</v>
      </c>
      <c r="H85" s="293" t="s">
        <v>3199</v>
      </c>
      <c r="I85" s="287">
        <f t="shared" si="3"/>
        <v>-1</v>
      </c>
      <c r="J85" s="79"/>
      <c r="L85" s="79"/>
      <c r="M85" s="79"/>
      <c r="N85" s="79"/>
      <c r="O85" s="79"/>
      <c r="P85" s="79"/>
    </row>
    <row r="86" spans="1:16" x14ac:dyDescent="0.3">
      <c r="A86" s="79"/>
      <c r="C86" s="294">
        <v>0.27691406250000006</v>
      </c>
      <c r="D86" s="292" t="s">
        <v>427</v>
      </c>
      <c r="E86" s="76"/>
      <c r="F86" s="76"/>
      <c r="G86" s="293" t="s">
        <v>3199</v>
      </c>
      <c r="H86" s="293" t="s">
        <v>569</v>
      </c>
      <c r="I86" s="287">
        <f t="shared" si="3"/>
        <v>-0.34500000000000003</v>
      </c>
      <c r="J86" s="79"/>
      <c r="L86" s="79"/>
      <c r="M86" s="79"/>
      <c r="N86" s="79"/>
      <c r="O86" s="79"/>
      <c r="P86" s="79"/>
    </row>
    <row r="87" spans="1:16" x14ac:dyDescent="0.3">
      <c r="A87" s="79"/>
      <c r="C87" s="294">
        <v>0.22149999999999997</v>
      </c>
      <c r="D87" s="292" t="s">
        <v>429</v>
      </c>
      <c r="E87" s="76"/>
      <c r="F87" s="76"/>
      <c r="G87" s="293" t="s">
        <v>3199</v>
      </c>
      <c r="H87" s="293" t="s">
        <v>569</v>
      </c>
      <c r="I87" s="287">
        <f t="shared" si="3"/>
        <v>-0.34500000000000003</v>
      </c>
      <c r="J87" s="79"/>
      <c r="L87" s="79"/>
      <c r="M87" s="79"/>
      <c r="N87" s="79"/>
      <c r="O87" s="79"/>
      <c r="P87" s="79"/>
    </row>
    <row r="88" spans="1:16" x14ac:dyDescent="0.3">
      <c r="A88" s="79"/>
      <c r="C88" s="294">
        <v>0.25531071428571428</v>
      </c>
      <c r="D88" s="292" t="s">
        <v>431</v>
      </c>
      <c r="E88" s="76"/>
      <c r="F88" s="76"/>
      <c r="G88" s="293" t="s">
        <v>3199</v>
      </c>
      <c r="H88" s="293" t="s">
        <v>3200</v>
      </c>
      <c r="I88" s="287">
        <f t="shared" si="3"/>
        <v>-0.34500000000000003</v>
      </c>
      <c r="J88" s="79"/>
      <c r="L88" s="79"/>
      <c r="M88" s="79"/>
      <c r="N88" s="79"/>
      <c r="O88" s="79"/>
      <c r="P88" s="79"/>
    </row>
    <row r="89" spans="1:16" x14ac:dyDescent="0.3">
      <c r="A89" s="79"/>
      <c r="C89" s="294">
        <v>0.21200000000000002</v>
      </c>
      <c r="D89" s="292" t="s">
        <v>4230</v>
      </c>
      <c r="E89" s="76"/>
      <c r="F89" s="76"/>
      <c r="G89" s="293" t="s">
        <v>3199</v>
      </c>
      <c r="H89" s="293" t="s">
        <v>3200</v>
      </c>
      <c r="I89" s="287">
        <f t="shared" si="3"/>
        <v>-0.34500000000000003</v>
      </c>
      <c r="J89" s="79"/>
      <c r="L89" s="79"/>
      <c r="M89" s="79"/>
      <c r="N89" s="79"/>
      <c r="O89" s="79"/>
      <c r="P89" s="79"/>
    </row>
    <row r="90" spans="1:16" x14ac:dyDescent="0.3">
      <c r="A90" s="79"/>
      <c r="C90" s="294">
        <v>0.19775000000000001</v>
      </c>
      <c r="D90" s="292" t="s">
        <v>4231</v>
      </c>
      <c r="E90" s="76"/>
      <c r="F90" s="76"/>
      <c r="G90" s="293" t="s">
        <v>3199</v>
      </c>
      <c r="H90" s="293" t="s">
        <v>399</v>
      </c>
      <c r="I90" s="287">
        <f t="shared" si="3"/>
        <v>-0.34500000000000003</v>
      </c>
      <c r="J90" s="79"/>
      <c r="L90" s="79"/>
      <c r="M90" s="79"/>
      <c r="N90" s="79"/>
      <c r="O90" s="79"/>
      <c r="P90" s="79"/>
    </row>
    <row r="91" spans="1:16" x14ac:dyDescent="0.3">
      <c r="A91" s="79"/>
      <c r="C91" s="294">
        <v>0.22712499999999997</v>
      </c>
      <c r="D91" s="292" t="s">
        <v>4232</v>
      </c>
      <c r="E91" s="76"/>
      <c r="F91" s="76"/>
      <c r="G91" s="293" t="s">
        <v>3524</v>
      </c>
      <c r="H91" s="293" t="s">
        <v>3201</v>
      </c>
      <c r="I91" s="287">
        <f t="shared" si="3"/>
        <v>-1</v>
      </c>
      <c r="J91" s="79"/>
      <c r="L91" s="79"/>
      <c r="M91" s="79"/>
      <c r="N91" s="79"/>
      <c r="O91" s="79"/>
      <c r="P91" s="79"/>
    </row>
    <row r="92" spans="1:16" x14ac:dyDescent="0.3">
      <c r="A92" s="79"/>
      <c r="C92" s="294">
        <v>0.26400000000000001</v>
      </c>
      <c r="D92" s="292" t="s">
        <v>610</v>
      </c>
      <c r="E92" s="76"/>
      <c r="F92" s="76"/>
      <c r="G92" s="293" t="s">
        <v>3524</v>
      </c>
      <c r="H92" s="293" t="s">
        <v>3201</v>
      </c>
      <c r="I92" s="287">
        <f t="shared" si="3"/>
        <v>-1</v>
      </c>
      <c r="J92" s="79"/>
      <c r="L92" s="79"/>
      <c r="M92" s="79"/>
      <c r="N92" s="79"/>
      <c r="O92" s="79"/>
      <c r="P92" s="79"/>
    </row>
    <row r="93" spans="1:16" x14ac:dyDescent="0.3">
      <c r="A93" s="79"/>
      <c r="C93" s="294">
        <v>0.25125747863247883</v>
      </c>
      <c r="D93" s="292" t="s">
        <v>481</v>
      </c>
      <c r="E93" s="76"/>
      <c r="F93" s="76"/>
      <c r="G93" s="293" t="s">
        <v>4078</v>
      </c>
      <c r="H93" s="293" t="s">
        <v>3202</v>
      </c>
      <c r="I93" s="287">
        <f t="shared" si="3"/>
        <v>-1</v>
      </c>
      <c r="J93" s="79"/>
      <c r="L93" s="79"/>
      <c r="M93" s="79"/>
      <c r="N93" s="79"/>
      <c r="O93" s="79"/>
      <c r="P93" s="79"/>
    </row>
    <row r="94" spans="1:16" x14ac:dyDescent="0.3">
      <c r="A94" s="79"/>
      <c r="C94" s="294">
        <v>0.24165079365079375</v>
      </c>
      <c r="D94" s="292" t="s">
        <v>483</v>
      </c>
      <c r="E94" s="76"/>
      <c r="F94" s="76"/>
      <c r="G94" s="293" t="s">
        <v>3666</v>
      </c>
      <c r="H94" s="293" t="s">
        <v>3203</v>
      </c>
      <c r="I94" s="287">
        <f t="shared" si="3"/>
        <v>-1</v>
      </c>
      <c r="J94" s="79"/>
      <c r="L94" s="79"/>
      <c r="M94" s="79"/>
      <c r="N94" s="79"/>
      <c r="O94" s="79"/>
      <c r="P94" s="79"/>
    </row>
    <row r="95" spans="1:16" x14ac:dyDescent="0.3">
      <c r="A95" s="79"/>
      <c r="C95" s="294">
        <v>0.31924999999999998</v>
      </c>
      <c r="D95" s="292" t="s">
        <v>4233</v>
      </c>
      <c r="E95" s="76"/>
      <c r="F95" s="76"/>
      <c r="G95" s="293" t="s">
        <v>4085</v>
      </c>
      <c r="H95" s="293" t="s">
        <v>735</v>
      </c>
      <c r="I95" s="287">
        <f t="shared" si="3"/>
        <v>-1</v>
      </c>
      <c r="J95" s="79"/>
      <c r="L95" s="79"/>
      <c r="M95" s="79"/>
      <c r="N95" s="79"/>
      <c r="O95" s="79"/>
      <c r="P95" s="79"/>
    </row>
    <row r="96" spans="1:16" x14ac:dyDescent="0.3">
      <c r="A96" s="79"/>
      <c r="C96" s="294">
        <v>0.47000000000000003</v>
      </c>
      <c r="D96" s="292" t="s">
        <v>4234</v>
      </c>
      <c r="E96" s="76"/>
      <c r="F96" s="76"/>
      <c r="G96" s="293" t="s">
        <v>3865</v>
      </c>
      <c r="H96" s="293" t="s">
        <v>3204</v>
      </c>
      <c r="I96" s="287">
        <f t="shared" si="3"/>
        <v>-1</v>
      </c>
      <c r="J96" s="79"/>
      <c r="L96" s="79"/>
      <c r="M96" s="79"/>
      <c r="N96" s="79"/>
      <c r="O96" s="79"/>
      <c r="P96" s="79"/>
    </row>
    <row r="97" spans="1:16" x14ac:dyDescent="0.3">
      <c r="A97" s="79"/>
      <c r="C97" s="294">
        <v>0.39574999999999994</v>
      </c>
      <c r="D97" s="292" t="s">
        <v>4235</v>
      </c>
      <c r="E97" s="76"/>
      <c r="F97" s="76"/>
      <c r="G97" s="293" t="s">
        <v>223</v>
      </c>
      <c r="H97" s="293" t="s">
        <v>3205</v>
      </c>
      <c r="I97" s="287">
        <f t="shared" si="3"/>
        <v>0.36482352941176466</v>
      </c>
      <c r="J97" s="79"/>
      <c r="L97" s="79"/>
      <c r="M97" s="79"/>
      <c r="N97" s="79"/>
      <c r="O97" s="79"/>
      <c r="P97" s="79"/>
    </row>
    <row r="98" spans="1:16" x14ac:dyDescent="0.3">
      <c r="A98" s="79"/>
      <c r="C98" s="294">
        <v>0.27186979166666653</v>
      </c>
      <c r="D98" s="292" t="s">
        <v>147</v>
      </c>
      <c r="E98" s="76"/>
      <c r="F98" s="76"/>
      <c r="G98" s="293" t="s">
        <v>223</v>
      </c>
      <c r="H98" s="293" t="s">
        <v>3206</v>
      </c>
      <c r="I98" s="287">
        <f t="shared" si="3"/>
        <v>0.36482352941176466</v>
      </c>
      <c r="J98" s="79"/>
      <c r="L98" s="79"/>
      <c r="M98" s="79"/>
      <c r="N98" s="79"/>
      <c r="O98" s="79"/>
      <c r="P98" s="79"/>
    </row>
    <row r="99" spans="1:16" x14ac:dyDescent="0.3">
      <c r="A99" s="79"/>
      <c r="C99" s="294">
        <v>0.26374999999999998</v>
      </c>
      <c r="D99" s="292" t="s">
        <v>4236</v>
      </c>
      <c r="E99" s="76"/>
      <c r="F99" s="76"/>
      <c r="G99" s="293" t="s">
        <v>223</v>
      </c>
      <c r="H99" s="293" t="s">
        <v>3206</v>
      </c>
      <c r="I99" s="287">
        <f t="shared" si="3"/>
        <v>0.36482352941176466</v>
      </c>
      <c r="J99" s="79"/>
      <c r="L99" s="79"/>
      <c r="M99" s="79"/>
      <c r="N99" s="79"/>
      <c r="O99" s="79"/>
      <c r="P99" s="79"/>
    </row>
    <row r="100" spans="1:16" x14ac:dyDescent="0.3">
      <c r="A100" s="79"/>
      <c r="C100" s="294">
        <v>0.30551190476190476</v>
      </c>
      <c r="D100" s="292" t="s">
        <v>160</v>
      </c>
      <c r="E100" s="76"/>
      <c r="F100" s="76"/>
      <c r="G100" s="293" t="s">
        <v>223</v>
      </c>
      <c r="H100" s="293" t="s">
        <v>3206</v>
      </c>
      <c r="I100" s="287">
        <f t="shared" si="3"/>
        <v>0.36482352941176466</v>
      </c>
      <c r="J100" s="79"/>
      <c r="L100" s="79"/>
      <c r="M100" s="79"/>
      <c r="N100" s="79"/>
      <c r="O100" s="79"/>
      <c r="P100" s="79"/>
    </row>
    <row r="101" spans="1:16" x14ac:dyDescent="0.3">
      <c r="A101" s="79"/>
      <c r="C101" s="294">
        <v>0.30574999999999997</v>
      </c>
      <c r="D101" s="292" t="s">
        <v>4237</v>
      </c>
      <c r="E101" s="76"/>
      <c r="F101" s="76"/>
      <c r="G101" s="293" t="s">
        <v>223</v>
      </c>
      <c r="H101" s="293" t="s">
        <v>3206</v>
      </c>
      <c r="I101" s="287">
        <f t="shared" si="3"/>
        <v>0.36482352941176466</v>
      </c>
      <c r="J101" s="79"/>
      <c r="L101" s="79"/>
      <c r="M101" s="79"/>
      <c r="N101" s="79"/>
      <c r="O101" s="79"/>
      <c r="P101" s="79"/>
    </row>
    <row r="102" spans="1:16" x14ac:dyDescent="0.3">
      <c r="A102" s="79"/>
      <c r="C102" s="294">
        <v>0.36482352941176466</v>
      </c>
      <c r="D102" s="292" t="s">
        <v>223</v>
      </c>
      <c r="E102" s="76"/>
      <c r="F102" s="76"/>
      <c r="G102" s="293" t="s">
        <v>4086</v>
      </c>
      <c r="H102" s="293" t="s">
        <v>3207</v>
      </c>
      <c r="I102" s="287">
        <f t="shared" si="3"/>
        <v>-1</v>
      </c>
      <c r="J102" s="79"/>
      <c r="L102" s="79"/>
      <c r="M102" s="79"/>
      <c r="N102" s="79"/>
      <c r="O102" s="79"/>
      <c r="P102" s="79"/>
    </row>
    <row r="103" spans="1:16" x14ac:dyDescent="0.3">
      <c r="A103" s="79"/>
      <c r="C103" s="294">
        <v>0.27</v>
      </c>
      <c r="D103" s="292" t="s">
        <v>337</v>
      </c>
      <c r="E103" s="76"/>
      <c r="F103" s="76"/>
      <c r="G103" s="293" t="s">
        <v>4086</v>
      </c>
      <c r="H103" s="293" t="s">
        <v>3208</v>
      </c>
      <c r="I103" s="287">
        <f t="shared" si="3"/>
        <v>-1</v>
      </c>
      <c r="J103" s="79"/>
      <c r="L103" s="79"/>
      <c r="M103" s="79"/>
      <c r="N103" s="79"/>
      <c r="O103" s="79"/>
      <c r="P103" s="79"/>
    </row>
    <row r="104" spans="1:16" x14ac:dyDescent="0.3">
      <c r="A104" s="79"/>
      <c r="C104" s="294">
        <v>0.25640000000000002</v>
      </c>
      <c r="D104" s="292" t="s">
        <v>4238</v>
      </c>
      <c r="E104" s="76"/>
      <c r="F104" s="76"/>
      <c r="G104" s="293" t="s">
        <v>337</v>
      </c>
      <c r="H104" s="293" t="s">
        <v>3209</v>
      </c>
      <c r="I104" s="287">
        <f t="shared" si="3"/>
        <v>0.27</v>
      </c>
      <c r="J104" s="79"/>
      <c r="L104" s="79"/>
      <c r="M104" s="79"/>
      <c r="N104" s="79"/>
      <c r="O104" s="79"/>
      <c r="P104" s="79"/>
    </row>
    <row r="105" spans="1:16" x14ac:dyDescent="0.3">
      <c r="A105" s="79"/>
      <c r="C105" s="294">
        <v>0.37421428571428567</v>
      </c>
      <c r="D105" s="292" t="s">
        <v>227</v>
      </c>
      <c r="E105" s="76"/>
      <c r="F105" s="76"/>
      <c r="G105" s="293" t="s">
        <v>337</v>
      </c>
      <c r="H105" s="293" t="s">
        <v>3209</v>
      </c>
      <c r="I105" s="287">
        <f t="shared" si="3"/>
        <v>0.27</v>
      </c>
      <c r="J105" s="79"/>
      <c r="L105" s="79"/>
      <c r="M105" s="79"/>
      <c r="N105" s="79"/>
      <c r="O105" s="79"/>
      <c r="P105" s="79"/>
    </row>
    <row r="106" spans="1:16" x14ac:dyDescent="0.3">
      <c r="A106" s="79"/>
      <c r="C106" s="294">
        <v>0.94662499999999994</v>
      </c>
      <c r="D106" s="292" t="s">
        <v>4087</v>
      </c>
      <c r="E106" s="76"/>
      <c r="F106" s="76"/>
      <c r="G106" s="293" t="s">
        <v>160</v>
      </c>
      <c r="H106" s="293" t="s">
        <v>3210</v>
      </c>
      <c r="I106" s="287">
        <f t="shared" si="3"/>
        <v>0.30551190476190476</v>
      </c>
      <c r="J106" s="79"/>
      <c r="L106" s="79"/>
      <c r="M106" s="79"/>
      <c r="N106" s="79"/>
      <c r="O106" s="79"/>
      <c r="P106" s="79"/>
    </row>
    <row r="107" spans="1:16" x14ac:dyDescent="0.3">
      <c r="A107" s="79"/>
      <c r="C107" s="294">
        <v>1.0594852150537635</v>
      </c>
      <c r="D107" s="292" t="s">
        <v>4074</v>
      </c>
      <c r="E107" s="76"/>
      <c r="F107" s="76"/>
      <c r="G107" s="293" t="s">
        <v>160</v>
      </c>
      <c r="H107" s="293" t="s">
        <v>3210</v>
      </c>
      <c r="I107" s="287">
        <f t="shared" si="3"/>
        <v>0.30551190476190476</v>
      </c>
      <c r="J107" s="79"/>
      <c r="L107" s="79"/>
      <c r="M107" s="79"/>
      <c r="N107" s="79"/>
      <c r="O107" s="79"/>
      <c r="P107" s="79"/>
    </row>
    <row r="108" spans="1:16" x14ac:dyDescent="0.3">
      <c r="A108" s="79"/>
      <c r="C108" s="294">
        <v>1.0803636363636364</v>
      </c>
      <c r="D108" s="292" t="s">
        <v>437</v>
      </c>
      <c r="E108" s="76"/>
      <c r="F108" s="76"/>
      <c r="G108" s="293" t="s">
        <v>160</v>
      </c>
      <c r="H108" s="293" t="s">
        <v>3210</v>
      </c>
      <c r="I108" s="287">
        <f t="shared" si="3"/>
        <v>0.30551190476190476</v>
      </c>
      <c r="J108" s="79"/>
      <c r="L108" s="79"/>
      <c r="M108" s="79"/>
      <c r="N108" s="79"/>
      <c r="O108" s="79"/>
      <c r="P108" s="79"/>
    </row>
    <row r="109" spans="1:16" x14ac:dyDescent="0.3">
      <c r="A109" s="79"/>
      <c r="C109" s="294">
        <v>1.2164926470588233</v>
      </c>
      <c r="D109" s="292" t="s">
        <v>455</v>
      </c>
      <c r="E109" s="76"/>
      <c r="F109" s="76"/>
      <c r="G109" s="293" t="s">
        <v>160</v>
      </c>
      <c r="H109" s="293" t="s">
        <v>3211</v>
      </c>
      <c r="I109" s="287">
        <f t="shared" si="3"/>
        <v>0.30551190476190476</v>
      </c>
      <c r="J109" s="79"/>
      <c r="L109" s="79"/>
      <c r="M109" s="79"/>
      <c r="N109" s="79"/>
      <c r="O109" s="79"/>
      <c r="P109" s="79"/>
    </row>
    <row r="110" spans="1:16" x14ac:dyDescent="0.3">
      <c r="A110" s="79"/>
      <c r="C110" s="294">
        <v>0.15552272727272728</v>
      </c>
      <c r="D110" s="292" t="s">
        <v>406</v>
      </c>
      <c r="E110" s="76"/>
      <c r="F110" s="76"/>
      <c r="G110" s="293" t="s">
        <v>160</v>
      </c>
      <c r="H110" s="293" t="s">
        <v>3211</v>
      </c>
      <c r="I110" s="287">
        <f t="shared" si="3"/>
        <v>0.30551190476190476</v>
      </c>
      <c r="J110" s="79"/>
      <c r="L110" s="79"/>
      <c r="M110" s="79"/>
      <c r="N110" s="79"/>
      <c r="O110" s="79"/>
      <c r="P110" s="79"/>
    </row>
    <row r="111" spans="1:16" x14ac:dyDescent="0.3">
      <c r="A111" s="79"/>
      <c r="C111" s="294">
        <v>0.33475000000000005</v>
      </c>
      <c r="D111" s="292" t="s">
        <v>4077</v>
      </c>
      <c r="E111" s="76"/>
      <c r="F111" s="76"/>
      <c r="G111" s="293" t="s">
        <v>160</v>
      </c>
      <c r="H111" s="293" t="s">
        <v>3211</v>
      </c>
      <c r="I111" s="287">
        <f t="shared" si="3"/>
        <v>0.30551190476190476</v>
      </c>
      <c r="J111" s="79"/>
      <c r="L111" s="79"/>
      <c r="M111" s="79"/>
      <c r="N111" s="79"/>
      <c r="O111" s="79"/>
      <c r="P111" s="79"/>
    </row>
    <row r="112" spans="1:16" x14ac:dyDescent="0.3">
      <c r="A112" s="79"/>
      <c r="C112" s="294">
        <v>0.65581818181818186</v>
      </c>
      <c r="D112" s="292" t="s">
        <v>4239</v>
      </c>
      <c r="E112" s="76"/>
      <c r="F112" s="76"/>
      <c r="G112" s="293" t="s">
        <v>160</v>
      </c>
      <c r="H112" s="293" t="s">
        <v>3211</v>
      </c>
      <c r="I112" s="287">
        <f t="shared" si="3"/>
        <v>0.30551190476190476</v>
      </c>
      <c r="J112" s="79"/>
      <c r="L112" s="79"/>
      <c r="M112" s="79"/>
      <c r="N112" s="79"/>
      <c r="O112" s="79"/>
      <c r="P112" s="79"/>
    </row>
    <row r="113" spans="1:16" x14ac:dyDescent="0.3">
      <c r="A113" s="79"/>
      <c r="C113" s="294">
        <v>0.52942857142857147</v>
      </c>
      <c r="D113" s="292" t="s">
        <v>393</v>
      </c>
      <c r="E113" s="76"/>
      <c r="F113" s="76"/>
      <c r="G113" s="293" t="s">
        <v>3525</v>
      </c>
      <c r="H113" s="293" t="s">
        <v>3212</v>
      </c>
      <c r="I113" s="287">
        <f t="shared" si="3"/>
        <v>-1</v>
      </c>
      <c r="J113" s="79"/>
      <c r="L113" s="79"/>
      <c r="M113" s="79"/>
      <c r="N113" s="79"/>
      <c r="O113" s="79"/>
      <c r="P113" s="79"/>
    </row>
    <row r="114" spans="1:16" x14ac:dyDescent="0.3">
      <c r="A114" s="79"/>
      <c r="C114" s="294">
        <v>0.21866249999999998</v>
      </c>
      <c r="D114" s="292" t="s">
        <v>466</v>
      </c>
      <c r="E114" s="76"/>
      <c r="F114" s="76"/>
      <c r="G114" s="293" t="s">
        <v>3525</v>
      </c>
      <c r="H114" s="293" t="s">
        <v>3212</v>
      </c>
      <c r="I114" s="287">
        <f t="shared" si="3"/>
        <v>-1</v>
      </c>
      <c r="J114" s="79"/>
      <c r="L114" s="79"/>
      <c r="M114" s="79"/>
      <c r="N114" s="79"/>
      <c r="O114" s="79"/>
      <c r="P114" s="79"/>
    </row>
    <row r="115" spans="1:16" x14ac:dyDescent="0.3">
      <c r="A115" s="79"/>
      <c r="C115" s="294">
        <v>0.20519999999999997</v>
      </c>
      <c r="D115" s="292" t="s">
        <v>418</v>
      </c>
      <c r="E115" s="76"/>
      <c r="F115" s="76"/>
      <c r="G115" s="293" t="s">
        <v>3525</v>
      </c>
      <c r="H115" s="293" t="s">
        <v>3213</v>
      </c>
      <c r="I115" s="287">
        <f t="shared" si="3"/>
        <v>-1</v>
      </c>
      <c r="J115" s="79"/>
      <c r="L115" s="79"/>
      <c r="M115" s="79"/>
      <c r="N115" s="79"/>
      <c r="O115" s="79"/>
      <c r="P115" s="79"/>
    </row>
    <row r="116" spans="1:16" x14ac:dyDescent="0.3">
      <c r="A116" s="79"/>
      <c r="C116" s="294">
        <v>0.32</v>
      </c>
      <c r="D116" s="292" t="s">
        <v>523</v>
      </c>
      <c r="E116" s="76"/>
      <c r="F116" s="76"/>
      <c r="G116" s="293" t="s">
        <v>3525</v>
      </c>
      <c r="H116" s="293" t="s">
        <v>3213</v>
      </c>
      <c r="I116" s="287">
        <f t="shared" si="3"/>
        <v>-1</v>
      </c>
      <c r="J116" s="79"/>
      <c r="L116" s="79"/>
      <c r="M116" s="79"/>
      <c r="N116" s="79"/>
      <c r="O116" s="79"/>
      <c r="P116" s="79"/>
    </row>
    <row r="117" spans="1:16" x14ac:dyDescent="0.3">
      <c r="A117" s="79"/>
      <c r="C117" s="294">
        <v>0.27600000000000002</v>
      </c>
      <c r="D117" s="292" t="s">
        <v>4240</v>
      </c>
      <c r="E117" s="76"/>
      <c r="F117" s="76"/>
      <c r="G117" s="293" t="s">
        <v>227</v>
      </c>
      <c r="H117" s="293" t="s">
        <v>3214</v>
      </c>
      <c r="I117" s="287">
        <f t="shared" si="3"/>
        <v>0.37421428571428567</v>
      </c>
      <c r="J117" s="79"/>
      <c r="L117" s="79"/>
      <c r="M117" s="79"/>
      <c r="N117" s="79"/>
      <c r="O117" s="79"/>
      <c r="P117" s="79"/>
    </row>
    <row r="118" spans="1:16" x14ac:dyDescent="0.3">
      <c r="A118" s="79"/>
      <c r="C118" s="294">
        <v>0.29414999999999997</v>
      </c>
      <c r="D118" s="292" t="s">
        <v>3821</v>
      </c>
      <c r="E118" s="76"/>
      <c r="F118" s="76"/>
      <c r="G118" s="293" t="s">
        <v>227</v>
      </c>
      <c r="H118" s="293" t="s">
        <v>3215</v>
      </c>
      <c r="I118" s="287">
        <f t="shared" si="3"/>
        <v>0.37421428571428567</v>
      </c>
      <c r="J118" s="79"/>
      <c r="L118" s="79"/>
      <c r="M118" s="79"/>
      <c r="N118" s="79"/>
      <c r="O118" s="79"/>
      <c r="P118" s="79"/>
    </row>
    <row r="119" spans="1:16" x14ac:dyDescent="0.3">
      <c r="A119" s="79"/>
      <c r="C119" s="294">
        <v>0.35350000000000004</v>
      </c>
      <c r="D119" s="292" t="s">
        <v>3822</v>
      </c>
      <c r="E119" s="76"/>
      <c r="F119" s="76"/>
      <c r="G119" s="293" t="s">
        <v>227</v>
      </c>
      <c r="H119" s="293" t="s">
        <v>3215</v>
      </c>
      <c r="I119" s="287">
        <f t="shared" si="3"/>
        <v>0.37421428571428567</v>
      </c>
      <c r="J119" s="79"/>
      <c r="L119" s="79"/>
      <c r="M119" s="79"/>
      <c r="N119" s="79"/>
      <c r="O119" s="79"/>
      <c r="P119" s="79"/>
    </row>
    <row r="120" spans="1:16" x14ac:dyDescent="0.3">
      <c r="A120" s="79"/>
      <c r="C120" s="294">
        <v>0.32924999999999993</v>
      </c>
      <c r="D120" s="292" t="s">
        <v>3824</v>
      </c>
      <c r="E120" s="76"/>
      <c r="F120" s="76"/>
      <c r="G120" s="293" t="s">
        <v>227</v>
      </c>
      <c r="H120" s="293" t="s">
        <v>3215</v>
      </c>
      <c r="I120" s="287">
        <f t="shared" si="3"/>
        <v>0.37421428571428567</v>
      </c>
      <c r="J120" s="79"/>
      <c r="L120" s="79"/>
      <c r="M120" s="79"/>
      <c r="N120" s="79"/>
      <c r="O120" s="79"/>
      <c r="P120" s="79"/>
    </row>
    <row r="121" spans="1:16" x14ac:dyDescent="0.3">
      <c r="A121" s="79"/>
      <c r="C121" s="294">
        <v>0.30053124999999997</v>
      </c>
      <c r="D121" s="292" t="s">
        <v>3825</v>
      </c>
      <c r="E121" s="76"/>
      <c r="F121" s="76"/>
      <c r="G121" s="293" t="s">
        <v>227</v>
      </c>
      <c r="H121" s="293" t="s">
        <v>3215</v>
      </c>
      <c r="I121" s="287">
        <f t="shared" si="3"/>
        <v>0.37421428571428567</v>
      </c>
      <c r="J121" s="79"/>
      <c r="L121" s="79"/>
      <c r="M121" s="79"/>
      <c r="N121" s="79"/>
      <c r="O121" s="79"/>
      <c r="P121" s="79"/>
    </row>
    <row r="122" spans="1:16" x14ac:dyDescent="0.3">
      <c r="A122" s="79"/>
      <c r="C122" s="294">
        <v>0.35437499999999994</v>
      </c>
      <c r="D122" s="292" t="s">
        <v>3826</v>
      </c>
      <c r="E122" s="76"/>
      <c r="F122" s="76"/>
      <c r="G122" s="293" t="s">
        <v>3527</v>
      </c>
      <c r="H122" s="293" t="s">
        <v>3216</v>
      </c>
      <c r="I122" s="287">
        <f t="shared" si="3"/>
        <v>-1</v>
      </c>
      <c r="J122" s="79"/>
      <c r="L122" s="79"/>
      <c r="M122" s="79"/>
      <c r="N122" s="79"/>
      <c r="O122" s="79"/>
      <c r="P122" s="79"/>
    </row>
    <row r="123" spans="1:16" x14ac:dyDescent="0.3">
      <c r="A123" s="79"/>
      <c r="C123" s="294">
        <v>0.80600000000000005</v>
      </c>
      <c r="D123" s="292" t="s">
        <v>3828</v>
      </c>
      <c r="E123" s="76"/>
      <c r="F123" s="76"/>
      <c r="G123" s="293" t="s">
        <v>3871</v>
      </c>
      <c r="H123" s="293" t="s">
        <v>3217</v>
      </c>
      <c r="I123" s="287">
        <f t="shared" si="3"/>
        <v>-1</v>
      </c>
      <c r="J123" s="79"/>
      <c r="L123" s="79"/>
      <c r="M123" s="79"/>
      <c r="N123" s="79"/>
      <c r="O123" s="79"/>
      <c r="P123" s="79"/>
    </row>
    <row r="124" spans="1:16" x14ac:dyDescent="0.3">
      <c r="A124" s="79"/>
      <c r="C124" s="294">
        <v>0.40332142857142855</v>
      </c>
      <c r="D124" s="292" t="s">
        <v>3851</v>
      </c>
      <c r="E124" s="76"/>
      <c r="F124" s="76"/>
      <c r="G124" s="293" t="s">
        <v>147</v>
      </c>
      <c r="H124" s="293" t="s">
        <v>3218</v>
      </c>
      <c r="I124" s="287">
        <f t="shared" si="3"/>
        <v>0.27186979166666653</v>
      </c>
      <c r="J124" s="79"/>
      <c r="L124" s="79"/>
      <c r="M124" s="79"/>
      <c r="N124" s="79"/>
      <c r="O124" s="79"/>
      <c r="P124" s="79"/>
    </row>
    <row r="125" spans="1:16" x14ac:dyDescent="0.3">
      <c r="A125" s="79"/>
      <c r="C125" s="294">
        <v>0.59333333333333327</v>
      </c>
      <c r="D125" s="292" t="s">
        <v>4241</v>
      </c>
      <c r="E125" s="76"/>
      <c r="F125" s="76"/>
      <c r="G125" s="293" t="s">
        <v>3877</v>
      </c>
      <c r="H125" s="293" t="s">
        <v>3219</v>
      </c>
      <c r="I125" s="287">
        <f t="shared" si="3"/>
        <v>0.92379687499999996</v>
      </c>
      <c r="J125" s="79"/>
      <c r="L125" s="79"/>
      <c r="M125" s="79"/>
      <c r="N125" s="79"/>
      <c r="O125" s="79"/>
      <c r="P125" s="79"/>
    </row>
    <row r="126" spans="1:16" x14ac:dyDescent="0.3">
      <c r="A126" s="79"/>
      <c r="C126" s="294">
        <v>0.31025000000000003</v>
      </c>
      <c r="D126" s="292" t="s">
        <v>3860</v>
      </c>
      <c r="E126" s="76"/>
      <c r="F126" s="76"/>
      <c r="G126" s="293" t="s">
        <v>4074</v>
      </c>
      <c r="H126" s="293" t="s">
        <v>3220</v>
      </c>
      <c r="I126" s="287">
        <f t="shared" si="3"/>
        <v>1.0594852150537635</v>
      </c>
      <c r="J126" s="79"/>
      <c r="L126" s="79"/>
      <c r="M126" s="79"/>
      <c r="N126" s="79"/>
      <c r="O126" s="79"/>
      <c r="P126" s="79"/>
    </row>
    <row r="127" spans="1:16" x14ac:dyDescent="0.3">
      <c r="A127" s="79"/>
      <c r="C127" s="294">
        <v>0.92379687499999996</v>
      </c>
      <c r="D127" s="292" t="s">
        <v>3877</v>
      </c>
      <c r="E127" s="76"/>
      <c r="F127" s="76"/>
      <c r="G127" s="293" t="s">
        <v>4074</v>
      </c>
      <c r="H127" s="293" t="s">
        <v>3220</v>
      </c>
      <c r="I127" s="287">
        <f t="shared" si="3"/>
        <v>1.0594852150537635</v>
      </c>
      <c r="J127" s="79"/>
      <c r="L127" s="79"/>
      <c r="M127" s="79"/>
      <c r="N127" s="79"/>
      <c r="O127" s="79"/>
      <c r="P127" s="79"/>
    </row>
    <row r="128" spans="1:16" x14ac:dyDescent="0.3">
      <c r="A128" s="79"/>
      <c r="C128" s="294">
        <v>0.91008695652173921</v>
      </c>
      <c r="D128" s="292" t="s">
        <v>3895</v>
      </c>
      <c r="E128" s="76"/>
      <c r="F128" s="76"/>
      <c r="G128" s="293" t="s">
        <v>4087</v>
      </c>
      <c r="H128" s="293" t="s">
        <v>3221</v>
      </c>
      <c r="I128" s="287">
        <f t="shared" si="3"/>
        <v>0.94662499999999994</v>
      </c>
      <c r="J128" s="79"/>
      <c r="L128" s="79"/>
      <c r="M128" s="79"/>
      <c r="N128" s="79"/>
      <c r="O128" s="79"/>
      <c r="P128" s="79"/>
    </row>
    <row r="129" spans="1:16" x14ac:dyDescent="0.3">
      <c r="A129" s="79"/>
      <c r="C129" s="294">
        <v>0.90100000000000002</v>
      </c>
      <c r="D129" s="292" t="s">
        <v>3900</v>
      </c>
      <c r="E129" s="76"/>
      <c r="F129" s="76"/>
      <c r="G129" s="293" t="s">
        <v>4087</v>
      </c>
      <c r="H129" s="293" t="s">
        <v>3221</v>
      </c>
      <c r="I129" s="287">
        <f t="shared" si="3"/>
        <v>0.94662499999999994</v>
      </c>
      <c r="J129" s="79"/>
      <c r="L129" s="79"/>
      <c r="M129" s="79"/>
      <c r="N129" s="79"/>
      <c r="O129" s="79"/>
      <c r="P129" s="79"/>
    </row>
    <row r="130" spans="1:16" x14ac:dyDescent="0.3">
      <c r="A130" s="79"/>
      <c r="C130" s="294">
        <v>0.90990000000000004</v>
      </c>
      <c r="D130" s="292" t="s">
        <v>3902</v>
      </c>
      <c r="E130" s="76"/>
      <c r="F130" s="76"/>
      <c r="G130" s="293" t="s">
        <v>4074</v>
      </c>
      <c r="H130" s="293" t="s">
        <v>3222</v>
      </c>
      <c r="I130" s="287">
        <f t="shared" si="3"/>
        <v>1.0594852150537635</v>
      </c>
      <c r="J130" s="79"/>
      <c r="L130" s="79"/>
      <c r="M130" s="79"/>
      <c r="N130" s="79"/>
      <c r="O130" s="79"/>
      <c r="P130" s="79"/>
    </row>
    <row r="131" spans="1:16" x14ac:dyDescent="0.3">
      <c r="A131" s="79"/>
      <c r="C131" s="294">
        <v>0.83666666666666656</v>
      </c>
      <c r="D131" s="292" t="s">
        <v>3903</v>
      </c>
      <c r="E131" s="76"/>
      <c r="F131" s="76"/>
      <c r="G131" s="293" t="s">
        <v>4074</v>
      </c>
      <c r="H131" s="293" t="s">
        <v>3222</v>
      </c>
      <c r="I131" s="287">
        <f t="shared" si="3"/>
        <v>1.0594852150537635</v>
      </c>
      <c r="J131" s="79"/>
      <c r="L131" s="79"/>
      <c r="M131" s="79"/>
      <c r="N131" s="79"/>
      <c r="O131" s="79"/>
      <c r="P131" s="79"/>
    </row>
    <row r="132" spans="1:16" x14ac:dyDescent="0.3">
      <c r="A132" s="79"/>
      <c r="C132" s="294">
        <v>0.66349999999999998</v>
      </c>
      <c r="D132" s="292" t="s">
        <v>3904</v>
      </c>
      <c r="E132" s="76"/>
      <c r="F132" s="76"/>
      <c r="G132" s="293" t="s">
        <v>4074</v>
      </c>
      <c r="H132" s="293" t="s">
        <v>3222</v>
      </c>
      <c r="I132" s="287">
        <f t="shared" ref="I132:I195" si="4">IFERROR(AVERAGEIF(D$3:D$660,G132,C$3:C$660),-1)</f>
        <v>1.0594852150537635</v>
      </c>
      <c r="J132" s="79"/>
      <c r="L132" s="79"/>
      <c r="M132" s="79"/>
      <c r="N132" s="79"/>
      <c r="O132" s="79"/>
      <c r="P132" s="79"/>
    </row>
    <row r="133" spans="1:16" x14ac:dyDescent="0.3">
      <c r="A133" s="79"/>
      <c r="C133" s="294">
        <v>0.26858333333333334</v>
      </c>
      <c r="D133" s="292" t="s">
        <v>3918</v>
      </c>
      <c r="E133" s="76"/>
      <c r="F133" s="76"/>
      <c r="G133" s="293" t="s">
        <v>437</v>
      </c>
      <c r="H133" s="293" t="s">
        <v>3223</v>
      </c>
      <c r="I133" s="287">
        <f t="shared" si="4"/>
        <v>1.0803636363636364</v>
      </c>
      <c r="J133" s="79"/>
      <c r="L133" s="79"/>
      <c r="M133" s="79"/>
      <c r="N133" s="79"/>
      <c r="O133" s="79"/>
      <c r="P133" s="79"/>
    </row>
    <row r="134" spans="1:16" x14ac:dyDescent="0.3">
      <c r="A134" s="79"/>
      <c r="C134" s="294">
        <v>0.43527941176470586</v>
      </c>
      <c r="D134" s="292" t="s">
        <v>3921</v>
      </c>
      <c r="E134" s="76"/>
      <c r="F134" s="76"/>
      <c r="G134" s="293" t="s">
        <v>437</v>
      </c>
      <c r="H134" s="293" t="s">
        <v>3224</v>
      </c>
      <c r="I134" s="287">
        <f t="shared" si="4"/>
        <v>1.0803636363636364</v>
      </c>
      <c r="J134" s="79"/>
      <c r="L134" s="79"/>
      <c r="M134" s="79"/>
      <c r="N134" s="79"/>
      <c r="O134" s="79"/>
      <c r="P134" s="79"/>
    </row>
    <row r="135" spans="1:16" x14ac:dyDescent="0.3">
      <c r="A135" s="79"/>
      <c r="C135" s="294">
        <v>0.31400000000000006</v>
      </c>
      <c r="D135" s="292" t="s">
        <v>4242</v>
      </c>
      <c r="E135" s="76"/>
      <c r="F135" s="76"/>
      <c r="G135" s="293" t="s">
        <v>437</v>
      </c>
      <c r="H135" s="293" t="s">
        <v>3225</v>
      </c>
      <c r="I135" s="287">
        <f t="shared" si="4"/>
        <v>1.0803636363636364</v>
      </c>
      <c r="J135" s="79"/>
      <c r="L135" s="79"/>
      <c r="M135" s="79"/>
      <c r="N135" s="79"/>
      <c r="O135" s="79"/>
      <c r="P135" s="79"/>
    </row>
    <row r="136" spans="1:16" x14ac:dyDescent="0.3">
      <c r="A136" s="79"/>
      <c r="C136" s="294">
        <v>0.27949999999999997</v>
      </c>
      <c r="D136" s="292" t="s">
        <v>4243</v>
      </c>
      <c r="E136" s="76"/>
      <c r="F136" s="76"/>
      <c r="G136" s="293" t="s">
        <v>4074</v>
      </c>
      <c r="H136" s="293" t="s">
        <v>741</v>
      </c>
      <c r="I136" s="287">
        <f t="shared" si="4"/>
        <v>1.0594852150537635</v>
      </c>
      <c r="J136" s="79"/>
      <c r="L136" s="79"/>
      <c r="M136" s="79"/>
      <c r="N136" s="79"/>
      <c r="O136" s="79"/>
      <c r="P136" s="79"/>
    </row>
    <row r="137" spans="1:16" x14ac:dyDescent="0.3">
      <c r="A137" s="79"/>
      <c r="C137" s="294">
        <v>0.34649999999999997</v>
      </c>
      <c r="D137" s="292" t="s">
        <v>3922</v>
      </c>
      <c r="E137" s="76"/>
      <c r="F137" s="76"/>
      <c r="G137" s="293" t="s">
        <v>3888</v>
      </c>
      <c r="H137" s="293" t="s">
        <v>3226</v>
      </c>
      <c r="I137" s="287">
        <f t="shared" si="4"/>
        <v>-1</v>
      </c>
      <c r="J137" s="79"/>
      <c r="L137" s="79"/>
      <c r="M137" s="79"/>
      <c r="N137" s="79"/>
      <c r="O137" s="79"/>
      <c r="P137" s="79"/>
    </row>
    <row r="138" spans="1:16" x14ac:dyDescent="0.3">
      <c r="A138" s="79"/>
      <c r="C138" s="294">
        <v>0.48724999999999996</v>
      </c>
      <c r="D138" s="292" t="s">
        <v>3923</v>
      </c>
      <c r="E138" s="76"/>
      <c r="F138" s="76"/>
      <c r="G138" s="293" t="s">
        <v>406</v>
      </c>
      <c r="H138" s="293" t="s">
        <v>3227</v>
      </c>
      <c r="I138" s="287">
        <f t="shared" si="4"/>
        <v>0.15552272727272728</v>
      </c>
      <c r="J138" s="79"/>
      <c r="L138" s="79"/>
      <c r="M138" s="79"/>
      <c r="N138" s="79"/>
      <c r="O138" s="79"/>
      <c r="P138" s="79"/>
    </row>
    <row r="139" spans="1:16" x14ac:dyDescent="0.3">
      <c r="A139" s="79"/>
      <c r="C139" s="294">
        <v>0.28060714285714283</v>
      </c>
      <c r="D139" s="292" t="s">
        <v>3924</v>
      </c>
      <c r="E139" s="76"/>
      <c r="F139" s="76"/>
      <c r="G139" s="293" t="s">
        <v>393</v>
      </c>
      <c r="H139" s="293" t="s">
        <v>3228</v>
      </c>
      <c r="I139" s="287">
        <f t="shared" si="4"/>
        <v>0.52942857142857147</v>
      </c>
      <c r="J139" s="79"/>
      <c r="L139" s="79"/>
      <c r="M139" s="79"/>
      <c r="N139" s="79"/>
      <c r="O139" s="79"/>
      <c r="P139" s="79"/>
    </row>
    <row r="140" spans="1:16" x14ac:dyDescent="0.3">
      <c r="A140" s="79"/>
      <c r="C140" s="294">
        <v>0.245</v>
      </c>
      <c r="D140" s="292" t="s">
        <v>4244</v>
      </c>
      <c r="E140" s="76"/>
      <c r="F140" s="76"/>
      <c r="G140" s="293" t="s">
        <v>4088</v>
      </c>
      <c r="H140" s="293" t="s">
        <v>3228</v>
      </c>
      <c r="I140" s="287">
        <f t="shared" si="4"/>
        <v>-1</v>
      </c>
      <c r="J140" s="79"/>
      <c r="L140" s="79"/>
      <c r="M140" s="79"/>
      <c r="N140" s="79"/>
      <c r="O140" s="79"/>
      <c r="P140" s="79"/>
    </row>
    <row r="141" spans="1:16" x14ac:dyDescent="0.3">
      <c r="A141" s="79"/>
      <c r="C141" s="294">
        <v>0.38200000000000001</v>
      </c>
      <c r="D141" s="292" t="s">
        <v>3931</v>
      </c>
      <c r="E141" s="76"/>
      <c r="F141" s="76"/>
      <c r="G141" s="293" t="s">
        <v>393</v>
      </c>
      <c r="H141" s="293" t="s">
        <v>3229</v>
      </c>
      <c r="I141" s="287">
        <f t="shared" si="4"/>
        <v>0.52942857142857147</v>
      </c>
      <c r="J141" s="79"/>
      <c r="L141" s="79"/>
      <c r="M141" s="79"/>
      <c r="N141" s="79"/>
      <c r="O141" s="79"/>
      <c r="P141" s="79"/>
    </row>
    <row r="142" spans="1:16" x14ac:dyDescent="0.3">
      <c r="A142" s="79"/>
      <c r="C142" s="294">
        <v>0.29775000000000001</v>
      </c>
      <c r="D142" s="292" t="s">
        <v>3933</v>
      </c>
      <c r="E142" s="76"/>
      <c r="F142" s="76"/>
      <c r="G142" s="293" t="s">
        <v>393</v>
      </c>
      <c r="H142" s="293" t="s">
        <v>3229</v>
      </c>
      <c r="I142" s="287">
        <f t="shared" si="4"/>
        <v>0.52942857142857147</v>
      </c>
      <c r="J142" s="79"/>
      <c r="L142" s="79"/>
      <c r="M142" s="79"/>
      <c r="N142" s="79"/>
      <c r="O142" s="79"/>
      <c r="P142" s="79"/>
    </row>
    <row r="143" spans="1:16" x14ac:dyDescent="0.3">
      <c r="A143" s="79"/>
      <c r="C143" s="294">
        <v>0.25674999999999998</v>
      </c>
      <c r="D143" s="292" t="s">
        <v>3935</v>
      </c>
      <c r="E143" s="76"/>
      <c r="F143" s="76"/>
      <c r="G143" s="293" t="s">
        <v>3155</v>
      </c>
      <c r="H143" s="293" t="s">
        <v>3230</v>
      </c>
      <c r="I143" s="287">
        <f t="shared" si="4"/>
        <v>-1</v>
      </c>
      <c r="J143" s="79"/>
      <c r="L143" s="79"/>
      <c r="M143" s="79"/>
      <c r="N143" s="79"/>
      <c r="O143" s="79"/>
      <c r="P143" s="79"/>
    </row>
    <row r="144" spans="1:16" x14ac:dyDescent="0.3">
      <c r="A144" s="79"/>
      <c r="C144" s="294">
        <v>0.34775</v>
      </c>
      <c r="D144" s="292" t="s">
        <v>4245</v>
      </c>
      <c r="E144" s="76"/>
      <c r="F144" s="76"/>
      <c r="G144" s="293" t="s">
        <v>3891</v>
      </c>
      <c r="H144" s="293" t="s">
        <v>3231</v>
      </c>
      <c r="I144" s="287">
        <f t="shared" si="4"/>
        <v>-1</v>
      </c>
      <c r="J144" s="79"/>
      <c r="L144" s="79"/>
      <c r="M144" s="79"/>
      <c r="N144" s="79"/>
      <c r="O144" s="79"/>
      <c r="P144" s="79"/>
    </row>
    <row r="145" spans="1:16" x14ac:dyDescent="0.3">
      <c r="A145" s="79"/>
      <c r="C145" s="294">
        <v>0.33574999999999999</v>
      </c>
      <c r="D145" s="292" t="s">
        <v>4246</v>
      </c>
      <c r="E145" s="76"/>
      <c r="F145" s="76"/>
      <c r="G145" s="293" t="s">
        <v>3892</v>
      </c>
      <c r="H145" s="293" t="s">
        <v>3232</v>
      </c>
      <c r="I145" s="287">
        <f t="shared" si="4"/>
        <v>-1</v>
      </c>
      <c r="J145" s="79"/>
      <c r="L145" s="79"/>
      <c r="M145" s="79"/>
      <c r="N145" s="79"/>
      <c r="O145" s="79"/>
      <c r="P145" s="79"/>
    </row>
    <row r="146" spans="1:16" x14ac:dyDescent="0.3">
      <c r="A146" s="79"/>
      <c r="C146" s="294">
        <v>0.25650000000000001</v>
      </c>
      <c r="D146" s="292" t="s">
        <v>3949</v>
      </c>
      <c r="E146" s="76"/>
      <c r="F146" s="76"/>
      <c r="G146" s="293" t="s">
        <v>3893</v>
      </c>
      <c r="H146" s="293" t="s">
        <v>3233</v>
      </c>
      <c r="I146" s="287">
        <f t="shared" si="4"/>
        <v>-1</v>
      </c>
      <c r="J146" s="79"/>
      <c r="L146" s="79"/>
      <c r="M146" s="79"/>
      <c r="N146" s="79"/>
      <c r="O146" s="79"/>
      <c r="P146" s="79"/>
    </row>
    <row r="147" spans="1:16" x14ac:dyDescent="0.3">
      <c r="A147" s="79"/>
      <c r="C147" s="294">
        <v>0.29574999999999996</v>
      </c>
      <c r="D147" s="292" t="s">
        <v>4247</v>
      </c>
      <c r="E147" s="76"/>
      <c r="F147" s="76"/>
      <c r="G147" s="293" t="s">
        <v>3894</v>
      </c>
      <c r="H147" s="293" t="s">
        <v>3234</v>
      </c>
      <c r="I147" s="287">
        <f t="shared" si="4"/>
        <v>-1</v>
      </c>
      <c r="J147" s="79"/>
      <c r="L147" s="79"/>
      <c r="M147" s="79"/>
      <c r="N147" s="79"/>
      <c r="O147" s="79"/>
      <c r="P147" s="79"/>
    </row>
    <row r="148" spans="1:16" x14ac:dyDescent="0.3">
      <c r="A148" s="79"/>
      <c r="C148" s="294">
        <v>0.27374999999999999</v>
      </c>
      <c r="D148" s="292" t="s">
        <v>3953</v>
      </c>
      <c r="E148" s="76"/>
      <c r="F148" s="76"/>
      <c r="G148" s="293" t="s">
        <v>3895</v>
      </c>
      <c r="H148" s="293" t="s">
        <v>3235</v>
      </c>
      <c r="I148" s="287">
        <f t="shared" si="4"/>
        <v>0.91008695652173921</v>
      </c>
      <c r="J148" s="79"/>
      <c r="L148" s="79"/>
      <c r="M148" s="79"/>
      <c r="N148" s="79"/>
      <c r="O148" s="79"/>
      <c r="P148" s="79"/>
    </row>
    <row r="149" spans="1:16" x14ac:dyDescent="0.3">
      <c r="A149" s="79"/>
      <c r="C149" s="294">
        <v>0.24431249999999999</v>
      </c>
      <c r="D149" s="292" t="s">
        <v>3961</v>
      </c>
      <c r="E149" s="76"/>
      <c r="F149" s="76"/>
      <c r="G149" s="293" t="s">
        <v>3896</v>
      </c>
      <c r="H149" s="293" t="s">
        <v>3236</v>
      </c>
      <c r="I149" s="287">
        <f t="shared" si="4"/>
        <v>-1</v>
      </c>
      <c r="J149" s="79"/>
      <c r="L149" s="79"/>
      <c r="M149" s="79"/>
      <c r="N149" s="79"/>
      <c r="O149" s="79"/>
      <c r="P149" s="79"/>
    </row>
    <row r="150" spans="1:16" x14ac:dyDescent="0.3">
      <c r="A150" s="79"/>
      <c r="C150" s="294">
        <v>0.2485</v>
      </c>
      <c r="D150" s="292" t="s">
        <v>4248</v>
      </c>
      <c r="E150" s="76"/>
      <c r="F150" s="76"/>
      <c r="G150" s="293" t="s">
        <v>3897</v>
      </c>
      <c r="H150" s="293" t="s">
        <v>3237</v>
      </c>
      <c r="I150" s="287">
        <f t="shared" si="4"/>
        <v>-1</v>
      </c>
      <c r="J150" s="79"/>
      <c r="L150" s="79"/>
      <c r="M150" s="79"/>
      <c r="N150" s="79"/>
      <c r="O150" s="79"/>
      <c r="P150" s="79"/>
    </row>
    <row r="151" spans="1:16" x14ac:dyDescent="0.3">
      <c r="A151" s="79"/>
      <c r="C151" s="294">
        <v>0.32074999999999998</v>
      </c>
      <c r="D151" s="292" t="s">
        <v>4249</v>
      </c>
      <c r="E151" s="76"/>
      <c r="F151" s="76"/>
      <c r="G151" s="293" t="s">
        <v>4089</v>
      </c>
      <c r="H151" s="293" t="s">
        <v>3238</v>
      </c>
      <c r="I151" s="287">
        <f t="shared" si="4"/>
        <v>-1</v>
      </c>
      <c r="J151" s="79"/>
      <c r="L151" s="79"/>
      <c r="M151" s="79"/>
      <c r="N151" s="79"/>
      <c r="O151" s="79"/>
      <c r="P151" s="79"/>
    </row>
    <row r="152" spans="1:16" x14ac:dyDescent="0.3">
      <c r="A152" s="79"/>
      <c r="C152" s="294">
        <v>0.27350000000000002</v>
      </c>
      <c r="D152" s="292" t="s">
        <v>3966</v>
      </c>
      <c r="E152" s="76"/>
      <c r="F152" s="76"/>
      <c r="G152" s="293" t="s">
        <v>3898</v>
      </c>
      <c r="H152" s="293" t="s">
        <v>3239</v>
      </c>
      <c r="I152" s="287">
        <f t="shared" si="4"/>
        <v>-1</v>
      </c>
      <c r="J152" s="79"/>
      <c r="L152" s="79"/>
      <c r="M152" s="79"/>
      <c r="N152" s="79"/>
      <c r="O152" s="79"/>
      <c r="P152" s="79"/>
    </row>
    <row r="153" spans="1:16" x14ac:dyDescent="0.3">
      <c r="A153" s="79"/>
      <c r="C153" s="294">
        <v>0.23900000000000002</v>
      </c>
      <c r="D153" s="292" t="s">
        <v>3967</v>
      </c>
      <c r="E153" s="76"/>
      <c r="F153" s="76"/>
      <c r="G153" s="293" t="s">
        <v>4087</v>
      </c>
      <c r="H153" s="293" t="s">
        <v>3240</v>
      </c>
      <c r="I153" s="287">
        <f t="shared" si="4"/>
        <v>0.94662499999999994</v>
      </c>
      <c r="J153" s="79"/>
      <c r="L153" s="79"/>
      <c r="M153" s="79"/>
      <c r="N153" s="79"/>
      <c r="O153" s="79"/>
      <c r="P153" s="79"/>
    </row>
    <row r="154" spans="1:16" x14ac:dyDescent="0.3">
      <c r="A154" s="79"/>
      <c r="C154" s="294">
        <v>0.32199999999999995</v>
      </c>
      <c r="D154" s="292" t="s">
        <v>3969</v>
      </c>
      <c r="E154" s="76"/>
      <c r="F154" s="76"/>
      <c r="G154" s="293" t="s">
        <v>4074</v>
      </c>
      <c r="H154" s="293" t="s">
        <v>3240</v>
      </c>
      <c r="I154" s="287">
        <f t="shared" si="4"/>
        <v>1.0594852150537635</v>
      </c>
      <c r="J154" s="79"/>
      <c r="L154" s="79"/>
      <c r="M154" s="79"/>
      <c r="N154" s="79"/>
      <c r="O154" s="79"/>
      <c r="P154" s="79"/>
    </row>
    <row r="155" spans="1:16" x14ac:dyDescent="0.3">
      <c r="A155" s="79"/>
      <c r="C155" s="294">
        <v>0.26750000000000007</v>
      </c>
      <c r="D155" s="292" t="s">
        <v>3971</v>
      </c>
      <c r="E155" s="76"/>
      <c r="F155" s="76"/>
      <c r="G155" s="293" t="s">
        <v>4074</v>
      </c>
      <c r="H155" s="293" t="s">
        <v>3240</v>
      </c>
      <c r="I155" s="287">
        <f t="shared" si="4"/>
        <v>1.0594852150537635</v>
      </c>
      <c r="J155" s="79"/>
      <c r="L155" s="79"/>
      <c r="M155" s="79"/>
      <c r="N155" s="79"/>
      <c r="O155" s="79"/>
      <c r="P155" s="79"/>
    </row>
    <row r="156" spans="1:16" x14ac:dyDescent="0.3">
      <c r="A156" s="79"/>
      <c r="C156" s="294">
        <v>0.21799999999999997</v>
      </c>
      <c r="D156" s="292" t="s">
        <v>4250</v>
      </c>
      <c r="E156" s="76"/>
      <c r="F156" s="76"/>
      <c r="G156" s="293" t="s">
        <v>3900</v>
      </c>
      <c r="H156" s="293" t="s">
        <v>3241</v>
      </c>
      <c r="I156" s="287">
        <f t="shared" si="4"/>
        <v>0.90100000000000002</v>
      </c>
      <c r="J156" s="79"/>
      <c r="L156" s="79"/>
      <c r="M156" s="79"/>
      <c r="N156" s="79"/>
      <c r="O156" s="79"/>
      <c r="P156" s="79"/>
    </row>
    <row r="157" spans="1:16" x14ac:dyDescent="0.3">
      <c r="A157" s="79"/>
      <c r="C157" s="294">
        <v>0.22845454545454549</v>
      </c>
      <c r="D157" s="292" t="s">
        <v>4251</v>
      </c>
      <c r="E157" s="76"/>
      <c r="F157" s="76"/>
      <c r="G157" s="293" t="s">
        <v>3901</v>
      </c>
      <c r="H157" s="293" t="s">
        <v>3242</v>
      </c>
      <c r="I157" s="287">
        <f t="shared" si="4"/>
        <v>-1</v>
      </c>
      <c r="J157" s="79"/>
      <c r="L157" s="79"/>
      <c r="M157" s="79"/>
      <c r="N157" s="79"/>
      <c r="O157" s="79"/>
      <c r="P157" s="79"/>
    </row>
    <row r="158" spans="1:16" x14ac:dyDescent="0.3">
      <c r="A158" s="79"/>
      <c r="C158" s="294">
        <v>0.2593333333333333</v>
      </c>
      <c r="D158" s="292" t="s">
        <v>4001</v>
      </c>
      <c r="E158" s="76"/>
      <c r="F158" s="76"/>
      <c r="G158" s="293" t="s">
        <v>3902</v>
      </c>
      <c r="H158" s="293" t="s">
        <v>3243</v>
      </c>
      <c r="I158" s="287">
        <f t="shared" si="4"/>
        <v>0.90990000000000004</v>
      </c>
      <c r="J158" s="79"/>
      <c r="L158" s="79"/>
      <c r="M158" s="79"/>
      <c r="N158" s="79"/>
      <c r="O158" s="79"/>
      <c r="P158" s="79"/>
    </row>
    <row r="159" spans="1:16" x14ac:dyDescent="0.3">
      <c r="A159" s="79"/>
      <c r="C159" s="294">
        <v>0.31224999999999997</v>
      </c>
      <c r="D159" s="292" t="s">
        <v>4028</v>
      </c>
      <c r="E159" s="76"/>
      <c r="F159" s="76"/>
      <c r="G159" s="293" t="s">
        <v>3903</v>
      </c>
      <c r="H159" s="293" t="s">
        <v>3244</v>
      </c>
      <c r="I159" s="287">
        <f t="shared" si="4"/>
        <v>0.83666666666666656</v>
      </c>
      <c r="J159" s="79"/>
      <c r="L159" s="79"/>
      <c r="M159" s="79"/>
      <c r="N159" s="79"/>
      <c r="O159" s="79"/>
      <c r="P159" s="79"/>
    </row>
    <row r="160" spans="1:16" x14ac:dyDescent="0.3">
      <c r="A160" s="79"/>
      <c r="C160" s="294">
        <v>0.28999999999999998</v>
      </c>
      <c r="D160" s="292" t="s">
        <v>4030</v>
      </c>
      <c r="E160" s="76"/>
      <c r="F160" s="76"/>
      <c r="G160" s="293" t="s">
        <v>3904</v>
      </c>
      <c r="H160" s="293" t="s">
        <v>3245</v>
      </c>
      <c r="I160" s="287">
        <f t="shared" si="4"/>
        <v>0.66349999999999998</v>
      </c>
      <c r="J160" s="79"/>
      <c r="L160" s="79"/>
      <c r="M160" s="79"/>
      <c r="N160" s="79"/>
      <c r="O160" s="79"/>
      <c r="P160" s="79"/>
    </row>
    <row r="161" spans="1:16" x14ac:dyDescent="0.3">
      <c r="A161" s="79"/>
      <c r="C161" s="294">
        <v>0.31880000000000003</v>
      </c>
      <c r="D161" s="292" t="s">
        <v>4038</v>
      </c>
      <c r="E161" s="76"/>
      <c r="F161" s="76"/>
      <c r="G161" s="293" t="s">
        <v>3905</v>
      </c>
      <c r="H161" s="293" t="s">
        <v>3246</v>
      </c>
      <c r="I161" s="287">
        <f t="shared" si="4"/>
        <v>-1</v>
      </c>
      <c r="J161" s="79"/>
      <c r="L161" s="79"/>
      <c r="M161" s="79"/>
      <c r="N161" s="79"/>
      <c r="O161" s="79"/>
      <c r="P161" s="79"/>
    </row>
    <row r="162" spans="1:16" x14ac:dyDescent="0.3">
      <c r="A162" s="79"/>
      <c r="C162" s="294">
        <v>0.59375</v>
      </c>
      <c r="D162" s="292" t="s">
        <v>4252</v>
      </c>
      <c r="E162" s="76"/>
      <c r="F162" s="76"/>
      <c r="G162" s="293" t="s">
        <v>3632</v>
      </c>
      <c r="H162" s="293" t="s">
        <v>3247</v>
      </c>
      <c r="I162" s="287">
        <f t="shared" si="4"/>
        <v>-1</v>
      </c>
      <c r="J162" s="79"/>
      <c r="L162" s="79"/>
      <c r="M162" s="79"/>
      <c r="N162" s="79"/>
      <c r="O162" s="79"/>
      <c r="P162" s="79"/>
    </row>
    <row r="163" spans="1:16" x14ac:dyDescent="0.3">
      <c r="A163" s="79"/>
      <c r="C163" s="294">
        <v>0.47012500000000002</v>
      </c>
      <c r="D163" s="292" t="s">
        <v>4253</v>
      </c>
      <c r="E163" s="76"/>
      <c r="F163" s="76"/>
      <c r="G163" s="293" t="s">
        <v>3632</v>
      </c>
      <c r="H163" s="293" t="s">
        <v>3248</v>
      </c>
      <c r="I163" s="287">
        <f t="shared" si="4"/>
        <v>-1</v>
      </c>
      <c r="J163" s="79"/>
      <c r="L163" s="79"/>
      <c r="M163" s="79"/>
      <c r="N163" s="79"/>
      <c r="O163" s="79"/>
      <c r="P163" s="79"/>
    </row>
    <row r="164" spans="1:16" x14ac:dyDescent="0.3">
      <c r="A164" s="79"/>
      <c r="C164" s="294">
        <v>0.47762500000000008</v>
      </c>
      <c r="D164" s="292" t="s">
        <v>4254</v>
      </c>
      <c r="E164" s="76"/>
      <c r="F164" s="76"/>
      <c r="G164" s="293" t="s">
        <v>3632</v>
      </c>
      <c r="H164" s="293" t="s">
        <v>747</v>
      </c>
      <c r="I164" s="287">
        <f t="shared" si="4"/>
        <v>-1</v>
      </c>
      <c r="J164" s="79"/>
      <c r="L164" s="79"/>
      <c r="M164" s="79"/>
      <c r="N164" s="79"/>
      <c r="O164" s="79"/>
      <c r="P164" s="79"/>
    </row>
    <row r="165" spans="1:16" x14ac:dyDescent="0.3">
      <c r="A165" s="79"/>
      <c r="C165" s="294">
        <v>0.43780555555555561</v>
      </c>
      <c r="D165" s="292" t="s">
        <v>4051</v>
      </c>
      <c r="E165" s="76"/>
      <c r="F165" s="76"/>
      <c r="G165" s="293" t="s">
        <v>466</v>
      </c>
      <c r="H165" s="293" t="s">
        <v>3249</v>
      </c>
      <c r="I165" s="287">
        <f t="shared" si="4"/>
        <v>0.21866249999999998</v>
      </c>
      <c r="J165" s="79"/>
      <c r="L165" s="79"/>
      <c r="M165" s="79"/>
      <c r="N165" s="79"/>
      <c r="O165" s="79"/>
      <c r="P165" s="79"/>
    </row>
    <row r="166" spans="1:16" x14ac:dyDescent="0.3">
      <c r="A166" s="79"/>
      <c r="C166" s="294">
        <v>0.46655555555555545</v>
      </c>
      <c r="D166" s="292" t="s">
        <v>4053</v>
      </c>
      <c r="E166" s="76"/>
      <c r="F166" s="76"/>
      <c r="G166" s="293" t="s">
        <v>466</v>
      </c>
      <c r="H166" s="293" t="s">
        <v>3250</v>
      </c>
      <c r="I166" s="287">
        <f t="shared" si="4"/>
        <v>0.21866249999999998</v>
      </c>
      <c r="J166" s="79"/>
      <c r="L166" s="79"/>
      <c r="M166" s="79"/>
      <c r="N166" s="79"/>
      <c r="O166" s="79"/>
      <c r="P166" s="79"/>
    </row>
    <row r="167" spans="1:16" x14ac:dyDescent="0.3">
      <c r="A167" s="79"/>
      <c r="C167" s="294">
        <v>0.50724999999999998</v>
      </c>
      <c r="D167" s="292" t="s">
        <v>4255</v>
      </c>
      <c r="E167" s="76"/>
      <c r="F167" s="76"/>
      <c r="G167" s="293" t="s">
        <v>3917</v>
      </c>
      <c r="H167" s="293" t="s">
        <v>3251</v>
      </c>
      <c r="I167" s="287">
        <f t="shared" si="4"/>
        <v>-1</v>
      </c>
      <c r="J167" s="79"/>
      <c r="L167" s="79"/>
      <c r="M167" s="79"/>
      <c r="N167" s="79"/>
      <c r="O167" s="79"/>
      <c r="P167" s="79"/>
    </row>
    <row r="168" spans="1:16" x14ac:dyDescent="0.3">
      <c r="A168" s="79"/>
      <c r="C168" s="287">
        <v>0.35775000000000001</v>
      </c>
      <c r="D168" s="287" t="s">
        <v>2707</v>
      </c>
      <c r="E168" s="76"/>
      <c r="F168" s="76"/>
      <c r="G168" s="293" t="s">
        <v>3918</v>
      </c>
      <c r="H168" s="293" t="s">
        <v>3252</v>
      </c>
      <c r="I168" s="287">
        <f t="shared" si="4"/>
        <v>0.26858333333333334</v>
      </c>
      <c r="J168" s="79"/>
      <c r="L168" s="79"/>
      <c r="M168" s="79"/>
      <c r="N168" s="79"/>
      <c r="O168" s="79"/>
      <c r="P168" s="79"/>
    </row>
    <row r="169" spans="1:16" x14ac:dyDescent="0.3">
      <c r="A169" s="79"/>
      <c r="C169" s="287">
        <v>0.35525531914893599</v>
      </c>
      <c r="D169" s="287" t="s">
        <v>2708</v>
      </c>
      <c r="E169" s="76"/>
      <c r="F169" s="76"/>
      <c r="G169" s="293" t="s">
        <v>463</v>
      </c>
      <c r="H169" s="293" t="s">
        <v>3253</v>
      </c>
      <c r="I169" s="287">
        <f t="shared" si="4"/>
        <v>0.58899999999999997</v>
      </c>
      <c r="J169" s="79"/>
      <c r="L169" s="79"/>
      <c r="M169" s="79"/>
      <c r="N169" s="79"/>
      <c r="O169" s="79"/>
      <c r="P169" s="79"/>
    </row>
    <row r="170" spans="1:16" x14ac:dyDescent="0.3">
      <c r="A170" s="79"/>
      <c r="C170" s="287">
        <v>0.38413888888888892</v>
      </c>
      <c r="D170" s="287" t="s">
        <v>1110</v>
      </c>
      <c r="E170" s="76"/>
      <c r="F170" s="76"/>
      <c r="G170" s="293" t="s">
        <v>463</v>
      </c>
      <c r="H170" s="293" t="s">
        <v>3253</v>
      </c>
      <c r="I170" s="287">
        <f t="shared" si="4"/>
        <v>0.58899999999999997</v>
      </c>
      <c r="J170" s="79"/>
      <c r="L170" s="79"/>
      <c r="M170" s="79"/>
      <c r="N170" s="79"/>
      <c r="O170" s="79"/>
      <c r="P170" s="79"/>
    </row>
    <row r="171" spans="1:16" x14ac:dyDescent="0.3">
      <c r="A171" s="79"/>
      <c r="C171" s="287">
        <v>0.38</v>
      </c>
      <c r="D171" s="287" t="s">
        <v>2709</v>
      </c>
      <c r="E171" s="76"/>
      <c r="F171" s="76"/>
      <c r="G171" s="293" t="s">
        <v>527</v>
      </c>
      <c r="H171" s="293" t="s">
        <v>3253</v>
      </c>
      <c r="I171" s="287">
        <f t="shared" si="4"/>
        <v>-1</v>
      </c>
      <c r="J171" s="79"/>
      <c r="L171" s="79"/>
      <c r="M171" s="79"/>
      <c r="N171" s="79"/>
      <c r="O171" s="79"/>
      <c r="P171" s="79"/>
    </row>
    <row r="172" spans="1:16" x14ac:dyDescent="0.3">
      <c r="A172" s="79"/>
      <c r="C172" s="287">
        <v>0.48415517241379324</v>
      </c>
      <c r="D172" s="287" t="s">
        <v>2945</v>
      </c>
      <c r="E172" s="76"/>
      <c r="F172" s="76"/>
      <c r="G172" s="293" t="s">
        <v>527</v>
      </c>
      <c r="H172" s="293" t="s">
        <v>3254</v>
      </c>
      <c r="I172" s="287">
        <f t="shared" si="4"/>
        <v>-1</v>
      </c>
      <c r="J172" s="79"/>
      <c r="L172" s="79"/>
      <c r="M172" s="79"/>
      <c r="N172" s="79"/>
      <c r="O172" s="79"/>
      <c r="P172" s="79"/>
    </row>
    <row r="173" spans="1:16" x14ac:dyDescent="0.3">
      <c r="A173" s="79"/>
      <c r="C173" s="287">
        <v>1.2929999999999999</v>
      </c>
      <c r="D173" s="287" t="s">
        <v>2946</v>
      </c>
      <c r="E173" s="76"/>
      <c r="F173" s="76"/>
      <c r="G173" s="293" t="s">
        <v>527</v>
      </c>
      <c r="H173" s="293" t="s">
        <v>3254</v>
      </c>
      <c r="I173" s="287">
        <f t="shared" si="4"/>
        <v>-1</v>
      </c>
      <c r="J173" s="79"/>
      <c r="L173" s="79"/>
      <c r="M173" s="79"/>
      <c r="N173" s="79"/>
      <c r="O173" s="79"/>
      <c r="P173" s="79"/>
    </row>
    <row r="174" spans="1:16" x14ac:dyDescent="0.3">
      <c r="A174" s="79"/>
      <c r="C174" s="287">
        <v>0.35499999999999998</v>
      </c>
      <c r="D174" s="287" t="s">
        <v>2947</v>
      </c>
      <c r="E174" s="76"/>
      <c r="F174" s="76"/>
      <c r="G174" s="293" t="s">
        <v>527</v>
      </c>
      <c r="H174" s="293" t="s">
        <v>3255</v>
      </c>
      <c r="I174" s="287">
        <f t="shared" si="4"/>
        <v>-1</v>
      </c>
      <c r="J174" s="79"/>
      <c r="L174" s="79"/>
      <c r="M174" s="79"/>
      <c r="N174" s="79"/>
      <c r="O174" s="79"/>
      <c r="P174" s="79"/>
    </row>
    <row r="175" spans="1:16" x14ac:dyDescent="0.3">
      <c r="A175" s="79"/>
      <c r="C175" s="287">
        <v>0.15565000000000001</v>
      </c>
      <c r="D175" s="287" t="s">
        <v>2948</v>
      </c>
      <c r="E175" s="76"/>
      <c r="F175" s="76"/>
      <c r="G175" s="293" t="s">
        <v>527</v>
      </c>
      <c r="H175" s="293" t="s">
        <v>3255</v>
      </c>
      <c r="I175" s="287">
        <f t="shared" si="4"/>
        <v>-1</v>
      </c>
      <c r="J175" s="79"/>
      <c r="L175" s="79"/>
      <c r="M175" s="79"/>
      <c r="N175" s="79"/>
      <c r="O175" s="79"/>
      <c r="P175" s="79"/>
    </row>
    <row r="176" spans="1:16" x14ac:dyDescent="0.3">
      <c r="A176" s="79"/>
      <c r="C176" s="287">
        <v>0.24123148148148152</v>
      </c>
      <c r="D176" s="287" t="s">
        <v>2949</v>
      </c>
      <c r="E176" s="76"/>
      <c r="F176" s="76"/>
      <c r="G176" s="293" t="s">
        <v>527</v>
      </c>
      <c r="H176" s="293" t="s">
        <v>3255</v>
      </c>
      <c r="I176" s="287">
        <f t="shared" si="4"/>
        <v>-1</v>
      </c>
      <c r="J176" s="79"/>
      <c r="L176" s="79"/>
      <c r="M176" s="79"/>
      <c r="N176" s="79"/>
      <c r="O176" s="79"/>
      <c r="P176" s="79"/>
    </row>
    <row r="177" spans="1:16" x14ac:dyDescent="0.3">
      <c r="A177" s="79"/>
      <c r="C177" s="287">
        <v>0.20800000000000002</v>
      </c>
      <c r="D177" s="287" t="s">
        <v>2950</v>
      </c>
      <c r="E177" s="76"/>
      <c r="F177" s="76"/>
      <c r="G177" s="293" t="s">
        <v>527</v>
      </c>
      <c r="H177" s="293" t="s">
        <v>3256</v>
      </c>
      <c r="I177" s="287">
        <f t="shared" si="4"/>
        <v>-1</v>
      </c>
      <c r="J177" s="79"/>
      <c r="L177" s="79"/>
      <c r="M177" s="79"/>
      <c r="N177" s="79"/>
      <c r="O177" s="79"/>
      <c r="P177" s="79"/>
    </row>
    <row r="178" spans="1:16" x14ac:dyDescent="0.3">
      <c r="A178" s="79"/>
      <c r="C178" s="287">
        <v>0.23867000000000002</v>
      </c>
      <c r="D178" s="287" t="s">
        <v>1131</v>
      </c>
      <c r="E178" s="76"/>
      <c r="F178" s="76"/>
      <c r="G178" s="293" t="s">
        <v>527</v>
      </c>
      <c r="H178" s="293" t="s">
        <v>3256</v>
      </c>
      <c r="I178" s="287">
        <f t="shared" si="4"/>
        <v>-1</v>
      </c>
      <c r="J178" s="79"/>
      <c r="L178" s="79"/>
      <c r="M178" s="79"/>
      <c r="N178" s="79"/>
      <c r="O178" s="79"/>
      <c r="P178" s="79"/>
    </row>
    <row r="179" spans="1:16" x14ac:dyDescent="0.3">
      <c r="A179" s="79"/>
      <c r="C179" s="287">
        <v>0.21500000000000002</v>
      </c>
      <c r="D179" s="287" t="s">
        <v>2951</v>
      </c>
      <c r="E179" s="76"/>
      <c r="F179" s="76"/>
      <c r="G179" s="293" t="s">
        <v>3633</v>
      </c>
      <c r="H179" s="293" t="s">
        <v>750</v>
      </c>
      <c r="I179" s="287">
        <f t="shared" si="4"/>
        <v>-1</v>
      </c>
      <c r="J179" s="79"/>
      <c r="L179" s="79"/>
      <c r="M179" s="79"/>
      <c r="N179" s="79"/>
      <c r="O179" s="79"/>
      <c r="P179" s="79"/>
    </row>
    <row r="180" spans="1:16" x14ac:dyDescent="0.3">
      <c r="A180" s="79"/>
      <c r="C180" s="287">
        <v>0.29777777777777781</v>
      </c>
      <c r="D180" s="287" t="s">
        <v>2952</v>
      </c>
      <c r="E180" s="76"/>
      <c r="F180" s="76"/>
      <c r="G180" s="293" t="s">
        <v>3921</v>
      </c>
      <c r="H180" s="293" t="s">
        <v>3257</v>
      </c>
      <c r="I180" s="287">
        <f t="shared" si="4"/>
        <v>0.43527941176470586</v>
      </c>
      <c r="J180" s="79"/>
      <c r="L180" s="79"/>
      <c r="M180" s="79"/>
      <c r="N180" s="79"/>
      <c r="O180" s="79"/>
      <c r="P180" s="79"/>
    </row>
    <row r="181" spans="1:16" x14ac:dyDescent="0.3">
      <c r="A181" s="79"/>
      <c r="C181" s="287">
        <v>0.316</v>
      </c>
      <c r="D181" s="287" t="s">
        <v>2953</v>
      </c>
      <c r="E181" s="76"/>
      <c r="F181" s="76"/>
      <c r="G181" s="293" t="s">
        <v>3921</v>
      </c>
      <c r="H181" s="293" t="s">
        <v>3258</v>
      </c>
      <c r="I181" s="287">
        <f t="shared" si="4"/>
        <v>0.43527941176470586</v>
      </c>
      <c r="J181" s="79"/>
      <c r="L181" s="79"/>
      <c r="M181" s="79"/>
      <c r="N181" s="79"/>
      <c r="O181" s="79"/>
      <c r="P181" s="79"/>
    </row>
    <row r="182" spans="1:16" x14ac:dyDescent="0.3">
      <c r="A182" s="79"/>
      <c r="C182" s="287">
        <v>0.25829545454545455</v>
      </c>
      <c r="D182" s="287" t="s">
        <v>2954</v>
      </c>
      <c r="E182" s="76"/>
      <c r="F182" s="76"/>
      <c r="G182" s="293" t="s">
        <v>3923</v>
      </c>
      <c r="H182" s="293" t="s">
        <v>3259</v>
      </c>
      <c r="I182" s="287">
        <f t="shared" si="4"/>
        <v>0.48724999999999996</v>
      </c>
      <c r="J182" s="79"/>
      <c r="L182" s="79"/>
      <c r="M182" s="79"/>
      <c r="N182" s="79"/>
      <c r="O182" s="79"/>
      <c r="P182" s="79"/>
    </row>
    <row r="183" spans="1:16" x14ac:dyDescent="0.3">
      <c r="A183" s="79"/>
      <c r="C183" s="287">
        <v>0.2</v>
      </c>
      <c r="D183" s="287" t="s">
        <v>2955</v>
      </c>
      <c r="E183" s="76"/>
      <c r="F183" s="76"/>
      <c r="G183" s="293" t="s">
        <v>3924</v>
      </c>
      <c r="H183" s="293" t="s">
        <v>3260</v>
      </c>
      <c r="I183" s="287">
        <f t="shared" si="4"/>
        <v>0.28060714285714283</v>
      </c>
      <c r="J183" s="79"/>
      <c r="L183" s="79"/>
      <c r="M183" s="79"/>
      <c r="N183" s="79"/>
      <c r="O183" s="79"/>
      <c r="P183" s="79"/>
    </row>
    <row r="184" spans="1:16" x14ac:dyDescent="0.3">
      <c r="A184" s="79"/>
      <c r="C184" s="287">
        <v>0.18000000000000002</v>
      </c>
      <c r="D184" s="287" t="s">
        <v>1137</v>
      </c>
      <c r="E184" s="76"/>
      <c r="F184" s="76"/>
      <c r="G184" s="293" t="s">
        <v>3924</v>
      </c>
      <c r="H184" s="293" t="s">
        <v>3260</v>
      </c>
      <c r="I184" s="287">
        <f t="shared" si="4"/>
        <v>0.28060714285714283</v>
      </c>
      <c r="J184" s="79"/>
      <c r="L184" s="79"/>
      <c r="M184" s="79"/>
      <c r="N184" s="79"/>
      <c r="O184" s="79"/>
      <c r="P184" s="79"/>
    </row>
    <row r="185" spans="1:16" x14ac:dyDescent="0.3">
      <c r="A185" s="79"/>
      <c r="C185" s="287">
        <v>0.46695535714285713</v>
      </c>
      <c r="D185" s="287" t="s">
        <v>2710</v>
      </c>
      <c r="E185" s="76"/>
      <c r="F185" s="76"/>
      <c r="G185" s="293" t="s">
        <v>3925</v>
      </c>
      <c r="H185" s="293" t="s">
        <v>3261</v>
      </c>
      <c r="I185" s="287">
        <f t="shared" si="4"/>
        <v>-1</v>
      </c>
      <c r="J185" s="79"/>
      <c r="L185" s="79"/>
      <c r="M185" s="79"/>
      <c r="N185" s="79"/>
      <c r="O185" s="79"/>
      <c r="P185" s="79"/>
    </row>
    <row r="186" spans="1:16" x14ac:dyDescent="0.3">
      <c r="A186" s="79"/>
      <c r="C186" s="287">
        <v>0.36099999999999999</v>
      </c>
      <c r="D186" s="287" t="s">
        <v>1144</v>
      </c>
      <c r="E186" s="76"/>
      <c r="F186" s="76"/>
      <c r="G186" s="293" t="s">
        <v>3931</v>
      </c>
      <c r="H186" s="293" t="s">
        <v>3262</v>
      </c>
      <c r="I186" s="287">
        <f t="shared" si="4"/>
        <v>0.38200000000000001</v>
      </c>
      <c r="J186" s="79"/>
      <c r="L186" s="79"/>
      <c r="M186" s="79"/>
      <c r="N186" s="79"/>
      <c r="O186" s="79"/>
      <c r="P186" s="79"/>
    </row>
    <row r="187" spans="1:16" x14ac:dyDescent="0.3">
      <c r="A187" s="79"/>
      <c r="C187" s="287">
        <v>0.99099999999999999</v>
      </c>
      <c r="D187" s="287" t="s">
        <v>2956</v>
      </c>
      <c r="E187" s="76"/>
      <c r="F187" s="76"/>
      <c r="G187" s="293" t="s">
        <v>3620</v>
      </c>
      <c r="H187" s="293" t="s">
        <v>3263</v>
      </c>
      <c r="I187" s="287">
        <f t="shared" si="4"/>
        <v>0.7233940972222217</v>
      </c>
      <c r="J187" s="79"/>
      <c r="L187" s="79"/>
      <c r="M187" s="79"/>
      <c r="N187" s="79"/>
      <c r="O187" s="79"/>
      <c r="P187" s="79"/>
    </row>
    <row r="188" spans="1:16" x14ac:dyDescent="0.3">
      <c r="A188" s="79"/>
      <c r="C188" s="287">
        <v>0.40274999999999994</v>
      </c>
      <c r="D188" s="287" t="s">
        <v>2957</v>
      </c>
      <c r="E188" s="76"/>
      <c r="F188" s="76"/>
      <c r="G188" s="293" t="s">
        <v>3620</v>
      </c>
      <c r="H188" s="293" t="s">
        <v>3263</v>
      </c>
      <c r="I188" s="287">
        <f t="shared" si="4"/>
        <v>0.7233940972222217</v>
      </c>
      <c r="J188" s="79"/>
      <c r="L188" s="79"/>
      <c r="M188" s="79"/>
      <c r="N188" s="79"/>
      <c r="O188" s="79"/>
      <c r="P188" s="79"/>
    </row>
    <row r="189" spans="1:16" x14ac:dyDescent="0.3">
      <c r="A189" s="79"/>
      <c r="C189" s="287">
        <v>0.36297727272727265</v>
      </c>
      <c r="D189" s="287" t="s">
        <v>2958</v>
      </c>
      <c r="E189" s="76"/>
      <c r="F189" s="76"/>
      <c r="G189" s="293" t="s">
        <v>3620</v>
      </c>
      <c r="H189" s="293" t="s">
        <v>3263</v>
      </c>
      <c r="I189" s="287">
        <f t="shared" si="4"/>
        <v>0.7233940972222217</v>
      </c>
      <c r="J189" s="79"/>
      <c r="L189" s="79"/>
      <c r="M189" s="79"/>
      <c r="N189" s="79"/>
      <c r="O189" s="79"/>
      <c r="P189" s="79"/>
    </row>
    <row r="190" spans="1:16" x14ac:dyDescent="0.3">
      <c r="A190" s="79"/>
      <c r="C190" s="287">
        <v>0.35781249999999998</v>
      </c>
      <c r="D190" s="287" t="s">
        <v>219</v>
      </c>
      <c r="E190" s="76"/>
      <c r="F190" s="76"/>
      <c r="G190" s="293" t="s">
        <v>3804</v>
      </c>
      <c r="H190" s="293" t="s">
        <v>3263</v>
      </c>
      <c r="I190" s="287">
        <f t="shared" si="4"/>
        <v>-1</v>
      </c>
      <c r="J190" s="79"/>
      <c r="L190" s="79"/>
      <c r="M190" s="79"/>
      <c r="N190" s="79"/>
      <c r="O190" s="79"/>
      <c r="P190" s="79"/>
    </row>
    <row r="191" spans="1:16" x14ac:dyDescent="0.3">
      <c r="A191" s="79"/>
      <c r="C191" s="287">
        <v>0.27</v>
      </c>
      <c r="D191" s="287" t="s">
        <v>320</v>
      </c>
      <c r="E191" s="76"/>
      <c r="F191" s="76"/>
      <c r="G191" s="293" t="s">
        <v>3620</v>
      </c>
      <c r="H191" s="293" t="s">
        <v>3264</v>
      </c>
      <c r="I191" s="287">
        <f t="shared" si="4"/>
        <v>0.7233940972222217</v>
      </c>
      <c r="J191" s="79"/>
      <c r="L191" s="79"/>
      <c r="M191" s="79"/>
      <c r="N191" s="79"/>
      <c r="O191" s="79"/>
      <c r="P191" s="79"/>
    </row>
    <row r="192" spans="1:16" x14ac:dyDescent="0.3">
      <c r="A192" s="79"/>
      <c r="C192" s="287">
        <v>0.27907031249999992</v>
      </c>
      <c r="D192" s="287" t="s">
        <v>2959</v>
      </c>
      <c r="E192" s="76"/>
      <c r="F192" s="76"/>
      <c r="G192" s="293" t="s">
        <v>3937</v>
      </c>
      <c r="H192" s="293" t="s">
        <v>3265</v>
      </c>
      <c r="I192" s="287">
        <f t="shared" si="4"/>
        <v>-1</v>
      </c>
      <c r="J192" s="79"/>
      <c r="L192" s="79"/>
      <c r="M192" s="79"/>
      <c r="N192" s="79"/>
      <c r="O192" s="79"/>
      <c r="P192" s="79"/>
    </row>
    <row r="193" spans="1:16" x14ac:dyDescent="0.3">
      <c r="A193" s="79"/>
      <c r="C193" s="287">
        <v>0.231375</v>
      </c>
      <c r="D193" s="287" t="s">
        <v>2960</v>
      </c>
      <c r="E193" s="76"/>
      <c r="F193" s="76"/>
      <c r="G193" s="293" t="s">
        <v>3935</v>
      </c>
      <c r="H193" s="293" t="s">
        <v>3266</v>
      </c>
      <c r="I193" s="287">
        <f t="shared" si="4"/>
        <v>0.25674999999999998</v>
      </c>
      <c r="J193" s="79"/>
      <c r="L193" s="79"/>
      <c r="M193" s="79"/>
      <c r="N193" s="79"/>
      <c r="O193" s="79"/>
      <c r="P193" s="79"/>
    </row>
    <row r="194" spans="1:16" x14ac:dyDescent="0.3">
      <c r="A194" s="79"/>
      <c r="C194" s="287">
        <v>0.30999999999999994</v>
      </c>
      <c r="D194" s="287" t="s">
        <v>2961</v>
      </c>
      <c r="E194" s="76"/>
      <c r="F194" s="76"/>
      <c r="G194" s="293" t="s">
        <v>3938</v>
      </c>
      <c r="H194" s="293" t="s">
        <v>3267</v>
      </c>
      <c r="I194" s="287">
        <f t="shared" si="4"/>
        <v>-1</v>
      </c>
      <c r="J194" s="79"/>
      <c r="L194" s="79"/>
      <c r="M194" s="79"/>
      <c r="N194" s="79"/>
      <c r="O194" s="79"/>
      <c r="P194" s="79"/>
    </row>
    <row r="195" spans="1:16" x14ac:dyDescent="0.3">
      <c r="A195" s="79"/>
      <c r="C195" s="287">
        <v>0.24500000000000002</v>
      </c>
      <c r="D195" s="287" t="s">
        <v>2962</v>
      </c>
      <c r="E195" s="76"/>
      <c r="F195" s="76"/>
      <c r="G195" s="293" t="s">
        <v>3940</v>
      </c>
      <c r="H195" s="293" t="s">
        <v>3268</v>
      </c>
      <c r="I195" s="287">
        <f t="shared" si="4"/>
        <v>-1</v>
      </c>
      <c r="J195" s="79"/>
      <c r="L195" s="79"/>
      <c r="M195" s="79"/>
      <c r="N195" s="79"/>
      <c r="O195" s="79"/>
      <c r="P195" s="79"/>
    </row>
    <row r="196" spans="1:16" x14ac:dyDescent="0.3">
      <c r="A196" s="79"/>
      <c r="C196" s="287">
        <v>0.30907142857142861</v>
      </c>
      <c r="D196" s="287" t="s">
        <v>216</v>
      </c>
      <c r="E196" s="76"/>
      <c r="F196" s="76"/>
      <c r="G196" s="293" t="s">
        <v>3940</v>
      </c>
      <c r="H196" s="293" t="s">
        <v>3269</v>
      </c>
      <c r="I196" s="287">
        <f t="shared" ref="I196:I259" si="5">IFERROR(AVERAGEIF(D$3:D$660,G196,C$3:C$660),-1)</f>
        <v>-1</v>
      </c>
      <c r="J196" s="79"/>
      <c r="L196" s="79"/>
      <c r="M196" s="79"/>
      <c r="N196" s="79"/>
      <c r="O196" s="79"/>
      <c r="P196" s="79"/>
    </row>
    <row r="197" spans="1:16" x14ac:dyDescent="0.3">
      <c r="A197" s="79"/>
      <c r="C197" s="287">
        <v>0.36104347826086952</v>
      </c>
      <c r="D197" s="287" t="s">
        <v>2963</v>
      </c>
      <c r="E197" s="76"/>
      <c r="F197" s="76"/>
      <c r="G197" s="293" t="s">
        <v>4090</v>
      </c>
      <c r="H197" s="293" t="s">
        <v>753</v>
      </c>
      <c r="I197" s="287">
        <f t="shared" si="5"/>
        <v>-1</v>
      </c>
      <c r="J197" s="79"/>
      <c r="L197" s="79"/>
      <c r="M197" s="79"/>
      <c r="N197" s="79"/>
      <c r="O197" s="79"/>
      <c r="P197" s="79"/>
    </row>
    <row r="198" spans="1:16" x14ac:dyDescent="0.3">
      <c r="A198" s="79"/>
      <c r="C198" s="287">
        <v>0.36100000000000004</v>
      </c>
      <c r="D198" s="287" t="s">
        <v>2964</v>
      </c>
      <c r="E198" s="76"/>
      <c r="F198" s="76"/>
      <c r="G198" s="293" t="s">
        <v>4091</v>
      </c>
      <c r="H198" s="293" t="s">
        <v>3270</v>
      </c>
      <c r="I198" s="287">
        <f t="shared" si="5"/>
        <v>-1</v>
      </c>
      <c r="J198" s="79"/>
      <c r="L198" s="79"/>
      <c r="M198" s="79"/>
      <c r="N198" s="79"/>
      <c r="O198" s="79"/>
      <c r="P198" s="79"/>
    </row>
    <row r="199" spans="1:16" x14ac:dyDescent="0.3">
      <c r="A199" s="79"/>
      <c r="C199" s="287">
        <v>0.37680000000000002</v>
      </c>
      <c r="D199" s="287" t="s">
        <v>225</v>
      </c>
      <c r="E199" s="76"/>
      <c r="F199" s="76"/>
      <c r="G199" s="293" t="s">
        <v>4091</v>
      </c>
      <c r="H199" s="293" t="s">
        <v>3270</v>
      </c>
      <c r="I199" s="287">
        <f t="shared" si="5"/>
        <v>-1</v>
      </c>
      <c r="J199" s="79"/>
      <c r="L199" s="79"/>
      <c r="M199" s="79"/>
      <c r="N199" s="79"/>
      <c r="O199" s="79"/>
      <c r="P199" s="79"/>
    </row>
    <row r="200" spans="1:16" x14ac:dyDescent="0.3">
      <c r="A200" s="79"/>
      <c r="C200" s="287">
        <v>0.35824999999999996</v>
      </c>
      <c r="D200" s="287" t="s">
        <v>2965</v>
      </c>
      <c r="E200" s="76"/>
      <c r="F200" s="76"/>
      <c r="G200" s="293" t="s">
        <v>3953</v>
      </c>
      <c r="H200" s="293" t="s">
        <v>3271</v>
      </c>
      <c r="I200" s="287">
        <f t="shared" si="5"/>
        <v>0.27374999999999999</v>
      </c>
      <c r="J200" s="79"/>
      <c r="L200" s="79"/>
      <c r="M200" s="79"/>
      <c r="N200" s="79"/>
      <c r="O200" s="79"/>
      <c r="P200" s="79"/>
    </row>
    <row r="201" spans="1:16" x14ac:dyDescent="0.3">
      <c r="A201" s="79"/>
      <c r="C201" s="287">
        <v>0.22424999999999998</v>
      </c>
      <c r="D201" s="287" t="s">
        <v>2966</v>
      </c>
      <c r="E201" s="76"/>
      <c r="F201" s="76"/>
      <c r="G201" s="293" t="s">
        <v>3639</v>
      </c>
      <c r="H201" s="293" t="s">
        <v>756</v>
      </c>
      <c r="I201" s="287">
        <f t="shared" si="5"/>
        <v>0.59033333333333327</v>
      </c>
      <c r="J201" s="79"/>
      <c r="L201" s="79"/>
      <c r="M201" s="79"/>
      <c r="N201" s="79"/>
      <c r="O201" s="79"/>
      <c r="P201" s="79"/>
    </row>
    <row r="202" spans="1:16" x14ac:dyDescent="0.3">
      <c r="A202" s="79"/>
      <c r="C202" s="287">
        <v>0.26832692307692313</v>
      </c>
      <c r="D202" s="287" t="s">
        <v>2967</v>
      </c>
      <c r="E202" s="76"/>
      <c r="F202" s="76"/>
      <c r="G202" s="293" t="s">
        <v>3955</v>
      </c>
      <c r="H202" s="293" t="s">
        <v>3272</v>
      </c>
      <c r="I202" s="287">
        <f t="shared" si="5"/>
        <v>-1</v>
      </c>
      <c r="J202" s="79"/>
      <c r="L202" s="79"/>
      <c r="M202" s="79"/>
      <c r="N202" s="79"/>
      <c r="O202" s="79"/>
      <c r="P202" s="79"/>
    </row>
    <row r="203" spans="1:16" x14ac:dyDescent="0.3">
      <c r="A203" s="79"/>
      <c r="C203" s="287">
        <v>0.26500000000000001</v>
      </c>
      <c r="D203" s="287" t="s">
        <v>2968</v>
      </c>
      <c r="E203" s="76"/>
      <c r="F203" s="76"/>
      <c r="G203" s="293" t="s">
        <v>3955</v>
      </c>
      <c r="H203" s="293" t="s">
        <v>3272</v>
      </c>
      <c r="I203" s="287">
        <f t="shared" si="5"/>
        <v>-1</v>
      </c>
      <c r="J203" s="79"/>
      <c r="L203" s="79"/>
      <c r="M203" s="79"/>
      <c r="N203" s="79"/>
      <c r="O203" s="79"/>
      <c r="P203" s="79"/>
    </row>
    <row r="204" spans="1:16" x14ac:dyDescent="0.3">
      <c r="A204" s="79"/>
      <c r="C204" s="287">
        <v>0.27699999999999997</v>
      </c>
      <c r="D204" s="287" t="s">
        <v>2969</v>
      </c>
      <c r="E204" s="76"/>
      <c r="F204" s="76"/>
      <c r="G204" s="293" t="s">
        <v>3638</v>
      </c>
      <c r="H204" s="293" t="s">
        <v>759</v>
      </c>
      <c r="I204" s="287">
        <f t="shared" si="5"/>
        <v>-1</v>
      </c>
      <c r="J204" s="79"/>
      <c r="L204" s="79"/>
      <c r="M204" s="79"/>
      <c r="N204" s="79"/>
      <c r="O204" s="79"/>
      <c r="P204" s="79"/>
    </row>
    <row r="205" spans="1:16" x14ac:dyDescent="0.3">
      <c r="A205" s="79"/>
      <c r="C205" s="287">
        <v>0.27749999999999997</v>
      </c>
      <c r="D205" s="287" t="s">
        <v>2970</v>
      </c>
      <c r="E205" s="76"/>
      <c r="F205" s="76"/>
      <c r="G205" s="293" t="s">
        <v>3127</v>
      </c>
      <c r="H205" s="293" t="s">
        <v>3273</v>
      </c>
      <c r="I205" s="287">
        <f t="shared" si="5"/>
        <v>0.44825735294117641</v>
      </c>
      <c r="J205" s="79"/>
      <c r="L205" s="79"/>
      <c r="M205" s="79"/>
      <c r="N205" s="79"/>
      <c r="O205" s="79"/>
      <c r="P205" s="79"/>
    </row>
    <row r="206" spans="1:16" x14ac:dyDescent="0.3">
      <c r="A206" s="79"/>
      <c r="C206" s="287"/>
      <c r="D206" s="287" t="s">
        <v>142</v>
      </c>
      <c r="E206" s="76"/>
      <c r="F206" s="76"/>
      <c r="G206" s="293" t="s">
        <v>3959</v>
      </c>
      <c r="H206" s="293" t="s">
        <v>3274</v>
      </c>
      <c r="I206" s="287">
        <f t="shared" si="5"/>
        <v>-1</v>
      </c>
      <c r="J206" s="79"/>
      <c r="L206" s="79"/>
      <c r="M206" s="79"/>
      <c r="N206" s="79"/>
      <c r="O206" s="79"/>
      <c r="P206" s="79"/>
    </row>
    <row r="207" spans="1:16" x14ac:dyDescent="0.3">
      <c r="A207" s="79"/>
      <c r="C207" s="287">
        <v>0.27685526315789472</v>
      </c>
      <c r="D207" s="287" t="s">
        <v>1166</v>
      </c>
      <c r="E207" s="76"/>
      <c r="F207" s="76"/>
      <c r="G207" s="293" t="s">
        <v>3631</v>
      </c>
      <c r="H207" s="293" t="s">
        <v>3275</v>
      </c>
      <c r="I207" s="287">
        <f t="shared" si="5"/>
        <v>0.42399999999999999</v>
      </c>
      <c r="J207" s="79"/>
      <c r="L207" s="79"/>
      <c r="M207" s="79"/>
      <c r="N207" s="79"/>
      <c r="O207" s="79"/>
      <c r="P207" s="79"/>
    </row>
    <row r="208" spans="1:16" x14ac:dyDescent="0.3">
      <c r="A208" s="79"/>
      <c r="C208" s="287">
        <v>0.22024999999999997</v>
      </c>
      <c r="D208" s="287" t="s">
        <v>2971</v>
      </c>
      <c r="E208" s="76"/>
      <c r="F208" s="76"/>
      <c r="G208" s="293" t="s">
        <v>3623</v>
      </c>
      <c r="H208" s="293" t="s">
        <v>762</v>
      </c>
      <c r="I208" s="287">
        <f t="shared" si="5"/>
        <v>0.34916250000000004</v>
      </c>
      <c r="J208" s="79"/>
      <c r="L208" s="79"/>
      <c r="M208" s="79"/>
      <c r="N208" s="79"/>
      <c r="O208" s="79"/>
      <c r="P208" s="79"/>
    </row>
    <row r="209" spans="1:16" x14ac:dyDescent="0.3">
      <c r="A209" s="79"/>
      <c r="C209" s="287">
        <v>0.94828571428571429</v>
      </c>
      <c r="D209" s="287" t="s">
        <v>1169</v>
      </c>
      <c r="E209" s="76"/>
      <c r="F209" s="76"/>
      <c r="G209" s="293" t="s">
        <v>3623</v>
      </c>
      <c r="H209" s="293" t="s">
        <v>765</v>
      </c>
      <c r="I209" s="287">
        <f t="shared" si="5"/>
        <v>0.34916250000000004</v>
      </c>
      <c r="J209" s="79"/>
      <c r="L209" s="79"/>
      <c r="M209" s="79"/>
      <c r="N209" s="79"/>
      <c r="O209" s="79"/>
      <c r="P209" s="79"/>
    </row>
    <row r="210" spans="1:16" x14ac:dyDescent="0.3">
      <c r="A210" s="79"/>
      <c r="C210" s="287">
        <v>0.93499999999999994</v>
      </c>
      <c r="D210" s="287" t="s">
        <v>2972</v>
      </c>
      <c r="E210" s="76"/>
      <c r="F210" s="76"/>
      <c r="G210" s="293" t="s">
        <v>3623</v>
      </c>
      <c r="H210" s="293" t="s">
        <v>765</v>
      </c>
      <c r="I210" s="287">
        <f t="shared" si="5"/>
        <v>0.34916250000000004</v>
      </c>
      <c r="J210" s="79"/>
      <c r="L210" s="79"/>
      <c r="M210" s="79"/>
      <c r="N210" s="79"/>
      <c r="O210" s="79"/>
      <c r="P210" s="79"/>
    </row>
    <row r="211" spans="1:16" x14ac:dyDescent="0.3">
      <c r="A211" s="79"/>
      <c r="C211" s="287">
        <v>1.1975851063829785</v>
      </c>
      <c r="D211" s="287" t="s">
        <v>2973</v>
      </c>
      <c r="E211" s="76"/>
      <c r="F211" s="76"/>
      <c r="G211" s="293" t="s">
        <v>3623</v>
      </c>
      <c r="H211" s="293" t="s">
        <v>768</v>
      </c>
      <c r="I211" s="287">
        <f t="shared" si="5"/>
        <v>0.34916250000000004</v>
      </c>
      <c r="J211" s="79"/>
      <c r="L211" s="79"/>
      <c r="M211" s="79"/>
      <c r="N211" s="79"/>
      <c r="O211" s="79"/>
      <c r="P211" s="79"/>
    </row>
    <row r="212" spans="1:16" x14ac:dyDescent="0.3">
      <c r="A212" s="79"/>
      <c r="C212" s="287">
        <v>0.8630000000000001</v>
      </c>
      <c r="D212" s="287" t="s">
        <v>2974</v>
      </c>
      <c r="E212" s="76"/>
      <c r="F212" s="76"/>
      <c r="G212" s="293" t="s">
        <v>3623</v>
      </c>
      <c r="H212" s="293" t="s">
        <v>768</v>
      </c>
      <c r="I212" s="287">
        <f t="shared" si="5"/>
        <v>0.34916250000000004</v>
      </c>
      <c r="J212" s="79"/>
      <c r="L212" s="79"/>
      <c r="M212" s="79"/>
      <c r="N212" s="79"/>
      <c r="O212" s="79"/>
      <c r="P212" s="79"/>
    </row>
    <row r="213" spans="1:16" x14ac:dyDescent="0.3">
      <c r="A213" s="79"/>
      <c r="C213" s="287">
        <v>0.93600000000000005</v>
      </c>
      <c r="D213" s="287" t="s">
        <v>2975</v>
      </c>
      <c r="E213" s="76"/>
      <c r="F213" s="76"/>
      <c r="G213" s="293" t="s">
        <v>3126</v>
      </c>
      <c r="H213" s="293" t="s">
        <v>768</v>
      </c>
      <c r="I213" s="287">
        <f t="shared" si="5"/>
        <v>-1</v>
      </c>
      <c r="J213" s="79"/>
      <c r="L213" s="79"/>
      <c r="M213" s="79"/>
      <c r="N213" s="79"/>
      <c r="O213" s="79"/>
      <c r="P213" s="79"/>
    </row>
    <row r="214" spans="1:16" x14ac:dyDescent="0.3">
      <c r="A214" s="79"/>
      <c r="C214" s="287">
        <v>0.91500000000000004</v>
      </c>
      <c r="D214" s="287" t="s">
        <v>2976</v>
      </c>
      <c r="E214" s="76"/>
      <c r="F214" s="76"/>
      <c r="G214" s="293" t="s">
        <v>3961</v>
      </c>
      <c r="H214" s="293" t="s">
        <v>3276</v>
      </c>
      <c r="I214" s="287">
        <f t="shared" si="5"/>
        <v>0.24431249999999999</v>
      </c>
      <c r="J214" s="79"/>
      <c r="L214" s="79"/>
      <c r="M214" s="79"/>
      <c r="N214" s="79"/>
      <c r="O214" s="79"/>
      <c r="P214" s="79"/>
    </row>
    <row r="215" spans="1:16" x14ac:dyDescent="0.3">
      <c r="A215" s="79"/>
      <c r="C215" s="287">
        <v>0.94519736842105273</v>
      </c>
      <c r="D215" s="287" t="s">
        <v>153</v>
      </c>
      <c r="E215" s="76"/>
      <c r="F215" s="76"/>
      <c r="G215" s="293" t="s">
        <v>3963</v>
      </c>
      <c r="H215" s="293" t="s">
        <v>3277</v>
      </c>
      <c r="I215" s="287">
        <f t="shared" si="5"/>
        <v>-1</v>
      </c>
      <c r="J215" s="79"/>
      <c r="L215" s="79"/>
      <c r="M215" s="79"/>
      <c r="N215" s="79"/>
      <c r="O215" s="79"/>
      <c r="P215" s="79"/>
    </row>
    <row r="216" spans="1:16" x14ac:dyDescent="0.3">
      <c r="A216" s="79"/>
      <c r="C216" s="287">
        <v>1.1367875000000001</v>
      </c>
      <c r="D216" s="287" t="s">
        <v>2174</v>
      </c>
      <c r="E216" s="76"/>
      <c r="F216" s="76"/>
      <c r="G216" s="293" t="s">
        <v>3966</v>
      </c>
      <c r="H216" s="293" t="s">
        <v>3278</v>
      </c>
      <c r="I216" s="287">
        <f t="shared" si="5"/>
        <v>0.27350000000000002</v>
      </c>
      <c r="J216" s="79"/>
      <c r="L216" s="79"/>
      <c r="M216" s="79"/>
      <c r="N216" s="79"/>
      <c r="O216" s="79"/>
      <c r="P216" s="79"/>
    </row>
    <row r="217" spans="1:16" x14ac:dyDescent="0.3">
      <c r="A217" s="79"/>
      <c r="C217" s="287">
        <v>1.2899999999999998</v>
      </c>
      <c r="D217" s="287" t="s">
        <v>1883</v>
      </c>
      <c r="E217" s="76"/>
      <c r="F217" s="76"/>
      <c r="G217" s="293" t="s">
        <v>3967</v>
      </c>
      <c r="H217" s="293" t="s">
        <v>3279</v>
      </c>
      <c r="I217" s="287">
        <f t="shared" si="5"/>
        <v>0.23900000000000002</v>
      </c>
      <c r="J217" s="79"/>
      <c r="L217" s="79"/>
      <c r="M217" s="79"/>
      <c r="N217" s="79"/>
      <c r="O217" s="79"/>
      <c r="P217" s="79"/>
    </row>
    <row r="218" spans="1:16" x14ac:dyDescent="0.3">
      <c r="A218" s="79"/>
      <c r="C218" s="287">
        <v>1.3368333333333331</v>
      </c>
      <c r="D218" s="287" t="s">
        <v>1174</v>
      </c>
      <c r="E218" s="76"/>
      <c r="F218" s="76"/>
      <c r="G218" s="293" t="s">
        <v>3968</v>
      </c>
      <c r="H218" s="293" t="s">
        <v>3280</v>
      </c>
      <c r="I218" s="287">
        <f t="shared" si="5"/>
        <v>-1</v>
      </c>
      <c r="J218" s="79"/>
      <c r="L218" s="79"/>
      <c r="M218" s="79"/>
      <c r="N218" s="79"/>
      <c r="O218" s="79"/>
      <c r="P218" s="79"/>
    </row>
    <row r="219" spans="1:16" x14ac:dyDescent="0.3">
      <c r="A219" s="79"/>
      <c r="C219" s="287">
        <v>0.42933333333333329</v>
      </c>
      <c r="D219" s="287" t="s">
        <v>2711</v>
      </c>
      <c r="E219" s="76"/>
      <c r="F219" s="76"/>
      <c r="G219" s="293" t="s">
        <v>3969</v>
      </c>
      <c r="H219" s="293" t="s">
        <v>3281</v>
      </c>
      <c r="I219" s="287">
        <f t="shared" si="5"/>
        <v>0.32199999999999995</v>
      </c>
      <c r="J219" s="79"/>
      <c r="L219" s="79"/>
      <c r="M219" s="79"/>
      <c r="N219" s="79"/>
      <c r="O219" s="79"/>
      <c r="P219" s="79"/>
    </row>
    <row r="220" spans="1:16" x14ac:dyDescent="0.3">
      <c r="A220" s="79"/>
      <c r="C220" s="287">
        <v>0.35086666666666666</v>
      </c>
      <c r="D220" s="287" t="s">
        <v>2712</v>
      </c>
      <c r="E220" s="76"/>
      <c r="F220" s="76"/>
      <c r="G220" s="293" t="s">
        <v>3969</v>
      </c>
      <c r="H220" s="293" t="s">
        <v>3281</v>
      </c>
      <c r="I220" s="287">
        <f t="shared" si="5"/>
        <v>0.32199999999999995</v>
      </c>
      <c r="J220" s="79"/>
      <c r="L220" s="79"/>
      <c r="M220" s="79"/>
      <c r="N220" s="79"/>
      <c r="O220" s="79"/>
      <c r="P220" s="79"/>
    </row>
    <row r="221" spans="1:16" x14ac:dyDescent="0.3">
      <c r="A221" s="79"/>
      <c r="C221" s="287">
        <v>0.34768518518518521</v>
      </c>
      <c r="D221" s="287" t="s">
        <v>2713</v>
      </c>
      <c r="E221" s="76"/>
      <c r="F221" s="76"/>
      <c r="G221" s="293" t="s">
        <v>3971</v>
      </c>
      <c r="H221" s="293" t="s">
        <v>3282</v>
      </c>
      <c r="I221" s="287">
        <f t="shared" si="5"/>
        <v>0.26750000000000007</v>
      </c>
      <c r="J221" s="79"/>
      <c r="L221" s="79"/>
      <c r="M221" s="79"/>
      <c r="N221" s="79"/>
      <c r="O221" s="79"/>
      <c r="P221" s="79"/>
    </row>
    <row r="222" spans="1:16" x14ac:dyDescent="0.3">
      <c r="A222" s="79"/>
      <c r="C222" s="287">
        <v>0.35825000000000007</v>
      </c>
      <c r="D222" s="287" t="s">
        <v>1192</v>
      </c>
      <c r="E222" s="76"/>
      <c r="F222" s="76"/>
      <c r="G222" s="293" t="s">
        <v>3971</v>
      </c>
      <c r="H222" s="293" t="s">
        <v>3282</v>
      </c>
      <c r="I222" s="287">
        <f t="shared" si="5"/>
        <v>0.26750000000000007</v>
      </c>
      <c r="J222" s="79"/>
      <c r="L222" s="79"/>
      <c r="M222" s="79"/>
      <c r="N222" s="79"/>
      <c r="O222" s="79"/>
      <c r="P222" s="79"/>
    </row>
    <row r="223" spans="1:16" x14ac:dyDescent="0.3">
      <c r="A223" s="79"/>
      <c r="C223" s="287">
        <v>0.94000000000000006</v>
      </c>
      <c r="D223" s="287" t="s">
        <v>2977</v>
      </c>
      <c r="E223" s="76"/>
      <c r="F223" s="76"/>
      <c r="G223" s="293" t="s">
        <v>3972</v>
      </c>
      <c r="H223" s="293" t="s">
        <v>3283</v>
      </c>
      <c r="I223" s="287">
        <f t="shared" si="5"/>
        <v>-1</v>
      </c>
      <c r="J223" s="79"/>
      <c r="L223" s="79"/>
      <c r="M223" s="79"/>
      <c r="N223" s="79"/>
      <c r="O223" s="79"/>
      <c r="P223" s="79"/>
    </row>
    <row r="224" spans="1:16" x14ac:dyDescent="0.3">
      <c r="A224" s="79"/>
      <c r="C224" s="287">
        <v>0.93</v>
      </c>
      <c r="D224" s="287" t="s">
        <v>2978</v>
      </c>
      <c r="E224" s="76"/>
      <c r="F224" s="76"/>
      <c r="G224" s="293" t="s">
        <v>3971</v>
      </c>
      <c r="H224" s="293" t="s">
        <v>3284</v>
      </c>
      <c r="I224" s="287">
        <f t="shared" si="5"/>
        <v>0.26750000000000007</v>
      </c>
      <c r="J224" s="79"/>
      <c r="L224" s="79"/>
      <c r="M224" s="79"/>
      <c r="N224" s="79"/>
      <c r="O224" s="79"/>
      <c r="P224" s="79"/>
    </row>
    <row r="225" spans="1:16" x14ac:dyDescent="0.3">
      <c r="A225" s="79"/>
      <c r="C225" s="287">
        <v>0.80024999999999991</v>
      </c>
      <c r="D225" s="287" t="s">
        <v>2979</v>
      </c>
      <c r="E225" s="76"/>
      <c r="F225" s="76"/>
      <c r="G225" s="293" t="s">
        <v>3972</v>
      </c>
      <c r="H225" s="293" t="s">
        <v>3285</v>
      </c>
      <c r="I225" s="287">
        <f t="shared" si="5"/>
        <v>-1</v>
      </c>
      <c r="J225" s="79"/>
      <c r="L225" s="79"/>
      <c r="M225" s="79"/>
      <c r="N225" s="79"/>
      <c r="O225" s="79"/>
      <c r="P225" s="79"/>
    </row>
    <row r="226" spans="1:16" x14ac:dyDescent="0.3">
      <c r="A226" s="79"/>
      <c r="C226" s="287">
        <v>0.94166666666666676</v>
      </c>
      <c r="D226" s="287" t="s">
        <v>2980</v>
      </c>
      <c r="E226" s="76"/>
      <c r="F226" s="76"/>
      <c r="G226" s="293" t="s">
        <v>4092</v>
      </c>
      <c r="H226" s="293" t="s">
        <v>3286</v>
      </c>
      <c r="I226" s="287">
        <f t="shared" si="5"/>
        <v>-1</v>
      </c>
      <c r="J226" s="79"/>
      <c r="L226" s="79"/>
      <c r="M226" s="79"/>
      <c r="N226" s="79"/>
      <c r="O226" s="79"/>
      <c r="P226" s="79"/>
    </row>
    <row r="227" spans="1:16" x14ac:dyDescent="0.3">
      <c r="A227" s="79"/>
      <c r="C227" s="287">
        <v>0.93937500000000007</v>
      </c>
      <c r="D227" s="287" t="s">
        <v>1195</v>
      </c>
      <c r="E227" s="76"/>
      <c r="F227" s="76"/>
      <c r="G227" s="293" t="s">
        <v>3975</v>
      </c>
      <c r="H227" s="293" t="s">
        <v>3287</v>
      </c>
      <c r="I227" s="287">
        <f t="shared" si="5"/>
        <v>-1</v>
      </c>
      <c r="J227" s="79"/>
      <c r="L227" s="79"/>
      <c r="M227" s="79"/>
      <c r="N227" s="79"/>
      <c r="O227" s="79"/>
      <c r="P227" s="79"/>
    </row>
    <row r="228" spans="1:16" x14ac:dyDescent="0.3">
      <c r="A228" s="79"/>
      <c r="C228" s="287">
        <v>0.90775000000000006</v>
      </c>
      <c r="D228" s="287" t="s">
        <v>2981</v>
      </c>
      <c r="E228" s="76"/>
      <c r="F228" s="76"/>
      <c r="G228" s="293" t="s">
        <v>4093</v>
      </c>
      <c r="H228" s="293" t="s">
        <v>3288</v>
      </c>
      <c r="I228" s="287">
        <f t="shared" si="5"/>
        <v>-1</v>
      </c>
      <c r="J228" s="79"/>
      <c r="L228" s="79"/>
      <c r="M228" s="79"/>
      <c r="N228" s="79"/>
      <c r="O228" s="79"/>
      <c r="P228" s="79"/>
    </row>
    <row r="229" spans="1:16" x14ac:dyDescent="0.3">
      <c r="A229" s="79"/>
      <c r="C229" s="287">
        <v>0.99499999999999988</v>
      </c>
      <c r="D229" s="287" t="s">
        <v>2982</v>
      </c>
      <c r="E229" s="76"/>
      <c r="F229" s="76"/>
      <c r="G229" s="293" t="s">
        <v>3982</v>
      </c>
      <c r="H229" s="293" t="s">
        <v>3289</v>
      </c>
      <c r="I229" s="287">
        <f t="shared" si="5"/>
        <v>-1</v>
      </c>
      <c r="J229" s="79"/>
      <c r="L229" s="79"/>
      <c r="M229" s="79"/>
      <c r="N229" s="79"/>
      <c r="O229" s="79"/>
      <c r="P229" s="79"/>
    </row>
    <row r="230" spans="1:16" x14ac:dyDescent="0.3">
      <c r="A230" s="79"/>
      <c r="C230" s="287">
        <v>0.38913425925925937</v>
      </c>
      <c r="D230" s="287" t="s">
        <v>2714</v>
      </c>
      <c r="E230" s="76"/>
      <c r="F230" s="76"/>
      <c r="G230" s="293" t="s">
        <v>3982</v>
      </c>
      <c r="H230" s="293" t="s">
        <v>3289</v>
      </c>
      <c r="I230" s="287">
        <f t="shared" si="5"/>
        <v>-1</v>
      </c>
      <c r="J230" s="79"/>
      <c r="L230" s="79"/>
      <c r="M230" s="79"/>
      <c r="N230" s="79"/>
      <c r="O230" s="79"/>
      <c r="P230" s="79"/>
    </row>
    <row r="231" spans="1:16" x14ac:dyDescent="0.3">
      <c r="A231" s="79"/>
      <c r="C231" s="287">
        <v>0.37685000000000002</v>
      </c>
      <c r="D231" s="287" t="s">
        <v>2715</v>
      </c>
      <c r="E231" s="76"/>
      <c r="F231" s="76"/>
      <c r="G231" s="293" t="s">
        <v>3985</v>
      </c>
      <c r="H231" s="293" t="s">
        <v>3290</v>
      </c>
      <c r="I231" s="287">
        <f t="shared" si="5"/>
        <v>-1</v>
      </c>
      <c r="J231" s="79"/>
      <c r="L231" s="79"/>
      <c r="M231" s="79"/>
      <c r="N231" s="79"/>
      <c r="O231" s="79"/>
      <c r="P231" s="79"/>
    </row>
    <row r="232" spans="1:16" x14ac:dyDescent="0.3">
      <c r="A232" s="79"/>
      <c r="C232" s="287">
        <v>0.39029999999999998</v>
      </c>
      <c r="D232" s="287" t="s">
        <v>2716</v>
      </c>
      <c r="E232" s="76"/>
      <c r="F232" s="76"/>
      <c r="G232" s="293" t="s">
        <v>3987</v>
      </c>
      <c r="H232" s="293" t="s">
        <v>3291</v>
      </c>
      <c r="I232" s="287">
        <f t="shared" si="5"/>
        <v>-1</v>
      </c>
      <c r="J232" s="79"/>
      <c r="L232" s="79"/>
      <c r="M232" s="79"/>
      <c r="N232" s="79"/>
      <c r="O232" s="79"/>
      <c r="P232" s="79"/>
    </row>
    <row r="233" spans="1:16" x14ac:dyDescent="0.3">
      <c r="A233" s="79"/>
      <c r="C233" s="287">
        <v>0.39315909090909112</v>
      </c>
      <c r="D233" s="287" t="s">
        <v>2717</v>
      </c>
      <c r="E233" s="76"/>
      <c r="F233" s="76"/>
      <c r="G233" s="293" t="s">
        <v>3998</v>
      </c>
      <c r="H233" s="293" t="s">
        <v>3292</v>
      </c>
      <c r="I233" s="287">
        <f t="shared" si="5"/>
        <v>-1</v>
      </c>
      <c r="J233" s="79"/>
      <c r="L233" s="79"/>
      <c r="M233" s="79"/>
      <c r="N233" s="79"/>
      <c r="O233" s="79"/>
      <c r="P233" s="79"/>
    </row>
    <row r="234" spans="1:16" x14ac:dyDescent="0.3">
      <c r="A234" s="79"/>
      <c r="C234" s="287">
        <v>0.41425000000000001</v>
      </c>
      <c r="D234" s="287" t="s">
        <v>1225</v>
      </c>
      <c r="E234" s="76"/>
      <c r="F234" s="76"/>
      <c r="G234" s="293" t="s">
        <v>4001</v>
      </c>
      <c r="H234" s="293" t="s">
        <v>3293</v>
      </c>
      <c r="I234" s="287">
        <f t="shared" si="5"/>
        <v>0.2593333333333333</v>
      </c>
      <c r="J234" s="79"/>
      <c r="L234" s="79"/>
      <c r="M234" s="79"/>
      <c r="N234" s="79"/>
      <c r="O234" s="79"/>
      <c r="P234" s="79"/>
    </row>
    <row r="235" spans="1:16" x14ac:dyDescent="0.3">
      <c r="A235" s="79"/>
      <c r="C235" s="287">
        <v>0.375</v>
      </c>
      <c r="D235" s="287" t="s">
        <v>2718</v>
      </c>
      <c r="E235" s="76"/>
      <c r="F235" s="76"/>
      <c r="G235" s="293" t="s">
        <v>4001</v>
      </c>
      <c r="H235" s="293" t="s">
        <v>3293</v>
      </c>
      <c r="I235" s="287">
        <f t="shared" si="5"/>
        <v>0.2593333333333333</v>
      </c>
      <c r="J235" s="79"/>
      <c r="L235" s="79"/>
      <c r="M235" s="79"/>
      <c r="N235" s="79"/>
      <c r="O235" s="79"/>
      <c r="P235" s="79"/>
    </row>
    <row r="236" spans="1:16" x14ac:dyDescent="0.3">
      <c r="A236" s="79"/>
      <c r="C236" s="287">
        <v>0.32750000000000001</v>
      </c>
      <c r="D236" s="287" t="s">
        <v>2719</v>
      </c>
      <c r="E236" s="76"/>
      <c r="F236" s="76"/>
      <c r="G236" s="293" t="s">
        <v>4004</v>
      </c>
      <c r="H236" s="293" t="s">
        <v>3294</v>
      </c>
      <c r="I236" s="287">
        <f t="shared" si="5"/>
        <v>-1</v>
      </c>
      <c r="J236" s="79"/>
      <c r="L236" s="79"/>
      <c r="M236" s="79"/>
      <c r="N236" s="79"/>
      <c r="O236" s="79"/>
      <c r="P236" s="79"/>
    </row>
    <row r="237" spans="1:16" x14ac:dyDescent="0.3">
      <c r="A237" s="79"/>
      <c r="C237" s="287">
        <v>0.36299999999999999</v>
      </c>
      <c r="D237" s="287" t="s">
        <v>2720</v>
      </c>
      <c r="E237" s="76"/>
      <c r="F237" s="76"/>
      <c r="G237" s="293" t="s">
        <v>4006</v>
      </c>
      <c r="H237" s="293" t="s">
        <v>3295</v>
      </c>
      <c r="I237" s="287">
        <f t="shared" si="5"/>
        <v>-1</v>
      </c>
      <c r="J237" s="79"/>
      <c r="L237" s="79"/>
      <c r="M237" s="79"/>
      <c r="N237" s="79"/>
      <c r="O237" s="79"/>
      <c r="P237" s="79"/>
    </row>
    <row r="238" spans="1:16" x14ac:dyDescent="0.3">
      <c r="A238" s="79"/>
      <c r="C238" s="287">
        <v>0.38049999999999995</v>
      </c>
      <c r="D238" s="287" t="s">
        <v>2721</v>
      </c>
      <c r="E238" s="76"/>
      <c r="F238" s="76"/>
      <c r="G238" s="293" t="s">
        <v>4094</v>
      </c>
      <c r="H238" s="293" t="s">
        <v>3296</v>
      </c>
      <c r="I238" s="287">
        <f t="shared" si="5"/>
        <v>-1</v>
      </c>
      <c r="J238" s="79"/>
      <c r="L238" s="79"/>
      <c r="M238" s="79"/>
      <c r="N238" s="79"/>
      <c r="O238" s="79"/>
      <c r="P238" s="79"/>
    </row>
    <row r="239" spans="1:16" x14ac:dyDescent="0.3">
      <c r="A239" s="79"/>
      <c r="C239" s="287">
        <v>0.36500000000000005</v>
      </c>
      <c r="D239" s="287" t="s">
        <v>2722</v>
      </c>
      <c r="E239" s="76"/>
      <c r="F239" s="76"/>
      <c r="G239" s="293" t="s">
        <v>3143</v>
      </c>
      <c r="H239" s="293" t="s">
        <v>3297</v>
      </c>
      <c r="I239" s="287">
        <f t="shared" si="5"/>
        <v>-1</v>
      </c>
      <c r="J239" s="79"/>
      <c r="L239" s="79"/>
      <c r="M239" s="79"/>
      <c r="N239" s="79"/>
      <c r="O239" s="79"/>
      <c r="P239" s="79"/>
    </row>
    <row r="240" spans="1:16" x14ac:dyDescent="0.3">
      <c r="A240" s="79"/>
      <c r="C240" s="287">
        <v>0.40700000000000003</v>
      </c>
      <c r="D240" s="287" t="s">
        <v>2723</v>
      </c>
      <c r="E240" s="76"/>
      <c r="F240" s="76"/>
      <c r="G240" s="293" t="s">
        <v>4025</v>
      </c>
      <c r="H240" s="293" t="s">
        <v>3298</v>
      </c>
      <c r="I240" s="287">
        <f t="shared" si="5"/>
        <v>-1</v>
      </c>
      <c r="J240" s="79"/>
      <c r="L240" s="79"/>
      <c r="M240" s="79"/>
      <c r="N240" s="79"/>
      <c r="O240" s="79"/>
      <c r="P240" s="79"/>
    </row>
    <row r="241" spans="1:16" x14ac:dyDescent="0.3">
      <c r="A241" s="79"/>
      <c r="C241" s="287">
        <v>0.31399999999999995</v>
      </c>
      <c r="D241" s="287" t="s">
        <v>2724</v>
      </c>
      <c r="E241" s="76"/>
      <c r="F241" s="76"/>
      <c r="G241" s="293" t="s">
        <v>4027</v>
      </c>
      <c r="H241" s="293" t="s">
        <v>3299</v>
      </c>
      <c r="I241" s="287">
        <f t="shared" si="5"/>
        <v>-1</v>
      </c>
      <c r="J241" s="79"/>
      <c r="L241" s="79"/>
      <c r="M241" s="79"/>
      <c r="N241" s="79"/>
      <c r="O241" s="79"/>
      <c r="P241" s="79"/>
    </row>
    <row r="242" spans="1:16" x14ac:dyDescent="0.3">
      <c r="A242" s="79"/>
      <c r="C242" s="287">
        <v>0.49484615384615388</v>
      </c>
      <c r="D242" s="287" t="s">
        <v>2983</v>
      </c>
      <c r="E242" s="76"/>
      <c r="F242" s="76"/>
      <c r="G242" s="293" t="s">
        <v>4028</v>
      </c>
      <c r="H242" s="293" t="s">
        <v>3300</v>
      </c>
      <c r="I242" s="287">
        <f t="shared" si="5"/>
        <v>0.31224999999999997</v>
      </c>
      <c r="J242" s="79"/>
      <c r="L242" s="79"/>
      <c r="M242" s="79"/>
      <c r="N242" s="79"/>
      <c r="O242" s="79"/>
      <c r="P242" s="79"/>
    </row>
    <row r="243" spans="1:16" x14ac:dyDescent="0.3">
      <c r="A243" s="79"/>
      <c r="C243" s="287">
        <v>0.23408870967741938</v>
      </c>
      <c r="D243" s="287" t="s">
        <v>2984</v>
      </c>
      <c r="E243" s="76"/>
      <c r="F243" s="76"/>
      <c r="G243" s="293" t="s">
        <v>4030</v>
      </c>
      <c r="H243" s="293" t="s">
        <v>3301</v>
      </c>
      <c r="I243" s="287">
        <f t="shared" si="5"/>
        <v>0.28999999999999998</v>
      </c>
      <c r="J243" s="79"/>
      <c r="L243" s="79"/>
      <c r="M243" s="79"/>
      <c r="N243" s="79"/>
      <c r="O243" s="79"/>
      <c r="P243" s="79"/>
    </row>
    <row r="244" spans="1:16" x14ac:dyDescent="0.3">
      <c r="A244" s="79"/>
      <c r="C244" s="287">
        <v>0.19850000000000001</v>
      </c>
      <c r="D244" s="287" t="s">
        <v>2985</v>
      </c>
      <c r="E244" s="76"/>
      <c r="F244" s="76"/>
      <c r="G244" s="293" t="s">
        <v>4038</v>
      </c>
      <c r="H244" s="293" t="s">
        <v>3302</v>
      </c>
      <c r="I244" s="287">
        <f t="shared" si="5"/>
        <v>0.31880000000000003</v>
      </c>
      <c r="J244" s="79"/>
      <c r="L244" s="79"/>
      <c r="M244" s="79"/>
      <c r="N244" s="79"/>
      <c r="O244" s="79"/>
      <c r="P244" s="79"/>
    </row>
    <row r="245" spans="1:16" x14ac:dyDescent="0.3">
      <c r="A245" s="79"/>
      <c r="C245" s="287">
        <v>0.23192857142857146</v>
      </c>
      <c r="D245" s="287" t="s">
        <v>1242</v>
      </c>
      <c r="E245" s="76"/>
      <c r="F245" s="76"/>
      <c r="G245" s="293" t="s">
        <v>4038</v>
      </c>
      <c r="H245" s="293" t="s">
        <v>3302</v>
      </c>
      <c r="I245" s="287">
        <f t="shared" si="5"/>
        <v>0.31880000000000003</v>
      </c>
      <c r="J245" s="79"/>
      <c r="L245" s="79"/>
      <c r="M245" s="79"/>
      <c r="N245" s="79"/>
      <c r="O245" s="79"/>
      <c r="P245" s="79"/>
    </row>
    <row r="246" spans="1:16" x14ac:dyDescent="0.3">
      <c r="A246" s="79"/>
      <c r="C246" s="287">
        <v>0.21900000000000003</v>
      </c>
      <c r="D246" s="287" t="s">
        <v>2986</v>
      </c>
      <c r="E246" s="76"/>
      <c r="F246" s="76"/>
      <c r="G246" s="293" t="s">
        <v>3640</v>
      </c>
      <c r="H246" s="293" t="s">
        <v>3302</v>
      </c>
      <c r="I246" s="287">
        <f t="shared" si="5"/>
        <v>0.32880142140468255</v>
      </c>
      <c r="J246" s="79"/>
      <c r="L246" s="79"/>
      <c r="M246" s="79"/>
      <c r="N246" s="79"/>
      <c r="O246" s="79"/>
      <c r="P246" s="79"/>
    </row>
    <row r="247" spans="1:16" x14ac:dyDescent="0.3">
      <c r="A247" s="79"/>
      <c r="C247" s="287">
        <v>0.25675781250000002</v>
      </c>
      <c r="D247" s="287" t="s">
        <v>2987</v>
      </c>
      <c r="E247" s="76"/>
      <c r="F247" s="76"/>
      <c r="G247" s="293" t="s">
        <v>3641</v>
      </c>
      <c r="H247" s="293" t="s">
        <v>775</v>
      </c>
      <c r="I247" s="287">
        <f t="shared" si="5"/>
        <v>0.3659995283018867</v>
      </c>
      <c r="J247" s="79"/>
      <c r="L247" s="79"/>
      <c r="M247" s="79"/>
      <c r="N247" s="79"/>
      <c r="O247" s="79"/>
      <c r="P247" s="79"/>
    </row>
    <row r="248" spans="1:16" x14ac:dyDescent="0.3">
      <c r="A248" s="79"/>
      <c r="C248" s="287">
        <v>0.24662500000000001</v>
      </c>
      <c r="D248" s="287" t="s">
        <v>1245</v>
      </c>
      <c r="E248" s="76"/>
      <c r="F248" s="76"/>
      <c r="G248" s="293" t="s">
        <v>3644</v>
      </c>
      <c r="H248" s="293" t="s">
        <v>3303</v>
      </c>
      <c r="I248" s="287">
        <f t="shared" si="5"/>
        <v>0.3571647398843929</v>
      </c>
      <c r="J248" s="79"/>
      <c r="L248" s="79"/>
      <c r="M248" s="79"/>
      <c r="N248" s="79"/>
      <c r="O248" s="79"/>
      <c r="P248" s="79"/>
    </row>
    <row r="249" spans="1:16" x14ac:dyDescent="0.3">
      <c r="A249" s="79"/>
      <c r="C249" s="287">
        <v>0.56000000000000005</v>
      </c>
      <c r="D249" s="287" t="s">
        <v>2988</v>
      </c>
      <c r="E249" s="76"/>
      <c r="F249" s="76"/>
      <c r="G249" s="293" t="s">
        <v>3644</v>
      </c>
      <c r="H249" s="293" t="s">
        <v>3303</v>
      </c>
      <c r="I249" s="287">
        <f t="shared" si="5"/>
        <v>0.3571647398843929</v>
      </c>
      <c r="J249" s="79"/>
      <c r="L249" s="79"/>
      <c r="M249" s="79"/>
      <c r="N249" s="79"/>
      <c r="O249" s="79"/>
      <c r="P249" s="79"/>
    </row>
    <row r="250" spans="1:16" x14ac:dyDescent="0.3">
      <c r="A250" s="79"/>
      <c r="C250" s="287">
        <v>0.37031818181818182</v>
      </c>
      <c r="D250" s="287" t="s">
        <v>2725</v>
      </c>
      <c r="E250" s="76"/>
      <c r="F250" s="76"/>
      <c r="G250" s="293" t="s">
        <v>3640</v>
      </c>
      <c r="H250" s="293" t="s">
        <v>3303</v>
      </c>
      <c r="I250" s="287">
        <f t="shared" si="5"/>
        <v>0.32880142140468255</v>
      </c>
      <c r="J250" s="79"/>
      <c r="L250" s="79"/>
      <c r="M250" s="79"/>
      <c r="N250" s="79"/>
      <c r="O250" s="79"/>
      <c r="P250" s="79"/>
    </row>
    <row r="251" spans="1:16" x14ac:dyDescent="0.3">
      <c r="A251" s="79"/>
      <c r="C251" s="287">
        <v>0.34960000000000002</v>
      </c>
      <c r="D251" s="287" t="s">
        <v>1251</v>
      </c>
      <c r="E251" s="76"/>
      <c r="F251" s="76"/>
      <c r="G251" s="293" t="s">
        <v>3644</v>
      </c>
      <c r="H251" s="293" t="s">
        <v>3304</v>
      </c>
      <c r="I251" s="287">
        <f t="shared" si="5"/>
        <v>0.3571647398843929</v>
      </c>
      <c r="J251" s="79"/>
      <c r="L251" s="79"/>
      <c r="M251" s="79"/>
      <c r="N251" s="79"/>
      <c r="O251" s="79"/>
      <c r="P251" s="79"/>
    </row>
    <row r="252" spans="1:16" x14ac:dyDescent="0.3">
      <c r="A252" s="79"/>
      <c r="C252" s="287"/>
      <c r="D252" s="287" t="s">
        <v>2726</v>
      </c>
      <c r="E252" s="76"/>
      <c r="F252" s="76"/>
      <c r="G252" s="293" t="s">
        <v>3644</v>
      </c>
      <c r="H252" s="293" t="s">
        <v>3304</v>
      </c>
      <c r="I252" s="287">
        <f t="shared" si="5"/>
        <v>0.3571647398843929</v>
      </c>
      <c r="J252" s="79"/>
      <c r="L252" s="79"/>
      <c r="M252" s="79"/>
      <c r="N252" s="79"/>
      <c r="O252" s="79"/>
      <c r="P252" s="79"/>
    </row>
    <row r="253" spans="1:16" x14ac:dyDescent="0.3">
      <c r="A253" s="79"/>
      <c r="C253" s="287">
        <v>-0.21517857142857144</v>
      </c>
      <c r="D253" s="287" t="s">
        <v>2727</v>
      </c>
      <c r="E253" s="76"/>
      <c r="F253" s="76"/>
      <c r="G253" s="293" t="s">
        <v>3640</v>
      </c>
      <c r="H253" s="293" t="s">
        <v>3304</v>
      </c>
      <c r="I253" s="287">
        <f t="shared" si="5"/>
        <v>0.32880142140468255</v>
      </c>
      <c r="J253" s="79"/>
      <c r="L253" s="79"/>
      <c r="M253" s="79"/>
      <c r="N253" s="79"/>
      <c r="O253" s="79"/>
      <c r="P253" s="79"/>
    </row>
    <row r="254" spans="1:16" x14ac:dyDescent="0.3">
      <c r="A254" s="79"/>
      <c r="C254" s="287">
        <v>0.47375</v>
      </c>
      <c r="D254" s="287" t="s">
        <v>1254</v>
      </c>
      <c r="E254" s="76"/>
      <c r="F254" s="76"/>
      <c r="G254" s="293" t="s">
        <v>3644</v>
      </c>
      <c r="H254" s="293" t="s">
        <v>3305</v>
      </c>
      <c r="I254" s="287">
        <f t="shared" si="5"/>
        <v>0.3571647398843929</v>
      </c>
      <c r="J254" s="79"/>
      <c r="L254" s="79"/>
      <c r="M254" s="79"/>
      <c r="N254" s="79"/>
      <c r="O254" s="79"/>
      <c r="P254" s="79"/>
    </row>
    <row r="255" spans="1:16" x14ac:dyDescent="0.3">
      <c r="A255" s="79"/>
      <c r="C255" s="287">
        <v>0.54574999999999996</v>
      </c>
      <c r="D255" s="287" t="s">
        <v>2728</v>
      </c>
      <c r="E255" s="76"/>
      <c r="F255" s="76"/>
      <c r="G255" s="293" t="s">
        <v>3644</v>
      </c>
      <c r="H255" s="293" t="s">
        <v>3305</v>
      </c>
      <c r="I255" s="287">
        <f t="shared" si="5"/>
        <v>0.3571647398843929</v>
      </c>
      <c r="J255" s="79"/>
      <c r="L255" s="79"/>
      <c r="M255" s="79"/>
      <c r="N255" s="79"/>
      <c r="O255" s="79"/>
      <c r="P255" s="79"/>
    </row>
    <row r="256" spans="1:16" x14ac:dyDescent="0.3">
      <c r="A256" s="79"/>
      <c r="C256" s="287">
        <v>0.43412499999999998</v>
      </c>
      <c r="D256" s="287" t="s">
        <v>2729</v>
      </c>
      <c r="E256" s="76"/>
      <c r="F256" s="76"/>
      <c r="G256" s="293" t="s">
        <v>3640</v>
      </c>
      <c r="H256" s="293" t="s">
        <v>3305</v>
      </c>
      <c r="I256" s="287">
        <f t="shared" si="5"/>
        <v>0.32880142140468255</v>
      </c>
      <c r="J256" s="79"/>
      <c r="L256" s="79"/>
      <c r="M256" s="79"/>
      <c r="N256" s="79"/>
      <c r="O256" s="79"/>
      <c r="P256" s="79"/>
    </row>
    <row r="257" spans="1:16" x14ac:dyDescent="0.3">
      <c r="A257" s="79"/>
      <c r="C257" s="287"/>
      <c r="D257" s="287" t="s">
        <v>2730</v>
      </c>
      <c r="E257" s="76"/>
      <c r="F257" s="76"/>
      <c r="G257" s="293" t="s">
        <v>4041</v>
      </c>
      <c r="H257" s="293" t="s">
        <v>3306</v>
      </c>
      <c r="I257" s="287">
        <f t="shared" si="5"/>
        <v>-1</v>
      </c>
      <c r="J257" s="79"/>
      <c r="L257" s="79"/>
      <c r="M257" s="79"/>
      <c r="N257" s="79"/>
      <c r="O257" s="79"/>
      <c r="P257" s="79"/>
    </row>
    <row r="258" spans="1:16" x14ac:dyDescent="0.3">
      <c r="A258" s="79"/>
      <c r="C258" s="287">
        <v>0.34520000000000001</v>
      </c>
      <c r="D258" s="287" t="s">
        <v>1256</v>
      </c>
      <c r="E258" s="76"/>
      <c r="F258" s="76"/>
      <c r="G258" s="293" t="s">
        <v>4042</v>
      </c>
      <c r="H258" s="293" t="s">
        <v>3307</v>
      </c>
      <c r="I258" s="287">
        <f t="shared" si="5"/>
        <v>-1</v>
      </c>
      <c r="J258" s="79"/>
      <c r="L258" s="79"/>
      <c r="M258" s="79"/>
      <c r="N258" s="79"/>
      <c r="O258" s="79"/>
      <c r="P258" s="79"/>
    </row>
    <row r="259" spans="1:16" x14ac:dyDescent="0.3">
      <c r="A259" s="79"/>
      <c r="C259" s="287">
        <v>0.34</v>
      </c>
      <c r="D259" s="287" t="s">
        <v>2731</v>
      </c>
      <c r="E259" s="76"/>
      <c r="F259" s="76"/>
      <c r="G259" s="293" t="s">
        <v>4095</v>
      </c>
      <c r="H259" s="293" t="s">
        <v>3308</v>
      </c>
      <c r="I259" s="287">
        <f t="shared" si="5"/>
        <v>0.65581818181818186</v>
      </c>
      <c r="J259" s="79"/>
      <c r="L259" s="79"/>
      <c r="M259" s="79"/>
      <c r="N259" s="79"/>
      <c r="O259" s="79"/>
      <c r="P259" s="79"/>
    </row>
    <row r="260" spans="1:16" x14ac:dyDescent="0.3">
      <c r="A260" s="79"/>
      <c r="C260" s="287">
        <v>0.40263235294117644</v>
      </c>
      <c r="D260" s="287" t="s">
        <v>2732</v>
      </c>
      <c r="E260" s="76"/>
      <c r="F260" s="76"/>
      <c r="G260" s="293" t="s">
        <v>3620</v>
      </c>
      <c r="H260" s="293" t="s">
        <v>778</v>
      </c>
      <c r="I260" s="287">
        <f t="shared" ref="I260:I323" si="6">IFERROR(AVERAGEIF(D$3:D$660,G260,C$3:C$660),-1)</f>
        <v>0.7233940972222217</v>
      </c>
      <c r="J260" s="79"/>
      <c r="L260" s="79"/>
      <c r="M260" s="79"/>
      <c r="N260" s="79"/>
      <c r="O260" s="79"/>
      <c r="P260" s="79"/>
    </row>
    <row r="261" spans="1:16" x14ac:dyDescent="0.3">
      <c r="A261" s="79"/>
      <c r="C261" s="287">
        <v>0.34207142857142853</v>
      </c>
      <c r="D261" s="287" t="s">
        <v>1259</v>
      </c>
      <c r="E261" s="76"/>
      <c r="F261" s="76"/>
      <c r="G261" s="293" t="s">
        <v>4054</v>
      </c>
      <c r="H261" s="293" t="s">
        <v>3309</v>
      </c>
      <c r="I261" s="287">
        <f t="shared" si="6"/>
        <v>-1</v>
      </c>
      <c r="J261" s="79"/>
      <c r="L261" s="79"/>
      <c r="M261" s="79"/>
      <c r="N261" s="79"/>
      <c r="O261" s="79"/>
      <c r="P261" s="79"/>
    </row>
    <row r="262" spans="1:16" x14ac:dyDescent="0.3">
      <c r="A262" s="79"/>
      <c r="C262" s="287">
        <v>0.38902500000000001</v>
      </c>
      <c r="D262" s="287" t="s">
        <v>2733</v>
      </c>
      <c r="E262" s="76"/>
      <c r="F262" s="76"/>
      <c r="G262" s="293" t="s">
        <v>4055</v>
      </c>
      <c r="H262" s="293" t="s">
        <v>3310</v>
      </c>
      <c r="I262" s="287">
        <f t="shared" si="6"/>
        <v>-1</v>
      </c>
      <c r="J262" s="79"/>
      <c r="L262" s="79"/>
      <c r="M262" s="79"/>
      <c r="N262" s="79"/>
      <c r="O262" s="79"/>
      <c r="P262" s="79"/>
    </row>
    <row r="263" spans="1:16" x14ac:dyDescent="0.3">
      <c r="A263" s="79"/>
      <c r="C263" s="287">
        <v>0.32608333333333334</v>
      </c>
      <c r="D263" s="287" t="s">
        <v>1262</v>
      </c>
      <c r="E263" s="76"/>
      <c r="F263" s="76"/>
      <c r="G263" s="293" t="s">
        <v>4045</v>
      </c>
      <c r="H263" s="293" t="s">
        <v>3311</v>
      </c>
      <c r="I263" s="287">
        <f t="shared" si="6"/>
        <v>-1</v>
      </c>
      <c r="J263" s="79"/>
      <c r="L263" s="79"/>
      <c r="M263" s="79"/>
      <c r="N263" s="79"/>
      <c r="O263" s="79"/>
      <c r="P263" s="79"/>
    </row>
    <row r="264" spans="1:16" x14ac:dyDescent="0.3">
      <c r="A264" s="79"/>
      <c r="C264" s="287">
        <v>0.31100000000000005</v>
      </c>
      <c r="D264" s="287" t="s">
        <v>2734</v>
      </c>
      <c r="E264" s="76"/>
      <c r="F264" s="76"/>
      <c r="G264" s="293" t="s">
        <v>4046</v>
      </c>
      <c r="H264" s="293" t="s">
        <v>3312</v>
      </c>
      <c r="I264" s="287">
        <f t="shared" si="6"/>
        <v>-1</v>
      </c>
      <c r="J264" s="79"/>
      <c r="L264" s="79"/>
      <c r="M264" s="79"/>
      <c r="N264" s="79"/>
      <c r="O264" s="79"/>
      <c r="P264" s="79"/>
    </row>
    <row r="265" spans="1:16" x14ac:dyDescent="0.3">
      <c r="A265" s="79"/>
      <c r="C265" s="287">
        <v>0.29225000000000001</v>
      </c>
      <c r="D265" s="287" t="s">
        <v>2735</v>
      </c>
      <c r="E265" s="76"/>
      <c r="F265" s="76"/>
      <c r="G265" s="293" t="s">
        <v>4046</v>
      </c>
      <c r="H265" s="293" t="s">
        <v>3312</v>
      </c>
      <c r="I265" s="287">
        <f t="shared" si="6"/>
        <v>-1</v>
      </c>
      <c r="J265" s="79"/>
      <c r="L265" s="79"/>
      <c r="M265" s="79"/>
      <c r="N265" s="79"/>
      <c r="O265" s="79"/>
      <c r="P265" s="79"/>
    </row>
    <row r="266" spans="1:16" x14ac:dyDescent="0.3">
      <c r="A266" s="79"/>
      <c r="C266" s="287">
        <v>0.42144999999999999</v>
      </c>
      <c r="D266" s="287" t="s">
        <v>2736</v>
      </c>
      <c r="E266" s="76"/>
      <c r="F266" s="76"/>
      <c r="G266" s="293" t="s">
        <v>4046</v>
      </c>
      <c r="H266" s="293" t="s">
        <v>3312</v>
      </c>
      <c r="I266" s="287">
        <f t="shared" si="6"/>
        <v>-1</v>
      </c>
      <c r="J266" s="79"/>
      <c r="L266" s="79"/>
      <c r="M266" s="79"/>
      <c r="N266" s="79"/>
      <c r="O266" s="79"/>
      <c r="P266" s="79"/>
    </row>
    <row r="267" spans="1:16" x14ac:dyDescent="0.3">
      <c r="A267" s="79"/>
      <c r="C267" s="287">
        <v>0.38720000000000004</v>
      </c>
      <c r="D267" s="287" t="s">
        <v>1265</v>
      </c>
      <c r="E267" s="76"/>
      <c r="F267" s="76"/>
      <c r="G267" s="293" t="s">
        <v>4047</v>
      </c>
      <c r="H267" s="293" t="s">
        <v>3313</v>
      </c>
      <c r="I267" s="287">
        <f t="shared" si="6"/>
        <v>-1</v>
      </c>
      <c r="J267" s="79"/>
      <c r="L267" s="79"/>
      <c r="M267" s="79"/>
      <c r="N267" s="79"/>
      <c r="O267" s="79"/>
      <c r="P267" s="79"/>
    </row>
    <row r="268" spans="1:16" x14ac:dyDescent="0.3">
      <c r="A268" s="79"/>
      <c r="C268" s="287">
        <v>0.3504166666666666</v>
      </c>
      <c r="D268" s="287" t="s">
        <v>2737</v>
      </c>
      <c r="E268" s="76"/>
      <c r="F268" s="76"/>
      <c r="G268" s="293" t="s">
        <v>4047</v>
      </c>
      <c r="H268" s="293" t="s">
        <v>3313</v>
      </c>
      <c r="I268" s="287">
        <f t="shared" si="6"/>
        <v>-1</v>
      </c>
      <c r="J268" s="79"/>
      <c r="L268" s="79"/>
      <c r="M268" s="79"/>
      <c r="N268" s="79"/>
      <c r="O268" s="79"/>
      <c r="P268" s="79"/>
    </row>
    <row r="269" spans="1:16" x14ac:dyDescent="0.3">
      <c r="A269" s="79"/>
      <c r="C269" s="287">
        <v>0.382575</v>
      </c>
      <c r="D269" s="287" t="s">
        <v>1268</v>
      </c>
      <c r="E269" s="76"/>
      <c r="F269" s="76"/>
      <c r="G269" s="293" t="s">
        <v>4047</v>
      </c>
      <c r="H269" s="293" t="s">
        <v>3313</v>
      </c>
      <c r="I269" s="287">
        <f t="shared" si="6"/>
        <v>-1</v>
      </c>
      <c r="J269" s="79"/>
      <c r="L269" s="79"/>
      <c r="M269" s="79"/>
      <c r="N269" s="79"/>
      <c r="O269" s="79"/>
      <c r="P269" s="79"/>
    </row>
    <row r="270" spans="1:16" x14ac:dyDescent="0.3">
      <c r="A270" s="79"/>
      <c r="C270" s="287">
        <v>0.32552238805970163</v>
      </c>
      <c r="D270" s="287" t="s">
        <v>2738</v>
      </c>
      <c r="E270" s="76"/>
      <c r="F270" s="76"/>
      <c r="G270" s="293" t="s">
        <v>4047</v>
      </c>
      <c r="H270" s="293" t="s">
        <v>3314</v>
      </c>
      <c r="I270" s="287">
        <f t="shared" si="6"/>
        <v>-1</v>
      </c>
      <c r="J270" s="79"/>
      <c r="L270" s="79"/>
      <c r="M270" s="79"/>
      <c r="N270" s="79"/>
      <c r="O270" s="79"/>
      <c r="P270" s="79"/>
    </row>
    <row r="271" spans="1:16" x14ac:dyDescent="0.3">
      <c r="A271" s="79"/>
      <c r="C271" s="287">
        <v>0.27825</v>
      </c>
      <c r="D271" s="287" t="s">
        <v>2739</v>
      </c>
      <c r="E271" s="76"/>
      <c r="F271" s="76"/>
      <c r="G271" s="293" t="s">
        <v>4047</v>
      </c>
      <c r="H271" s="293" t="s">
        <v>3314</v>
      </c>
      <c r="I271" s="287">
        <f t="shared" si="6"/>
        <v>-1</v>
      </c>
      <c r="J271" s="79"/>
      <c r="L271" s="79"/>
      <c r="M271" s="79"/>
      <c r="N271" s="79"/>
      <c r="O271" s="79"/>
      <c r="P271" s="79"/>
    </row>
    <row r="272" spans="1:16" x14ac:dyDescent="0.3">
      <c r="A272" s="79"/>
      <c r="C272" s="287">
        <v>0.31100000000000005</v>
      </c>
      <c r="D272" s="287" t="s">
        <v>2740</v>
      </c>
      <c r="E272" s="76"/>
      <c r="F272" s="76"/>
      <c r="G272" s="293" t="s">
        <v>4047</v>
      </c>
      <c r="H272" s="293" t="s">
        <v>3314</v>
      </c>
      <c r="I272" s="287">
        <f t="shared" si="6"/>
        <v>-1</v>
      </c>
      <c r="J272" s="79"/>
      <c r="L272" s="79"/>
      <c r="M272" s="79"/>
      <c r="N272" s="79"/>
      <c r="O272" s="79"/>
      <c r="P272" s="79"/>
    </row>
    <row r="273" spans="1:16" x14ac:dyDescent="0.3">
      <c r="A273" s="79"/>
      <c r="C273" s="287">
        <v>0.32025000000000003</v>
      </c>
      <c r="D273" s="287" t="s">
        <v>2741</v>
      </c>
      <c r="E273" s="76"/>
      <c r="F273" s="76"/>
      <c r="G273" s="293" t="s">
        <v>4048</v>
      </c>
      <c r="H273" s="293" t="s">
        <v>3315</v>
      </c>
      <c r="I273" s="287">
        <f t="shared" si="6"/>
        <v>-1</v>
      </c>
      <c r="J273" s="79"/>
      <c r="L273" s="79"/>
      <c r="M273" s="79"/>
      <c r="N273" s="79"/>
      <c r="O273" s="79"/>
      <c r="P273" s="79"/>
    </row>
    <row r="274" spans="1:16" x14ac:dyDescent="0.3">
      <c r="A274" s="79"/>
      <c r="C274" s="287">
        <v>0.34250000000000003</v>
      </c>
      <c r="D274" s="287" t="s">
        <v>2742</v>
      </c>
      <c r="E274" s="76"/>
      <c r="F274" s="76"/>
      <c r="G274" s="293" t="s">
        <v>4049</v>
      </c>
      <c r="H274" s="293" t="s">
        <v>3316</v>
      </c>
      <c r="I274" s="287">
        <f t="shared" si="6"/>
        <v>-1</v>
      </c>
      <c r="J274" s="79"/>
      <c r="L274" s="79"/>
      <c r="M274" s="79"/>
      <c r="N274" s="79"/>
      <c r="O274" s="79"/>
      <c r="P274" s="79"/>
    </row>
    <row r="275" spans="1:16" x14ac:dyDescent="0.3">
      <c r="A275" s="79"/>
      <c r="C275" s="287">
        <v>0.32872916666666668</v>
      </c>
      <c r="D275" s="287" t="s">
        <v>1271</v>
      </c>
      <c r="E275" s="76"/>
      <c r="F275" s="76"/>
      <c r="G275" s="293" t="s">
        <v>4049</v>
      </c>
      <c r="H275" s="293" t="s">
        <v>3316</v>
      </c>
      <c r="I275" s="287">
        <f t="shared" si="6"/>
        <v>-1</v>
      </c>
      <c r="J275" s="79"/>
      <c r="L275" s="79"/>
      <c r="M275" s="79"/>
      <c r="N275" s="79"/>
      <c r="O275" s="79"/>
      <c r="P275" s="79"/>
    </row>
    <row r="276" spans="1:16" x14ac:dyDescent="0.3">
      <c r="A276" s="79"/>
      <c r="C276" s="287">
        <v>0.388125</v>
      </c>
      <c r="D276" s="287" t="s">
        <v>2743</v>
      </c>
      <c r="E276" s="76"/>
      <c r="F276" s="76"/>
      <c r="G276" s="293" t="s">
        <v>4049</v>
      </c>
      <c r="H276" s="293" t="s">
        <v>3316</v>
      </c>
      <c r="I276" s="287">
        <f t="shared" si="6"/>
        <v>-1</v>
      </c>
      <c r="J276" s="79"/>
      <c r="L276" s="79"/>
      <c r="M276" s="79"/>
      <c r="N276" s="79"/>
      <c r="O276" s="79"/>
      <c r="P276" s="79"/>
    </row>
    <row r="277" spans="1:16" x14ac:dyDescent="0.3">
      <c r="A277" s="79"/>
      <c r="C277" s="287">
        <v>0.31624999999999998</v>
      </c>
      <c r="D277" s="287" t="s">
        <v>1274</v>
      </c>
      <c r="E277" s="76"/>
      <c r="F277" s="76"/>
      <c r="G277" s="293" t="s">
        <v>4050</v>
      </c>
      <c r="H277" s="293" t="s">
        <v>3317</v>
      </c>
      <c r="I277" s="287">
        <f t="shared" si="6"/>
        <v>-1</v>
      </c>
      <c r="J277" s="79"/>
      <c r="L277" s="79"/>
      <c r="M277" s="79"/>
      <c r="N277" s="79"/>
      <c r="O277" s="79"/>
      <c r="P277" s="79"/>
    </row>
    <row r="278" spans="1:16" x14ac:dyDescent="0.3">
      <c r="A278" s="79"/>
      <c r="C278" s="287">
        <v>0.72907500000000014</v>
      </c>
      <c r="D278" s="287" t="s">
        <v>2744</v>
      </c>
      <c r="E278" s="76"/>
      <c r="F278" s="76"/>
      <c r="G278" s="293" t="s">
        <v>4050</v>
      </c>
      <c r="H278" s="293" t="s">
        <v>3317</v>
      </c>
      <c r="I278" s="287">
        <f t="shared" si="6"/>
        <v>-1</v>
      </c>
      <c r="J278" s="79"/>
      <c r="L278" s="79"/>
      <c r="M278" s="79"/>
      <c r="N278" s="79"/>
      <c r="O278" s="79"/>
      <c r="P278" s="79"/>
    </row>
    <row r="279" spans="1:16" x14ac:dyDescent="0.3">
      <c r="A279" s="79"/>
      <c r="C279" s="287">
        <v>0.72529545454545463</v>
      </c>
      <c r="D279" s="287" t="s">
        <v>1277</v>
      </c>
      <c r="E279" s="76"/>
      <c r="F279" s="76"/>
      <c r="G279" s="293" t="s">
        <v>4051</v>
      </c>
      <c r="H279" s="293" t="s">
        <v>3318</v>
      </c>
      <c r="I279" s="287">
        <f t="shared" si="6"/>
        <v>0.43780555555555561</v>
      </c>
      <c r="J279" s="79"/>
      <c r="L279" s="79"/>
      <c r="M279" s="79"/>
      <c r="N279" s="79"/>
      <c r="O279" s="79"/>
      <c r="P279" s="79"/>
    </row>
    <row r="280" spans="1:16" x14ac:dyDescent="0.3">
      <c r="A280" s="79"/>
      <c r="C280" s="287">
        <v>0.40024999999999994</v>
      </c>
      <c r="D280" s="287" t="s">
        <v>2745</v>
      </c>
      <c r="E280" s="76"/>
      <c r="F280" s="76"/>
      <c r="G280" s="293" t="s">
        <v>4051</v>
      </c>
      <c r="H280" s="293" t="s">
        <v>3318</v>
      </c>
      <c r="I280" s="287">
        <f t="shared" si="6"/>
        <v>0.43780555555555561</v>
      </c>
      <c r="J280" s="79"/>
      <c r="L280" s="79"/>
      <c r="M280" s="79"/>
      <c r="N280" s="79"/>
      <c r="O280" s="79"/>
      <c r="P280" s="79"/>
    </row>
    <row r="281" spans="1:16" x14ac:dyDescent="0.3">
      <c r="A281" s="79"/>
      <c r="C281" s="287">
        <v>0.35599999999999998</v>
      </c>
      <c r="D281" s="287" t="s">
        <v>2746</v>
      </c>
      <c r="E281" s="76"/>
      <c r="F281" s="76"/>
      <c r="G281" s="293" t="s">
        <v>4051</v>
      </c>
      <c r="H281" s="293" t="s">
        <v>3318</v>
      </c>
      <c r="I281" s="287">
        <f t="shared" si="6"/>
        <v>0.43780555555555561</v>
      </c>
      <c r="J281" s="79"/>
      <c r="L281" s="79"/>
      <c r="M281" s="79"/>
      <c r="N281" s="79"/>
      <c r="O281" s="79"/>
      <c r="P281" s="79"/>
    </row>
    <row r="282" spans="1:16" x14ac:dyDescent="0.3">
      <c r="A282" s="79"/>
      <c r="C282" s="287">
        <v>0.38724999999999998</v>
      </c>
      <c r="D282" s="287" t="s">
        <v>2747</v>
      </c>
      <c r="E282" s="76"/>
      <c r="F282" s="76"/>
      <c r="G282" s="293" t="s">
        <v>4051</v>
      </c>
      <c r="H282" s="293" t="s">
        <v>3319</v>
      </c>
      <c r="I282" s="287">
        <f t="shared" si="6"/>
        <v>0.43780555555555561</v>
      </c>
      <c r="J282" s="79"/>
      <c r="L282" s="79"/>
      <c r="M282" s="79"/>
      <c r="N282" s="79"/>
      <c r="O282" s="79"/>
      <c r="P282" s="79"/>
    </row>
    <row r="283" spans="1:16" x14ac:dyDescent="0.3">
      <c r="A283" s="79"/>
      <c r="C283" s="287">
        <v>0.3897588495575221</v>
      </c>
      <c r="D283" s="287" t="s">
        <v>2748</v>
      </c>
      <c r="E283" s="76"/>
      <c r="F283" s="76"/>
      <c r="G283" s="293" t="s">
        <v>4051</v>
      </c>
      <c r="H283" s="293" t="s">
        <v>3319</v>
      </c>
      <c r="I283" s="287">
        <f t="shared" si="6"/>
        <v>0.43780555555555561</v>
      </c>
      <c r="J283" s="79"/>
      <c r="L283" s="79"/>
      <c r="M283" s="79"/>
      <c r="N283" s="79"/>
      <c r="O283" s="79"/>
      <c r="P283" s="79"/>
    </row>
    <row r="284" spans="1:16" x14ac:dyDescent="0.3">
      <c r="A284" s="79"/>
      <c r="C284" s="287">
        <v>0.38400000000000001</v>
      </c>
      <c r="D284" s="287" t="s">
        <v>2749</v>
      </c>
      <c r="E284" s="76"/>
      <c r="F284" s="76"/>
      <c r="G284" s="293" t="s">
        <v>4051</v>
      </c>
      <c r="H284" s="293" t="s">
        <v>3319</v>
      </c>
      <c r="I284" s="287">
        <f t="shared" si="6"/>
        <v>0.43780555555555561</v>
      </c>
      <c r="J284" s="79"/>
      <c r="L284" s="79"/>
      <c r="M284" s="79"/>
      <c r="N284" s="79"/>
      <c r="O284" s="79"/>
      <c r="P284" s="79"/>
    </row>
    <row r="285" spans="1:16" x14ac:dyDescent="0.3">
      <c r="A285" s="79"/>
      <c r="C285" s="287">
        <v>0.3617058823529411</v>
      </c>
      <c r="D285" s="287" t="s">
        <v>1280</v>
      </c>
      <c r="E285" s="76"/>
      <c r="F285" s="76"/>
      <c r="G285" s="293" t="s">
        <v>4053</v>
      </c>
      <c r="H285" s="293" t="s">
        <v>3320</v>
      </c>
      <c r="I285" s="287">
        <f t="shared" si="6"/>
        <v>0.46655555555555545</v>
      </c>
      <c r="J285" s="79"/>
      <c r="L285" s="79"/>
      <c r="M285" s="79"/>
      <c r="N285" s="79"/>
      <c r="O285" s="79"/>
      <c r="P285" s="79"/>
    </row>
    <row r="286" spans="1:16" x14ac:dyDescent="0.3">
      <c r="A286" s="79"/>
      <c r="C286" s="287">
        <v>0.43525000000000008</v>
      </c>
      <c r="D286" s="287" t="s">
        <v>2750</v>
      </c>
      <c r="E286" s="76"/>
      <c r="F286" s="76"/>
      <c r="G286" s="293" t="s">
        <v>4053</v>
      </c>
      <c r="H286" s="293" t="s">
        <v>3320</v>
      </c>
      <c r="I286" s="287">
        <f t="shared" si="6"/>
        <v>0.46655555555555545</v>
      </c>
      <c r="J286" s="79"/>
      <c r="L286" s="79"/>
      <c r="M286" s="79"/>
      <c r="N286" s="79"/>
      <c r="O286" s="79"/>
      <c r="P286" s="79"/>
    </row>
    <row r="287" spans="1:16" x14ac:dyDescent="0.3">
      <c r="A287" s="79"/>
      <c r="C287" s="287">
        <v>0.36366666666666664</v>
      </c>
      <c r="D287" s="287" t="s">
        <v>2751</v>
      </c>
      <c r="E287" s="76"/>
      <c r="F287" s="76"/>
      <c r="G287" s="293" t="s">
        <v>4053</v>
      </c>
      <c r="H287" s="293" t="s">
        <v>3320</v>
      </c>
      <c r="I287" s="287">
        <f t="shared" si="6"/>
        <v>0.46655555555555545</v>
      </c>
      <c r="J287" s="79"/>
      <c r="L287" s="79"/>
      <c r="M287" s="79"/>
      <c r="N287" s="79"/>
      <c r="O287" s="79"/>
      <c r="P287" s="79"/>
    </row>
    <row r="288" spans="1:16" x14ac:dyDescent="0.3">
      <c r="A288" s="79"/>
      <c r="C288" s="287">
        <v>0.20125000000000001</v>
      </c>
      <c r="D288" s="287" t="s">
        <v>2989</v>
      </c>
      <c r="E288" s="76"/>
      <c r="F288" s="76"/>
      <c r="G288" s="293" t="s">
        <v>4053</v>
      </c>
      <c r="H288" s="293" t="s">
        <v>3321</v>
      </c>
      <c r="I288" s="287">
        <f t="shared" si="6"/>
        <v>0.46655555555555545</v>
      </c>
      <c r="J288" s="79"/>
      <c r="L288" s="79"/>
      <c r="M288" s="79"/>
      <c r="N288" s="79"/>
      <c r="O288" s="79"/>
      <c r="P288" s="79"/>
    </row>
    <row r="289" spans="1:16" x14ac:dyDescent="0.3">
      <c r="A289" s="79"/>
      <c r="C289" s="287">
        <v>0.72199999999999998</v>
      </c>
      <c r="D289" s="287" t="s">
        <v>2752</v>
      </c>
      <c r="E289" s="76"/>
      <c r="F289" s="76"/>
      <c r="G289" s="293" t="s">
        <v>4053</v>
      </c>
      <c r="H289" s="293" t="s">
        <v>3321</v>
      </c>
      <c r="I289" s="287">
        <f t="shared" si="6"/>
        <v>0.46655555555555545</v>
      </c>
      <c r="J289" s="79"/>
      <c r="L289" s="79"/>
      <c r="M289" s="79"/>
      <c r="N289" s="79"/>
      <c r="O289" s="79"/>
      <c r="P289" s="79"/>
    </row>
    <row r="290" spans="1:16" x14ac:dyDescent="0.3">
      <c r="A290" s="79"/>
      <c r="C290" s="287">
        <v>0.28733333333333333</v>
      </c>
      <c r="D290" s="287" t="s">
        <v>2753</v>
      </c>
      <c r="E290" s="76"/>
      <c r="F290" s="76"/>
      <c r="G290" s="293" t="s">
        <v>4053</v>
      </c>
      <c r="H290" s="293" t="s">
        <v>3321</v>
      </c>
      <c r="I290" s="287">
        <f t="shared" si="6"/>
        <v>0.46655555555555545</v>
      </c>
      <c r="J290" s="79"/>
      <c r="L290" s="79"/>
      <c r="M290" s="79"/>
      <c r="N290" s="79"/>
      <c r="O290" s="79"/>
      <c r="P290" s="79"/>
    </row>
    <row r="291" spans="1:16" x14ac:dyDescent="0.3">
      <c r="A291" s="79"/>
      <c r="C291" s="287">
        <v>0.35822727272727267</v>
      </c>
      <c r="D291" s="287" t="s">
        <v>2754</v>
      </c>
      <c r="E291" s="76"/>
      <c r="F291" s="76"/>
      <c r="G291" s="293" t="s">
        <v>4056</v>
      </c>
      <c r="H291" s="293" t="s">
        <v>3322</v>
      </c>
      <c r="I291" s="287">
        <f t="shared" si="6"/>
        <v>-1</v>
      </c>
      <c r="J291" s="79"/>
      <c r="L291" s="79"/>
      <c r="M291" s="79"/>
      <c r="N291" s="79"/>
      <c r="O291" s="79"/>
      <c r="P291" s="79"/>
    </row>
    <row r="292" spans="1:16" x14ac:dyDescent="0.3">
      <c r="A292" s="79"/>
      <c r="C292" s="287">
        <v>0.29500000000000004</v>
      </c>
      <c r="D292" s="287" t="s">
        <v>2755</v>
      </c>
      <c r="E292" s="76"/>
      <c r="F292" s="76"/>
      <c r="G292" s="293" t="s">
        <v>4056</v>
      </c>
      <c r="H292" s="293" t="s">
        <v>3322</v>
      </c>
      <c r="I292" s="287">
        <f t="shared" si="6"/>
        <v>-1</v>
      </c>
      <c r="J292" s="79"/>
      <c r="L292" s="79"/>
      <c r="M292" s="79"/>
      <c r="N292" s="79"/>
      <c r="O292" s="79"/>
      <c r="P292" s="79"/>
    </row>
    <row r="293" spans="1:16" x14ac:dyDescent="0.3">
      <c r="A293" s="79"/>
      <c r="C293" s="287">
        <v>0.30149999999999999</v>
      </c>
      <c r="D293" s="287" t="s">
        <v>1308</v>
      </c>
      <c r="E293" s="76"/>
      <c r="F293" s="76"/>
      <c r="G293" s="293" t="s">
        <v>4057</v>
      </c>
      <c r="H293" s="293" t="s">
        <v>3323</v>
      </c>
      <c r="I293" s="287">
        <f t="shared" si="6"/>
        <v>-1</v>
      </c>
      <c r="J293" s="79"/>
      <c r="L293" s="79"/>
      <c r="M293" s="79"/>
      <c r="N293" s="79"/>
      <c r="O293" s="79"/>
      <c r="P293" s="79"/>
    </row>
    <row r="294" spans="1:16" x14ac:dyDescent="0.3">
      <c r="A294" s="79"/>
      <c r="C294" s="287">
        <v>0.39200000000000002</v>
      </c>
      <c r="D294" s="287" t="s">
        <v>2756</v>
      </c>
      <c r="E294" s="76"/>
      <c r="F294" s="76"/>
      <c r="G294" s="293" t="s">
        <v>4059</v>
      </c>
      <c r="H294" s="293" t="s">
        <v>3324</v>
      </c>
      <c r="I294" s="287">
        <f t="shared" si="6"/>
        <v>-1</v>
      </c>
      <c r="J294" s="79"/>
      <c r="L294" s="79"/>
      <c r="M294" s="79"/>
      <c r="N294" s="79"/>
      <c r="O294" s="79"/>
      <c r="P294" s="79"/>
    </row>
    <row r="295" spans="1:16" x14ac:dyDescent="0.3">
      <c r="A295" s="79"/>
      <c r="C295" s="287">
        <v>0.37283333333333335</v>
      </c>
      <c r="D295" s="287" t="s">
        <v>1317</v>
      </c>
      <c r="E295" s="76"/>
      <c r="F295" s="76"/>
      <c r="G295" s="293" t="s">
        <v>4059</v>
      </c>
      <c r="H295" s="293" t="s">
        <v>3324</v>
      </c>
      <c r="I295" s="287">
        <f t="shared" si="6"/>
        <v>-1</v>
      </c>
      <c r="J295" s="79"/>
      <c r="L295" s="79"/>
      <c r="M295" s="79"/>
      <c r="N295" s="79"/>
      <c r="O295" s="79"/>
      <c r="P295" s="79"/>
    </row>
    <row r="296" spans="1:16" x14ac:dyDescent="0.3">
      <c r="A296" s="79"/>
      <c r="C296" s="287">
        <v>0.30175000000000002</v>
      </c>
      <c r="D296" s="287" t="s">
        <v>2757</v>
      </c>
      <c r="E296" s="76"/>
      <c r="F296" s="76"/>
      <c r="G296" s="293" t="s">
        <v>4060</v>
      </c>
      <c r="H296" s="293" t="s">
        <v>3324</v>
      </c>
      <c r="I296" s="287">
        <f t="shared" si="6"/>
        <v>-1</v>
      </c>
      <c r="J296" s="79"/>
      <c r="L296" s="79"/>
      <c r="M296" s="79"/>
      <c r="N296" s="79"/>
      <c r="O296" s="79"/>
      <c r="P296" s="79"/>
    </row>
    <row r="297" spans="1:16" x14ac:dyDescent="0.3">
      <c r="A297" s="79"/>
      <c r="C297" s="287">
        <v>0.39100000000000001</v>
      </c>
      <c r="D297" s="287" t="s">
        <v>1320</v>
      </c>
      <c r="E297" s="76"/>
      <c r="F297" s="76"/>
      <c r="G297" s="293" t="s">
        <v>3897</v>
      </c>
      <c r="H297" s="293" t="s">
        <v>3325</v>
      </c>
      <c r="I297" s="287">
        <f t="shared" si="6"/>
        <v>-1</v>
      </c>
      <c r="J297" s="79"/>
      <c r="L297" s="79"/>
      <c r="M297" s="79"/>
      <c r="N297" s="79"/>
      <c r="O297" s="79"/>
      <c r="P297" s="79"/>
    </row>
    <row r="298" spans="1:16" x14ac:dyDescent="0.3">
      <c r="A298" s="79"/>
      <c r="C298" s="287">
        <v>0.33946052631578949</v>
      </c>
      <c r="D298" s="287" t="s">
        <v>2758</v>
      </c>
      <c r="E298" s="76"/>
      <c r="F298" s="76"/>
      <c r="G298" s="293" t="s">
        <v>4060</v>
      </c>
      <c r="H298" s="293" t="s">
        <v>3325</v>
      </c>
      <c r="I298" s="287">
        <f t="shared" si="6"/>
        <v>-1</v>
      </c>
      <c r="J298" s="79"/>
      <c r="L298" s="79"/>
      <c r="M298" s="79"/>
      <c r="N298" s="79"/>
      <c r="O298" s="79"/>
      <c r="P298" s="79"/>
    </row>
    <row r="299" spans="1:16" x14ac:dyDescent="0.3">
      <c r="A299" s="79"/>
      <c r="C299" s="287">
        <v>0.35199999999999998</v>
      </c>
      <c r="D299" s="287" t="s">
        <v>1323</v>
      </c>
      <c r="E299" s="76"/>
      <c r="F299" s="76"/>
      <c r="G299" s="293" t="s">
        <v>4060</v>
      </c>
      <c r="H299" s="293" t="s">
        <v>3325</v>
      </c>
      <c r="I299" s="287">
        <f t="shared" si="6"/>
        <v>-1</v>
      </c>
      <c r="J299" s="79"/>
      <c r="L299" s="79"/>
      <c r="M299" s="79"/>
      <c r="N299" s="79"/>
      <c r="O299" s="79"/>
      <c r="P299" s="79"/>
    </row>
    <row r="300" spans="1:16" x14ac:dyDescent="0.3">
      <c r="A300" s="79"/>
      <c r="C300" s="287">
        <v>0.34500000000000003</v>
      </c>
      <c r="D300" s="287" t="s">
        <v>2759</v>
      </c>
      <c r="E300" s="76"/>
      <c r="F300" s="76"/>
      <c r="G300" s="293" t="s">
        <v>4061</v>
      </c>
      <c r="H300" s="293" t="s">
        <v>3326</v>
      </c>
      <c r="I300" s="287">
        <f t="shared" si="6"/>
        <v>-1</v>
      </c>
      <c r="J300" s="79"/>
      <c r="L300" s="79"/>
      <c r="M300" s="79"/>
      <c r="N300" s="79"/>
      <c r="O300" s="79"/>
      <c r="P300" s="79"/>
    </row>
    <row r="301" spans="1:16" x14ac:dyDescent="0.3">
      <c r="A301" s="79"/>
      <c r="C301" s="287">
        <v>0.32691666666666669</v>
      </c>
      <c r="D301" s="287" t="s">
        <v>1335</v>
      </c>
      <c r="E301" s="76"/>
      <c r="F301" s="76"/>
      <c r="G301" s="293" t="s">
        <v>4063</v>
      </c>
      <c r="H301" s="293" t="s">
        <v>3327</v>
      </c>
      <c r="I301" s="287">
        <f t="shared" si="6"/>
        <v>-1</v>
      </c>
      <c r="J301" s="79"/>
      <c r="L301" s="79"/>
      <c r="M301" s="79"/>
      <c r="N301" s="79"/>
      <c r="O301" s="79"/>
      <c r="P301" s="79"/>
    </row>
    <row r="302" spans="1:16" x14ac:dyDescent="0.3">
      <c r="A302" s="79"/>
      <c r="C302" s="287">
        <v>0.28599999999999992</v>
      </c>
      <c r="D302" s="287" t="s">
        <v>2760</v>
      </c>
      <c r="E302" s="76"/>
      <c r="F302" s="76"/>
      <c r="G302" s="293" t="s">
        <v>569</v>
      </c>
      <c r="H302" s="293" t="s">
        <v>782</v>
      </c>
      <c r="I302" s="287">
        <f t="shared" si="6"/>
        <v>-1</v>
      </c>
      <c r="J302" s="79"/>
      <c r="L302" s="79"/>
      <c r="M302" s="79"/>
      <c r="N302" s="79"/>
      <c r="O302" s="79"/>
      <c r="P302" s="79"/>
    </row>
    <row r="303" spans="1:16" x14ac:dyDescent="0.3">
      <c r="A303" s="79"/>
      <c r="C303" s="287">
        <v>0.34375</v>
      </c>
      <c r="D303" s="287" t="s">
        <v>2761</v>
      </c>
      <c r="E303" s="76"/>
      <c r="F303" s="76"/>
      <c r="G303" s="293" t="s">
        <v>4096</v>
      </c>
      <c r="H303" s="293" t="s">
        <v>782</v>
      </c>
      <c r="I303" s="287">
        <f t="shared" si="6"/>
        <v>-1</v>
      </c>
      <c r="J303" s="79"/>
      <c r="L303" s="79"/>
      <c r="M303" s="79"/>
      <c r="N303" s="79"/>
      <c r="O303" s="79"/>
      <c r="P303" s="79"/>
    </row>
    <row r="304" spans="1:16" x14ac:dyDescent="0.3">
      <c r="A304" s="79"/>
      <c r="C304" s="287">
        <v>0.34660714285714278</v>
      </c>
      <c r="D304" s="287" t="s">
        <v>2762</v>
      </c>
      <c r="E304" s="76"/>
      <c r="F304" s="76"/>
      <c r="G304" s="293" t="s">
        <v>569</v>
      </c>
      <c r="H304" s="293" t="s">
        <v>782</v>
      </c>
      <c r="I304" s="287">
        <f t="shared" si="6"/>
        <v>-1</v>
      </c>
      <c r="J304" s="79"/>
      <c r="L304" s="79"/>
      <c r="M304" s="79"/>
      <c r="N304" s="79"/>
      <c r="O304" s="79"/>
      <c r="P304" s="79"/>
    </row>
    <row r="305" spans="1:16" x14ac:dyDescent="0.3">
      <c r="A305" s="79"/>
      <c r="C305" s="287">
        <v>0.31766666666666665</v>
      </c>
      <c r="D305" s="287" t="s">
        <v>1343</v>
      </c>
      <c r="E305" s="76"/>
      <c r="F305" s="76"/>
      <c r="G305" s="293" t="s">
        <v>569</v>
      </c>
      <c r="H305" s="293" t="s">
        <v>785</v>
      </c>
      <c r="I305" s="287">
        <f t="shared" si="6"/>
        <v>-1</v>
      </c>
      <c r="J305" s="79"/>
      <c r="L305" s="79"/>
      <c r="M305" s="79"/>
      <c r="N305" s="79"/>
      <c r="O305" s="79"/>
      <c r="P305" s="79"/>
    </row>
    <row r="306" spans="1:16" x14ac:dyDescent="0.3">
      <c r="A306" s="79"/>
      <c r="C306" s="287">
        <v>0.29875000000000002</v>
      </c>
      <c r="D306" s="287" t="s">
        <v>2763</v>
      </c>
      <c r="E306" s="76"/>
      <c r="F306" s="76"/>
      <c r="G306" s="293" t="s">
        <v>3199</v>
      </c>
      <c r="H306" s="293" t="s">
        <v>785</v>
      </c>
      <c r="I306" s="287">
        <f t="shared" si="6"/>
        <v>-0.34500000000000003</v>
      </c>
      <c r="J306" s="79"/>
      <c r="L306" s="79"/>
      <c r="M306" s="79"/>
      <c r="N306" s="79"/>
      <c r="O306" s="79"/>
      <c r="P306" s="79"/>
    </row>
    <row r="307" spans="1:16" x14ac:dyDescent="0.3">
      <c r="A307" s="79"/>
      <c r="C307" s="287">
        <v>0.31554761904761908</v>
      </c>
      <c r="D307" s="287" t="s">
        <v>2764</v>
      </c>
      <c r="E307" s="76"/>
      <c r="F307" s="76"/>
      <c r="G307" s="293" t="s">
        <v>569</v>
      </c>
      <c r="H307" s="293" t="s">
        <v>155</v>
      </c>
      <c r="I307" s="287">
        <f t="shared" si="6"/>
        <v>-1</v>
      </c>
      <c r="J307" s="79"/>
      <c r="L307" s="79"/>
      <c r="M307" s="79"/>
      <c r="N307" s="79"/>
      <c r="O307" s="79"/>
      <c r="P307" s="79"/>
    </row>
    <row r="308" spans="1:16" x14ac:dyDescent="0.3">
      <c r="A308" s="79"/>
      <c r="C308" s="287">
        <v>0.3175</v>
      </c>
      <c r="D308" s="287" t="s">
        <v>2765</v>
      </c>
      <c r="E308" s="76"/>
      <c r="F308" s="76"/>
      <c r="G308" s="293" t="s">
        <v>3199</v>
      </c>
      <c r="H308" s="293" t="s">
        <v>155</v>
      </c>
      <c r="I308" s="287">
        <f t="shared" si="6"/>
        <v>-0.34500000000000003</v>
      </c>
      <c r="J308" s="79"/>
      <c r="L308" s="79"/>
      <c r="M308" s="79"/>
      <c r="N308" s="79"/>
      <c r="O308" s="79"/>
      <c r="P308" s="79"/>
    </row>
    <row r="309" spans="1:16" x14ac:dyDescent="0.3">
      <c r="A309" s="79"/>
      <c r="C309" s="287">
        <v>0.31328571428571428</v>
      </c>
      <c r="D309" s="287" t="s">
        <v>1349</v>
      </c>
      <c r="E309" s="76"/>
      <c r="F309" s="76"/>
      <c r="G309" s="293" t="s">
        <v>4083</v>
      </c>
      <c r="H309" s="293" t="s">
        <v>509</v>
      </c>
      <c r="I309" s="287">
        <f t="shared" si="6"/>
        <v>0.48552298850574699</v>
      </c>
      <c r="J309" s="79"/>
      <c r="L309" s="79"/>
      <c r="M309" s="79"/>
      <c r="N309" s="79"/>
      <c r="O309" s="79"/>
      <c r="P309" s="79"/>
    </row>
    <row r="310" spans="1:16" x14ac:dyDescent="0.3">
      <c r="A310" s="79"/>
      <c r="C310" s="287">
        <v>0.30135714285714282</v>
      </c>
      <c r="D310" s="287" t="s">
        <v>1352</v>
      </c>
      <c r="E310" s="76"/>
      <c r="F310" s="76"/>
      <c r="G310" s="293" t="s">
        <v>4083</v>
      </c>
      <c r="H310" s="293" t="s">
        <v>509</v>
      </c>
      <c r="I310" s="287">
        <f t="shared" si="6"/>
        <v>0.48552298850574699</v>
      </c>
      <c r="J310" s="79"/>
      <c r="L310" s="79"/>
      <c r="M310" s="79"/>
      <c r="N310" s="79"/>
      <c r="O310" s="79"/>
      <c r="P310" s="79"/>
    </row>
    <row r="311" spans="1:16" x14ac:dyDescent="0.3">
      <c r="A311" s="79"/>
      <c r="C311" s="287">
        <v>0.43241666666666667</v>
      </c>
      <c r="D311" s="287" t="s">
        <v>2766</v>
      </c>
      <c r="E311" s="76"/>
      <c r="F311" s="76"/>
      <c r="G311" s="293" t="s">
        <v>3328</v>
      </c>
      <c r="H311" s="293" t="s">
        <v>509</v>
      </c>
      <c r="I311" s="287">
        <f t="shared" si="6"/>
        <v>-1</v>
      </c>
      <c r="J311" s="79"/>
      <c r="L311" s="79"/>
      <c r="M311" s="79"/>
      <c r="N311" s="79"/>
      <c r="O311" s="79"/>
      <c r="P311" s="79"/>
    </row>
    <row r="312" spans="1:16" x14ac:dyDescent="0.3">
      <c r="A312" s="79"/>
      <c r="C312" s="287">
        <v>0.49500000000000011</v>
      </c>
      <c r="D312" s="287" t="s">
        <v>1355</v>
      </c>
      <c r="E312" s="76"/>
      <c r="F312" s="76"/>
      <c r="G312" s="293" t="s">
        <v>4083</v>
      </c>
      <c r="H312" s="293" t="s">
        <v>3328</v>
      </c>
      <c r="I312" s="287">
        <f t="shared" si="6"/>
        <v>0.48552298850574699</v>
      </c>
      <c r="J312" s="79"/>
      <c r="L312" s="79"/>
      <c r="M312" s="79"/>
      <c r="N312" s="79"/>
      <c r="O312" s="79"/>
      <c r="P312" s="79"/>
    </row>
    <row r="313" spans="1:16" x14ac:dyDescent="0.3">
      <c r="A313" s="79"/>
      <c r="C313" s="287">
        <v>0.4007763157894737</v>
      </c>
      <c r="D313" s="287" t="s">
        <v>2767</v>
      </c>
      <c r="E313" s="76"/>
      <c r="F313" s="76"/>
      <c r="G313" s="293" t="s">
        <v>4083</v>
      </c>
      <c r="H313" s="293" t="s">
        <v>3328</v>
      </c>
      <c r="I313" s="287">
        <f t="shared" si="6"/>
        <v>0.48552298850574699</v>
      </c>
      <c r="J313" s="79"/>
      <c r="L313" s="79"/>
      <c r="M313" s="79"/>
      <c r="N313" s="79"/>
      <c r="O313" s="79"/>
      <c r="P313" s="79"/>
    </row>
    <row r="314" spans="1:16" x14ac:dyDescent="0.3">
      <c r="A314" s="79"/>
      <c r="C314" s="287">
        <v>0.27975</v>
      </c>
      <c r="D314" s="287" t="s">
        <v>1364</v>
      </c>
      <c r="E314" s="76"/>
      <c r="F314" s="76"/>
      <c r="G314" s="293" t="s">
        <v>4083</v>
      </c>
      <c r="H314" s="293" t="s">
        <v>3328</v>
      </c>
      <c r="I314" s="287">
        <f t="shared" si="6"/>
        <v>0.48552298850574699</v>
      </c>
      <c r="J314" s="79"/>
      <c r="L314" s="79"/>
      <c r="M314" s="79"/>
      <c r="N314" s="79"/>
      <c r="O314" s="79"/>
      <c r="P314" s="79"/>
    </row>
    <row r="315" spans="1:16" x14ac:dyDescent="0.3">
      <c r="A315" s="79"/>
      <c r="C315" s="287">
        <v>0.47449999999999998</v>
      </c>
      <c r="D315" s="287" t="s">
        <v>2768</v>
      </c>
      <c r="E315" s="76"/>
      <c r="F315" s="76"/>
      <c r="G315" s="293" t="s">
        <v>4083</v>
      </c>
      <c r="H315" s="293" t="s">
        <v>511</v>
      </c>
      <c r="I315" s="287">
        <f t="shared" si="6"/>
        <v>0.48552298850574699</v>
      </c>
      <c r="J315" s="79"/>
      <c r="L315" s="79"/>
      <c r="M315" s="79"/>
      <c r="N315" s="79"/>
      <c r="O315" s="79"/>
      <c r="P315" s="79"/>
    </row>
    <row r="316" spans="1:16" x14ac:dyDescent="0.3">
      <c r="A316" s="79"/>
      <c r="C316" s="287">
        <v>0.30725000000000002</v>
      </c>
      <c r="D316" s="287" t="s">
        <v>2769</v>
      </c>
      <c r="E316" s="76"/>
      <c r="F316" s="76"/>
      <c r="G316" s="293" t="s">
        <v>4083</v>
      </c>
      <c r="H316" s="293" t="s">
        <v>511</v>
      </c>
      <c r="I316" s="287">
        <f t="shared" si="6"/>
        <v>0.48552298850574699</v>
      </c>
      <c r="J316" s="79"/>
      <c r="L316" s="79"/>
      <c r="M316" s="79"/>
      <c r="N316" s="79"/>
      <c r="O316" s="79"/>
      <c r="P316" s="79"/>
    </row>
    <row r="317" spans="1:16" x14ac:dyDescent="0.3">
      <c r="A317" s="79"/>
      <c r="C317" s="287">
        <v>0.37535526315789469</v>
      </c>
      <c r="D317" s="287" t="s">
        <v>2770</v>
      </c>
      <c r="E317" s="76"/>
      <c r="F317" s="76"/>
      <c r="G317" s="293" t="s">
        <v>3329</v>
      </c>
      <c r="H317" s="293" t="s">
        <v>511</v>
      </c>
      <c r="I317" s="287">
        <f t="shared" si="6"/>
        <v>-1</v>
      </c>
      <c r="J317" s="79"/>
      <c r="L317" s="79"/>
      <c r="M317" s="79"/>
      <c r="N317" s="79"/>
      <c r="O317" s="79"/>
      <c r="P317" s="79"/>
    </row>
    <row r="318" spans="1:16" x14ac:dyDescent="0.3">
      <c r="A318" s="79"/>
      <c r="C318" s="287">
        <v>0.32324999999999998</v>
      </c>
      <c r="D318" s="287" t="s">
        <v>2771</v>
      </c>
      <c r="E318" s="76"/>
      <c r="F318" s="76"/>
      <c r="G318" s="293" t="s">
        <v>816</v>
      </c>
      <c r="H318" s="293" t="s">
        <v>3329</v>
      </c>
      <c r="I318" s="287">
        <f t="shared" si="6"/>
        <v>-1</v>
      </c>
      <c r="J318" s="79"/>
      <c r="L318" s="79"/>
      <c r="M318" s="79"/>
      <c r="N318" s="79"/>
      <c r="O318" s="79"/>
      <c r="P318" s="79"/>
    </row>
    <row r="319" spans="1:16" x14ac:dyDescent="0.3">
      <c r="A319" s="79"/>
      <c r="C319" s="287">
        <v>0.44133333333333336</v>
      </c>
      <c r="D319" s="287" t="s">
        <v>1367</v>
      </c>
      <c r="E319" s="76"/>
      <c r="F319" s="76"/>
      <c r="G319" s="293" t="s">
        <v>4083</v>
      </c>
      <c r="H319" s="293" t="s">
        <v>3329</v>
      </c>
      <c r="I319" s="287">
        <f t="shared" si="6"/>
        <v>0.48552298850574699</v>
      </c>
      <c r="J319" s="79"/>
      <c r="L319" s="79"/>
      <c r="M319" s="79"/>
      <c r="N319" s="79"/>
      <c r="O319" s="79"/>
      <c r="P319" s="79"/>
    </row>
    <row r="320" spans="1:16" x14ac:dyDescent="0.3">
      <c r="A320" s="79"/>
      <c r="C320" s="287">
        <v>0.37225000000000003</v>
      </c>
      <c r="D320" s="287" t="s">
        <v>2772</v>
      </c>
      <c r="E320" s="76"/>
      <c r="F320" s="76"/>
      <c r="G320" s="293" t="s">
        <v>4083</v>
      </c>
      <c r="H320" s="293" t="s">
        <v>3329</v>
      </c>
      <c r="I320" s="287">
        <f t="shared" si="6"/>
        <v>0.48552298850574699</v>
      </c>
      <c r="J320" s="79"/>
      <c r="L320" s="79"/>
      <c r="M320" s="79"/>
      <c r="N320" s="79"/>
      <c r="O320" s="79"/>
      <c r="P320" s="79"/>
    </row>
    <row r="321" spans="1:16" x14ac:dyDescent="0.3">
      <c r="A321" s="79"/>
      <c r="C321" s="287">
        <v>0.64499999999999991</v>
      </c>
      <c r="D321" s="287" t="s">
        <v>2773</v>
      </c>
      <c r="E321" s="76"/>
      <c r="F321" s="76"/>
      <c r="G321" s="293" t="s">
        <v>4083</v>
      </c>
      <c r="H321" s="293" t="s">
        <v>3329</v>
      </c>
      <c r="I321" s="287">
        <f t="shared" si="6"/>
        <v>0.48552298850574699</v>
      </c>
      <c r="J321" s="79"/>
      <c r="L321" s="79"/>
      <c r="M321" s="79"/>
      <c r="N321" s="79"/>
      <c r="O321" s="79"/>
      <c r="P321" s="79"/>
    </row>
    <row r="322" spans="1:16" x14ac:dyDescent="0.3">
      <c r="A322" s="79"/>
      <c r="C322" s="287">
        <v>0.65749999999999997</v>
      </c>
      <c r="D322" s="287" t="s">
        <v>2774</v>
      </c>
      <c r="E322" s="76"/>
      <c r="F322" s="76"/>
      <c r="G322" s="293" t="s">
        <v>4083</v>
      </c>
      <c r="H322" s="293" t="s">
        <v>415</v>
      </c>
      <c r="I322" s="287">
        <f t="shared" si="6"/>
        <v>0.48552298850574699</v>
      </c>
      <c r="J322" s="79"/>
      <c r="L322" s="79"/>
      <c r="M322" s="79"/>
      <c r="N322" s="79"/>
      <c r="O322" s="79"/>
      <c r="P322" s="79"/>
    </row>
    <row r="323" spans="1:16" x14ac:dyDescent="0.3">
      <c r="A323" s="79"/>
      <c r="C323" s="287">
        <v>0.27447727272727279</v>
      </c>
      <c r="D323" s="287" t="s">
        <v>2775</v>
      </c>
      <c r="E323" s="76"/>
      <c r="F323" s="76"/>
      <c r="G323" s="293" t="s">
        <v>3199</v>
      </c>
      <c r="H323" s="293" t="s">
        <v>3330</v>
      </c>
      <c r="I323" s="287">
        <f t="shared" si="6"/>
        <v>-0.34500000000000003</v>
      </c>
      <c r="J323" s="79"/>
      <c r="L323" s="79"/>
      <c r="M323" s="79"/>
      <c r="N323" s="79"/>
      <c r="O323" s="79"/>
      <c r="P323" s="79"/>
    </row>
    <row r="324" spans="1:16" x14ac:dyDescent="0.3">
      <c r="A324" s="79"/>
      <c r="C324" s="287">
        <v>0.29000000000000004</v>
      </c>
      <c r="D324" s="287" t="s">
        <v>2776</v>
      </c>
      <c r="E324" s="76"/>
      <c r="F324" s="76"/>
      <c r="G324" s="293" t="s">
        <v>3199</v>
      </c>
      <c r="H324" s="293" t="s">
        <v>3330</v>
      </c>
      <c r="I324" s="287">
        <f t="shared" ref="I324:I387" si="7">IFERROR(AVERAGEIF(D$3:D$660,G324,C$3:C$660),-1)</f>
        <v>-0.34500000000000003</v>
      </c>
      <c r="J324" s="79"/>
      <c r="L324" s="79"/>
      <c r="M324" s="79"/>
      <c r="N324" s="79"/>
      <c r="O324" s="79"/>
      <c r="P324" s="79"/>
    </row>
    <row r="325" spans="1:16" x14ac:dyDescent="0.3">
      <c r="A325" s="79"/>
      <c r="C325" s="287">
        <v>0.30966666666666665</v>
      </c>
      <c r="D325" s="287" t="s">
        <v>1376</v>
      </c>
      <c r="E325" s="76"/>
      <c r="F325" s="76"/>
      <c r="G325" s="293" t="s">
        <v>3331</v>
      </c>
      <c r="H325" s="293" t="s">
        <v>3330</v>
      </c>
      <c r="I325" s="287">
        <f t="shared" si="7"/>
        <v>-1</v>
      </c>
      <c r="J325" s="79"/>
      <c r="L325" s="79"/>
      <c r="M325" s="79"/>
      <c r="N325" s="79"/>
      <c r="O325" s="79"/>
      <c r="P325" s="79"/>
    </row>
    <row r="326" spans="1:16" x14ac:dyDescent="0.3">
      <c r="A326" s="79"/>
      <c r="C326" s="287">
        <v>0.30499999999999999</v>
      </c>
      <c r="D326" s="287" t="s">
        <v>2777</v>
      </c>
      <c r="E326" s="76"/>
      <c r="F326" s="76"/>
      <c r="G326" s="293" t="s">
        <v>3199</v>
      </c>
      <c r="H326" s="293" t="s">
        <v>3331</v>
      </c>
      <c r="I326" s="287">
        <f t="shared" si="7"/>
        <v>-0.34500000000000003</v>
      </c>
      <c r="J326" s="79"/>
      <c r="L326" s="79"/>
      <c r="M326" s="79"/>
      <c r="N326" s="79"/>
      <c r="O326" s="79"/>
      <c r="P326" s="79"/>
    </row>
    <row r="327" spans="1:16" x14ac:dyDescent="0.3">
      <c r="A327" s="79"/>
      <c r="C327" s="287">
        <v>0.95219999999999982</v>
      </c>
      <c r="D327" s="287" t="s">
        <v>2778</v>
      </c>
      <c r="E327" s="76"/>
      <c r="F327" s="76"/>
      <c r="G327" s="293" t="s">
        <v>3199</v>
      </c>
      <c r="H327" s="293" t="s">
        <v>3331</v>
      </c>
      <c r="I327" s="287">
        <f t="shared" si="7"/>
        <v>-0.34500000000000003</v>
      </c>
      <c r="J327" s="79"/>
      <c r="L327" s="79"/>
      <c r="M327" s="79"/>
      <c r="N327" s="79"/>
      <c r="O327" s="79"/>
      <c r="P327" s="79"/>
    </row>
    <row r="328" spans="1:16" x14ac:dyDescent="0.3">
      <c r="A328" s="79"/>
      <c r="C328" s="287">
        <v>0.38783333333333331</v>
      </c>
      <c r="D328" s="287" t="s">
        <v>2779</v>
      </c>
      <c r="E328" s="76"/>
      <c r="F328" s="76"/>
      <c r="G328" s="293" t="s">
        <v>3199</v>
      </c>
      <c r="H328" s="293" t="s">
        <v>829</v>
      </c>
      <c r="I328" s="287">
        <f t="shared" si="7"/>
        <v>-0.34500000000000003</v>
      </c>
      <c r="J328" s="79"/>
      <c r="L328" s="79"/>
      <c r="M328" s="79"/>
      <c r="N328" s="79"/>
      <c r="O328" s="79"/>
      <c r="P328" s="79"/>
    </row>
    <row r="329" spans="1:16" x14ac:dyDescent="0.3">
      <c r="A329" s="79"/>
      <c r="C329" s="287">
        <v>0.28079999999999999</v>
      </c>
      <c r="D329" s="287" t="s">
        <v>2780</v>
      </c>
      <c r="E329" s="76"/>
      <c r="F329" s="76"/>
      <c r="G329" s="293" t="s">
        <v>3199</v>
      </c>
      <c r="H329" s="293" t="s">
        <v>831</v>
      </c>
      <c r="I329" s="287">
        <f t="shared" si="7"/>
        <v>-0.34500000000000003</v>
      </c>
      <c r="J329" s="79"/>
      <c r="L329" s="79"/>
      <c r="M329" s="79"/>
      <c r="N329" s="79"/>
      <c r="O329" s="79"/>
      <c r="P329" s="79"/>
    </row>
    <row r="330" spans="1:16" x14ac:dyDescent="0.3">
      <c r="A330" s="79"/>
      <c r="C330" s="287">
        <v>0.33596428571428566</v>
      </c>
      <c r="D330" s="287" t="s">
        <v>2781</v>
      </c>
      <c r="E330" s="76"/>
      <c r="F330" s="76"/>
      <c r="G330" s="293" t="s">
        <v>3624</v>
      </c>
      <c r="H330" s="293" t="s">
        <v>3332</v>
      </c>
      <c r="I330" s="287">
        <f t="shared" si="7"/>
        <v>0.34195061728395049</v>
      </c>
      <c r="J330" s="79"/>
      <c r="L330" s="79"/>
      <c r="M330" s="79"/>
      <c r="N330" s="79"/>
      <c r="O330" s="79"/>
      <c r="P330" s="79"/>
    </row>
    <row r="331" spans="1:16" x14ac:dyDescent="0.3">
      <c r="A331" s="79"/>
      <c r="C331" s="287">
        <v>0.26500000000000001</v>
      </c>
      <c r="D331" s="287" t="s">
        <v>2782</v>
      </c>
      <c r="E331" s="76"/>
      <c r="F331" s="76"/>
      <c r="G331" s="293" t="s">
        <v>406</v>
      </c>
      <c r="H331" s="293" t="s">
        <v>839</v>
      </c>
      <c r="I331" s="287">
        <f t="shared" si="7"/>
        <v>0.15552272727272728</v>
      </c>
      <c r="J331" s="79"/>
      <c r="L331" s="79"/>
      <c r="M331" s="79"/>
      <c r="N331" s="79"/>
      <c r="O331" s="79"/>
      <c r="P331" s="79"/>
    </row>
    <row r="332" spans="1:16" x14ac:dyDescent="0.3">
      <c r="A332" s="79"/>
      <c r="C332" s="287">
        <v>0.3378461538461538</v>
      </c>
      <c r="D332" s="287" t="s">
        <v>2783</v>
      </c>
      <c r="E332" s="76"/>
      <c r="F332" s="76"/>
      <c r="G332" s="293" t="s">
        <v>3637</v>
      </c>
      <c r="H332" s="293" t="s">
        <v>3333</v>
      </c>
      <c r="I332" s="287">
        <f t="shared" si="7"/>
        <v>0.35824519230769225</v>
      </c>
      <c r="J332" s="79"/>
      <c r="L332" s="79"/>
      <c r="M332" s="79"/>
      <c r="N332" s="79"/>
      <c r="O332" s="79"/>
      <c r="P332" s="79"/>
    </row>
    <row r="333" spans="1:16" x14ac:dyDescent="0.3">
      <c r="A333" s="79"/>
      <c r="C333" s="287">
        <v>0.33050000000000002</v>
      </c>
      <c r="D333" s="287" t="s">
        <v>1391</v>
      </c>
      <c r="E333" s="76"/>
      <c r="F333" s="76"/>
      <c r="G333" s="293" t="s">
        <v>3637</v>
      </c>
      <c r="H333" s="293" t="s">
        <v>3333</v>
      </c>
      <c r="I333" s="287">
        <f t="shared" si="7"/>
        <v>0.35824519230769225</v>
      </c>
      <c r="J333" s="79"/>
      <c r="L333" s="79"/>
      <c r="M333" s="79"/>
      <c r="N333" s="79"/>
      <c r="O333" s="79"/>
      <c r="P333" s="79"/>
    </row>
    <row r="334" spans="1:16" x14ac:dyDescent="0.3">
      <c r="A334" s="79"/>
      <c r="C334" s="287">
        <v>0.44675000000000004</v>
      </c>
      <c r="D334" s="287" t="s">
        <v>2784</v>
      </c>
      <c r="E334" s="76"/>
      <c r="F334" s="76"/>
      <c r="G334" s="293" t="s">
        <v>3334</v>
      </c>
      <c r="H334" s="293" t="s">
        <v>3333</v>
      </c>
      <c r="I334" s="287">
        <f t="shared" si="7"/>
        <v>-1</v>
      </c>
      <c r="J334" s="79"/>
      <c r="L334" s="79"/>
      <c r="M334" s="79"/>
      <c r="N334" s="79"/>
      <c r="O334" s="79"/>
      <c r="P334" s="79"/>
    </row>
    <row r="335" spans="1:16" x14ac:dyDescent="0.3">
      <c r="A335" s="79"/>
      <c r="C335" s="287">
        <v>0.29675000000000001</v>
      </c>
      <c r="D335" s="287" t="s">
        <v>2785</v>
      </c>
      <c r="E335" s="76"/>
      <c r="F335" s="76"/>
      <c r="G335" s="293" t="s">
        <v>3637</v>
      </c>
      <c r="H335" s="293" t="s">
        <v>3334</v>
      </c>
      <c r="I335" s="287">
        <f t="shared" si="7"/>
        <v>0.35824519230769225</v>
      </c>
      <c r="J335" s="79"/>
      <c r="L335" s="79"/>
      <c r="M335" s="79"/>
      <c r="N335" s="79"/>
      <c r="O335" s="79"/>
      <c r="P335" s="79"/>
    </row>
    <row r="336" spans="1:16" x14ac:dyDescent="0.3">
      <c r="A336" s="79"/>
      <c r="C336" s="287">
        <v>0.31325000000000003</v>
      </c>
      <c r="D336" s="287" t="s">
        <v>1406</v>
      </c>
      <c r="E336" s="76"/>
      <c r="F336" s="76"/>
      <c r="G336" s="293" t="s">
        <v>521</v>
      </c>
      <c r="H336" s="293" t="s">
        <v>3335</v>
      </c>
      <c r="I336" s="287">
        <f t="shared" si="7"/>
        <v>-1</v>
      </c>
      <c r="J336" s="79"/>
      <c r="L336" s="79"/>
      <c r="M336" s="79"/>
      <c r="N336" s="79"/>
      <c r="O336" s="79"/>
      <c r="P336" s="79"/>
    </row>
    <row r="337" spans="1:16" x14ac:dyDescent="0.3">
      <c r="A337" s="79"/>
      <c r="C337" s="287">
        <v>0.36586956521739133</v>
      </c>
      <c r="D337" s="287" t="s">
        <v>2786</v>
      </c>
      <c r="E337" s="76"/>
      <c r="F337" s="76"/>
      <c r="G337" s="293" t="s">
        <v>3336</v>
      </c>
      <c r="H337" s="293" t="s">
        <v>854</v>
      </c>
      <c r="I337" s="287">
        <f t="shared" si="7"/>
        <v>-1</v>
      </c>
      <c r="J337" s="79"/>
      <c r="L337" s="79"/>
      <c r="M337" s="79"/>
      <c r="N337" s="79"/>
      <c r="O337" s="79"/>
      <c r="P337" s="79"/>
    </row>
    <row r="338" spans="1:16" x14ac:dyDescent="0.3">
      <c r="A338" s="79"/>
      <c r="C338" s="287">
        <v>0.35699999999999998</v>
      </c>
      <c r="D338" s="287" t="s">
        <v>1409</v>
      </c>
      <c r="E338" s="76"/>
      <c r="F338" s="76"/>
      <c r="G338" s="293" t="s">
        <v>427</v>
      </c>
      <c r="H338" s="293" t="s">
        <v>854</v>
      </c>
      <c r="I338" s="287">
        <f t="shared" si="7"/>
        <v>0.27691406250000006</v>
      </c>
      <c r="J338" s="79"/>
      <c r="L338" s="79"/>
      <c r="M338" s="79"/>
      <c r="N338" s="79"/>
      <c r="O338" s="79"/>
      <c r="P338" s="79"/>
    </row>
    <row r="339" spans="1:16" x14ac:dyDescent="0.3">
      <c r="A339" s="79"/>
      <c r="C339" s="287">
        <v>0.76738586956521726</v>
      </c>
      <c r="D339" s="287" t="s">
        <v>2787</v>
      </c>
      <c r="E339" s="76"/>
      <c r="F339" s="76"/>
      <c r="G339" s="293" t="s">
        <v>427</v>
      </c>
      <c r="H339" s="293" t="s">
        <v>3336</v>
      </c>
      <c r="I339" s="287">
        <f t="shared" si="7"/>
        <v>0.27691406250000006</v>
      </c>
      <c r="J339" s="79"/>
      <c r="L339" s="79"/>
      <c r="M339" s="79"/>
      <c r="N339" s="79"/>
      <c r="O339" s="79"/>
      <c r="P339" s="79"/>
    </row>
    <row r="340" spans="1:16" x14ac:dyDescent="0.3">
      <c r="A340" s="79"/>
      <c r="C340" s="287">
        <v>0.67547368421052623</v>
      </c>
      <c r="D340" s="287" t="s">
        <v>1412</v>
      </c>
      <c r="E340" s="76"/>
      <c r="F340" s="76"/>
      <c r="G340" s="293" t="s">
        <v>427</v>
      </c>
      <c r="H340" s="293" t="s">
        <v>3336</v>
      </c>
      <c r="I340" s="287">
        <f t="shared" si="7"/>
        <v>0.27691406250000006</v>
      </c>
      <c r="J340" s="79"/>
      <c r="L340" s="79"/>
      <c r="M340" s="79"/>
      <c r="N340" s="79"/>
      <c r="O340" s="79"/>
      <c r="P340" s="79"/>
    </row>
    <row r="341" spans="1:16" x14ac:dyDescent="0.3">
      <c r="A341" s="79"/>
      <c r="C341" s="287">
        <v>0.48676923076923079</v>
      </c>
      <c r="D341" s="287" t="s">
        <v>2788</v>
      </c>
      <c r="E341" s="76"/>
      <c r="F341" s="76"/>
      <c r="G341" s="293" t="s">
        <v>429</v>
      </c>
      <c r="H341" s="293" t="s">
        <v>859</v>
      </c>
      <c r="I341" s="287">
        <f t="shared" si="7"/>
        <v>0.22149999999999997</v>
      </c>
      <c r="J341" s="79"/>
      <c r="L341" s="79"/>
      <c r="M341" s="79"/>
      <c r="N341" s="79"/>
      <c r="O341" s="79"/>
      <c r="P341" s="79"/>
    </row>
    <row r="342" spans="1:16" x14ac:dyDescent="0.3">
      <c r="A342" s="79"/>
      <c r="C342" s="287">
        <v>0.57316666666666671</v>
      </c>
      <c r="D342" s="287" t="s">
        <v>1415</v>
      </c>
      <c r="E342" s="76"/>
      <c r="F342" s="76"/>
      <c r="G342" s="293" t="s">
        <v>4073</v>
      </c>
      <c r="H342" s="293" t="s">
        <v>3337</v>
      </c>
      <c r="I342" s="287">
        <f t="shared" si="7"/>
        <v>-1</v>
      </c>
      <c r="J342" s="79"/>
      <c r="L342" s="79"/>
      <c r="M342" s="79"/>
      <c r="N342" s="79"/>
      <c r="O342" s="79"/>
      <c r="P342" s="79"/>
    </row>
    <row r="343" spans="1:16" x14ac:dyDescent="0.3">
      <c r="A343" s="79"/>
      <c r="C343" s="287"/>
      <c r="D343" s="287" t="s">
        <v>2789</v>
      </c>
      <c r="E343" s="76"/>
      <c r="F343" s="76"/>
      <c r="G343" s="293" t="s">
        <v>3637</v>
      </c>
      <c r="H343" s="293" t="s">
        <v>3338</v>
      </c>
      <c r="I343" s="287">
        <f t="shared" si="7"/>
        <v>0.35824519230769225</v>
      </c>
      <c r="J343" s="79"/>
      <c r="L343" s="79"/>
      <c r="M343" s="79"/>
      <c r="N343" s="79"/>
      <c r="O343" s="79"/>
      <c r="P343" s="79"/>
    </row>
    <row r="344" spans="1:16" x14ac:dyDescent="0.3">
      <c r="A344" s="79"/>
      <c r="C344" s="287"/>
      <c r="D344" s="287" t="s">
        <v>2790</v>
      </c>
      <c r="E344" s="76"/>
      <c r="F344" s="76"/>
      <c r="G344" s="293" t="s">
        <v>3637</v>
      </c>
      <c r="H344" s="293" t="s">
        <v>865</v>
      </c>
      <c r="I344" s="287">
        <f t="shared" si="7"/>
        <v>0.35824519230769225</v>
      </c>
      <c r="J344" s="79"/>
      <c r="L344" s="79"/>
      <c r="M344" s="79"/>
      <c r="N344" s="79"/>
      <c r="O344" s="79"/>
      <c r="P344" s="79"/>
    </row>
    <row r="345" spans="1:16" x14ac:dyDescent="0.3">
      <c r="A345" s="79"/>
      <c r="C345" s="287">
        <v>-0.19278500000000004</v>
      </c>
      <c r="D345" s="287" t="s">
        <v>2791</v>
      </c>
      <c r="E345" s="76"/>
      <c r="F345" s="76"/>
      <c r="G345" s="293" t="s">
        <v>3637</v>
      </c>
      <c r="H345" s="293" t="s">
        <v>868</v>
      </c>
      <c r="I345" s="287">
        <f t="shared" si="7"/>
        <v>0.35824519230769225</v>
      </c>
      <c r="J345" s="79"/>
      <c r="L345" s="79"/>
      <c r="M345" s="79"/>
      <c r="N345" s="79"/>
      <c r="O345" s="79"/>
      <c r="P345" s="79"/>
    </row>
    <row r="346" spans="1:16" x14ac:dyDescent="0.3">
      <c r="A346" s="79"/>
      <c r="C346" s="287"/>
      <c r="D346" s="287" t="s">
        <v>2792</v>
      </c>
      <c r="E346" s="76"/>
      <c r="F346" s="76"/>
      <c r="G346" s="293" t="s">
        <v>3637</v>
      </c>
      <c r="H346" s="293" t="s">
        <v>871</v>
      </c>
      <c r="I346" s="287">
        <f t="shared" si="7"/>
        <v>0.35824519230769225</v>
      </c>
      <c r="J346" s="79"/>
      <c r="L346" s="79"/>
      <c r="M346" s="79"/>
      <c r="N346" s="79"/>
      <c r="O346" s="79"/>
      <c r="P346" s="79"/>
    </row>
    <row r="347" spans="1:16" x14ac:dyDescent="0.3">
      <c r="A347" s="79"/>
      <c r="C347" s="287"/>
      <c r="D347" s="287" t="s">
        <v>2793</v>
      </c>
      <c r="E347" s="76"/>
      <c r="F347" s="76"/>
      <c r="G347" s="293" t="s">
        <v>3637</v>
      </c>
      <c r="H347" s="293" t="s">
        <v>871</v>
      </c>
      <c r="I347" s="287">
        <f t="shared" si="7"/>
        <v>0.35824519230769225</v>
      </c>
      <c r="J347" s="79"/>
      <c r="L347" s="79"/>
      <c r="M347" s="79"/>
      <c r="N347" s="79"/>
      <c r="O347" s="79"/>
      <c r="P347" s="79"/>
    </row>
    <row r="348" spans="1:16" x14ac:dyDescent="0.3">
      <c r="A348" s="79"/>
      <c r="C348" s="287"/>
      <c r="D348" s="287" t="s">
        <v>2794</v>
      </c>
      <c r="E348" s="76"/>
      <c r="F348" s="76"/>
      <c r="G348" s="293" t="s">
        <v>2696</v>
      </c>
      <c r="H348" s="293" t="s">
        <v>871</v>
      </c>
      <c r="I348" s="287">
        <f t="shared" si="7"/>
        <v>-1</v>
      </c>
      <c r="J348" s="79"/>
      <c r="L348" s="79"/>
      <c r="M348" s="79"/>
      <c r="N348" s="79"/>
      <c r="O348" s="79"/>
      <c r="P348" s="79"/>
    </row>
    <row r="349" spans="1:16" x14ac:dyDescent="0.3">
      <c r="A349" s="79"/>
      <c r="C349" s="287"/>
      <c r="D349" s="287" t="s">
        <v>2795</v>
      </c>
      <c r="E349" s="76"/>
      <c r="F349" s="76"/>
      <c r="G349" s="293" t="s">
        <v>3637</v>
      </c>
      <c r="H349" s="293" t="s">
        <v>2696</v>
      </c>
      <c r="I349" s="287">
        <f t="shared" si="7"/>
        <v>0.35824519230769225</v>
      </c>
      <c r="J349" s="79"/>
      <c r="L349" s="79"/>
      <c r="M349" s="79"/>
      <c r="N349" s="79"/>
      <c r="O349" s="79"/>
      <c r="P349" s="79"/>
    </row>
    <row r="350" spans="1:16" x14ac:dyDescent="0.3">
      <c r="A350" s="79"/>
      <c r="C350" s="287"/>
      <c r="D350" s="287" t="s">
        <v>2796</v>
      </c>
      <c r="E350" s="76"/>
      <c r="F350" s="76"/>
      <c r="G350" s="293" t="s">
        <v>3637</v>
      </c>
      <c r="H350" s="293" t="s">
        <v>2697</v>
      </c>
      <c r="I350" s="287">
        <f t="shared" si="7"/>
        <v>0.35824519230769225</v>
      </c>
      <c r="J350" s="79"/>
      <c r="L350" s="79"/>
      <c r="M350" s="79"/>
      <c r="N350" s="79"/>
      <c r="O350" s="79"/>
      <c r="P350" s="79"/>
    </row>
    <row r="351" spans="1:16" x14ac:dyDescent="0.3">
      <c r="A351" s="79"/>
      <c r="C351" s="287"/>
      <c r="D351" s="287" t="s">
        <v>1419</v>
      </c>
      <c r="E351" s="76"/>
      <c r="F351" s="76"/>
      <c r="G351" s="293" t="s">
        <v>3593</v>
      </c>
      <c r="H351" s="293" t="s">
        <v>877</v>
      </c>
      <c r="I351" s="287">
        <f t="shared" si="7"/>
        <v>-0.25500619834710714</v>
      </c>
      <c r="J351" s="79"/>
      <c r="L351" s="79"/>
      <c r="M351" s="79"/>
      <c r="N351" s="79"/>
      <c r="O351" s="79"/>
      <c r="P351" s="79"/>
    </row>
    <row r="352" spans="1:16" x14ac:dyDescent="0.3">
      <c r="A352" s="79"/>
      <c r="C352" s="287"/>
      <c r="D352" s="287" t="s">
        <v>2797</v>
      </c>
      <c r="E352" s="76"/>
      <c r="F352" s="76"/>
      <c r="G352" s="293" t="s">
        <v>2698</v>
      </c>
      <c r="H352" s="293" t="s">
        <v>880</v>
      </c>
      <c r="I352" s="287">
        <f t="shared" si="7"/>
        <v>-1</v>
      </c>
      <c r="J352" s="79"/>
      <c r="L352" s="79"/>
      <c r="M352" s="79"/>
      <c r="N352" s="79"/>
      <c r="O352" s="79"/>
      <c r="P352" s="79"/>
    </row>
    <row r="353" spans="1:16" x14ac:dyDescent="0.3">
      <c r="A353" s="79"/>
      <c r="C353" s="287"/>
      <c r="D353" s="287" t="s">
        <v>2798</v>
      </c>
      <c r="E353" s="76"/>
      <c r="F353" s="76"/>
      <c r="G353" s="293" t="s">
        <v>3594</v>
      </c>
      <c r="H353" s="293" t="s">
        <v>880</v>
      </c>
      <c r="I353" s="287">
        <f t="shared" si="7"/>
        <v>0.31007885906040283</v>
      </c>
      <c r="J353" s="79"/>
      <c r="L353" s="79"/>
      <c r="M353" s="79"/>
      <c r="N353" s="79"/>
      <c r="O353" s="79"/>
      <c r="P353" s="79"/>
    </row>
    <row r="354" spans="1:16" x14ac:dyDescent="0.3">
      <c r="A354" s="79"/>
      <c r="C354" s="287"/>
      <c r="D354" s="287" t="s">
        <v>2799</v>
      </c>
      <c r="E354" s="76"/>
      <c r="F354" s="76"/>
      <c r="G354" s="293" t="s">
        <v>3594</v>
      </c>
      <c r="H354" s="293" t="s">
        <v>880</v>
      </c>
      <c r="I354" s="287">
        <f t="shared" si="7"/>
        <v>0.31007885906040283</v>
      </c>
      <c r="J354" s="79"/>
      <c r="L354" s="79"/>
      <c r="M354" s="79"/>
      <c r="N354" s="79"/>
      <c r="O354" s="79"/>
      <c r="P354" s="79"/>
    </row>
    <row r="355" spans="1:16" x14ac:dyDescent="0.3">
      <c r="A355" s="79"/>
      <c r="C355" s="287"/>
      <c r="D355" s="287" t="s">
        <v>2800</v>
      </c>
      <c r="E355" s="76"/>
      <c r="F355" s="76"/>
      <c r="G355" s="293" t="s">
        <v>3594</v>
      </c>
      <c r="H355" s="293" t="s">
        <v>2698</v>
      </c>
      <c r="I355" s="287">
        <f t="shared" si="7"/>
        <v>0.31007885906040283</v>
      </c>
      <c r="J355" s="79"/>
      <c r="L355" s="79"/>
      <c r="M355" s="79"/>
      <c r="N355" s="79"/>
      <c r="O355" s="79"/>
      <c r="P355" s="79"/>
    </row>
    <row r="356" spans="1:16" x14ac:dyDescent="0.3">
      <c r="A356" s="79"/>
      <c r="C356" s="287"/>
      <c r="D356" s="287" t="s">
        <v>2801</v>
      </c>
      <c r="E356" s="76"/>
      <c r="F356" s="76"/>
      <c r="G356" s="293" t="s">
        <v>3594</v>
      </c>
      <c r="H356" s="293" t="s">
        <v>883</v>
      </c>
      <c r="I356" s="287">
        <f t="shared" si="7"/>
        <v>0.31007885906040283</v>
      </c>
      <c r="J356" s="79"/>
      <c r="L356" s="79"/>
      <c r="M356" s="79"/>
      <c r="N356" s="79"/>
      <c r="O356" s="79"/>
      <c r="P356" s="79"/>
    </row>
    <row r="357" spans="1:16" x14ac:dyDescent="0.3">
      <c r="A357" s="79"/>
      <c r="C357" s="287"/>
      <c r="D357" s="287" t="s">
        <v>2802</v>
      </c>
      <c r="E357" s="76"/>
      <c r="F357" s="76"/>
      <c r="G357" s="293" t="s">
        <v>3598</v>
      </c>
      <c r="H357" s="293" t="s">
        <v>889</v>
      </c>
      <c r="I357" s="287">
        <f t="shared" si="7"/>
        <v>0.38400638297872353</v>
      </c>
      <c r="J357" s="79"/>
      <c r="L357" s="79"/>
      <c r="M357" s="79"/>
      <c r="N357" s="79"/>
      <c r="O357" s="79"/>
      <c r="P357" s="79"/>
    </row>
    <row r="358" spans="1:16" x14ac:dyDescent="0.3">
      <c r="A358" s="79"/>
      <c r="C358" s="287"/>
      <c r="D358" s="287" t="s">
        <v>2803</v>
      </c>
      <c r="E358" s="76"/>
      <c r="F358" s="76"/>
      <c r="G358" s="293" t="s">
        <v>3598</v>
      </c>
      <c r="H358" s="293" t="s">
        <v>889</v>
      </c>
      <c r="I358" s="287">
        <f t="shared" si="7"/>
        <v>0.38400638297872353</v>
      </c>
      <c r="J358" s="79"/>
      <c r="L358" s="79"/>
      <c r="M358" s="79"/>
      <c r="N358" s="79"/>
      <c r="O358" s="79"/>
      <c r="P358" s="79"/>
    </row>
    <row r="359" spans="1:16" x14ac:dyDescent="0.3">
      <c r="A359" s="79"/>
      <c r="C359" s="287"/>
      <c r="D359" s="287" t="s">
        <v>2804</v>
      </c>
      <c r="E359" s="76"/>
      <c r="F359" s="76"/>
      <c r="G359" s="293" t="s">
        <v>2699</v>
      </c>
      <c r="H359" s="293" t="s">
        <v>889</v>
      </c>
      <c r="I359" s="287">
        <f t="shared" si="7"/>
        <v>-1</v>
      </c>
      <c r="J359" s="79"/>
      <c r="L359" s="79"/>
      <c r="M359" s="79"/>
      <c r="N359" s="79"/>
      <c r="O359" s="79"/>
      <c r="P359" s="79"/>
    </row>
    <row r="360" spans="1:16" x14ac:dyDescent="0.3">
      <c r="A360" s="79"/>
      <c r="C360" s="287"/>
      <c r="D360" s="287" t="s">
        <v>2805</v>
      </c>
      <c r="E360" s="76"/>
      <c r="F360" s="76"/>
      <c r="G360" s="293" t="s">
        <v>3598</v>
      </c>
      <c r="H360" s="293" t="s">
        <v>2699</v>
      </c>
      <c r="I360" s="287">
        <f t="shared" si="7"/>
        <v>0.38400638297872353</v>
      </c>
      <c r="J360" s="79"/>
      <c r="L360" s="79"/>
      <c r="M360" s="79"/>
      <c r="N360" s="79"/>
      <c r="O360" s="79"/>
      <c r="P360" s="79"/>
    </row>
    <row r="361" spans="1:16" x14ac:dyDescent="0.3">
      <c r="A361" s="79"/>
      <c r="C361" s="287">
        <v>0.21024999999999999</v>
      </c>
      <c r="D361" s="287" t="s">
        <v>2990</v>
      </c>
      <c r="E361" s="76"/>
      <c r="F361" s="76"/>
      <c r="G361" s="293" t="s">
        <v>3598</v>
      </c>
      <c r="H361" s="293" t="s">
        <v>2699</v>
      </c>
      <c r="I361" s="287">
        <f t="shared" si="7"/>
        <v>0.38400638297872353</v>
      </c>
      <c r="J361" s="79"/>
      <c r="L361" s="79"/>
      <c r="M361" s="79"/>
      <c r="N361" s="79"/>
      <c r="O361" s="79"/>
      <c r="P361" s="79"/>
    </row>
    <row r="362" spans="1:16" x14ac:dyDescent="0.3">
      <c r="A362" s="79"/>
      <c r="C362" s="287">
        <v>0.29090805084745752</v>
      </c>
      <c r="D362" s="287" t="s">
        <v>2806</v>
      </c>
      <c r="E362" s="76"/>
      <c r="F362" s="76"/>
      <c r="G362" s="293" t="s">
        <v>3598</v>
      </c>
      <c r="H362" s="293" t="s">
        <v>2699</v>
      </c>
      <c r="I362" s="287">
        <f t="shared" si="7"/>
        <v>0.38400638297872353</v>
      </c>
      <c r="J362" s="79"/>
      <c r="L362" s="79"/>
      <c r="M362" s="79"/>
      <c r="N362" s="79"/>
      <c r="O362" s="79"/>
      <c r="P362" s="79"/>
    </row>
    <row r="363" spans="1:16" x14ac:dyDescent="0.3">
      <c r="A363" s="79"/>
      <c r="C363" s="287">
        <v>0.25674999999999998</v>
      </c>
      <c r="D363" s="287" t="s">
        <v>2807</v>
      </c>
      <c r="E363" s="76"/>
      <c r="F363" s="76"/>
      <c r="G363" s="293" t="s">
        <v>3598</v>
      </c>
      <c r="H363" s="293" t="s">
        <v>892</v>
      </c>
      <c r="I363" s="287">
        <f t="shared" si="7"/>
        <v>0.38400638297872353</v>
      </c>
      <c r="J363" s="79"/>
      <c r="L363" s="79"/>
      <c r="M363" s="79"/>
      <c r="N363" s="79"/>
      <c r="O363" s="79"/>
      <c r="P363" s="79"/>
    </row>
    <row r="364" spans="1:16" x14ac:dyDescent="0.3">
      <c r="A364" s="79"/>
      <c r="C364" s="287">
        <v>0.3</v>
      </c>
      <c r="D364" s="287" t="s">
        <v>2808</v>
      </c>
      <c r="E364" s="76"/>
      <c r="F364" s="76"/>
      <c r="G364" s="293" t="s">
        <v>3598</v>
      </c>
      <c r="H364" s="293" t="s">
        <v>3339</v>
      </c>
      <c r="I364" s="287">
        <f t="shared" si="7"/>
        <v>0.38400638297872353</v>
      </c>
      <c r="J364" s="79"/>
      <c r="L364" s="79"/>
      <c r="M364" s="79"/>
      <c r="N364" s="79"/>
      <c r="O364" s="79"/>
      <c r="P364" s="79"/>
    </row>
    <row r="365" spans="1:16" x14ac:dyDescent="0.3">
      <c r="A365" s="79"/>
      <c r="C365" s="287">
        <v>0.30499999999999999</v>
      </c>
      <c r="D365" s="287" t="s">
        <v>2809</v>
      </c>
      <c r="E365" s="76"/>
      <c r="F365" s="76"/>
      <c r="G365" s="293" t="s">
        <v>4097</v>
      </c>
      <c r="H365" s="293" t="s">
        <v>3340</v>
      </c>
      <c r="I365" s="287">
        <f t="shared" si="7"/>
        <v>-1</v>
      </c>
      <c r="J365" s="79"/>
      <c r="L365" s="79"/>
      <c r="M365" s="79"/>
      <c r="N365" s="79"/>
      <c r="O365" s="79"/>
      <c r="P365" s="79"/>
    </row>
    <row r="366" spans="1:16" x14ac:dyDescent="0.3">
      <c r="A366" s="79"/>
      <c r="C366" s="287">
        <v>0.30499999999999999</v>
      </c>
      <c r="D366" s="287" t="s">
        <v>2810</v>
      </c>
      <c r="E366" s="76"/>
      <c r="F366" s="76"/>
      <c r="G366" s="293" t="s">
        <v>3342</v>
      </c>
      <c r="H366" s="293" t="s">
        <v>3341</v>
      </c>
      <c r="I366" s="287">
        <f t="shared" si="7"/>
        <v>-1</v>
      </c>
      <c r="J366" s="79"/>
      <c r="L366" s="79"/>
      <c r="M366" s="79"/>
      <c r="N366" s="79"/>
      <c r="O366" s="79"/>
      <c r="P366" s="79"/>
    </row>
    <row r="367" spans="1:16" x14ac:dyDescent="0.3">
      <c r="A367" s="79"/>
      <c r="C367" s="287">
        <v>0.31390000000000001</v>
      </c>
      <c r="D367" s="287" t="s">
        <v>1424</v>
      </c>
      <c r="E367" s="76"/>
      <c r="F367" s="76"/>
      <c r="G367" s="293" t="s">
        <v>3199</v>
      </c>
      <c r="H367" s="293" t="s">
        <v>3342</v>
      </c>
      <c r="I367" s="287">
        <f t="shared" si="7"/>
        <v>-0.34500000000000003</v>
      </c>
      <c r="J367" s="79"/>
      <c r="L367" s="79"/>
      <c r="M367" s="79"/>
      <c r="N367" s="79"/>
      <c r="O367" s="79"/>
      <c r="P367" s="79"/>
    </row>
    <row r="368" spans="1:16" x14ac:dyDescent="0.3">
      <c r="A368" s="79"/>
      <c r="C368" s="287">
        <v>0.29975000000000002</v>
      </c>
      <c r="D368" s="287" t="s">
        <v>2811</v>
      </c>
      <c r="E368" s="76"/>
      <c r="F368" s="76"/>
      <c r="G368" s="293" t="s">
        <v>447</v>
      </c>
      <c r="H368" s="293" t="s">
        <v>3343</v>
      </c>
      <c r="I368" s="287">
        <f t="shared" si="7"/>
        <v>-1</v>
      </c>
      <c r="J368" s="79"/>
      <c r="L368" s="79"/>
      <c r="M368" s="79"/>
      <c r="N368" s="79"/>
      <c r="O368" s="79"/>
      <c r="P368" s="79"/>
    </row>
    <row r="369" spans="1:16" x14ac:dyDescent="0.3">
      <c r="A369" s="79"/>
      <c r="C369" s="287">
        <v>0.29500000000000004</v>
      </c>
      <c r="D369" s="287" t="s">
        <v>2812</v>
      </c>
      <c r="E369" s="76"/>
      <c r="F369" s="76"/>
      <c r="G369" s="293" t="s">
        <v>4079</v>
      </c>
      <c r="H369" s="293" t="s">
        <v>3344</v>
      </c>
      <c r="I369" s="287">
        <f t="shared" si="7"/>
        <v>-1</v>
      </c>
      <c r="J369" s="79"/>
      <c r="L369" s="79"/>
      <c r="M369" s="79"/>
      <c r="N369" s="79"/>
      <c r="O369" s="79"/>
      <c r="P369" s="79"/>
    </row>
    <row r="370" spans="1:16" x14ac:dyDescent="0.3">
      <c r="A370" s="79"/>
      <c r="C370" s="287">
        <v>0.30499999999999999</v>
      </c>
      <c r="D370" s="287" t="s">
        <v>2813</v>
      </c>
      <c r="E370" s="76"/>
      <c r="F370" s="76"/>
      <c r="G370" s="293" t="s">
        <v>507</v>
      </c>
      <c r="H370" s="293" t="s">
        <v>201</v>
      </c>
      <c r="I370" s="287">
        <f t="shared" si="7"/>
        <v>-1</v>
      </c>
      <c r="J370" s="79"/>
      <c r="L370" s="79"/>
      <c r="M370" s="79"/>
      <c r="N370" s="79"/>
      <c r="O370" s="79"/>
      <c r="P370" s="79"/>
    </row>
    <row r="371" spans="1:16" x14ac:dyDescent="0.3">
      <c r="A371" s="79"/>
      <c r="C371" s="287">
        <v>0.38680416666666662</v>
      </c>
      <c r="D371" s="287" t="s">
        <v>367</v>
      </c>
      <c r="E371" s="76"/>
      <c r="F371" s="76"/>
      <c r="G371" s="293" t="s">
        <v>3463</v>
      </c>
      <c r="H371" s="293" t="s">
        <v>507</v>
      </c>
      <c r="I371" s="287">
        <f t="shared" si="7"/>
        <v>-1</v>
      </c>
      <c r="J371" s="79"/>
      <c r="L371" s="79"/>
      <c r="M371" s="79"/>
      <c r="N371" s="79"/>
      <c r="O371" s="79"/>
      <c r="P371" s="79"/>
    </row>
    <row r="372" spans="1:16" x14ac:dyDescent="0.3">
      <c r="A372" s="79"/>
      <c r="C372" s="287">
        <v>0.44011904761904763</v>
      </c>
      <c r="D372" s="287" t="s">
        <v>1427</v>
      </c>
      <c r="E372" s="76"/>
      <c r="F372" s="76"/>
      <c r="G372" s="293" t="s">
        <v>3463</v>
      </c>
      <c r="H372" s="293" t="s">
        <v>507</v>
      </c>
      <c r="I372" s="287">
        <f t="shared" si="7"/>
        <v>-1</v>
      </c>
      <c r="J372" s="79"/>
      <c r="L372" s="79"/>
      <c r="M372" s="79"/>
      <c r="N372" s="79"/>
      <c r="O372" s="79"/>
      <c r="P372" s="79"/>
    </row>
    <row r="373" spans="1:16" x14ac:dyDescent="0.3">
      <c r="A373" s="79"/>
      <c r="C373" s="287">
        <v>0.55000000000000004</v>
      </c>
      <c r="D373" s="287" t="s">
        <v>2814</v>
      </c>
      <c r="E373" s="76"/>
      <c r="F373" s="76"/>
      <c r="G373" s="293" t="s">
        <v>507</v>
      </c>
      <c r="H373" s="293" t="s">
        <v>3345</v>
      </c>
      <c r="I373" s="287">
        <f t="shared" si="7"/>
        <v>-1</v>
      </c>
      <c r="J373" s="79"/>
      <c r="L373" s="79"/>
      <c r="M373" s="79"/>
      <c r="N373" s="79"/>
      <c r="O373" s="79"/>
      <c r="P373" s="79"/>
    </row>
    <row r="374" spans="1:16" x14ac:dyDescent="0.3">
      <c r="A374" s="79"/>
      <c r="C374" s="287">
        <v>0.42800000000000005</v>
      </c>
      <c r="D374" s="287" t="s">
        <v>2815</v>
      </c>
      <c r="E374" s="76"/>
      <c r="F374" s="76"/>
      <c r="G374" s="293" t="s">
        <v>4098</v>
      </c>
      <c r="H374" s="293" t="s">
        <v>898</v>
      </c>
      <c r="I374" s="287">
        <f t="shared" si="7"/>
        <v>-1</v>
      </c>
      <c r="J374" s="79"/>
      <c r="L374" s="79"/>
      <c r="M374" s="79"/>
      <c r="N374" s="79"/>
      <c r="O374" s="79"/>
      <c r="P374" s="79"/>
    </row>
    <row r="375" spans="1:16" x14ac:dyDescent="0.3">
      <c r="A375" s="79"/>
      <c r="C375" s="287">
        <v>0.33674999999999999</v>
      </c>
      <c r="D375" s="287" t="s">
        <v>2816</v>
      </c>
      <c r="E375" s="76"/>
      <c r="F375" s="76"/>
      <c r="G375" s="293" t="s">
        <v>4069</v>
      </c>
      <c r="H375" s="293" t="s">
        <v>898</v>
      </c>
      <c r="I375" s="287">
        <f t="shared" si="7"/>
        <v>-1</v>
      </c>
      <c r="J375" s="79"/>
      <c r="L375" s="79"/>
      <c r="M375" s="79"/>
      <c r="N375" s="79"/>
      <c r="O375" s="79"/>
      <c r="P375" s="79"/>
    </row>
    <row r="376" spans="1:16" x14ac:dyDescent="0.3">
      <c r="A376" s="79"/>
      <c r="C376" s="287">
        <v>0.33899999999999997</v>
      </c>
      <c r="D376" s="287" t="s">
        <v>2817</v>
      </c>
      <c r="E376" s="76"/>
      <c r="F376" s="76"/>
      <c r="G376" s="293" t="s">
        <v>223</v>
      </c>
      <c r="H376" s="293" t="s">
        <v>901</v>
      </c>
      <c r="I376" s="287">
        <f t="shared" si="7"/>
        <v>0.36482352941176466</v>
      </c>
      <c r="J376" s="79"/>
      <c r="L376" s="79"/>
      <c r="M376" s="79"/>
      <c r="N376" s="79"/>
      <c r="O376" s="79"/>
      <c r="P376" s="79"/>
    </row>
    <row r="377" spans="1:16" x14ac:dyDescent="0.3">
      <c r="A377" s="79"/>
      <c r="C377" s="287">
        <v>0.25433050847457622</v>
      </c>
      <c r="D377" s="287" t="s">
        <v>2991</v>
      </c>
      <c r="E377" s="76"/>
      <c r="F377" s="76"/>
      <c r="G377" s="293" t="s">
        <v>160</v>
      </c>
      <c r="H377" s="293" t="s">
        <v>904</v>
      </c>
      <c r="I377" s="287">
        <f t="shared" si="7"/>
        <v>0.30551190476190476</v>
      </c>
      <c r="J377" s="79"/>
      <c r="L377" s="79"/>
      <c r="M377" s="79"/>
      <c r="N377" s="79"/>
      <c r="O377" s="79"/>
      <c r="P377" s="79"/>
    </row>
    <row r="378" spans="1:16" x14ac:dyDescent="0.3">
      <c r="A378" s="79"/>
      <c r="C378" s="287">
        <v>0.24199999999999999</v>
      </c>
      <c r="D378" s="287" t="s">
        <v>2992</v>
      </c>
      <c r="E378" s="76"/>
      <c r="F378" s="76"/>
      <c r="G378" s="293" t="s">
        <v>227</v>
      </c>
      <c r="H378" s="293" t="s">
        <v>907</v>
      </c>
      <c r="I378" s="287">
        <f t="shared" si="7"/>
        <v>0.37421428571428567</v>
      </c>
      <c r="J378" s="79"/>
      <c r="L378" s="79"/>
      <c r="M378" s="79"/>
      <c r="N378" s="79"/>
      <c r="O378" s="79"/>
      <c r="P378" s="79"/>
    </row>
    <row r="379" spans="1:16" x14ac:dyDescent="0.3">
      <c r="A379" s="79"/>
      <c r="C379" s="287">
        <v>0.24039090909090904</v>
      </c>
      <c r="D379" s="287" t="s">
        <v>1437</v>
      </c>
      <c r="E379" s="76"/>
      <c r="F379" s="76"/>
      <c r="G379" s="293" t="s">
        <v>437</v>
      </c>
      <c r="H379" s="293" t="s">
        <v>3346</v>
      </c>
      <c r="I379" s="287">
        <f t="shared" si="7"/>
        <v>1.0803636363636364</v>
      </c>
      <c r="J379" s="79"/>
      <c r="L379" s="79"/>
      <c r="M379" s="79"/>
      <c r="N379" s="79"/>
      <c r="O379" s="79"/>
      <c r="P379" s="79"/>
    </row>
    <row r="380" spans="1:16" x14ac:dyDescent="0.3">
      <c r="A380" s="79"/>
      <c r="C380" s="287">
        <v>0.25</v>
      </c>
      <c r="D380" s="287" t="s">
        <v>2993</v>
      </c>
      <c r="E380" s="76"/>
      <c r="F380" s="76"/>
      <c r="G380" s="293" t="s">
        <v>3347</v>
      </c>
      <c r="H380" s="293" t="s">
        <v>3346</v>
      </c>
      <c r="I380" s="287">
        <f t="shared" si="7"/>
        <v>-1</v>
      </c>
      <c r="J380" s="79"/>
      <c r="L380" s="79"/>
      <c r="M380" s="79"/>
      <c r="N380" s="79"/>
      <c r="O380" s="79"/>
      <c r="P380" s="79"/>
    </row>
    <row r="381" spans="1:16" x14ac:dyDescent="0.3">
      <c r="A381" s="79"/>
      <c r="C381" s="287">
        <v>0.29253571428571423</v>
      </c>
      <c r="D381" s="287" t="s">
        <v>2994</v>
      </c>
      <c r="E381" s="76"/>
      <c r="F381" s="76"/>
      <c r="G381" s="293" t="s">
        <v>3347</v>
      </c>
      <c r="H381" s="293" t="s">
        <v>3346</v>
      </c>
      <c r="I381" s="287">
        <f t="shared" si="7"/>
        <v>-1</v>
      </c>
      <c r="J381" s="79"/>
      <c r="L381" s="79"/>
      <c r="M381" s="79"/>
      <c r="N381" s="79"/>
      <c r="O381" s="79"/>
      <c r="P381" s="79"/>
    </row>
    <row r="382" spans="1:16" x14ac:dyDescent="0.3">
      <c r="A382" s="79"/>
      <c r="C382" s="287">
        <v>0.27250000000000002</v>
      </c>
      <c r="D382" s="287" t="s">
        <v>1440</v>
      </c>
      <c r="E382" s="76"/>
      <c r="F382" s="76"/>
      <c r="G382" s="293" t="s">
        <v>437</v>
      </c>
      <c r="H382" s="293" t="s">
        <v>3347</v>
      </c>
      <c r="I382" s="287">
        <f t="shared" si="7"/>
        <v>1.0803636363636364</v>
      </c>
      <c r="J382" s="79"/>
      <c r="L382" s="79"/>
      <c r="M382" s="79"/>
      <c r="N382" s="79"/>
      <c r="O382" s="79"/>
      <c r="P382" s="79"/>
    </row>
    <row r="383" spans="1:16" x14ac:dyDescent="0.3">
      <c r="A383" s="79"/>
      <c r="C383" s="287">
        <v>-0.294421875</v>
      </c>
      <c r="D383" s="287" t="s">
        <v>2818</v>
      </c>
      <c r="E383" s="76"/>
      <c r="F383" s="76"/>
      <c r="G383" s="293" t="s">
        <v>4074</v>
      </c>
      <c r="H383" s="293" t="s">
        <v>3348</v>
      </c>
      <c r="I383" s="287">
        <f t="shared" si="7"/>
        <v>1.0594852150537635</v>
      </c>
      <c r="J383" s="79"/>
      <c r="L383" s="79"/>
      <c r="M383" s="79"/>
      <c r="N383" s="79"/>
      <c r="O383" s="79"/>
      <c r="P383" s="79"/>
    </row>
    <row r="384" spans="1:16" x14ac:dyDescent="0.3">
      <c r="A384" s="79"/>
      <c r="C384" s="287"/>
      <c r="D384" s="287" t="s">
        <v>1443</v>
      </c>
      <c r="E384" s="76"/>
      <c r="F384" s="76"/>
      <c r="G384" s="293" t="s">
        <v>4074</v>
      </c>
      <c r="H384" s="293" t="s">
        <v>916</v>
      </c>
      <c r="I384" s="287">
        <f t="shared" si="7"/>
        <v>1.0594852150537635</v>
      </c>
      <c r="J384" s="79"/>
      <c r="L384" s="79"/>
      <c r="M384" s="79"/>
      <c r="N384" s="79"/>
      <c r="O384" s="79"/>
      <c r="P384" s="79"/>
    </row>
    <row r="385" spans="1:16" x14ac:dyDescent="0.3">
      <c r="A385" s="79"/>
      <c r="C385" s="287">
        <v>0.29775000000000001</v>
      </c>
      <c r="D385" s="287" t="s">
        <v>2995</v>
      </c>
      <c r="E385" s="76"/>
      <c r="F385" s="76"/>
      <c r="G385" s="293" t="s">
        <v>2700</v>
      </c>
      <c r="H385" s="293" t="s">
        <v>919</v>
      </c>
      <c r="I385" s="287">
        <f t="shared" si="7"/>
        <v>-1</v>
      </c>
      <c r="J385" s="79"/>
      <c r="L385" s="79"/>
      <c r="M385" s="79"/>
      <c r="N385" s="79"/>
      <c r="O385" s="79"/>
      <c r="P385" s="79"/>
    </row>
    <row r="386" spans="1:16" x14ac:dyDescent="0.3">
      <c r="A386" s="79"/>
      <c r="C386" s="287">
        <v>0.38825000000000004</v>
      </c>
      <c r="D386" s="287" t="s">
        <v>2819</v>
      </c>
      <c r="E386" s="76"/>
      <c r="F386" s="76"/>
      <c r="G386" s="293" t="s">
        <v>3608</v>
      </c>
      <c r="H386" s="293" t="s">
        <v>919</v>
      </c>
      <c r="I386" s="287">
        <f t="shared" si="7"/>
        <v>0.4068869047619047</v>
      </c>
      <c r="J386" s="79"/>
      <c r="L386" s="79"/>
      <c r="M386" s="79"/>
      <c r="N386" s="79"/>
      <c r="O386" s="79"/>
      <c r="P386" s="79"/>
    </row>
    <row r="387" spans="1:16" x14ac:dyDescent="0.3">
      <c r="A387" s="79"/>
      <c r="C387" s="287">
        <v>0.28324999999999995</v>
      </c>
      <c r="D387" s="287" t="s">
        <v>2820</v>
      </c>
      <c r="E387" s="76"/>
      <c r="F387" s="76"/>
      <c r="G387" s="293" t="s">
        <v>3608</v>
      </c>
      <c r="H387" s="293" t="s">
        <v>919</v>
      </c>
      <c r="I387" s="287">
        <f t="shared" si="7"/>
        <v>0.4068869047619047</v>
      </c>
      <c r="J387" s="79"/>
      <c r="L387" s="79"/>
      <c r="M387" s="79"/>
      <c r="N387" s="79"/>
      <c r="O387" s="79"/>
      <c r="P387" s="79"/>
    </row>
    <row r="388" spans="1:16" x14ac:dyDescent="0.3">
      <c r="A388" s="79"/>
      <c r="C388" s="287">
        <v>0.39259615384615382</v>
      </c>
      <c r="D388" s="287" t="s">
        <v>2821</v>
      </c>
      <c r="E388" s="76"/>
      <c r="F388" s="76"/>
      <c r="G388" s="293" t="s">
        <v>3608</v>
      </c>
      <c r="H388" s="293" t="s">
        <v>2700</v>
      </c>
      <c r="I388" s="287">
        <f t="shared" ref="I388:I451" si="8">IFERROR(AVERAGEIF(D$3:D$660,G388,C$3:C$660),-1)</f>
        <v>0.4068869047619047</v>
      </c>
      <c r="J388" s="79"/>
      <c r="L388" s="79"/>
      <c r="M388" s="79"/>
      <c r="N388" s="79"/>
      <c r="O388" s="79"/>
      <c r="P388" s="79"/>
    </row>
    <row r="389" spans="1:16" x14ac:dyDescent="0.3">
      <c r="A389" s="79"/>
      <c r="C389" s="287">
        <v>0.33571875000000007</v>
      </c>
      <c r="D389" s="287" t="s">
        <v>1476</v>
      </c>
      <c r="E389" s="76"/>
      <c r="F389" s="76"/>
      <c r="G389" s="293" t="s">
        <v>3608</v>
      </c>
      <c r="H389" s="293" t="s">
        <v>2700</v>
      </c>
      <c r="I389" s="287">
        <f t="shared" si="8"/>
        <v>0.4068869047619047</v>
      </c>
      <c r="J389" s="79"/>
      <c r="L389" s="79"/>
      <c r="M389" s="79"/>
      <c r="N389" s="79"/>
      <c r="O389" s="79"/>
      <c r="P389" s="79"/>
    </row>
    <row r="390" spans="1:16" x14ac:dyDescent="0.3">
      <c r="A390" s="79"/>
      <c r="C390" s="287">
        <v>0.42845</v>
      </c>
      <c r="D390" s="287" t="s">
        <v>2822</v>
      </c>
      <c r="E390" s="76"/>
      <c r="F390" s="76"/>
      <c r="G390" s="293" t="s">
        <v>3608</v>
      </c>
      <c r="H390" s="293" t="s">
        <v>2700</v>
      </c>
      <c r="I390" s="287">
        <f t="shared" si="8"/>
        <v>0.4068869047619047</v>
      </c>
      <c r="J390" s="79"/>
      <c r="L390" s="79"/>
      <c r="M390" s="79"/>
      <c r="N390" s="79"/>
      <c r="O390" s="79"/>
      <c r="P390" s="79"/>
    </row>
    <row r="391" spans="1:16" x14ac:dyDescent="0.3">
      <c r="A391" s="79"/>
      <c r="C391" s="287">
        <v>0.29499999999999998</v>
      </c>
      <c r="D391" s="287" t="s">
        <v>1479</v>
      </c>
      <c r="E391" s="76"/>
      <c r="F391" s="76"/>
      <c r="G391" s="293" t="s">
        <v>3608</v>
      </c>
      <c r="H391" s="293" t="s">
        <v>2701</v>
      </c>
      <c r="I391" s="287">
        <f t="shared" si="8"/>
        <v>0.4068869047619047</v>
      </c>
      <c r="J391" s="79"/>
      <c r="L391" s="79"/>
      <c r="M391" s="79"/>
      <c r="N391" s="79"/>
      <c r="O391" s="79"/>
      <c r="P391" s="79"/>
    </row>
    <row r="392" spans="1:16" x14ac:dyDescent="0.3">
      <c r="A392" s="79"/>
      <c r="C392" s="287">
        <v>0.37624999999999997</v>
      </c>
      <c r="D392" s="287" t="s">
        <v>2823</v>
      </c>
      <c r="E392" s="76"/>
      <c r="F392" s="76"/>
      <c r="G392" s="293" t="s">
        <v>3608</v>
      </c>
      <c r="H392" s="293" t="s">
        <v>925</v>
      </c>
      <c r="I392" s="287">
        <f t="shared" si="8"/>
        <v>0.4068869047619047</v>
      </c>
      <c r="J392" s="79"/>
      <c r="L392" s="79"/>
      <c r="M392" s="79"/>
      <c r="N392" s="79"/>
      <c r="O392" s="79"/>
      <c r="P392" s="79"/>
    </row>
    <row r="393" spans="1:16" x14ac:dyDescent="0.3">
      <c r="A393" s="79"/>
      <c r="C393" s="287">
        <v>0.39860714285714288</v>
      </c>
      <c r="D393" s="287" t="s">
        <v>2824</v>
      </c>
      <c r="E393" s="76"/>
      <c r="F393" s="76"/>
      <c r="G393" s="293" t="s">
        <v>2702</v>
      </c>
      <c r="H393" s="293" t="s">
        <v>595</v>
      </c>
      <c r="I393" s="287">
        <f t="shared" si="8"/>
        <v>-1</v>
      </c>
      <c r="J393" s="79"/>
      <c r="L393" s="79"/>
      <c r="M393" s="79"/>
      <c r="N393" s="79"/>
      <c r="O393" s="79"/>
      <c r="P393" s="79"/>
    </row>
    <row r="394" spans="1:16" x14ac:dyDescent="0.3">
      <c r="A394" s="79"/>
      <c r="C394" s="287">
        <v>0.35099999999999998</v>
      </c>
      <c r="D394" s="287" t="s">
        <v>1482</v>
      </c>
      <c r="E394" s="76"/>
      <c r="F394" s="76"/>
      <c r="G394" s="293" t="s">
        <v>3615</v>
      </c>
      <c r="H394" s="293" t="s">
        <v>595</v>
      </c>
      <c r="I394" s="287">
        <f t="shared" si="8"/>
        <v>0.82627777777777789</v>
      </c>
      <c r="J394" s="79"/>
      <c r="L394" s="79"/>
      <c r="M394" s="79"/>
      <c r="N394" s="79"/>
      <c r="O394" s="79"/>
      <c r="P394" s="79"/>
    </row>
    <row r="395" spans="1:16" x14ac:dyDescent="0.3">
      <c r="A395" s="79"/>
      <c r="C395" s="287">
        <v>0.3984928571428572</v>
      </c>
      <c r="D395" s="287" t="s">
        <v>2825</v>
      </c>
      <c r="E395" s="76"/>
      <c r="F395" s="76"/>
      <c r="G395" s="293" t="s">
        <v>3615</v>
      </c>
      <c r="H395" s="293" t="s">
        <v>595</v>
      </c>
      <c r="I395" s="287">
        <f t="shared" si="8"/>
        <v>0.82627777777777789</v>
      </c>
      <c r="J395" s="79"/>
      <c r="L395" s="79"/>
      <c r="M395" s="79"/>
      <c r="N395" s="79"/>
      <c r="O395" s="79"/>
      <c r="P395" s="79"/>
    </row>
    <row r="396" spans="1:16" x14ac:dyDescent="0.3">
      <c r="A396" s="79"/>
      <c r="C396" s="287">
        <v>0.36155921052631573</v>
      </c>
      <c r="D396" s="287" t="s">
        <v>1485</v>
      </c>
      <c r="E396" s="76"/>
      <c r="F396" s="76"/>
      <c r="G396" s="293" t="s">
        <v>3615</v>
      </c>
      <c r="H396" s="293" t="s">
        <v>2702</v>
      </c>
      <c r="I396" s="287">
        <f t="shared" si="8"/>
        <v>0.82627777777777789</v>
      </c>
      <c r="J396" s="79"/>
      <c r="L396" s="79"/>
      <c r="M396" s="79"/>
      <c r="N396" s="79"/>
      <c r="O396" s="79"/>
      <c r="P396" s="79"/>
    </row>
    <row r="397" spans="1:16" x14ac:dyDescent="0.3">
      <c r="A397" s="79"/>
      <c r="C397" s="287">
        <v>0.44377777777777777</v>
      </c>
      <c r="D397" s="287" t="s">
        <v>2826</v>
      </c>
      <c r="E397" s="76"/>
      <c r="F397" s="76"/>
      <c r="G397" s="293" t="s">
        <v>3615</v>
      </c>
      <c r="H397" s="293" t="s">
        <v>2702</v>
      </c>
      <c r="I397" s="287">
        <f t="shared" si="8"/>
        <v>0.82627777777777789</v>
      </c>
      <c r="J397" s="79"/>
      <c r="L397" s="79"/>
      <c r="M397" s="79"/>
      <c r="N397" s="79"/>
      <c r="O397" s="79"/>
      <c r="P397" s="79"/>
    </row>
    <row r="398" spans="1:16" x14ac:dyDescent="0.3">
      <c r="A398" s="79"/>
      <c r="C398" s="287">
        <v>0.33449999999999996</v>
      </c>
      <c r="D398" s="287" t="s">
        <v>1488</v>
      </c>
      <c r="E398" s="76"/>
      <c r="F398" s="76"/>
      <c r="G398" s="293" t="s">
        <v>3615</v>
      </c>
      <c r="H398" s="293" t="s">
        <v>2702</v>
      </c>
      <c r="I398" s="287">
        <f t="shared" si="8"/>
        <v>0.82627777777777789</v>
      </c>
      <c r="J398" s="79"/>
      <c r="L398" s="79"/>
      <c r="M398" s="79"/>
      <c r="N398" s="79"/>
      <c r="O398" s="79"/>
      <c r="P398" s="79"/>
    </row>
    <row r="399" spans="1:16" x14ac:dyDescent="0.3">
      <c r="A399" s="79"/>
      <c r="C399" s="287">
        <v>0.44209999999999994</v>
      </c>
      <c r="D399" s="287" t="s">
        <v>2827</v>
      </c>
      <c r="E399" s="76"/>
      <c r="F399" s="76"/>
      <c r="G399" s="293" t="s">
        <v>2703</v>
      </c>
      <c r="H399" s="293" t="s">
        <v>591</v>
      </c>
      <c r="I399" s="287">
        <f t="shared" si="8"/>
        <v>-1</v>
      </c>
      <c r="J399" s="79"/>
      <c r="L399" s="79"/>
      <c r="M399" s="79"/>
      <c r="N399" s="79"/>
      <c r="O399" s="79"/>
      <c r="P399" s="79"/>
    </row>
    <row r="400" spans="1:16" x14ac:dyDescent="0.3">
      <c r="A400" s="79"/>
      <c r="C400" s="287">
        <v>0.33933333333333332</v>
      </c>
      <c r="D400" s="287" t="s">
        <v>1491</v>
      </c>
      <c r="E400" s="76"/>
      <c r="F400" s="76"/>
      <c r="G400" s="293" t="s">
        <v>3619</v>
      </c>
      <c r="H400" s="293" t="s">
        <v>591</v>
      </c>
      <c r="I400" s="287">
        <f t="shared" si="8"/>
        <v>0.91570689655172399</v>
      </c>
      <c r="J400" s="79"/>
      <c r="L400" s="79"/>
      <c r="M400" s="79"/>
      <c r="N400" s="79"/>
      <c r="O400" s="79"/>
      <c r="P400" s="79"/>
    </row>
    <row r="401" spans="1:16" x14ac:dyDescent="0.3">
      <c r="A401" s="79"/>
      <c r="C401" s="287">
        <v>0.39132758620689612</v>
      </c>
      <c r="D401" s="287" t="s">
        <v>2828</v>
      </c>
      <c r="E401" s="76"/>
      <c r="F401" s="76"/>
      <c r="G401" s="293" t="s">
        <v>3619</v>
      </c>
      <c r="H401" s="293" t="s">
        <v>591</v>
      </c>
      <c r="I401" s="287">
        <f t="shared" si="8"/>
        <v>0.91570689655172399</v>
      </c>
      <c r="J401" s="79"/>
      <c r="L401" s="79"/>
      <c r="M401" s="79"/>
      <c r="N401" s="79"/>
      <c r="O401" s="79"/>
      <c r="P401" s="79"/>
    </row>
    <row r="402" spans="1:16" x14ac:dyDescent="0.3">
      <c r="A402" s="79"/>
      <c r="C402" s="287">
        <v>0.37649999999999995</v>
      </c>
      <c r="D402" s="287" t="s">
        <v>2829</v>
      </c>
      <c r="E402" s="76"/>
      <c r="F402" s="76"/>
      <c r="G402" s="293" t="s">
        <v>3619</v>
      </c>
      <c r="H402" s="293" t="s">
        <v>2703</v>
      </c>
      <c r="I402" s="287">
        <f t="shared" si="8"/>
        <v>0.91570689655172399</v>
      </c>
      <c r="J402" s="79"/>
      <c r="L402" s="79"/>
      <c r="M402" s="79"/>
      <c r="N402" s="79"/>
      <c r="O402" s="79"/>
      <c r="P402" s="79"/>
    </row>
    <row r="403" spans="1:16" x14ac:dyDescent="0.3">
      <c r="A403" s="79"/>
      <c r="C403" s="287">
        <v>0.4</v>
      </c>
      <c r="D403" s="287" t="s">
        <v>2830</v>
      </c>
      <c r="E403" s="76"/>
      <c r="F403" s="76"/>
      <c r="G403" s="293" t="s">
        <v>3619</v>
      </c>
      <c r="H403" s="293" t="s">
        <v>2703</v>
      </c>
      <c r="I403" s="287">
        <f t="shared" si="8"/>
        <v>0.91570689655172399</v>
      </c>
      <c r="J403" s="79"/>
      <c r="L403" s="79"/>
      <c r="M403" s="79"/>
      <c r="N403" s="79"/>
      <c r="O403" s="79"/>
      <c r="P403" s="79"/>
    </row>
    <row r="404" spans="1:16" x14ac:dyDescent="0.3">
      <c r="A404" s="79"/>
      <c r="C404" s="287">
        <v>0.3558415492957745</v>
      </c>
      <c r="D404" s="287" t="s">
        <v>1494</v>
      </c>
      <c r="E404" s="76"/>
      <c r="F404" s="76"/>
      <c r="G404" s="293" t="s">
        <v>3619</v>
      </c>
      <c r="H404" s="293" t="s">
        <v>2703</v>
      </c>
      <c r="I404" s="287">
        <f t="shared" si="8"/>
        <v>0.91570689655172399</v>
      </c>
      <c r="J404" s="79"/>
      <c r="L404" s="79"/>
      <c r="M404" s="79"/>
      <c r="N404" s="79"/>
      <c r="O404" s="79"/>
      <c r="P404" s="79"/>
    </row>
    <row r="405" spans="1:16" x14ac:dyDescent="0.3">
      <c r="A405" s="79"/>
      <c r="C405" s="287">
        <v>0.32999999999999996</v>
      </c>
      <c r="D405" s="287" t="s">
        <v>2831</v>
      </c>
      <c r="E405" s="76"/>
      <c r="F405" s="76"/>
      <c r="G405" s="293" t="s">
        <v>3619</v>
      </c>
      <c r="H405" s="293" t="s">
        <v>935</v>
      </c>
      <c r="I405" s="287">
        <f t="shared" si="8"/>
        <v>0.91570689655172399</v>
      </c>
      <c r="J405" s="79"/>
      <c r="L405" s="79"/>
      <c r="M405" s="79"/>
      <c r="N405" s="79"/>
      <c r="O405" s="79"/>
      <c r="P405" s="79"/>
    </row>
    <row r="406" spans="1:16" x14ac:dyDescent="0.3">
      <c r="A406" s="79"/>
      <c r="C406" s="287">
        <v>0.38874999999999998</v>
      </c>
      <c r="D406" s="287" t="s">
        <v>2832</v>
      </c>
      <c r="E406" s="76"/>
      <c r="F406" s="76"/>
      <c r="G406" s="293" t="s">
        <v>3634</v>
      </c>
      <c r="H406" s="293" t="s">
        <v>938</v>
      </c>
      <c r="I406" s="287">
        <f t="shared" si="8"/>
        <v>0.50100000000000011</v>
      </c>
      <c r="J406" s="79"/>
      <c r="L406" s="79"/>
      <c r="M406" s="79"/>
      <c r="N406" s="79"/>
      <c r="O406" s="79"/>
      <c r="P406" s="79"/>
    </row>
    <row r="407" spans="1:16" x14ac:dyDescent="0.3">
      <c r="A407" s="79"/>
      <c r="C407" s="287"/>
      <c r="D407" s="287" t="s">
        <v>2833</v>
      </c>
      <c r="E407" s="76"/>
      <c r="F407" s="76"/>
      <c r="G407" s="293" t="s">
        <v>3634</v>
      </c>
      <c r="H407" s="293" t="s">
        <v>938</v>
      </c>
      <c r="I407" s="287">
        <f t="shared" si="8"/>
        <v>0.50100000000000011</v>
      </c>
      <c r="J407" s="79"/>
      <c r="L407" s="79"/>
      <c r="M407" s="79"/>
      <c r="N407" s="79"/>
      <c r="O407" s="79"/>
      <c r="P407" s="79"/>
    </row>
    <row r="408" spans="1:16" x14ac:dyDescent="0.3">
      <c r="A408" s="79"/>
      <c r="C408" s="287">
        <v>0.34</v>
      </c>
      <c r="D408" s="287" t="s">
        <v>2834</v>
      </c>
      <c r="E408" s="76"/>
      <c r="F408" s="76"/>
      <c r="G408" s="293" t="s">
        <v>3349</v>
      </c>
      <c r="H408" s="293" t="s">
        <v>938</v>
      </c>
      <c r="I408" s="287">
        <f t="shared" si="8"/>
        <v>-1</v>
      </c>
      <c r="J408" s="79"/>
      <c r="L408" s="79"/>
      <c r="M408" s="79"/>
      <c r="N408" s="79"/>
      <c r="O408" s="79"/>
      <c r="P408" s="79"/>
    </row>
    <row r="409" spans="1:16" x14ac:dyDescent="0.3">
      <c r="A409" s="79"/>
      <c r="C409" s="287">
        <v>-0.34500000000000003</v>
      </c>
      <c r="D409" s="287" t="s">
        <v>2996</v>
      </c>
      <c r="E409" s="76"/>
      <c r="F409" s="76"/>
      <c r="G409" s="293" t="s">
        <v>3634</v>
      </c>
      <c r="H409" s="293" t="s">
        <v>3349</v>
      </c>
      <c r="I409" s="287">
        <f t="shared" si="8"/>
        <v>0.50100000000000011</v>
      </c>
      <c r="J409" s="79"/>
      <c r="L409" s="79"/>
      <c r="M409" s="79"/>
      <c r="N409" s="79"/>
      <c r="O409" s="79"/>
      <c r="P409" s="79"/>
    </row>
    <row r="410" spans="1:16" x14ac:dyDescent="0.3">
      <c r="A410" s="79"/>
      <c r="C410" s="287">
        <v>0.51700000000000002</v>
      </c>
      <c r="D410" s="287" t="s">
        <v>2997</v>
      </c>
      <c r="E410" s="76"/>
      <c r="F410" s="76"/>
      <c r="G410" s="293" t="s">
        <v>3648</v>
      </c>
      <c r="H410" s="293" t="s">
        <v>2704</v>
      </c>
      <c r="I410" s="287">
        <f t="shared" si="8"/>
        <v>0.45136842105263159</v>
      </c>
      <c r="J410" s="79"/>
      <c r="L410" s="79"/>
      <c r="M410" s="79"/>
      <c r="N410" s="79"/>
      <c r="O410" s="79"/>
      <c r="P410" s="79"/>
    </row>
    <row r="411" spans="1:16" x14ac:dyDescent="0.3">
      <c r="A411" s="79"/>
      <c r="C411" s="287">
        <v>0.56174999999999997</v>
      </c>
      <c r="D411" s="287" t="s">
        <v>2835</v>
      </c>
      <c r="E411" s="76"/>
      <c r="F411" s="76"/>
      <c r="G411" s="293" t="s">
        <v>3350</v>
      </c>
      <c r="H411" s="293" t="s">
        <v>593</v>
      </c>
      <c r="I411" s="287">
        <f t="shared" si="8"/>
        <v>-1</v>
      </c>
      <c r="J411" s="79"/>
      <c r="L411" s="79"/>
      <c r="M411" s="79"/>
      <c r="N411" s="79"/>
      <c r="O411" s="79"/>
      <c r="P411" s="79"/>
    </row>
    <row r="412" spans="1:16" x14ac:dyDescent="0.3">
      <c r="A412" s="79"/>
      <c r="C412" s="287">
        <v>0.45724999999999993</v>
      </c>
      <c r="D412" s="287" t="s">
        <v>2836</v>
      </c>
      <c r="E412" s="76"/>
      <c r="F412" s="76"/>
      <c r="G412" s="293" t="s">
        <v>3622</v>
      </c>
      <c r="H412" s="293" t="s">
        <v>593</v>
      </c>
      <c r="I412" s="287">
        <f t="shared" si="8"/>
        <v>0.33110810810810815</v>
      </c>
      <c r="J412" s="79"/>
      <c r="L412" s="79"/>
      <c r="M412" s="79"/>
      <c r="N412" s="79"/>
      <c r="O412" s="79"/>
      <c r="P412" s="79"/>
    </row>
    <row r="413" spans="1:16" x14ac:dyDescent="0.3">
      <c r="A413" s="79"/>
      <c r="C413" s="287">
        <v>0.22791666666666666</v>
      </c>
      <c r="D413" s="287" t="s">
        <v>2998</v>
      </c>
      <c r="E413" s="76"/>
      <c r="F413" s="76"/>
      <c r="G413" s="293" t="s">
        <v>3622</v>
      </c>
      <c r="H413" s="293" t="s">
        <v>3350</v>
      </c>
      <c r="I413" s="287">
        <f t="shared" si="8"/>
        <v>0.33110810810810815</v>
      </c>
      <c r="J413" s="79"/>
      <c r="L413" s="79"/>
      <c r="M413" s="79"/>
      <c r="N413" s="79"/>
      <c r="O413" s="79"/>
      <c r="P413" s="79"/>
    </row>
    <row r="414" spans="1:16" x14ac:dyDescent="0.3">
      <c r="A414" s="79"/>
      <c r="C414" s="287">
        <v>0.41825000000000001</v>
      </c>
      <c r="D414" s="287" t="s">
        <v>2837</v>
      </c>
      <c r="E414" s="76"/>
      <c r="F414" s="76"/>
      <c r="G414" s="293" t="s">
        <v>3622</v>
      </c>
      <c r="H414" s="293" t="s">
        <v>3350</v>
      </c>
      <c r="I414" s="287">
        <f t="shared" si="8"/>
        <v>0.33110810810810815</v>
      </c>
      <c r="J414" s="79"/>
      <c r="L414" s="79"/>
      <c r="M414" s="79"/>
      <c r="N414" s="79"/>
      <c r="O414" s="79"/>
      <c r="P414" s="79"/>
    </row>
    <row r="415" spans="1:16" x14ac:dyDescent="0.3">
      <c r="A415" s="79"/>
      <c r="C415" s="287">
        <v>0.56125000000000003</v>
      </c>
      <c r="D415" s="287" t="s">
        <v>2838</v>
      </c>
      <c r="E415" s="76"/>
      <c r="F415" s="76"/>
      <c r="G415" s="293" t="s">
        <v>2705</v>
      </c>
      <c r="H415" s="293" t="s">
        <v>548</v>
      </c>
      <c r="I415" s="287">
        <f t="shared" si="8"/>
        <v>-1</v>
      </c>
      <c r="J415" s="79"/>
      <c r="L415" s="79"/>
      <c r="M415" s="79"/>
      <c r="N415" s="79"/>
      <c r="O415" s="79"/>
      <c r="P415" s="79"/>
    </row>
    <row r="416" spans="1:16" x14ac:dyDescent="0.3">
      <c r="A416" s="79"/>
      <c r="C416" s="287">
        <v>0.54574999999999996</v>
      </c>
      <c r="D416" s="287" t="s">
        <v>2839</v>
      </c>
      <c r="E416" s="76"/>
      <c r="F416" s="76"/>
      <c r="G416" s="293" t="s">
        <v>3624</v>
      </c>
      <c r="H416" s="293" t="s">
        <v>548</v>
      </c>
      <c r="I416" s="287">
        <f t="shared" si="8"/>
        <v>0.34195061728395049</v>
      </c>
      <c r="J416" s="79"/>
      <c r="L416" s="79"/>
      <c r="M416" s="79"/>
      <c r="N416" s="79"/>
      <c r="O416" s="79"/>
      <c r="P416" s="79"/>
    </row>
    <row r="417" spans="1:16" x14ac:dyDescent="0.3">
      <c r="A417" s="79"/>
      <c r="C417" s="287">
        <v>0.53841666666666665</v>
      </c>
      <c r="D417" s="287" t="s">
        <v>2840</v>
      </c>
      <c r="E417" s="76"/>
      <c r="F417" s="76"/>
      <c r="G417" s="293" t="s">
        <v>3624</v>
      </c>
      <c r="H417" s="293" t="s">
        <v>548</v>
      </c>
      <c r="I417" s="287">
        <f t="shared" si="8"/>
        <v>0.34195061728395049</v>
      </c>
      <c r="J417" s="79"/>
      <c r="L417" s="79"/>
      <c r="M417" s="79"/>
      <c r="N417" s="79"/>
      <c r="O417" s="79"/>
      <c r="P417" s="79"/>
    </row>
    <row r="418" spans="1:16" x14ac:dyDescent="0.3">
      <c r="A418" s="79"/>
      <c r="C418" s="287"/>
      <c r="D418" s="287" t="s">
        <v>2841</v>
      </c>
      <c r="E418" s="76"/>
      <c r="F418" s="76"/>
      <c r="G418" s="293" t="s">
        <v>3624</v>
      </c>
      <c r="H418" s="293" t="s">
        <v>2705</v>
      </c>
      <c r="I418" s="287">
        <f t="shared" si="8"/>
        <v>0.34195061728395049</v>
      </c>
      <c r="J418" s="79"/>
      <c r="L418" s="79"/>
      <c r="M418" s="79"/>
      <c r="N418" s="79"/>
      <c r="O418" s="79"/>
      <c r="P418" s="79"/>
    </row>
    <row r="419" spans="1:16" x14ac:dyDescent="0.3">
      <c r="A419" s="79"/>
      <c r="C419" s="287">
        <v>0.35991666666666661</v>
      </c>
      <c r="D419" s="287" t="s">
        <v>2842</v>
      </c>
      <c r="E419" s="76"/>
      <c r="F419" s="76"/>
      <c r="G419" s="293" t="s">
        <v>3624</v>
      </c>
      <c r="H419" s="293" t="s">
        <v>2705</v>
      </c>
      <c r="I419" s="287">
        <f t="shared" si="8"/>
        <v>0.34195061728395049</v>
      </c>
      <c r="J419" s="79"/>
      <c r="L419" s="79"/>
      <c r="M419" s="79"/>
      <c r="N419" s="79"/>
      <c r="O419" s="79"/>
      <c r="P419" s="79"/>
    </row>
    <row r="420" spans="1:16" x14ac:dyDescent="0.3">
      <c r="A420" s="79"/>
      <c r="C420" s="287">
        <v>0.56575000000000009</v>
      </c>
      <c r="D420" s="287" t="s">
        <v>2843</v>
      </c>
      <c r="E420" s="76"/>
      <c r="F420" s="76"/>
      <c r="G420" s="293" t="s">
        <v>3624</v>
      </c>
      <c r="H420" s="293" t="s">
        <v>2705</v>
      </c>
      <c r="I420" s="287">
        <f t="shared" si="8"/>
        <v>0.34195061728395049</v>
      </c>
      <c r="J420" s="79"/>
      <c r="L420" s="79"/>
      <c r="M420" s="79"/>
      <c r="N420" s="79"/>
      <c r="O420" s="79"/>
      <c r="P420" s="79"/>
    </row>
    <row r="421" spans="1:16" x14ac:dyDescent="0.3">
      <c r="A421" s="79"/>
      <c r="C421" s="287">
        <v>0.23274999999999996</v>
      </c>
      <c r="D421" s="287" t="s">
        <v>2999</v>
      </c>
      <c r="E421" s="76"/>
      <c r="F421" s="76"/>
      <c r="G421" s="293" t="s">
        <v>3624</v>
      </c>
      <c r="H421" s="293" t="s">
        <v>589</v>
      </c>
      <c r="I421" s="287">
        <f t="shared" si="8"/>
        <v>0.34195061728395049</v>
      </c>
      <c r="J421" s="79"/>
      <c r="L421" s="79"/>
      <c r="M421" s="79"/>
      <c r="N421" s="79"/>
      <c r="O421" s="79"/>
      <c r="P421" s="79"/>
    </row>
    <row r="422" spans="1:16" x14ac:dyDescent="0.3">
      <c r="A422" s="79"/>
      <c r="C422" s="287">
        <v>0.30687499999999995</v>
      </c>
      <c r="D422" s="287" t="s">
        <v>2844</v>
      </c>
      <c r="E422" s="76"/>
      <c r="F422" s="76"/>
      <c r="G422" s="293" t="s">
        <v>3624</v>
      </c>
      <c r="H422" s="293" t="s">
        <v>950</v>
      </c>
      <c r="I422" s="287">
        <f t="shared" si="8"/>
        <v>0.34195061728395049</v>
      </c>
      <c r="J422" s="79"/>
      <c r="L422" s="79"/>
      <c r="M422" s="79"/>
      <c r="N422" s="79"/>
      <c r="O422" s="79"/>
      <c r="P422" s="79"/>
    </row>
    <row r="423" spans="1:16" x14ac:dyDescent="0.3">
      <c r="A423" s="79"/>
      <c r="C423" s="287">
        <v>0.88000000000000012</v>
      </c>
      <c r="D423" s="287" t="s">
        <v>2845</v>
      </c>
      <c r="E423" s="76"/>
      <c r="F423" s="76"/>
      <c r="G423" s="293" t="s">
        <v>3629</v>
      </c>
      <c r="H423" s="293" t="s">
        <v>953</v>
      </c>
      <c r="I423" s="287">
        <f t="shared" si="8"/>
        <v>0.3623605442176871</v>
      </c>
      <c r="J423" s="79"/>
      <c r="L423" s="79"/>
      <c r="M423" s="79"/>
      <c r="N423" s="79"/>
      <c r="O423" s="79"/>
      <c r="P423" s="79"/>
    </row>
    <row r="424" spans="1:16" x14ac:dyDescent="0.3">
      <c r="A424" s="79"/>
      <c r="C424" s="287">
        <v>0.40375</v>
      </c>
      <c r="D424" s="287" t="s">
        <v>2846</v>
      </c>
      <c r="E424" s="76"/>
      <c r="F424" s="76"/>
      <c r="G424" s="293" t="s">
        <v>3629</v>
      </c>
      <c r="H424" s="293" t="s">
        <v>3351</v>
      </c>
      <c r="I424" s="287">
        <f t="shared" si="8"/>
        <v>0.3623605442176871</v>
      </c>
      <c r="J424" s="79"/>
      <c r="L424" s="79"/>
      <c r="M424" s="79"/>
      <c r="N424" s="79"/>
      <c r="O424" s="79"/>
      <c r="P424" s="79"/>
    </row>
    <row r="425" spans="1:16" x14ac:dyDescent="0.3">
      <c r="A425" s="79"/>
      <c r="C425" s="287">
        <v>0.48724999999999996</v>
      </c>
      <c r="D425" s="287" t="s">
        <v>3000</v>
      </c>
      <c r="E425" s="76"/>
      <c r="F425" s="76"/>
      <c r="G425" s="293" t="s">
        <v>3629</v>
      </c>
      <c r="H425" s="293" t="s">
        <v>956</v>
      </c>
      <c r="I425" s="287">
        <f t="shared" si="8"/>
        <v>0.3623605442176871</v>
      </c>
      <c r="J425" s="79"/>
      <c r="L425" s="79"/>
      <c r="M425" s="79"/>
      <c r="N425" s="79"/>
      <c r="O425" s="79"/>
      <c r="P425" s="79"/>
    </row>
    <row r="426" spans="1:16" x14ac:dyDescent="0.3">
      <c r="A426" s="79"/>
      <c r="C426" s="287">
        <v>0.38999999999999996</v>
      </c>
      <c r="D426" s="287" t="s">
        <v>2847</v>
      </c>
      <c r="E426" s="76"/>
      <c r="F426" s="76"/>
      <c r="G426" s="293" t="s">
        <v>3629</v>
      </c>
      <c r="H426" s="293" t="s">
        <v>959</v>
      </c>
      <c r="I426" s="287">
        <f t="shared" si="8"/>
        <v>0.3623605442176871</v>
      </c>
      <c r="J426" s="79"/>
      <c r="L426" s="79"/>
      <c r="M426" s="79"/>
      <c r="N426" s="79"/>
      <c r="O426" s="79"/>
      <c r="P426" s="79"/>
    </row>
    <row r="427" spans="1:16" x14ac:dyDescent="0.3">
      <c r="A427" s="79"/>
      <c r="C427" s="287">
        <v>0.37475000000000003</v>
      </c>
      <c r="D427" s="287" t="s">
        <v>2848</v>
      </c>
      <c r="E427" s="76"/>
      <c r="F427" s="76"/>
      <c r="G427" s="293" t="s">
        <v>3636</v>
      </c>
      <c r="H427" s="293" t="s">
        <v>962</v>
      </c>
      <c r="I427" s="287">
        <f t="shared" si="8"/>
        <v>0.38265909090909084</v>
      </c>
      <c r="J427" s="79"/>
      <c r="L427" s="79"/>
      <c r="M427" s="79"/>
      <c r="N427" s="79"/>
      <c r="O427" s="79"/>
      <c r="P427" s="79"/>
    </row>
    <row r="428" spans="1:16" x14ac:dyDescent="0.3">
      <c r="A428" s="79"/>
      <c r="C428" s="287">
        <v>0.35125000000000001</v>
      </c>
      <c r="D428" s="287" t="s">
        <v>2849</v>
      </c>
      <c r="E428" s="76"/>
      <c r="F428" s="76"/>
      <c r="G428" s="293" t="s">
        <v>3629</v>
      </c>
      <c r="H428" s="293" t="s">
        <v>962</v>
      </c>
      <c r="I428" s="287">
        <f t="shared" si="8"/>
        <v>0.3623605442176871</v>
      </c>
      <c r="J428" s="79"/>
      <c r="L428" s="79"/>
      <c r="M428" s="79"/>
      <c r="N428" s="79"/>
      <c r="O428" s="79"/>
      <c r="P428" s="79"/>
    </row>
    <row r="429" spans="1:16" x14ac:dyDescent="0.3">
      <c r="A429" s="79"/>
      <c r="C429" s="287">
        <v>0.32774999999999999</v>
      </c>
      <c r="D429" s="287" t="s">
        <v>3001</v>
      </c>
      <c r="E429" s="76"/>
      <c r="F429" s="76"/>
      <c r="G429" s="293" t="s">
        <v>3636</v>
      </c>
      <c r="H429" s="293" t="s">
        <v>965</v>
      </c>
      <c r="I429" s="287">
        <f t="shared" si="8"/>
        <v>0.38265909090909084</v>
      </c>
      <c r="J429" s="79"/>
      <c r="L429" s="79"/>
      <c r="M429" s="79"/>
      <c r="N429" s="79"/>
      <c r="O429" s="79"/>
      <c r="P429" s="79"/>
    </row>
    <row r="430" spans="1:16" x14ac:dyDescent="0.3">
      <c r="A430" s="79"/>
      <c r="C430" s="287">
        <v>0.37324999999999997</v>
      </c>
      <c r="D430" s="287" t="s">
        <v>2850</v>
      </c>
      <c r="E430" s="76"/>
      <c r="F430" s="76"/>
      <c r="G430" s="293" t="s">
        <v>3629</v>
      </c>
      <c r="H430" s="293" t="s">
        <v>965</v>
      </c>
      <c r="I430" s="287">
        <f t="shared" si="8"/>
        <v>0.3623605442176871</v>
      </c>
      <c r="J430" s="79"/>
      <c r="L430" s="79"/>
      <c r="M430" s="79"/>
      <c r="N430" s="79"/>
      <c r="O430" s="79"/>
      <c r="P430" s="79"/>
    </row>
    <row r="431" spans="1:16" x14ac:dyDescent="0.3">
      <c r="A431" s="79"/>
      <c r="C431" s="287">
        <v>0.47325</v>
      </c>
      <c r="D431" s="287" t="s">
        <v>3002</v>
      </c>
      <c r="E431" s="76"/>
      <c r="F431" s="76"/>
      <c r="G431" s="293" t="s">
        <v>3645</v>
      </c>
      <c r="H431" s="293" t="s">
        <v>3352</v>
      </c>
      <c r="I431" s="287">
        <f t="shared" si="8"/>
        <v>0.31274345549738225</v>
      </c>
      <c r="J431" s="79"/>
      <c r="L431" s="79"/>
      <c r="M431" s="79"/>
      <c r="N431" s="79"/>
      <c r="O431" s="79"/>
      <c r="P431" s="79"/>
    </row>
    <row r="432" spans="1:16" x14ac:dyDescent="0.3">
      <c r="A432" s="79"/>
      <c r="C432" s="287">
        <v>0.49899999999999994</v>
      </c>
      <c r="D432" s="287" t="s">
        <v>2851</v>
      </c>
      <c r="E432" s="76"/>
      <c r="F432" s="76"/>
      <c r="G432" s="293" t="s">
        <v>3645</v>
      </c>
      <c r="H432" s="293" t="s">
        <v>968</v>
      </c>
      <c r="I432" s="287">
        <f t="shared" si="8"/>
        <v>0.31274345549738225</v>
      </c>
      <c r="J432" s="79"/>
      <c r="L432" s="79"/>
      <c r="M432" s="79"/>
      <c r="N432" s="79"/>
      <c r="O432" s="79"/>
      <c r="P432" s="79"/>
    </row>
    <row r="433" spans="1:16" x14ac:dyDescent="0.3">
      <c r="A433" s="79"/>
      <c r="C433" s="287">
        <v>0.322625</v>
      </c>
      <c r="D433" s="287" t="s">
        <v>2852</v>
      </c>
      <c r="E433" s="76"/>
      <c r="F433" s="76"/>
      <c r="G433" s="293" t="s">
        <v>3645</v>
      </c>
      <c r="H433" s="293" t="s">
        <v>971</v>
      </c>
      <c r="I433" s="287">
        <f t="shared" si="8"/>
        <v>0.31274345549738225</v>
      </c>
      <c r="J433" s="79"/>
      <c r="L433" s="79"/>
      <c r="M433" s="79"/>
      <c r="N433" s="79"/>
      <c r="O433" s="79"/>
      <c r="P433" s="79"/>
    </row>
    <row r="434" spans="1:16" x14ac:dyDescent="0.3">
      <c r="A434" s="79"/>
      <c r="C434" s="287">
        <v>0.71433333333333326</v>
      </c>
      <c r="D434" s="287" t="s">
        <v>2853</v>
      </c>
      <c r="E434" s="76"/>
      <c r="F434" s="76"/>
      <c r="G434" s="293" t="s">
        <v>3645</v>
      </c>
      <c r="H434" s="293" t="s">
        <v>974</v>
      </c>
      <c r="I434" s="287">
        <f t="shared" si="8"/>
        <v>0.31274345549738225</v>
      </c>
      <c r="J434" s="79"/>
      <c r="L434" s="79"/>
      <c r="M434" s="79"/>
      <c r="N434" s="79"/>
      <c r="O434" s="79"/>
      <c r="P434" s="79"/>
    </row>
    <row r="435" spans="1:16" x14ac:dyDescent="0.3">
      <c r="A435" s="79"/>
      <c r="C435" s="287">
        <v>0.31224999999999997</v>
      </c>
      <c r="D435" s="287" t="s">
        <v>3003</v>
      </c>
      <c r="E435" s="76"/>
      <c r="F435" s="76"/>
      <c r="G435" s="293" t="s">
        <v>3620</v>
      </c>
      <c r="H435" s="293" t="s">
        <v>977</v>
      </c>
      <c r="I435" s="287">
        <f t="shared" si="8"/>
        <v>0.7233940972222217</v>
      </c>
      <c r="J435" s="79"/>
      <c r="L435" s="79"/>
      <c r="M435" s="79"/>
      <c r="N435" s="79"/>
      <c r="O435" s="79"/>
      <c r="P435" s="79"/>
    </row>
    <row r="436" spans="1:16" x14ac:dyDescent="0.3">
      <c r="A436" s="79"/>
      <c r="C436" s="287"/>
      <c r="D436" s="287" t="s">
        <v>3004</v>
      </c>
      <c r="E436" s="76"/>
      <c r="F436" s="76"/>
      <c r="G436" s="293" t="s">
        <v>2706</v>
      </c>
      <c r="H436" s="293" t="s">
        <v>980</v>
      </c>
      <c r="I436" s="287">
        <f t="shared" si="8"/>
        <v>-1</v>
      </c>
      <c r="J436" s="79"/>
      <c r="L436" s="79"/>
      <c r="M436" s="79"/>
      <c r="N436" s="79"/>
      <c r="O436" s="79"/>
      <c r="P436" s="79"/>
    </row>
    <row r="437" spans="1:16" x14ac:dyDescent="0.3">
      <c r="A437" s="79"/>
      <c r="C437" s="287">
        <v>0.32424999999999998</v>
      </c>
      <c r="D437" s="287" t="s">
        <v>3005</v>
      </c>
      <c r="E437" s="76"/>
      <c r="F437" s="76"/>
      <c r="G437" s="293" t="s">
        <v>527</v>
      </c>
      <c r="H437" s="293" t="s">
        <v>980</v>
      </c>
      <c r="I437" s="287">
        <f t="shared" si="8"/>
        <v>-1</v>
      </c>
      <c r="J437" s="79"/>
      <c r="L437" s="79"/>
      <c r="M437" s="79"/>
      <c r="N437" s="79"/>
      <c r="O437" s="79"/>
      <c r="P437" s="79"/>
    </row>
    <row r="438" spans="1:16" x14ac:dyDescent="0.3">
      <c r="A438" s="79"/>
      <c r="C438" s="287">
        <v>0.33624999999999999</v>
      </c>
      <c r="D438" s="287" t="s">
        <v>3006</v>
      </c>
      <c r="E438" s="76"/>
      <c r="F438" s="76"/>
      <c r="G438" s="293" t="s">
        <v>527</v>
      </c>
      <c r="H438" s="293" t="s">
        <v>980</v>
      </c>
      <c r="I438" s="287">
        <f t="shared" si="8"/>
        <v>-1</v>
      </c>
      <c r="J438" s="79"/>
      <c r="L438" s="79"/>
      <c r="M438" s="79"/>
      <c r="N438" s="79"/>
      <c r="O438" s="79"/>
      <c r="P438" s="79"/>
    </row>
    <row r="439" spans="1:16" x14ac:dyDescent="0.3">
      <c r="A439" s="79"/>
      <c r="C439" s="287">
        <v>0.26400000000000001</v>
      </c>
      <c r="D439" s="287" t="s">
        <v>3007</v>
      </c>
      <c r="E439" s="76"/>
      <c r="F439" s="76"/>
      <c r="G439" s="293" t="s">
        <v>527</v>
      </c>
      <c r="H439" s="293" t="s">
        <v>2706</v>
      </c>
      <c r="I439" s="287">
        <f t="shared" si="8"/>
        <v>-1</v>
      </c>
      <c r="J439" s="79"/>
      <c r="L439" s="79"/>
      <c r="M439" s="79"/>
      <c r="N439" s="79"/>
      <c r="O439" s="79"/>
      <c r="P439" s="79"/>
    </row>
    <row r="440" spans="1:16" x14ac:dyDescent="0.3">
      <c r="A440" s="79"/>
      <c r="C440" s="287">
        <v>0.29812499999999997</v>
      </c>
      <c r="D440" s="287" t="s">
        <v>3008</v>
      </c>
      <c r="E440" s="76"/>
      <c r="F440" s="76"/>
      <c r="G440" s="293" t="s">
        <v>527</v>
      </c>
      <c r="H440" s="293" t="s">
        <v>2706</v>
      </c>
      <c r="I440" s="287">
        <f t="shared" si="8"/>
        <v>-1</v>
      </c>
      <c r="J440" s="79"/>
      <c r="L440" s="79"/>
      <c r="M440" s="79"/>
      <c r="N440" s="79"/>
      <c r="O440" s="79"/>
      <c r="P440" s="79"/>
    </row>
    <row r="441" spans="1:16" x14ac:dyDescent="0.3">
      <c r="A441" s="79"/>
      <c r="C441" s="287">
        <v>0.29699999999999999</v>
      </c>
      <c r="D441" s="287" t="s">
        <v>3009</v>
      </c>
      <c r="E441" s="76"/>
      <c r="F441" s="76"/>
      <c r="G441" s="293" t="s">
        <v>527</v>
      </c>
      <c r="H441" s="293" t="s">
        <v>2706</v>
      </c>
      <c r="I441" s="287">
        <f t="shared" si="8"/>
        <v>-1</v>
      </c>
      <c r="J441" s="79"/>
      <c r="L441" s="79"/>
      <c r="M441" s="79"/>
      <c r="N441" s="79"/>
      <c r="O441" s="79"/>
      <c r="P441" s="79"/>
    </row>
    <row r="442" spans="1:16" x14ac:dyDescent="0.3">
      <c r="A442" s="79"/>
      <c r="C442" s="287">
        <v>0.35350000000000004</v>
      </c>
      <c r="D442" s="287" t="s">
        <v>3010</v>
      </c>
      <c r="E442" s="76"/>
      <c r="F442" s="76"/>
      <c r="G442" s="293" t="s">
        <v>527</v>
      </c>
      <c r="H442" s="293" t="s">
        <v>3353</v>
      </c>
      <c r="I442" s="287">
        <f t="shared" si="8"/>
        <v>-1</v>
      </c>
      <c r="J442" s="79"/>
      <c r="L442" s="79"/>
      <c r="M442" s="79"/>
      <c r="N442" s="79"/>
      <c r="O442" s="79"/>
      <c r="P442" s="79"/>
    </row>
    <row r="443" spans="1:16" x14ac:dyDescent="0.3">
      <c r="A443" s="79"/>
      <c r="C443" s="287">
        <v>0.32474999999999998</v>
      </c>
      <c r="D443" s="287" t="s">
        <v>2854</v>
      </c>
      <c r="E443" s="76"/>
      <c r="F443" s="76"/>
      <c r="G443" s="293" t="s">
        <v>527</v>
      </c>
      <c r="H443" s="293" t="s">
        <v>983</v>
      </c>
      <c r="I443" s="287">
        <f t="shared" si="8"/>
        <v>-1</v>
      </c>
      <c r="J443" s="79"/>
      <c r="L443" s="79"/>
      <c r="M443" s="79"/>
      <c r="N443" s="79"/>
      <c r="O443" s="79"/>
      <c r="P443" s="79"/>
    </row>
    <row r="444" spans="1:16" x14ac:dyDescent="0.3">
      <c r="A444" s="79"/>
      <c r="C444" s="287">
        <v>0.34074999999999994</v>
      </c>
      <c r="D444" s="287" t="s">
        <v>3011</v>
      </c>
      <c r="E444" s="76"/>
      <c r="F444" s="76"/>
      <c r="G444" s="293" t="s">
        <v>527</v>
      </c>
      <c r="H444" s="293" t="s">
        <v>986</v>
      </c>
      <c r="I444" s="287">
        <f t="shared" si="8"/>
        <v>-1</v>
      </c>
      <c r="J444" s="79"/>
      <c r="L444" s="79"/>
      <c r="M444" s="79"/>
      <c r="N444" s="79"/>
      <c r="O444" s="79"/>
      <c r="P444" s="79"/>
    </row>
    <row r="445" spans="1:16" x14ac:dyDescent="0.3">
      <c r="A445" s="79"/>
      <c r="C445" s="287">
        <v>0.27640000000000003</v>
      </c>
      <c r="D445" s="287" t="s">
        <v>3012</v>
      </c>
      <c r="E445" s="76"/>
      <c r="F445" s="76"/>
      <c r="G445" s="293" t="s">
        <v>3199</v>
      </c>
      <c r="H445" s="293" t="s">
        <v>3354</v>
      </c>
      <c r="I445" s="287">
        <f t="shared" si="8"/>
        <v>-0.34500000000000003</v>
      </c>
      <c r="J445" s="79"/>
      <c r="L445" s="79"/>
      <c r="M445" s="79"/>
      <c r="N445" s="79"/>
      <c r="O445" s="79"/>
      <c r="P445" s="79"/>
    </row>
    <row r="446" spans="1:16" x14ac:dyDescent="0.3">
      <c r="A446" s="79"/>
      <c r="C446" s="287">
        <v>0.36675000000000002</v>
      </c>
      <c r="D446" s="287" t="s">
        <v>3013</v>
      </c>
      <c r="E446" s="76"/>
      <c r="F446" s="76"/>
      <c r="G446" s="293" t="s">
        <v>4099</v>
      </c>
      <c r="H446" s="293" t="s">
        <v>3355</v>
      </c>
      <c r="I446" s="287">
        <f t="shared" si="8"/>
        <v>-1</v>
      </c>
      <c r="J446" s="79"/>
      <c r="L446" s="79"/>
      <c r="M446" s="79"/>
      <c r="N446" s="79"/>
      <c r="O446" s="79"/>
      <c r="P446" s="79"/>
    </row>
    <row r="447" spans="1:16" x14ac:dyDescent="0.3">
      <c r="A447" s="79"/>
      <c r="C447" s="287">
        <v>0.35399999999999998</v>
      </c>
      <c r="D447" s="287" t="s">
        <v>3014</v>
      </c>
      <c r="E447" s="76"/>
      <c r="F447" s="76"/>
      <c r="G447" s="293" t="s">
        <v>4099</v>
      </c>
      <c r="H447" s="293" t="s">
        <v>3356</v>
      </c>
      <c r="I447" s="287">
        <f t="shared" si="8"/>
        <v>-1</v>
      </c>
      <c r="J447" s="79"/>
      <c r="L447" s="79"/>
      <c r="M447" s="79"/>
      <c r="N447" s="79"/>
      <c r="O447" s="79"/>
      <c r="P447" s="79"/>
    </row>
    <row r="448" spans="1:16" x14ac:dyDescent="0.3">
      <c r="A448" s="79"/>
      <c r="C448" s="287">
        <v>0.28399999999999997</v>
      </c>
      <c r="D448" s="287" t="s">
        <v>2855</v>
      </c>
      <c r="E448" s="76"/>
      <c r="F448" s="76"/>
      <c r="G448" s="293" t="s">
        <v>4100</v>
      </c>
      <c r="H448" s="293" t="s">
        <v>3357</v>
      </c>
      <c r="I448" s="287">
        <f t="shared" si="8"/>
        <v>-1</v>
      </c>
      <c r="J448" s="79"/>
      <c r="L448" s="79"/>
      <c r="M448" s="79"/>
      <c r="N448" s="79"/>
      <c r="O448" s="79"/>
      <c r="P448" s="79"/>
    </row>
    <row r="449" spans="1:16" x14ac:dyDescent="0.3">
      <c r="A449" s="79"/>
      <c r="C449" s="287">
        <v>0.21799999999999997</v>
      </c>
      <c r="D449" s="287" t="s">
        <v>3015</v>
      </c>
      <c r="E449" s="76"/>
      <c r="F449" s="76"/>
      <c r="G449" s="293" t="s">
        <v>498</v>
      </c>
      <c r="H449" s="293" t="s">
        <v>534</v>
      </c>
      <c r="I449" s="287">
        <f t="shared" si="8"/>
        <v>-1</v>
      </c>
      <c r="J449" s="79"/>
      <c r="L449" s="79"/>
      <c r="M449" s="79"/>
      <c r="N449" s="79"/>
      <c r="O449" s="79"/>
      <c r="P449" s="79"/>
    </row>
    <row r="450" spans="1:16" x14ac:dyDescent="0.3">
      <c r="A450" s="79"/>
      <c r="C450" s="287">
        <v>0.78800000000000003</v>
      </c>
      <c r="D450" s="287" t="s">
        <v>3016</v>
      </c>
      <c r="E450" s="76"/>
      <c r="F450" s="76"/>
      <c r="G450" s="293" t="s">
        <v>3127</v>
      </c>
      <c r="H450" s="293" t="s">
        <v>992</v>
      </c>
      <c r="I450" s="287">
        <f t="shared" si="8"/>
        <v>0.44825735294117641</v>
      </c>
      <c r="J450" s="79"/>
      <c r="L450" s="79"/>
      <c r="M450" s="79"/>
      <c r="N450" s="79"/>
      <c r="O450" s="79"/>
      <c r="P450" s="79"/>
    </row>
    <row r="451" spans="1:16" x14ac:dyDescent="0.3">
      <c r="A451" s="79"/>
      <c r="C451" s="287">
        <v>0.8105</v>
      </c>
      <c r="D451" s="287" t="s">
        <v>3017</v>
      </c>
      <c r="E451" s="76"/>
      <c r="F451" s="76"/>
      <c r="G451" s="293" t="s">
        <v>3641</v>
      </c>
      <c r="H451" s="293" t="s">
        <v>995</v>
      </c>
      <c r="I451" s="287">
        <f t="shared" si="8"/>
        <v>0.3659995283018867</v>
      </c>
      <c r="J451" s="79"/>
      <c r="L451" s="79"/>
      <c r="M451" s="79"/>
      <c r="N451" s="79"/>
      <c r="O451" s="79"/>
      <c r="P451" s="79"/>
    </row>
    <row r="452" spans="1:16" x14ac:dyDescent="0.3">
      <c r="A452" s="79"/>
      <c r="C452" s="287">
        <v>0.39494999999999997</v>
      </c>
      <c r="D452" s="287" t="s">
        <v>3018</v>
      </c>
      <c r="E452" s="76"/>
      <c r="F452" s="76"/>
      <c r="G452" s="293" t="s">
        <v>3641</v>
      </c>
      <c r="H452" s="293" t="s">
        <v>3358</v>
      </c>
      <c r="I452" s="287">
        <f t="shared" ref="I452:I515" si="9">IFERROR(AVERAGEIF(D$3:D$660,G452,C$3:C$660),-1)</f>
        <v>0.3659995283018867</v>
      </c>
      <c r="J452" s="79"/>
      <c r="L452" s="79"/>
      <c r="M452" s="79"/>
      <c r="N452" s="79"/>
      <c r="O452" s="79"/>
      <c r="P452" s="79"/>
    </row>
    <row r="453" spans="1:16" x14ac:dyDescent="0.3">
      <c r="A453" s="79"/>
      <c r="C453" s="287">
        <v>0.31025000000000003</v>
      </c>
      <c r="D453" s="287" t="s">
        <v>3019</v>
      </c>
      <c r="E453" s="76"/>
      <c r="F453" s="76"/>
      <c r="G453" s="293" t="s">
        <v>101</v>
      </c>
      <c r="H453" s="293" t="s">
        <v>3359</v>
      </c>
      <c r="I453" s="287">
        <f t="shared" si="9"/>
        <v>-1</v>
      </c>
      <c r="J453" s="79"/>
      <c r="L453" s="79"/>
      <c r="M453" s="79"/>
      <c r="N453" s="79"/>
      <c r="O453" s="79"/>
      <c r="P453" s="79"/>
    </row>
    <row r="454" spans="1:16" x14ac:dyDescent="0.3">
      <c r="A454" s="79"/>
      <c r="C454" s="287">
        <v>0.36825000000000002</v>
      </c>
      <c r="D454" s="287" t="s">
        <v>3020</v>
      </c>
      <c r="E454" s="76"/>
      <c r="F454" s="76"/>
      <c r="G454" s="293" t="s">
        <v>101</v>
      </c>
      <c r="H454" s="293" t="s">
        <v>3360</v>
      </c>
      <c r="I454" s="287">
        <f t="shared" si="9"/>
        <v>-1</v>
      </c>
      <c r="J454" s="79"/>
      <c r="L454" s="79"/>
      <c r="M454" s="79"/>
      <c r="N454" s="79"/>
      <c r="O454" s="79"/>
      <c r="P454" s="79"/>
    </row>
    <row r="455" spans="1:16" x14ac:dyDescent="0.3">
      <c r="A455" s="79"/>
      <c r="C455" s="287">
        <v>0.96</v>
      </c>
      <c r="D455" s="287" t="s">
        <v>3021</v>
      </c>
      <c r="E455" s="76"/>
      <c r="F455" s="76"/>
      <c r="G455" s="293" t="s">
        <v>3362</v>
      </c>
      <c r="H455" s="293" t="s">
        <v>3361</v>
      </c>
      <c r="I455" s="287">
        <f t="shared" si="9"/>
        <v>-1</v>
      </c>
      <c r="J455" s="79"/>
      <c r="L455" s="79"/>
      <c r="M455" s="79"/>
      <c r="N455" s="79"/>
      <c r="O455" s="79"/>
      <c r="P455" s="79"/>
    </row>
    <row r="456" spans="1:16" x14ac:dyDescent="0.3">
      <c r="A456" s="79"/>
      <c r="C456" s="287">
        <v>0.89200000000000002</v>
      </c>
      <c r="D456" s="287" t="s">
        <v>3022</v>
      </c>
      <c r="E456" s="76"/>
      <c r="F456" s="76"/>
      <c r="G456" s="293" t="s">
        <v>101</v>
      </c>
      <c r="H456" s="293" t="s">
        <v>3362</v>
      </c>
      <c r="I456" s="287">
        <f t="shared" si="9"/>
        <v>-1</v>
      </c>
      <c r="J456" s="79"/>
      <c r="L456" s="79"/>
      <c r="M456" s="79"/>
      <c r="N456" s="79"/>
      <c r="O456" s="79"/>
      <c r="P456" s="79"/>
    </row>
    <row r="457" spans="1:16" x14ac:dyDescent="0.3">
      <c r="A457" s="79"/>
      <c r="C457" s="287"/>
      <c r="D457" s="287" t="s">
        <v>3023</v>
      </c>
      <c r="E457" s="76"/>
      <c r="F457" s="76"/>
      <c r="G457" s="293" t="s">
        <v>3401</v>
      </c>
      <c r="H457" s="293" t="s">
        <v>3363</v>
      </c>
      <c r="I457" s="287">
        <f t="shared" si="9"/>
        <v>-1</v>
      </c>
      <c r="J457" s="79"/>
      <c r="L457" s="79"/>
      <c r="M457" s="79"/>
      <c r="N457" s="79"/>
      <c r="O457" s="79"/>
      <c r="P457" s="79"/>
    </row>
    <row r="458" spans="1:16" x14ac:dyDescent="0.3">
      <c r="A458" s="79"/>
      <c r="C458" s="287">
        <v>0.90749999999999997</v>
      </c>
      <c r="D458" s="287" t="s">
        <v>3024</v>
      </c>
      <c r="E458" s="76"/>
      <c r="F458" s="76"/>
      <c r="G458" s="293" t="s">
        <v>3401</v>
      </c>
      <c r="H458" s="293" t="s">
        <v>3364</v>
      </c>
      <c r="I458" s="287">
        <f t="shared" si="9"/>
        <v>-1</v>
      </c>
      <c r="J458" s="79"/>
      <c r="L458" s="79"/>
      <c r="M458" s="79"/>
      <c r="N458" s="79"/>
      <c r="O458" s="79"/>
      <c r="P458" s="79"/>
    </row>
    <row r="459" spans="1:16" x14ac:dyDescent="0.3">
      <c r="A459" s="79"/>
      <c r="C459" s="287">
        <v>0.90793750000000006</v>
      </c>
      <c r="D459" s="287" t="s">
        <v>3025</v>
      </c>
      <c r="E459" s="76"/>
      <c r="F459" s="76"/>
      <c r="G459" s="293" t="s">
        <v>3401</v>
      </c>
      <c r="H459" s="293" t="s">
        <v>3365</v>
      </c>
      <c r="I459" s="287">
        <f t="shared" si="9"/>
        <v>-1</v>
      </c>
      <c r="J459" s="79"/>
      <c r="L459" s="79"/>
      <c r="M459" s="79"/>
      <c r="N459" s="79"/>
      <c r="O459" s="79"/>
      <c r="P459" s="79"/>
    </row>
    <row r="460" spans="1:16" x14ac:dyDescent="0.3">
      <c r="A460" s="79"/>
      <c r="C460" s="287">
        <v>0.91799999999999993</v>
      </c>
      <c r="D460" s="287" t="s">
        <v>3026</v>
      </c>
      <c r="E460" s="76"/>
      <c r="F460" s="76"/>
      <c r="G460" s="293" t="s">
        <v>4101</v>
      </c>
      <c r="H460" s="293" t="s">
        <v>3366</v>
      </c>
      <c r="I460" s="287">
        <f t="shared" si="9"/>
        <v>-1</v>
      </c>
      <c r="J460" s="79"/>
      <c r="L460" s="79"/>
      <c r="M460" s="79"/>
      <c r="N460" s="79"/>
      <c r="O460" s="79"/>
      <c r="P460" s="79"/>
    </row>
    <row r="461" spans="1:16" x14ac:dyDescent="0.3">
      <c r="A461" s="79"/>
      <c r="C461" s="287">
        <v>0.9484999999999999</v>
      </c>
      <c r="D461" s="287" t="s">
        <v>3027</v>
      </c>
      <c r="E461" s="76"/>
      <c r="F461" s="76"/>
      <c r="G461" s="293" t="s">
        <v>4102</v>
      </c>
      <c r="H461" s="293" t="s">
        <v>105</v>
      </c>
      <c r="I461" s="287">
        <f t="shared" si="9"/>
        <v>-1</v>
      </c>
      <c r="J461" s="79"/>
      <c r="L461" s="79"/>
      <c r="M461" s="79"/>
      <c r="N461" s="79"/>
      <c r="O461" s="79"/>
      <c r="P461" s="79"/>
    </row>
    <row r="462" spans="1:16" x14ac:dyDescent="0.3">
      <c r="A462" s="79"/>
      <c r="C462" s="287">
        <v>0.94450000000000001</v>
      </c>
      <c r="D462" s="287" t="s">
        <v>3028</v>
      </c>
      <c r="E462" s="76"/>
      <c r="F462" s="76"/>
      <c r="G462" s="293" t="s">
        <v>418</v>
      </c>
      <c r="H462" s="293" t="s">
        <v>532</v>
      </c>
      <c r="I462" s="287">
        <f t="shared" si="9"/>
        <v>0.20519999999999997</v>
      </c>
      <c r="J462" s="79"/>
      <c r="L462" s="79"/>
      <c r="M462" s="79"/>
      <c r="N462" s="79"/>
      <c r="O462" s="79"/>
      <c r="P462" s="79"/>
    </row>
    <row r="463" spans="1:16" x14ac:dyDescent="0.3">
      <c r="A463" s="79"/>
      <c r="C463" s="287">
        <v>0.98499999999999999</v>
      </c>
      <c r="D463" s="287" t="s">
        <v>3029</v>
      </c>
      <c r="E463" s="76"/>
      <c r="F463" s="76"/>
      <c r="G463" s="293" t="s">
        <v>418</v>
      </c>
      <c r="H463" s="293" t="s">
        <v>532</v>
      </c>
      <c r="I463" s="287">
        <f t="shared" si="9"/>
        <v>0.20519999999999997</v>
      </c>
      <c r="J463" s="79"/>
      <c r="L463" s="79"/>
      <c r="M463" s="79"/>
      <c r="N463" s="79"/>
      <c r="O463" s="79"/>
      <c r="P463" s="79"/>
    </row>
    <row r="464" spans="1:16" x14ac:dyDescent="0.3">
      <c r="A464" s="79"/>
      <c r="C464" s="287">
        <v>0.89116666666666655</v>
      </c>
      <c r="D464" s="287" t="s">
        <v>3030</v>
      </c>
      <c r="E464" s="76"/>
      <c r="F464" s="76"/>
      <c r="G464" s="293" t="s">
        <v>466</v>
      </c>
      <c r="H464" s="293" t="s">
        <v>532</v>
      </c>
      <c r="I464" s="287">
        <f t="shared" si="9"/>
        <v>0.21866249999999998</v>
      </c>
      <c r="J464" s="79"/>
      <c r="L464" s="79"/>
      <c r="M464" s="79"/>
      <c r="N464" s="79"/>
      <c r="O464" s="79"/>
      <c r="P464" s="79"/>
    </row>
    <row r="465" spans="1:16" x14ac:dyDescent="0.3">
      <c r="A465" s="79"/>
      <c r="C465" s="287">
        <v>0.84499999999999997</v>
      </c>
      <c r="D465" s="287" t="s">
        <v>3031</v>
      </c>
      <c r="E465" s="76"/>
      <c r="F465" s="76"/>
      <c r="G465" s="293" t="s">
        <v>4103</v>
      </c>
      <c r="H465" s="293" t="s">
        <v>3367</v>
      </c>
      <c r="I465" s="287">
        <f t="shared" si="9"/>
        <v>-1</v>
      </c>
      <c r="J465" s="79"/>
      <c r="L465" s="79"/>
      <c r="M465" s="79"/>
      <c r="N465" s="79"/>
      <c r="O465" s="79"/>
      <c r="P465" s="79"/>
    </row>
    <row r="466" spans="1:16" x14ac:dyDescent="0.3">
      <c r="A466" s="79"/>
      <c r="C466" s="287">
        <v>0.99450000000000005</v>
      </c>
      <c r="D466" s="287" t="s">
        <v>3032</v>
      </c>
      <c r="E466" s="76"/>
      <c r="F466" s="76"/>
      <c r="G466" s="293" t="s">
        <v>4104</v>
      </c>
      <c r="H466" s="293" t="s">
        <v>112</v>
      </c>
      <c r="I466" s="287">
        <f t="shared" si="9"/>
        <v>-1</v>
      </c>
      <c r="J466" s="79"/>
      <c r="L466" s="79"/>
      <c r="M466" s="79"/>
      <c r="N466" s="79"/>
      <c r="O466" s="79"/>
      <c r="P466" s="79"/>
    </row>
    <row r="467" spans="1:16" x14ac:dyDescent="0.3">
      <c r="A467" s="79"/>
      <c r="C467" s="287">
        <v>0.89500000000000002</v>
      </c>
      <c r="D467" s="287" t="s">
        <v>3033</v>
      </c>
      <c r="E467" s="76"/>
      <c r="F467" s="76"/>
      <c r="G467" s="293" t="s">
        <v>485</v>
      </c>
      <c r="H467" s="293" t="s">
        <v>3368</v>
      </c>
      <c r="I467" s="287">
        <f t="shared" si="9"/>
        <v>-1</v>
      </c>
      <c r="J467" s="79"/>
      <c r="L467" s="79"/>
      <c r="M467" s="79"/>
      <c r="N467" s="79"/>
      <c r="O467" s="79"/>
      <c r="P467" s="79"/>
    </row>
    <row r="468" spans="1:16" x14ac:dyDescent="0.3">
      <c r="A468" s="79"/>
      <c r="C468" s="287">
        <v>0.90100000000000002</v>
      </c>
      <c r="D468" s="287" t="s">
        <v>3034</v>
      </c>
      <c r="E468" s="76"/>
      <c r="F468" s="76"/>
      <c r="G468" s="293" t="s">
        <v>485</v>
      </c>
      <c r="H468" s="293" t="s">
        <v>3369</v>
      </c>
      <c r="I468" s="287">
        <f t="shared" si="9"/>
        <v>-1</v>
      </c>
      <c r="J468" s="79"/>
      <c r="L468" s="79"/>
      <c r="M468" s="79"/>
      <c r="N468" s="79"/>
      <c r="O468" s="79"/>
      <c r="P468" s="79"/>
    </row>
    <row r="469" spans="1:16" x14ac:dyDescent="0.3">
      <c r="A469" s="79"/>
      <c r="C469" s="287">
        <v>0.95500000000000007</v>
      </c>
      <c r="D469" s="287" t="s">
        <v>3035</v>
      </c>
      <c r="E469" s="76"/>
      <c r="F469" s="76"/>
      <c r="G469" s="293" t="s">
        <v>189</v>
      </c>
      <c r="H469" s="293" t="s">
        <v>425</v>
      </c>
      <c r="I469" s="287">
        <f t="shared" si="9"/>
        <v>-1</v>
      </c>
      <c r="J469" s="79"/>
      <c r="L469" s="79"/>
      <c r="M469" s="79"/>
      <c r="N469" s="79"/>
      <c r="O469" s="79"/>
      <c r="P469" s="79"/>
    </row>
    <row r="470" spans="1:16" x14ac:dyDescent="0.3">
      <c r="A470" s="79"/>
      <c r="C470" s="287">
        <v>0.89624999999999999</v>
      </c>
      <c r="D470" s="287" t="s">
        <v>3036</v>
      </c>
      <c r="E470" s="76"/>
      <c r="F470" s="76"/>
      <c r="G470" s="293" t="s">
        <v>189</v>
      </c>
      <c r="H470" s="293" t="s">
        <v>425</v>
      </c>
      <c r="I470" s="287">
        <f t="shared" si="9"/>
        <v>-1</v>
      </c>
      <c r="J470" s="79"/>
      <c r="L470" s="79"/>
      <c r="M470" s="79"/>
      <c r="N470" s="79"/>
      <c r="O470" s="79"/>
      <c r="P470" s="79"/>
    </row>
    <row r="471" spans="1:16" x14ac:dyDescent="0.3">
      <c r="A471" s="79"/>
      <c r="C471" s="287">
        <v>0.875</v>
      </c>
      <c r="D471" s="287" t="s">
        <v>1725</v>
      </c>
      <c r="E471" s="76"/>
      <c r="F471" s="76"/>
      <c r="G471" s="293" t="s">
        <v>513</v>
      </c>
      <c r="H471" s="293" t="s">
        <v>425</v>
      </c>
      <c r="I471" s="287">
        <f t="shared" si="9"/>
        <v>-1</v>
      </c>
      <c r="J471" s="79"/>
      <c r="L471" s="79"/>
      <c r="M471" s="79"/>
      <c r="N471" s="79"/>
      <c r="O471" s="79"/>
      <c r="P471" s="79"/>
    </row>
    <row r="472" spans="1:16" x14ac:dyDescent="0.3">
      <c r="A472" s="79"/>
      <c r="C472" s="287">
        <v>0.78499999999999992</v>
      </c>
      <c r="D472" s="287" t="s">
        <v>3037</v>
      </c>
      <c r="E472" s="76"/>
      <c r="F472" s="76"/>
      <c r="G472" s="293" t="s">
        <v>610</v>
      </c>
      <c r="H472" s="293" t="s">
        <v>427</v>
      </c>
      <c r="I472" s="287">
        <f t="shared" si="9"/>
        <v>0.26400000000000001</v>
      </c>
      <c r="J472" s="79"/>
      <c r="L472" s="79"/>
      <c r="M472" s="79"/>
      <c r="N472" s="79"/>
      <c r="O472" s="79"/>
      <c r="P472" s="79"/>
    </row>
    <row r="473" spans="1:16" x14ac:dyDescent="0.3">
      <c r="A473" s="79"/>
      <c r="C473" s="287">
        <v>0.85</v>
      </c>
      <c r="D473" s="287" t="s">
        <v>3038</v>
      </c>
      <c r="E473" s="76"/>
      <c r="F473" s="76"/>
      <c r="G473" s="293" t="s">
        <v>513</v>
      </c>
      <c r="H473" s="293" t="s">
        <v>429</v>
      </c>
      <c r="I473" s="287">
        <f t="shared" si="9"/>
        <v>-1</v>
      </c>
      <c r="J473" s="79"/>
      <c r="L473" s="79"/>
      <c r="M473" s="79"/>
      <c r="N473" s="79"/>
      <c r="O473" s="79"/>
      <c r="P473" s="79"/>
    </row>
    <row r="474" spans="1:16" x14ac:dyDescent="0.3">
      <c r="A474" s="79"/>
      <c r="C474" s="287">
        <v>0.67249999999999988</v>
      </c>
      <c r="D474" s="287" t="s">
        <v>3039</v>
      </c>
      <c r="E474" s="76"/>
      <c r="F474" s="76"/>
      <c r="G474" s="293" t="s">
        <v>189</v>
      </c>
      <c r="H474" s="293" t="s">
        <v>431</v>
      </c>
      <c r="I474" s="287">
        <f t="shared" si="9"/>
        <v>-1</v>
      </c>
      <c r="J474" s="79"/>
      <c r="L474" s="79"/>
      <c r="M474" s="79"/>
      <c r="N474" s="79"/>
      <c r="O474" s="79"/>
      <c r="P474" s="79"/>
    </row>
    <row r="475" spans="1:16" x14ac:dyDescent="0.3">
      <c r="A475" s="79"/>
      <c r="C475" s="287">
        <v>0.66583333333333339</v>
      </c>
      <c r="D475" s="287" t="s">
        <v>3040</v>
      </c>
      <c r="E475" s="76"/>
      <c r="F475" s="76"/>
      <c r="G475" s="293" t="s">
        <v>513</v>
      </c>
      <c r="H475" s="293" t="s">
        <v>431</v>
      </c>
      <c r="I475" s="287">
        <f t="shared" si="9"/>
        <v>-1</v>
      </c>
      <c r="J475" s="79"/>
      <c r="L475" s="79"/>
      <c r="M475" s="79"/>
      <c r="N475" s="79"/>
      <c r="O475" s="79"/>
      <c r="P475" s="79"/>
    </row>
    <row r="476" spans="1:16" x14ac:dyDescent="0.3">
      <c r="A476" s="79"/>
      <c r="C476" s="287">
        <v>0.64749999999999996</v>
      </c>
      <c r="D476" s="287" t="s">
        <v>3041</v>
      </c>
      <c r="E476" s="76"/>
      <c r="F476" s="76"/>
      <c r="G476" s="293" t="s">
        <v>513</v>
      </c>
      <c r="H476" s="293" t="s">
        <v>431</v>
      </c>
      <c r="I476" s="287">
        <f t="shared" si="9"/>
        <v>-1</v>
      </c>
      <c r="J476" s="79"/>
      <c r="L476" s="79"/>
      <c r="M476" s="79"/>
      <c r="N476" s="79"/>
      <c r="O476" s="79"/>
      <c r="P476" s="79"/>
    </row>
    <row r="477" spans="1:16" x14ac:dyDescent="0.3">
      <c r="A477" s="79"/>
      <c r="C477" s="287">
        <v>0.93</v>
      </c>
      <c r="D477" s="287" t="s">
        <v>3042</v>
      </c>
      <c r="E477" s="76"/>
      <c r="F477" s="76"/>
      <c r="G477" s="293" t="s">
        <v>483</v>
      </c>
      <c r="H477" s="293" t="s">
        <v>431</v>
      </c>
      <c r="I477" s="287">
        <f t="shared" si="9"/>
        <v>0.24165079365079375</v>
      </c>
      <c r="J477" s="79"/>
      <c r="L477" s="79"/>
      <c r="M477" s="79"/>
      <c r="N477" s="79"/>
      <c r="O477" s="79"/>
      <c r="P477" s="79"/>
    </row>
    <row r="478" spans="1:16" x14ac:dyDescent="0.3">
      <c r="A478" s="79"/>
      <c r="C478" s="287">
        <v>0.59333333333333327</v>
      </c>
      <c r="D478" s="287" t="s">
        <v>3043</v>
      </c>
      <c r="E478" s="76"/>
      <c r="F478" s="76"/>
      <c r="G478" s="293" t="s">
        <v>189</v>
      </c>
      <c r="H478" s="293" t="s">
        <v>521</v>
      </c>
      <c r="I478" s="287">
        <f t="shared" si="9"/>
        <v>-1</v>
      </c>
      <c r="J478" s="79"/>
      <c r="L478" s="79"/>
      <c r="M478" s="79"/>
      <c r="N478" s="79"/>
      <c r="O478" s="79"/>
      <c r="P478" s="79"/>
    </row>
    <row r="479" spans="1:16" x14ac:dyDescent="0.3">
      <c r="A479" s="79"/>
      <c r="C479" s="287">
        <v>0.26858333333333334</v>
      </c>
      <c r="D479" s="287" t="s">
        <v>3044</v>
      </c>
      <c r="E479" s="76"/>
      <c r="F479" s="76"/>
      <c r="G479" s="293" t="s">
        <v>166</v>
      </c>
      <c r="H479" s="293" t="s">
        <v>485</v>
      </c>
      <c r="I479" s="287">
        <f t="shared" si="9"/>
        <v>-1</v>
      </c>
      <c r="J479" s="79"/>
      <c r="L479" s="79"/>
      <c r="M479" s="79"/>
      <c r="N479" s="79"/>
      <c r="O479" s="79"/>
      <c r="P479" s="79"/>
    </row>
    <row r="480" spans="1:16" x14ac:dyDescent="0.3">
      <c r="A480" s="79"/>
      <c r="C480" s="287">
        <v>0.50624999999999998</v>
      </c>
      <c r="D480" s="287" t="s">
        <v>3045</v>
      </c>
      <c r="E480" s="76"/>
      <c r="F480" s="76"/>
      <c r="G480" s="293" t="s">
        <v>170</v>
      </c>
      <c r="H480" s="293" t="s">
        <v>485</v>
      </c>
      <c r="I480" s="287">
        <f t="shared" si="9"/>
        <v>-1</v>
      </c>
      <c r="J480" s="79"/>
      <c r="L480" s="79"/>
      <c r="M480" s="79"/>
      <c r="N480" s="79"/>
      <c r="O480" s="79"/>
      <c r="P480" s="79"/>
    </row>
    <row r="481" spans="1:16" x14ac:dyDescent="0.3">
      <c r="A481" s="79"/>
      <c r="C481" s="287">
        <v>0.49824999999999997</v>
      </c>
      <c r="D481" s="287" t="s">
        <v>3046</v>
      </c>
      <c r="E481" s="76"/>
      <c r="F481" s="76"/>
      <c r="G481" s="293" t="s">
        <v>3373</v>
      </c>
      <c r="H481" s="293" t="s">
        <v>485</v>
      </c>
      <c r="I481" s="287">
        <f t="shared" si="9"/>
        <v>-1</v>
      </c>
      <c r="J481" s="79"/>
      <c r="L481" s="79"/>
      <c r="M481" s="79"/>
      <c r="N481" s="79"/>
      <c r="O481" s="79"/>
      <c r="P481" s="79"/>
    </row>
    <row r="482" spans="1:16" x14ac:dyDescent="0.3">
      <c r="A482" s="79"/>
      <c r="C482" s="287">
        <v>0.47951470588235284</v>
      </c>
      <c r="D482" s="287" t="s">
        <v>3047</v>
      </c>
      <c r="E482" s="76"/>
      <c r="F482" s="76"/>
      <c r="G482" s="293" t="s">
        <v>3373</v>
      </c>
      <c r="H482" s="293" t="s">
        <v>485</v>
      </c>
      <c r="I482" s="287">
        <f t="shared" si="9"/>
        <v>-1</v>
      </c>
      <c r="J482" s="79"/>
      <c r="L482" s="79"/>
      <c r="M482" s="79"/>
      <c r="N482" s="79"/>
      <c r="O482" s="79"/>
      <c r="P482" s="79"/>
    </row>
    <row r="483" spans="1:16" x14ac:dyDescent="0.3">
      <c r="A483" s="79"/>
      <c r="C483" s="287"/>
      <c r="D483" s="287" t="s">
        <v>3048</v>
      </c>
      <c r="E483" s="76"/>
      <c r="F483" s="76"/>
      <c r="G483" s="293" t="s">
        <v>3373</v>
      </c>
      <c r="H483" s="293" t="s">
        <v>485</v>
      </c>
      <c r="I483" s="287">
        <f t="shared" si="9"/>
        <v>-1</v>
      </c>
      <c r="J483" s="79"/>
      <c r="L483" s="79"/>
      <c r="M483" s="79"/>
      <c r="N483" s="79"/>
      <c r="O483" s="79"/>
      <c r="P483" s="79"/>
    </row>
    <row r="484" spans="1:16" x14ac:dyDescent="0.3">
      <c r="A484" s="79"/>
      <c r="C484" s="287">
        <v>0.31858333333333338</v>
      </c>
      <c r="D484" s="287" t="s">
        <v>3049</v>
      </c>
      <c r="E484" s="76"/>
      <c r="F484" s="76"/>
      <c r="G484" s="293" t="s">
        <v>3373</v>
      </c>
      <c r="H484" s="293" t="s">
        <v>3370</v>
      </c>
      <c r="I484" s="287">
        <f t="shared" si="9"/>
        <v>-1</v>
      </c>
      <c r="J484" s="79"/>
      <c r="L484" s="79"/>
      <c r="M484" s="79"/>
      <c r="N484" s="79"/>
      <c r="O484" s="79"/>
      <c r="P484" s="79"/>
    </row>
    <row r="485" spans="1:16" x14ac:dyDescent="0.3">
      <c r="A485" s="79"/>
      <c r="C485" s="287">
        <v>0.27800000000000002</v>
      </c>
      <c r="D485" s="287" t="s">
        <v>3050</v>
      </c>
      <c r="E485" s="76"/>
      <c r="F485" s="76"/>
      <c r="G485" s="293" t="s">
        <v>3373</v>
      </c>
      <c r="H485" s="293" t="s">
        <v>3370</v>
      </c>
      <c r="I485" s="287">
        <f t="shared" si="9"/>
        <v>-1</v>
      </c>
      <c r="J485" s="79"/>
      <c r="L485" s="79"/>
      <c r="M485" s="79"/>
      <c r="N485" s="79"/>
      <c r="O485" s="79"/>
      <c r="P485" s="79"/>
    </row>
    <row r="486" spans="1:16" x14ac:dyDescent="0.3">
      <c r="A486" s="79"/>
      <c r="C486" s="287">
        <v>0.28099999999999997</v>
      </c>
      <c r="D486" s="287" t="s">
        <v>3051</v>
      </c>
      <c r="E486" s="76"/>
      <c r="F486" s="76"/>
      <c r="G486" s="293" t="s">
        <v>3373</v>
      </c>
      <c r="H486" s="293" t="s">
        <v>487</v>
      </c>
      <c r="I486" s="287">
        <f t="shared" si="9"/>
        <v>-1</v>
      </c>
      <c r="J486" s="79"/>
      <c r="L486" s="79"/>
      <c r="M486" s="79"/>
      <c r="N486" s="79"/>
      <c r="O486" s="79"/>
      <c r="P486" s="79"/>
    </row>
    <row r="487" spans="1:16" x14ac:dyDescent="0.3">
      <c r="A487" s="79"/>
      <c r="C487" s="287">
        <v>0.35</v>
      </c>
      <c r="D487" s="287" t="s">
        <v>3052</v>
      </c>
      <c r="E487" s="76"/>
      <c r="F487" s="76"/>
      <c r="G487" s="293" t="s">
        <v>3373</v>
      </c>
      <c r="H487" s="293" t="s">
        <v>487</v>
      </c>
      <c r="I487" s="287">
        <f t="shared" si="9"/>
        <v>-1</v>
      </c>
      <c r="J487" s="79"/>
      <c r="L487" s="79"/>
      <c r="M487" s="79"/>
      <c r="N487" s="79"/>
      <c r="O487" s="79"/>
      <c r="P487" s="79"/>
    </row>
    <row r="488" spans="1:16" x14ac:dyDescent="0.3">
      <c r="A488" s="79"/>
      <c r="C488" s="287">
        <v>0.43525000000000003</v>
      </c>
      <c r="D488" s="287" t="s">
        <v>3053</v>
      </c>
      <c r="E488" s="76"/>
      <c r="F488" s="76"/>
      <c r="G488" s="293" t="s">
        <v>3373</v>
      </c>
      <c r="H488" s="293" t="s">
        <v>488</v>
      </c>
      <c r="I488" s="287">
        <f t="shared" si="9"/>
        <v>-1</v>
      </c>
      <c r="J488" s="79"/>
      <c r="L488" s="79"/>
      <c r="M488" s="79"/>
      <c r="N488" s="79"/>
      <c r="O488" s="79"/>
      <c r="P488" s="79"/>
    </row>
    <row r="489" spans="1:16" x14ac:dyDescent="0.3">
      <c r="A489" s="79"/>
      <c r="C489" s="287">
        <v>0.25999999999999995</v>
      </c>
      <c r="D489" s="287" t="s">
        <v>3054</v>
      </c>
      <c r="E489" s="76"/>
      <c r="F489" s="76"/>
      <c r="G489" s="293" t="s">
        <v>503</v>
      </c>
      <c r="H489" s="293" t="s">
        <v>166</v>
      </c>
      <c r="I489" s="287">
        <f t="shared" si="9"/>
        <v>-1</v>
      </c>
      <c r="J489" s="79"/>
      <c r="L489" s="79"/>
      <c r="M489" s="79"/>
      <c r="N489" s="79"/>
      <c r="O489" s="79"/>
      <c r="P489" s="79"/>
    </row>
    <row r="490" spans="1:16" x14ac:dyDescent="0.3">
      <c r="A490" s="79"/>
      <c r="C490" s="287">
        <v>0.255</v>
      </c>
      <c r="D490" s="287" t="s">
        <v>3055</v>
      </c>
      <c r="E490" s="76"/>
      <c r="F490" s="76"/>
      <c r="G490" s="293" t="s">
        <v>503</v>
      </c>
      <c r="H490" s="293" t="s">
        <v>166</v>
      </c>
      <c r="I490" s="287">
        <f t="shared" si="9"/>
        <v>-1</v>
      </c>
      <c r="J490" s="79"/>
      <c r="L490" s="79"/>
      <c r="M490" s="79"/>
      <c r="N490" s="79"/>
      <c r="O490" s="79"/>
      <c r="P490" s="79"/>
    </row>
    <row r="491" spans="1:16" x14ac:dyDescent="0.3">
      <c r="A491" s="79"/>
      <c r="C491" s="287">
        <v>0.2548333333333333</v>
      </c>
      <c r="D491" s="287" t="s">
        <v>3056</v>
      </c>
      <c r="E491" s="76"/>
      <c r="F491" s="76"/>
      <c r="G491" s="293" t="s">
        <v>503</v>
      </c>
      <c r="H491" s="293" t="s">
        <v>166</v>
      </c>
      <c r="I491" s="287">
        <f t="shared" si="9"/>
        <v>-1</v>
      </c>
      <c r="J491" s="79"/>
      <c r="L491" s="79"/>
      <c r="M491" s="79"/>
      <c r="N491" s="79"/>
      <c r="O491" s="79"/>
      <c r="P491" s="79"/>
    </row>
    <row r="492" spans="1:16" x14ac:dyDescent="0.3">
      <c r="A492" s="79"/>
      <c r="C492" s="287">
        <v>0.22000000000000003</v>
      </c>
      <c r="D492" s="287" t="s">
        <v>3057</v>
      </c>
      <c r="E492" s="76"/>
      <c r="F492" s="76"/>
      <c r="G492" s="293" t="s">
        <v>189</v>
      </c>
      <c r="H492" s="293" t="s">
        <v>610</v>
      </c>
      <c r="I492" s="287">
        <f t="shared" si="9"/>
        <v>-1</v>
      </c>
      <c r="J492" s="79"/>
      <c r="L492" s="79"/>
      <c r="M492" s="79"/>
      <c r="N492" s="79"/>
      <c r="O492" s="79"/>
      <c r="P492" s="79"/>
    </row>
    <row r="493" spans="1:16" x14ac:dyDescent="0.3">
      <c r="A493" s="79"/>
      <c r="C493" s="287">
        <v>0.38200000000000001</v>
      </c>
      <c r="D493" s="287" t="s">
        <v>3058</v>
      </c>
      <c r="E493" s="76"/>
      <c r="F493" s="76"/>
      <c r="G493" s="293" t="s">
        <v>503</v>
      </c>
      <c r="H493" s="293" t="s">
        <v>610</v>
      </c>
      <c r="I493" s="287">
        <f t="shared" si="9"/>
        <v>-1</v>
      </c>
      <c r="J493" s="79"/>
      <c r="L493" s="79"/>
      <c r="M493" s="79"/>
      <c r="N493" s="79"/>
      <c r="O493" s="79"/>
      <c r="P493" s="79"/>
    </row>
    <row r="494" spans="1:16" x14ac:dyDescent="0.3">
      <c r="A494" s="79"/>
      <c r="C494" s="287">
        <v>0.36</v>
      </c>
      <c r="D494" s="287" t="s">
        <v>3059</v>
      </c>
      <c r="E494" s="76"/>
      <c r="F494" s="76"/>
      <c r="G494" s="293" t="s">
        <v>503</v>
      </c>
      <c r="H494" s="293" t="s">
        <v>610</v>
      </c>
      <c r="I494" s="287">
        <f t="shared" si="9"/>
        <v>-1</v>
      </c>
      <c r="J494" s="79"/>
      <c r="L494" s="79"/>
      <c r="M494" s="79"/>
      <c r="N494" s="79"/>
      <c r="O494" s="79"/>
      <c r="P494" s="79"/>
    </row>
    <row r="495" spans="1:16" x14ac:dyDescent="0.3">
      <c r="A495" s="79"/>
      <c r="C495" s="287">
        <v>0.29775000000000001</v>
      </c>
      <c r="D495" s="287" t="s">
        <v>3060</v>
      </c>
      <c r="E495" s="76"/>
      <c r="F495" s="76"/>
      <c r="G495" s="293" t="s">
        <v>176</v>
      </c>
      <c r="H495" s="293" t="s">
        <v>170</v>
      </c>
      <c r="I495" s="287">
        <f t="shared" si="9"/>
        <v>-1</v>
      </c>
      <c r="J495" s="79"/>
      <c r="L495" s="79"/>
      <c r="M495" s="79"/>
      <c r="N495" s="79"/>
      <c r="O495" s="79"/>
      <c r="P495" s="79"/>
    </row>
    <row r="496" spans="1:16" x14ac:dyDescent="0.3">
      <c r="A496" s="79"/>
      <c r="C496" s="287">
        <v>0.26716666666666666</v>
      </c>
      <c r="D496" s="287" t="s">
        <v>3061</v>
      </c>
      <c r="E496" s="76"/>
      <c r="F496" s="76"/>
      <c r="G496" s="293" t="s">
        <v>425</v>
      </c>
      <c r="H496" s="293" t="s">
        <v>170</v>
      </c>
      <c r="I496" s="287">
        <f t="shared" si="9"/>
        <v>-1</v>
      </c>
      <c r="J496" s="79"/>
      <c r="L496" s="79"/>
      <c r="M496" s="79"/>
      <c r="N496" s="79"/>
      <c r="O496" s="79"/>
      <c r="P496" s="79"/>
    </row>
    <row r="497" spans="1:16" x14ac:dyDescent="0.3">
      <c r="A497" s="79"/>
      <c r="C497" s="287">
        <v>0.34825</v>
      </c>
      <c r="D497" s="287" t="s">
        <v>3062</v>
      </c>
      <c r="E497" s="76"/>
      <c r="F497" s="76"/>
      <c r="G497" s="293" t="s">
        <v>425</v>
      </c>
      <c r="H497" s="293" t="s">
        <v>170</v>
      </c>
      <c r="I497" s="287">
        <f t="shared" si="9"/>
        <v>-1</v>
      </c>
      <c r="J497" s="79"/>
      <c r="L497" s="79"/>
      <c r="M497" s="79"/>
      <c r="N497" s="79"/>
      <c r="O497" s="79"/>
      <c r="P497" s="79"/>
    </row>
    <row r="498" spans="1:16" x14ac:dyDescent="0.3">
      <c r="A498" s="79"/>
      <c r="C498" s="287">
        <v>0.32</v>
      </c>
      <c r="D498" s="287" t="s">
        <v>3063</v>
      </c>
      <c r="E498" s="76"/>
      <c r="F498" s="76"/>
      <c r="G498" s="293" t="s">
        <v>503</v>
      </c>
      <c r="H498" s="293" t="s">
        <v>176</v>
      </c>
      <c r="I498" s="287">
        <f t="shared" si="9"/>
        <v>-1</v>
      </c>
      <c r="J498" s="79"/>
      <c r="L498" s="79"/>
      <c r="M498" s="79"/>
      <c r="N498" s="79"/>
      <c r="O498" s="79"/>
      <c r="P498" s="79"/>
    </row>
    <row r="499" spans="1:16" x14ac:dyDescent="0.3">
      <c r="A499" s="79"/>
      <c r="C499" s="287">
        <v>0.27374999999999999</v>
      </c>
      <c r="D499" s="287" t="s">
        <v>3064</v>
      </c>
      <c r="E499" s="76"/>
      <c r="F499" s="76"/>
      <c r="G499" s="293" t="s">
        <v>503</v>
      </c>
      <c r="H499" s="293" t="s">
        <v>176</v>
      </c>
      <c r="I499" s="287">
        <f t="shared" si="9"/>
        <v>-1</v>
      </c>
      <c r="J499" s="79"/>
      <c r="L499" s="79"/>
      <c r="M499" s="79"/>
      <c r="N499" s="79"/>
      <c r="O499" s="79"/>
      <c r="P499" s="79"/>
    </row>
    <row r="500" spans="1:16" x14ac:dyDescent="0.3">
      <c r="A500" s="79"/>
      <c r="C500" s="287">
        <v>0.27500000000000002</v>
      </c>
      <c r="D500" s="287" t="s">
        <v>3065</v>
      </c>
      <c r="E500" s="76"/>
      <c r="F500" s="76"/>
      <c r="G500" s="293" t="s">
        <v>503</v>
      </c>
      <c r="H500" s="293" t="s">
        <v>176</v>
      </c>
      <c r="I500" s="287">
        <f t="shared" si="9"/>
        <v>-1</v>
      </c>
      <c r="J500" s="79"/>
      <c r="L500" s="79"/>
      <c r="M500" s="79"/>
      <c r="N500" s="79"/>
      <c r="O500" s="79"/>
      <c r="P500" s="79"/>
    </row>
    <row r="501" spans="1:16" x14ac:dyDescent="0.3">
      <c r="A501" s="79"/>
      <c r="C501" s="287">
        <v>0.27800000000000002</v>
      </c>
      <c r="D501" s="287" t="s">
        <v>3066</v>
      </c>
      <c r="E501" s="76"/>
      <c r="F501" s="76"/>
      <c r="G501" s="293" t="s">
        <v>189</v>
      </c>
      <c r="H501" s="293" t="s">
        <v>3371</v>
      </c>
      <c r="I501" s="287">
        <f t="shared" si="9"/>
        <v>-1</v>
      </c>
      <c r="J501" s="79"/>
      <c r="L501" s="79"/>
      <c r="M501" s="79"/>
      <c r="N501" s="79"/>
      <c r="O501" s="79"/>
      <c r="P501" s="79"/>
    </row>
    <row r="502" spans="1:16" x14ac:dyDescent="0.3">
      <c r="A502" s="79"/>
      <c r="C502" s="287">
        <v>0.26799999999999996</v>
      </c>
      <c r="D502" s="287" t="s">
        <v>3067</v>
      </c>
      <c r="E502" s="76"/>
      <c r="F502" s="76"/>
      <c r="G502" s="293" t="s">
        <v>189</v>
      </c>
      <c r="H502" s="293" t="s">
        <v>481</v>
      </c>
      <c r="I502" s="287">
        <f t="shared" si="9"/>
        <v>-1</v>
      </c>
      <c r="J502" s="79"/>
      <c r="L502" s="79"/>
      <c r="M502" s="79"/>
      <c r="N502" s="79"/>
      <c r="O502" s="79"/>
      <c r="P502" s="79"/>
    </row>
    <row r="503" spans="1:16" x14ac:dyDescent="0.3">
      <c r="A503" s="79"/>
      <c r="C503" s="287">
        <v>0.31924999999999998</v>
      </c>
      <c r="D503" s="287" t="s">
        <v>3068</v>
      </c>
      <c r="E503" s="76"/>
      <c r="F503" s="76"/>
      <c r="G503" s="293" t="s">
        <v>189</v>
      </c>
      <c r="H503" s="293" t="s">
        <v>481</v>
      </c>
      <c r="I503" s="287">
        <f t="shared" si="9"/>
        <v>-1</v>
      </c>
      <c r="J503" s="79"/>
      <c r="L503" s="79"/>
      <c r="M503" s="79"/>
      <c r="N503" s="79"/>
      <c r="O503" s="79"/>
      <c r="P503" s="79"/>
    </row>
    <row r="504" spans="1:16" x14ac:dyDescent="0.3">
      <c r="A504" s="79"/>
      <c r="C504" s="287">
        <v>0.2485</v>
      </c>
      <c r="D504" s="287" t="s">
        <v>3069</v>
      </c>
      <c r="E504" s="76"/>
      <c r="F504" s="76"/>
      <c r="G504" s="293" t="s">
        <v>3371</v>
      </c>
      <c r="H504" s="293" t="s">
        <v>481</v>
      </c>
      <c r="I504" s="287">
        <f t="shared" si="9"/>
        <v>-1</v>
      </c>
      <c r="J504" s="79"/>
      <c r="L504" s="79"/>
      <c r="M504" s="79"/>
      <c r="N504" s="79"/>
      <c r="O504" s="79"/>
      <c r="P504" s="79"/>
    </row>
    <row r="505" spans="1:16" x14ac:dyDescent="0.3">
      <c r="A505" s="79"/>
      <c r="C505" s="287">
        <v>0.21933333333333335</v>
      </c>
      <c r="D505" s="287" t="s">
        <v>3070</v>
      </c>
      <c r="E505" s="76"/>
      <c r="F505" s="76"/>
      <c r="G505" s="293" t="s">
        <v>503</v>
      </c>
      <c r="H505" s="293" t="s">
        <v>481</v>
      </c>
      <c r="I505" s="287">
        <f t="shared" si="9"/>
        <v>-1</v>
      </c>
      <c r="J505" s="79"/>
      <c r="L505" s="79"/>
      <c r="M505" s="79"/>
      <c r="N505" s="79"/>
      <c r="O505" s="79"/>
      <c r="P505" s="79"/>
    </row>
    <row r="506" spans="1:16" x14ac:dyDescent="0.3">
      <c r="A506" s="79"/>
      <c r="C506" s="287">
        <v>0.32837499999999997</v>
      </c>
      <c r="D506" s="287" t="s">
        <v>3071</v>
      </c>
      <c r="E506" s="76"/>
      <c r="F506" s="76"/>
      <c r="G506" s="293" t="s">
        <v>483</v>
      </c>
      <c r="H506" s="293" t="s">
        <v>3372</v>
      </c>
      <c r="I506" s="287">
        <f t="shared" si="9"/>
        <v>0.24165079365079375</v>
      </c>
      <c r="J506" s="79"/>
      <c r="L506" s="79"/>
      <c r="M506" s="79"/>
      <c r="N506" s="79"/>
      <c r="O506" s="79"/>
      <c r="P506" s="79"/>
    </row>
    <row r="507" spans="1:16" x14ac:dyDescent="0.3">
      <c r="A507" s="79"/>
      <c r="C507" s="287">
        <v>0.183</v>
      </c>
      <c r="D507" s="287" t="s">
        <v>3072</v>
      </c>
      <c r="E507" s="76"/>
      <c r="F507" s="76"/>
      <c r="G507" s="293" t="s">
        <v>503</v>
      </c>
      <c r="H507" s="293" t="s">
        <v>3372</v>
      </c>
      <c r="I507" s="287">
        <f t="shared" si="9"/>
        <v>-1</v>
      </c>
      <c r="J507" s="79"/>
      <c r="L507" s="79"/>
      <c r="M507" s="79"/>
      <c r="N507" s="79"/>
      <c r="O507" s="79"/>
      <c r="P507" s="79"/>
    </row>
    <row r="508" spans="1:16" x14ac:dyDescent="0.3">
      <c r="A508" s="79"/>
      <c r="C508" s="287">
        <v>0.32699999999999996</v>
      </c>
      <c r="D508" s="287" t="s">
        <v>3073</v>
      </c>
      <c r="E508" s="76"/>
      <c r="F508" s="76"/>
      <c r="G508" s="293" t="s">
        <v>189</v>
      </c>
      <c r="H508" s="293" t="s">
        <v>483</v>
      </c>
      <c r="I508" s="287">
        <f t="shared" si="9"/>
        <v>-1</v>
      </c>
      <c r="J508" s="79"/>
      <c r="L508" s="79"/>
      <c r="M508" s="79"/>
      <c r="N508" s="79"/>
      <c r="O508" s="79"/>
      <c r="P508" s="79"/>
    </row>
    <row r="509" spans="1:16" x14ac:dyDescent="0.3">
      <c r="A509" s="79"/>
      <c r="C509" s="287">
        <v>0.23100000000000001</v>
      </c>
      <c r="D509" s="287" t="s">
        <v>3074</v>
      </c>
      <c r="E509" s="76"/>
      <c r="F509" s="76"/>
      <c r="G509" s="293" t="s">
        <v>189</v>
      </c>
      <c r="H509" s="293" t="s">
        <v>483</v>
      </c>
      <c r="I509" s="287">
        <f t="shared" si="9"/>
        <v>-1</v>
      </c>
      <c r="J509" s="79"/>
      <c r="L509" s="79"/>
      <c r="M509" s="79"/>
      <c r="N509" s="79"/>
      <c r="O509" s="79"/>
      <c r="P509" s="79"/>
    </row>
    <row r="510" spans="1:16" x14ac:dyDescent="0.3">
      <c r="A510" s="79"/>
      <c r="C510" s="287">
        <v>0.24750000000000003</v>
      </c>
      <c r="D510" s="287" t="s">
        <v>3075</v>
      </c>
      <c r="E510" s="76"/>
      <c r="F510" s="76"/>
      <c r="G510" s="293" t="s">
        <v>513</v>
      </c>
      <c r="H510" s="293" t="s">
        <v>483</v>
      </c>
      <c r="I510" s="287">
        <f t="shared" si="9"/>
        <v>-1</v>
      </c>
      <c r="J510" s="79"/>
      <c r="L510" s="79"/>
      <c r="M510" s="79"/>
      <c r="N510" s="79"/>
      <c r="O510" s="79"/>
      <c r="P510" s="79"/>
    </row>
    <row r="511" spans="1:16" x14ac:dyDescent="0.3">
      <c r="A511" s="79"/>
      <c r="C511" s="287">
        <v>0.26900000000000002</v>
      </c>
      <c r="D511" s="287" t="s">
        <v>3076</v>
      </c>
      <c r="E511" s="76"/>
      <c r="F511" s="76"/>
      <c r="G511" s="293" t="s">
        <v>503</v>
      </c>
      <c r="H511" s="293" t="s">
        <v>189</v>
      </c>
      <c r="I511" s="287">
        <f t="shared" si="9"/>
        <v>-1</v>
      </c>
      <c r="J511" s="79"/>
      <c r="L511" s="79"/>
      <c r="M511" s="79"/>
      <c r="N511" s="79"/>
      <c r="O511" s="79"/>
      <c r="P511" s="79"/>
    </row>
    <row r="512" spans="1:16" x14ac:dyDescent="0.3">
      <c r="A512" s="79"/>
      <c r="C512" s="287">
        <v>0.23799999999999999</v>
      </c>
      <c r="D512" s="287" t="s">
        <v>3077</v>
      </c>
      <c r="E512" s="76"/>
      <c r="F512" s="76"/>
      <c r="G512" s="293" t="s">
        <v>189</v>
      </c>
      <c r="H512" s="293" t="s">
        <v>503</v>
      </c>
      <c r="I512" s="287">
        <f t="shared" si="9"/>
        <v>-1</v>
      </c>
      <c r="J512" s="79"/>
      <c r="L512" s="79"/>
      <c r="M512" s="79"/>
      <c r="N512" s="79"/>
      <c r="O512" s="79"/>
      <c r="P512" s="79"/>
    </row>
    <row r="513" spans="1:16" x14ac:dyDescent="0.3">
      <c r="A513" s="79"/>
      <c r="C513" s="287">
        <v>0.24000000000000005</v>
      </c>
      <c r="D513" s="287" t="s">
        <v>3078</v>
      </c>
      <c r="E513" s="76"/>
      <c r="F513" s="76"/>
      <c r="G513" s="293" t="s">
        <v>534</v>
      </c>
      <c r="H513" s="293" t="s">
        <v>503</v>
      </c>
      <c r="I513" s="287">
        <f t="shared" si="9"/>
        <v>-1</v>
      </c>
      <c r="J513" s="79"/>
      <c r="L513" s="79"/>
      <c r="M513" s="79"/>
      <c r="N513" s="79"/>
      <c r="O513" s="79"/>
      <c r="P513" s="79"/>
    </row>
    <row r="514" spans="1:16" x14ac:dyDescent="0.3">
      <c r="A514" s="79"/>
      <c r="C514" s="287">
        <v>0.317</v>
      </c>
      <c r="D514" s="287" t="s">
        <v>3079</v>
      </c>
      <c r="E514" s="76"/>
      <c r="F514" s="76"/>
      <c r="G514" s="293" t="s">
        <v>503</v>
      </c>
      <c r="H514" s="293" t="s">
        <v>3373</v>
      </c>
      <c r="I514" s="287">
        <f t="shared" si="9"/>
        <v>-1</v>
      </c>
      <c r="J514" s="79"/>
      <c r="L514" s="79"/>
      <c r="M514" s="79"/>
      <c r="N514" s="79"/>
      <c r="O514" s="79"/>
      <c r="P514" s="79"/>
    </row>
    <row r="515" spans="1:16" x14ac:dyDescent="0.3">
      <c r="A515" s="79"/>
      <c r="C515" s="287">
        <v>0.28724999999999995</v>
      </c>
      <c r="D515" s="287" t="s">
        <v>3080</v>
      </c>
      <c r="E515" s="76"/>
      <c r="F515" s="76"/>
      <c r="G515" s="293" t="s">
        <v>503</v>
      </c>
      <c r="H515" s="293" t="s">
        <v>3373</v>
      </c>
      <c r="I515" s="287">
        <f t="shared" si="9"/>
        <v>-1</v>
      </c>
      <c r="J515" s="79"/>
      <c r="L515" s="79"/>
      <c r="M515" s="79"/>
      <c r="N515" s="79"/>
      <c r="O515" s="79"/>
      <c r="P515" s="79"/>
    </row>
    <row r="516" spans="1:16" x14ac:dyDescent="0.3">
      <c r="A516" s="79"/>
      <c r="C516" s="287">
        <v>0.29025000000000001</v>
      </c>
      <c r="D516" s="287" t="s">
        <v>3081</v>
      </c>
      <c r="E516" s="76"/>
      <c r="F516" s="76"/>
      <c r="G516" s="293" t="s">
        <v>503</v>
      </c>
      <c r="H516" s="293" t="s">
        <v>3373</v>
      </c>
      <c r="I516" s="287">
        <f t="shared" ref="I516:I579" si="10">IFERROR(AVERAGEIF(D$3:D$660,G516,C$3:C$660),-1)</f>
        <v>-1</v>
      </c>
      <c r="J516" s="79"/>
      <c r="L516" s="79"/>
      <c r="M516" s="79"/>
      <c r="N516" s="79"/>
      <c r="O516" s="79"/>
      <c r="P516" s="79"/>
    </row>
    <row r="517" spans="1:16" x14ac:dyDescent="0.3">
      <c r="A517" s="79"/>
      <c r="C517" s="287">
        <v>0.221</v>
      </c>
      <c r="D517" s="287" t="s">
        <v>3082</v>
      </c>
      <c r="E517" s="76"/>
      <c r="F517" s="76"/>
      <c r="G517" s="293" t="s">
        <v>503</v>
      </c>
      <c r="H517" s="293" t="s">
        <v>3373</v>
      </c>
      <c r="I517" s="287">
        <f t="shared" si="10"/>
        <v>-1</v>
      </c>
      <c r="J517" s="79"/>
      <c r="L517" s="79"/>
      <c r="M517" s="79"/>
      <c r="N517" s="79"/>
      <c r="O517" s="79"/>
      <c r="P517" s="79"/>
    </row>
    <row r="518" spans="1:16" x14ac:dyDescent="0.3">
      <c r="A518" s="79"/>
      <c r="C518" s="287">
        <v>0.21200000000000002</v>
      </c>
      <c r="D518" s="287" t="s">
        <v>3083</v>
      </c>
      <c r="E518" s="76"/>
      <c r="F518" s="76"/>
      <c r="G518" s="293" t="s">
        <v>566</v>
      </c>
      <c r="H518" s="293" t="s">
        <v>494</v>
      </c>
      <c r="I518" s="287">
        <f t="shared" si="10"/>
        <v>-1</v>
      </c>
      <c r="J518" s="79"/>
      <c r="L518" s="79"/>
      <c r="M518" s="79"/>
      <c r="N518" s="79"/>
      <c r="O518" s="79"/>
      <c r="P518" s="79"/>
    </row>
    <row r="519" spans="1:16" x14ac:dyDescent="0.3">
      <c r="A519" s="79"/>
      <c r="C519" s="287">
        <v>0.23924999999999999</v>
      </c>
      <c r="D519" s="287" t="s">
        <v>3084</v>
      </c>
      <c r="E519" s="76"/>
      <c r="F519" s="76"/>
      <c r="G519" s="293" t="s">
        <v>566</v>
      </c>
      <c r="H519" s="293" t="s">
        <v>494</v>
      </c>
      <c r="I519" s="287">
        <f t="shared" si="10"/>
        <v>-1</v>
      </c>
      <c r="J519" s="79"/>
      <c r="L519" s="79"/>
      <c r="M519" s="79"/>
      <c r="N519" s="79"/>
      <c r="O519" s="79"/>
      <c r="P519" s="79"/>
    </row>
    <row r="520" spans="1:16" x14ac:dyDescent="0.3">
      <c r="A520" s="79"/>
      <c r="C520" s="287">
        <v>0.22400000000000003</v>
      </c>
      <c r="D520" s="287" t="s">
        <v>3085</v>
      </c>
      <c r="E520" s="76"/>
      <c r="F520" s="76"/>
      <c r="G520" s="293" t="s">
        <v>3199</v>
      </c>
      <c r="H520" s="293" t="s">
        <v>57</v>
      </c>
      <c r="I520" s="287">
        <f t="shared" si="10"/>
        <v>-0.34500000000000003</v>
      </c>
      <c r="J520" s="79"/>
      <c r="L520" s="79"/>
      <c r="M520" s="79"/>
      <c r="N520" s="79"/>
      <c r="O520" s="79"/>
      <c r="P520" s="79"/>
    </row>
    <row r="521" spans="1:16" x14ac:dyDescent="0.3">
      <c r="A521" s="79"/>
      <c r="C521" s="287">
        <v>0.20800000000000002</v>
      </c>
      <c r="D521" s="287" t="s">
        <v>3086</v>
      </c>
      <c r="E521" s="76"/>
      <c r="F521" s="76"/>
      <c r="G521" s="293" t="s">
        <v>4105</v>
      </c>
      <c r="H521" s="293" t="s">
        <v>3374</v>
      </c>
      <c r="I521" s="287">
        <f t="shared" si="10"/>
        <v>-1</v>
      </c>
      <c r="J521" s="79"/>
      <c r="L521" s="79"/>
      <c r="M521" s="79"/>
      <c r="N521" s="79"/>
      <c r="O521" s="79"/>
      <c r="P521" s="79"/>
    </row>
    <row r="522" spans="1:16" x14ac:dyDescent="0.3">
      <c r="A522" s="79"/>
      <c r="C522" s="287">
        <v>0.27699999999999997</v>
      </c>
      <c r="D522" s="287" t="s">
        <v>3087</v>
      </c>
      <c r="E522" s="76"/>
      <c r="F522" s="76"/>
      <c r="G522" s="293" t="s">
        <v>4106</v>
      </c>
      <c r="H522" s="293" t="s">
        <v>3375</v>
      </c>
      <c r="I522" s="287">
        <f t="shared" si="10"/>
        <v>-1</v>
      </c>
      <c r="J522" s="79"/>
      <c r="L522" s="79"/>
      <c r="M522" s="79"/>
      <c r="N522" s="79"/>
      <c r="O522" s="79"/>
      <c r="P522" s="79"/>
    </row>
    <row r="523" spans="1:16" x14ac:dyDescent="0.3">
      <c r="A523" s="79"/>
      <c r="C523" s="287">
        <v>0.23333333333333331</v>
      </c>
      <c r="D523" s="287" t="s">
        <v>3088</v>
      </c>
      <c r="E523" s="76"/>
      <c r="F523" s="76"/>
      <c r="G523" s="293" t="s">
        <v>566</v>
      </c>
      <c r="H523" s="293" t="s">
        <v>3376</v>
      </c>
      <c r="I523" s="287">
        <f t="shared" si="10"/>
        <v>-1</v>
      </c>
      <c r="J523" s="79"/>
      <c r="L523" s="79"/>
      <c r="M523" s="79"/>
      <c r="N523" s="79"/>
      <c r="O523" s="79"/>
      <c r="P523" s="79"/>
    </row>
    <row r="524" spans="1:16" x14ac:dyDescent="0.3">
      <c r="A524" s="79"/>
      <c r="C524" s="287">
        <v>0.31500000000000006</v>
      </c>
      <c r="D524" s="287" t="s">
        <v>3089</v>
      </c>
      <c r="E524" s="76"/>
      <c r="F524" s="76"/>
      <c r="G524" s="293" t="s">
        <v>3199</v>
      </c>
      <c r="H524" s="293" t="s">
        <v>3377</v>
      </c>
      <c r="I524" s="287">
        <f t="shared" si="10"/>
        <v>-0.34500000000000003</v>
      </c>
      <c r="J524" s="79"/>
      <c r="L524" s="79"/>
      <c r="M524" s="79"/>
      <c r="N524" s="79"/>
      <c r="O524" s="79"/>
      <c r="P524" s="79"/>
    </row>
    <row r="525" spans="1:16" x14ac:dyDescent="0.3">
      <c r="A525" s="79"/>
      <c r="C525" s="287">
        <v>0.22599999999999998</v>
      </c>
      <c r="D525" s="287" t="s">
        <v>3090</v>
      </c>
      <c r="E525" s="76"/>
      <c r="F525" s="76"/>
      <c r="G525" s="293" t="s">
        <v>3631</v>
      </c>
      <c r="H525" s="293" t="s">
        <v>203</v>
      </c>
      <c r="I525" s="287">
        <f t="shared" si="10"/>
        <v>0.42399999999999999</v>
      </c>
      <c r="J525" s="79"/>
      <c r="L525" s="79"/>
      <c r="M525" s="79"/>
      <c r="N525" s="79"/>
      <c r="O525" s="79"/>
      <c r="P525" s="79"/>
    </row>
    <row r="526" spans="1:16" x14ac:dyDescent="0.3">
      <c r="A526" s="79"/>
      <c r="C526" s="287">
        <v>0.28999999999999998</v>
      </c>
      <c r="D526" s="287" t="s">
        <v>3091</v>
      </c>
      <c r="E526" s="76"/>
      <c r="F526" s="76"/>
      <c r="G526" s="293" t="s">
        <v>4107</v>
      </c>
      <c r="H526" s="293" t="s">
        <v>3378</v>
      </c>
      <c r="I526" s="287">
        <f t="shared" si="10"/>
        <v>-1</v>
      </c>
      <c r="J526" s="79"/>
      <c r="L526" s="79"/>
      <c r="M526" s="79"/>
      <c r="N526" s="79"/>
      <c r="O526" s="79"/>
      <c r="P526" s="79"/>
    </row>
    <row r="527" spans="1:16" x14ac:dyDescent="0.3">
      <c r="A527" s="79"/>
      <c r="C527" s="287">
        <v>0.34852272727272726</v>
      </c>
      <c r="D527" s="287" t="s">
        <v>2856</v>
      </c>
      <c r="E527" s="76"/>
      <c r="F527" s="76"/>
      <c r="G527" s="293" t="s">
        <v>4108</v>
      </c>
      <c r="H527" s="293" t="s">
        <v>3379</v>
      </c>
      <c r="I527" s="287">
        <f t="shared" si="10"/>
        <v>-1</v>
      </c>
      <c r="J527" s="79"/>
      <c r="L527" s="79"/>
      <c r="M527" s="79"/>
      <c r="N527" s="79"/>
      <c r="O527" s="79"/>
      <c r="P527" s="79"/>
    </row>
    <row r="528" spans="1:16" x14ac:dyDescent="0.3">
      <c r="A528" s="79"/>
      <c r="C528" s="287">
        <v>0.41200000000000003</v>
      </c>
      <c r="D528" s="287" t="s">
        <v>2857</v>
      </c>
      <c r="E528" s="76"/>
      <c r="F528" s="76"/>
      <c r="G528" s="293" t="s">
        <v>160</v>
      </c>
      <c r="H528" s="293" t="s">
        <v>3380</v>
      </c>
      <c r="I528" s="287">
        <f t="shared" si="10"/>
        <v>0.30551190476190476</v>
      </c>
      <c r="J528" s="79"/>
      <c r="L528" s="79"/>
      <c r="M528" s="79"/>
      <c r="N528" s="79"/>
      <c r="O528" s="79"/>
      <c r="P528" s="79"/>
    </row>
    <row r="529" spans="1:16" x14ac:dyDescent="0.3">
      <c r="A529" s="79"/>
      <c r="C529" s="287">
        <v>0.33550000000000002</v>
      </c>
      <c r="D529" s="287" t="s">
        <v>2858</v>
      </c>
      <c r="E529" s="76"/>
      <c r="F529" s="76"/>
      <c r="G529" s="293" t="s">
        <v>160</v>
      </c>
      <c r="H529" s="293" t="s">
        <v>3380</v>
      </c>
      <c r="I529" s="287">
        <f t="shared" si="10"/>
        <v>0.30551190476190476</v>
      </c>
      <c r="J529" s="79"/>
      <c r="L529" s="79"/>
      <c r="M529" s="79"/>
      <c r="N529" s="79"/>
      <c r="O529" s="79"/>
      <c r="P529" s="79"/>
    </row>
    <row r="530" spans="1:16" x14ac:dyDescent="0.3">
      <c r="A530" s="79"/>
      <c r="C530" s="287">
        <v>0.35165909090909087</v>
      </c>
      <c r="D530" s="287" t="s">
        <v>2859</v>
      </c>
      <c r="E530" s="76"/>
      <c r="F530" s="76"/>
      <c r="G530" s="293" t="s">
        <v>490</v>
      </c>
      <c r="H530" s="293" t="s">
        <v>3381</v>
      </c>
      <c r="I530" s="287">
        <f t="shared" si="10"/>
        <v>-1</v>
      </c>
      <c r="J530" s="79"/>
      <c r="L530" s="79"/>
      <c r="M530" s="79"/>
      <c r="N530" s="79"/>
      <c r="O530" s="79"/>
      <c r="P530" s="79"/>
    </row>
    <row r="531" spans="1:16" x14ac:dyDescent="0.3">
      <c r="A531" s="79"/>
      <c r="C531" s="287">
        <v>0.316</v>
      </c>
      <c r="D531" s="287" t="s">
        <v>2860</v>
      </c>
      <c r="E531" s="76"/>
      <c r="F531" s="76"/>
      <c r="G531" s="293" t="s">
        <v>372</v>
      </c>
      <c r="H531" s="293" t="s">
        <v>1882</v>
      </c>
      <c r="I531" s="287">
        <f t="shared" si="10"/>
        <v>-0.34500000000000003</v>
      </c>
      <c r="J531" s="79"/>
      <c r="L531" s="79"/>
      <c r="M531" s="79"/>
      <c r="N531" s="79"/>
      <c r="O531" s="79"/>
      <c r="P531" s="79"/>
    </row>
    <row r="532" spans="1:16" x14ac:dyDescent="0.3">
      <c r="A532" s="79"/>
      <c r="C532" s="287">
        <v>0.30999999999999994</v>
      </c>
      <c r="D532" s="287" t="s">
        <v>2861</v>
      </c>
      <c r="E532" s="76"/>
      <c r="F532" s="76"/>
      <c r="G532" s="293" t="s">
        <v>134</v>
      </c>
      <c r="H532" s="293" t="s">
        <v>490</v>
      </c>
      <c r="I532" s="287">
        <f t="shared" si="10"/>
        <v>-1</v>
      </c>
      <c r="J532" s="79"/>
      <c r="L532" s="79"/>
      <c r="M532" s="79"/>
      <c r="N532" s="79"/>
      <c r="O532" s="79"/>
      <c r="P532" s="79"/>
    </row>
    <row r="533" spans="1:16" x14ac:dyDescent="0.3">
      <c r="A533" s="79"/>
      <c r="C533" s="287">
        <v>0.34094680851063824</v>
      </c>
      <c r="D533" s="287" t="s">
        <v>2862</v>
      </c>
      <c r="E533" s="76"/>
      <c r="F533" s="76"/>
      <c r="G533" s="293" t="s">
        <v>490</v>
      </c>
      <c r="H533" s="293" t="s">
        <v>3382</v>
      </c>
      <c r="I533" s="287">
        <f t="shared" si="10"/>
        <v>-1</v>
      </c>
      <c r="J533" s="79"/>
      <c r="L533" s="79"/>
      <c r="M533" s="79"/>
      <c r="N533" s="79"/>
      <c r="O533" s="79"/>
      <c r="P533" s="79"/>
    </row>
    <row r="534" spans="1:16" x14ac:dyDescent="0.3">
      <c r="A534" s="79"/>
      <c r="C534" s="287">
        <v>0.31500000000000006</v>
      </c>
      <c r="D534" s="287" t="s">
        <v>2863</v>
      </c>
      <c r="E534" s="76"/>
      <c r="F534" s="76"/>
      <c r="G534" s="293" t="s">
        <v>490</v>
      </c>
      <c r="H534" s="293" t="s">
        <v>3382</v>
      </c>
      <c r="I534" s="287">
        <f t="shared" si="10"/>
        <v>-1</v>
      </c>
      <c r="J534" s="79"/>
      <c r="L534" s="79"/>
      <c r="M534" s="79"/>
      <c r="N534" s="79"/>
      <c r="O534" s="79"/>
      <c r="P534" s="79"/>
    </row>
    <row r="535" spans="1:16" x14ac:dyDescent="0.3">
      <c r="A535" s="79"/>
      <c r="C535" s="287">
        <v>0.308</v>
      </c>
      <c r="D535" s="287" t="s">
        <v>3092</v>
      </c>
      <c r="E535" s="76"/>
      <c r="F535" s="76"/>
      <c r="G535" s="293" t="s">
        <v>517</v>
      </c>
      <c r="H535" s="293" t="s">
        <v>3382</v>
      </c>
      <c r="I535" s="287">
        <f t="shared" si="10"/>
        <v>-1</v>
      </c>
      <c r="J535" s="79"/>
      <c r="L535" s="79"/>
      <c r="M535" s="79"/>
      <c r="N535" s="79"/>
      <c r="O535" s="79"/>
      <c r="P535" s="79"/>
    </row>
    <row r="536" spans="1:16" x14ac:dyDescent="0.3">
      <c r="A536" s="79"/>
      <c r="C536" s="287">
        <v>0.47699999999999998</v>
      </c>
      <c r="D536" s="287" t="s">
        <v>3093</v>
      </c>
      <c r="E536" s="76"/>
      <c r="F536" s="76"/>
      <c r="G536" s="293" t="s">
        <v>4107</v>
      </c>
      <c r="H536" s="293" t="s">
        <v>3383</v>
      </c>
      <c r="I536" s="287">
        <f t="shared" si="10"/>
        <v>-1</v>
      </c>
      <c r="J536" s="79"/>
      <c r="L536" s="79"/>
      <c r="M536" s="79"/>
      <c r="N536" s="79"/>
      <c r="O536" s="79"/>
      <c r="P536" s="79"/>
    </row>
    <row r="537" spans="1:16" x14ac:dyDescent="0.3">
      <c r="A537" s="79"/>
      <c r="C537" s="287">
        <v>0.52654166666666669</v>
      </c>
      <c r="D537" s="287" t="s">
        <v>3094</v>
      </c>
      <c r="E537" s="76"/>
      <c r="F537" s="76"/>
      <c r="G537" s="293" t="s">
        <v>4107</v>
      </c>
      <c r="H537" s="293" t="s">
        <v>3383</v>
      </c>
      <c r="I537" s="287">
        <f t="shared" si="10"/>
        <v>-1</v>
      </c>
      <c r="J537" s="79"/>
      <c r="L537" s="79"/>
      <c r="M537" s="79"/>
      <c r="N537" s="79"/>
      <c r="O537" s="79"/>
      <c r="P537" s="79"/>
    </row>
    <row r="538" spans="1:16" x14ac:dyDescent="0.3">
      <c r="A538" s="79"/>
      <c r="C538" s="287">
        <v>0.5033333333333333</v>
      </c>
      <c r="D538" s="287" t="s">
        <v>3095</v>
      </c>
      <c r="E538" s="76"/>
      <c r="F538" s="76"/>
      <c r="G538" s="293" t="s">
        <v>160</v>
      </c>
      <c r="H538" s="293" t="s">
        <v>3384</v>
      </c>
      <c r="I538" s="287">
        <f t="shared" si="10"/>
        <v>0.30551190476190476</v>
      </c>
      <c r="J538" s="79"/>
      <c r="L538" s="79"/>
      <c r="M538" s="79"/>
      <c r="N538" s="79"/>
      <c r="O538" s="79"/>
      <c r="P538" s="79"/>
    </row>
    <row r="539" spans="1:16" x14ac:dyDescent="0.3">
      <c r="A539" s="79"/>
      <c r="C539" s="287">
        <v>0.48100000000000009</v>
      </c>
      <c r="D539" s="287" t="s">
        <v>3096</v>
      </c>
      <c r="E539" s="76"/>
      <c r="F539" s="76"/>
      <c r="G539" s="293" t="s">
        <v>4107</v>
      </c>
      <c r="H539" s="293" t="s">
        <v>3385</v>
      </c>
      <c r="I539" s="287">
        <f t="shared" si="10"/>
        <v>-1</v>
      </c>
      <c r="J539" s="79"/>
      <c r="L539" s="79"/>
      <c r="M539" s="79"/>
      <c r="N539" s="79"/>
      <c r="O539" s="79"/>
      <c r="P539" s="79"/>
    </row>
    <row r="540" spans="1:16" x14ac:dyDescent="0.3">
      <c r="A540" s="79"/>
      <c r="C540" s="287">
        <v>0.438</v>
      </c>
      <c r="D540" s="287" t="s">
        <v>3097</v>
      </c>
      <c r="E540" s="76"/>
      <c r="F540" s="76"/>
      <c r="G540" s="293" t="s">
        <v>4107</v>
      </c>
      <c r="H540" s="293" t="s">
        <v>3385</v>
      </c>
      <c r="I540" s="287">
        <f t="shared" si="10"/>
        <v>-1</v>
      </c>
      <c r="J540" s="79"/>
      <c r="L540" s="79"/>
      <c r="M540" s="79"/>
      <c r="N540" s="79"/>
      <c r="O540" s="79"/>
      <c r="P540" s="79"/>
    </row>
    <row r="541" spans="1:16" x14ac:dyDescent="0.3">
      <c r="A541" s="79"/>
      <c r="C541" s="287">
        <v>0.43</v>
      </c>
      <c r="D541" s="287" t="s">
        <v>3098</v>
      </c>
      <c r="E541" s="76"/>
      <c r="F541" s="76"/>
      <c r="G541" s="293" t="s">
        <v>160</v>
      </c>
      <c r="H541" s="293" t="s">
        <v>3386</v>
      </c>
      <c r="I541" s="287">
        <f t="shared" si="10"/>
        <v>0.30551190476190476</v>
      </c>
      <c r="J541" s="79"/>
      <c r="L541" s="79"/>
      <c r="M541" s="79"/>
      <c r="N541" s="79"/>
      <c r="O541" s="79"/>
      <c r="P541" s="79"/>
    </row>
    <row r="542" spans="1:16" x14ac:dyDescent="0.3">
      <c r="A542" s="79"/>
      <c r="C542" s="287">
        <v>0.44000000000000006</v>
      </c>
      <c r="D542" s="287" t="s">
        <v>3099</v>
      </c>
      <c r="E542" s="76"/>
      <c r="F542" s="76"/>
      <c r="G542" s="293" t="s">
        <v>4107</v>
      </c>
      <c r="H542" s="293" t="s">
        <v>3386</v>
      </c>
      <c r="I542" s="287">
        <f t="shared" si="10"/>
        <v>-1</v>
      </c>
      <c r="J542" s="79"/>
      <c r="L542" s="79"/>
      <c r="M542" s="79"/>
      <c r="N542" s="79"/>
      <c r="O542" s="79"/>
      <c r="P542" s="79"/>
    </row>
    <row r="543" spans="1:16" x14ac:dyDescent="0.3">
      <c r="A543" s="79"/>
      <c r="C543" s="287">
        <v>0.42032142857142857</v>
      </c>
      <c r="D543" s="287" t="s">
        <v>3100</v>
      </c>
      <c r="E543" s="76"/>
      <c r="F543" s="76"/>
      <c r="G543" s="293" t="s">
        <v>160</v>
      </c>
      <c r="H543" s="293" t="s">
        <v>101</v>
      </c>
      <c r="I543" s="287">
        <f t="shared" si="10"/>
        <v>0.30551190476190476</v>
      </c>
      <c r="J543" s="79"/>
      <c r="L543" s="79"/>
      <c r="M543" s="79"/>
      <c r="N543" s="79"/>
      <c r="O543" s="79"/>
      <c r="P543" s="79"/>
    </row>
    <row r="544" spans="1:16" x14ac:dyDescent="0.3">
      <c r="A544" s="79"/>
      <c r="C544" s="287">
        <v>0.42800000000000005</v>
      </c>
      <c r="D544" s="287" t="s">
        <v>3101</v>
      </c>
      <c r="E544" s="76"/>
      <c r="F544" s="76"/>
      <c r="G544" s="293" t="s">
        <v>160</v>
      </c>
      <c r="H544" s="293" t="s">
        <v>101</v>
      </c>
      <c r="I544" s="287">
        <f t="shared" si="10"/>
        <v>0.30551190476190476</v>
      </c>
      <c r="J544" s="79"/>
      <c r="L544" s="79"/>
      <c r="M544" s="79"/>
      <c r="N544" s="79"/>
      <c r="O544" s="79"/>
      <c r="P544" s="79"/>
    </row>
    <row r="545" spans="1:16" x14ac:dyDescent="0.3">
      <c r="A545" s="79"/>
      <c r="C545" s="287">
        <v>0.46655555555555545</v>
      </c>
      <c r="D545" s="287" t="s">
        <v>3102</v>
      </c>
      <c r="E545" s="76"/>
      <c r="F545" s="76"/>
      <c r="G545" s="293" t="s">
        <v>160</v>
      </c>
      <c r="H545" s="293" t="s">
        <v>101</v>
      </c>
      <c r="I545" s="287">
        <f t="shared" si="10"/>
        <v>0.30551190476190476</v>
      </c>
      <c r="J545" s="79"/>
      <c r="L545" s="79"/>
      <c r="M545" s="79"/>
      <c r="N545" s="79"/>
      <c r="O545" s="79"/>
      <c r="P545" s="79"/>
    </row>
    <row r="546" spans="1:16" x14ac:dyDescent="0.3">
      <c r="A546" s="79"/>
      <c r="C546" s="287">
        <v>0.55037096774193572</v>
      </c>
      <c r="D546" s="287" t="s">
        <v>2864</v>
      </c>
      <c r="E546" s="76"/>
      <c r="F546" s="76"/>
      <c r="G546" s="293" t="s">
        <v>160</v>
      </c>
      <c r="H546" s="293" t="s">
        <v>101</v>
      </c>
      <c r="I546" s="287">
        <f t="shared" si="10"/>
        <v>0.30551190476190476</v>
      </c>
      <c r="J546" s="79"/>
      <c r="L546" s="79"/>
      <c r="M546" s="79"/>
      <c r="N546" s="79"/>
      <c r="O546" s="79"/>
      <c r="P546" s="79"/>
    </row>
    <row r="547" spans="1:16" x14ac:dyDescent="0.3">
      <c r="A547" s="79"/>
      <c r="C547" s="287">
        <v>0.30499999999999999</v>
      </c>
      <c r="D547" s="287" t="s">
        <v>2865</v>
      </c>
      <c r="E547" s="76"/>
      <c r="F547" s="76"/>
      <c r="G547" s="293" t="s">
        <v>160</v>
      </c>
      <c r="H547" s="293" t="s">
        <v>101</v>
      </c>
      <c r="I547" s="287">
        <f t="shared" si="10"/>
        <v>0.30551190476190476</v>
      </c>
      <c r="J547" s="79"/>
      <c r="L547" s="79"/>
      <c r="M547" s="79"/>
      <c r="N547" s="79"/>
      <c r="O547" s="79"/>
      <c r="P547" s="79"/>
    </row>
    <row r="548" spans="1:16" x14ac:dyDescent="0.3">
      <c r="A548" s="79"/>
      <c r="C548" s="287">
        <v>0.58899999999999997</v>
      </c>
      <c r="D548" s="287" t="s">
        <v>463</v>
      </c>
      <c r="E548" s="76"/>
      <c r="F548" s="76"/>
      <c r="G548" s="293" t="s">
        <v>160</v>
      </c>
      <c r="H548" s="293" t="s">
        <v>101</v>
      </c>
      <c r="I548" s="287">
        <f t="shared" si="10"/>
        <v>0.30551190476190476</v>
      </c>
      <c r="J548" s="79"/>
      <c r="L548" s="79"/>
      <c r="M548" s="79"/>
      <c r="N548" s="79"/>
      <c r="O548" s="79"/>
      <c r="P548" s="79"/>
    </row>
    <row r="549" spans="1:16" x14ac:dyDescent="0.3">
      <c r="A549" s="79"/>
      <c r="C549" s="287">
        <v>0.48964999999999997</v>
      </c>
      <c r="D549" s="287" t="s">
        <v>3103</v>
      </c>
      <c r="E549" s="76"/>
      <c r="F549" s="76"/>
      <c r="G549" s="293" t="s">
        <v>160</v>
      </c>
      <c r="H549" s="293" t="s">
        <v>3387</v>
      </c>
      <c r="I549" s="287">
        <f t="shared" si="10"/>
        <v>0.30551190476190476</v>
      </c>
      <c r="J549" s="79"/>
      <c r="L549" s="79"/>
      <c r="M549" s="79"/>
      <c r="N549" s="79"/>
      <c r="O549" s="79"/>
      <c r="P549" s="79"/>
    </row>
    <row r="550" spans="1:16" x14ac:dyDescent="0.3">
      <c r="A550" s="79"/>
      <c r="C550" s="287">
        <v>0.33733333333333332</v>
      </c>
      <c r="D550" s="287" t="s">
        <v>3104</v>
      </c>
      <c r="E550" s="76"/>
      <c r="F550" s="76"/>
      <c r="G550" s="293" t="s">
        <v>101</v>
      </c>
      <c r="H550" s="293" t="s">
        <v>3388</v>
      </c>
      <c r="I550" s="287">
        <f t="shared" si="10"/>
        <v>-1</v>
      </c>
      <c r="J550" s="79"/>
      <c r="L550" s="79"/>
      <c r="M550" s="79"/>
      <c r="N550" s="79"/>
      <c r="O550" s="79"/>
      <c r="P550" s="79"/>
    </row>
    <row r="551" spans="1:16" x14ac:dyDescent="0.3">
      <c r="A551" s="79"/>
      <c r="C551" s="287">
        <v>0.264125</v>
      </c>
      <c r="D551" s="287" t="s">
        <v>3105</v>
      </c>
      <c r="E551" s="76"/>
      <c r="F551" s="76"/>
      <c r="G551" s="293" t="s">
        <v>101</v>
      </c>
      <c r="H551" s="293" t="s">
        <v>3388</v>
      </c>
      <c r="I551" s="287">
        <f t="shared" si="10"/>
        <v>-1</v>
      </c>
      <c r="J551" s="79"/>
      <c r="L551" s="79"/>
      <c r="M551" s="79"/>
      <c r="N551" s="79"/>
      <c r="O551" s="79"/>
      <c r="P551" s="79"/>
    </row>
    <row r="552" spans="1:16" x14ac:dyDescent="0.3">
      <c r="A552" s="79"/>
      <c r="C552" s="287">
        <v>0.20350000000000001</v>
      </c>
      <c r="D552" s="287" t="s">
        <v>3106</v>
      </c>
      <c r="E552" s="76"/>
      <c r="F552" s="76"/>
      <c r="G552" s="293" t="s">
        <v>160</v>
      </c>
      <c r="H552" s="293" t="s">
        <v>174</v>
      </c>
      <c r="I552" s="287">
        <f t="shared" si="10"/>
        <v>0.30551190476190476</v>
      </c>
      <c r="J552" s="79"/>
      <c r="L552" s="79"/>
      <c r="M552" s="79"/>
      <c r="N552" s="79"/>
      <c r="O552" s="79"/>
      <c r="P552" s="79"/>
    </row>
    <row r="553" spans="1:16" x14ac:dyDescent="0.3">
      <c r="A553" s="79"/>
      <c r="C553" s="287">
        <v>0.26166666666666666</v>
      </c>
      <c r="D553" s="287" t="s">
        <v>3107</v>
      </c>
      <c r="E553" s="76"/>
      <c r="F553" s="76"/>
      <c r="G553" s="293" t="s">
        <v>160</v>
      </c>
      <c r="H553" s="293" t="s">
        <v>174</v>
      </c>
      <c r="I553" s="287">
        <f t="shared" si="10"/>
        <v>0.30551190476190476</v>
      </c>
      <c r="J553" s="79"/>
      <c r="L553" s="79"/>
      <c r="M553" s="79"/>
      <c r="N553" s="79"/>
      <c r="O553" s="79"/>
      <c r="P553" s="79"/>
    </row>
    <row r="554" spans="1:16" x14ac:dyDescent="0.3">
      <c r="A554" s="79"/>
      <c r="C554" s="287">
        <v>0.2523333333333333</v>
      </c>
      <c r="D554" s="287" t="s">
        <v>416</v>
      </c>
      <c r="E554" s="76"/>
      <c r="F554" s="76"/>
      <c r="G554" s="293" t="s">
        <v>160</v>
      </c>
      <c r="H554" s="293" t="s">
        <v>174</v>
      </c>
      <c r="I554" s="287">
        <f t="shared" si="10"/>
        <v>0.30551190476190476</v>
      </c>
      <c r="J554" s="79"/>
      <c r="L554" s="79"/>
      <c r="M554" s="79"/>
      <c r="N554" s="79"/>
      <c r="O554" s="79"/>
      <c r="P554" s="79"/>
    </row>
    <row r="555" spans="1:16" x14ac:dyDescent="0.3">
      <c r="A555" s="79"/>
      <c r="C555" s="287">
        <v>-0.34500000000000008</v>
      </c>
      <c r="D555" s="287" t="s">
        <v>2866</v>
      </c>
      <c r="E555" s="76"/>
      <c r="F555" s="76"/>
      <c r="G555" s="293" t="s">
        <v>160</v>
      </c>
      <c r="H555" s="293" t="s">
        <v>174</v>
      </c>
      <c r="I555" s="287">
        <f t="shared" si="10"/>
        <v>0.30551190476190476</v>
      </c>
      <c r="J555" s="79"/>
      <c r="L555" s="79"/>
      <c r="M555" s="79"/>
      <c r="N555" s="79"/>
      <c r="O555" s="79"/>
      <c r="P555" s="79"/>
    </row>
    <row r="556" spans="1:16" x14ac:dyDescent="0.3">
      <c r="A556" s="79"/>
      <c r="C556" s="287"/>
      <c r="D556" s="287" t="s">
        <v>2867</v>
      </c>
      <c r="E556" s="76"/>
      <c r="F556" s="76"/>
      <c r="G556" s="293" t="s">
        <v>160</v>
      </c>
      <c r="H556" s="293" t="s">
        <v>389</v>
      </c>
      <c r="I556" s="287">
        <f t="shared" si="10"/>
        <v>0.30551190476190476</v>
      </c>
      <c r="J556" s="79"/>
      <c r="L556" s="79"/>
      <c r="M556" s="79"/>
      <c r="N556" s="79"/>
      <c r="O556" s="79"/>
      <c r="P556" s="79"/>
    </row>
    <row r="557" spans="1:16" x14ac:dyDescent="0.3">
      <c r="A557" s="79"/>
      <c r="C557" s="287"/>
      <c r="D557" s="287" t="s">
        <v>1741</v>
      </c>
      <c r="E557" s="76"/>
      <c r="F557" s="76"/>
      <c r="G557" s="293" t="s">
        <v>160</v>
      </c>
      <c r="H557" s="293" t="s">
        <v>389</v>
      </c>
      <c r="I557" s="287">
        <f t="shared" si="10"/>
        <v>0.30551190476190476</v>
      </c>
      <c r="J557" s="79"/>
      <c r="L557" s="79"/>
      <c r="M557" s="79"/>
      <c r="N557" s="79"/>
      <c r="O557" s="79"/>
      <c r="P557" s="79"/>
    </row>
    <row r="558" spans="1:16" x14ac:dyDescent="0.3">
      <c r="A558" s="79"/>
      <c r="C558" s="287"/>
      <c r="D558" s="287" t="s">
        <v>2868</v>
      </c>
      <c r="E558" s="76"/>
      <c r="F558" s="76"/>
      <c r="G558" s="293" t="s">
        <v>101</v>
      </c>
      <c r="H558" s="293" t="s">
        <v>162</v>
      </c>
      <c r="I558" s="287">
        <f t="shared" si="10"/>
        <v>-1</v>
      </c>
      <c r="J558" s="79"/>
      <c r="L558" s="79"/>
      <c r="M558" s="79"/>
      <c r="N558" s="79"/>
      <c r="O558" s="79"/>
      <c r="P558" s="79"/>
    </row>
    <row r="559" spans="1:16" x14ac:dyDescent="0.3">
      <c r="A559" s="79"/>
      <c r="C559" s="287">
        <v>0.37074999999999997</v>
      </c>
      <c r="D559" s="287" t="s">
        <v>2869</v>
      </c>
      <c r="E559" s="76"/>
      <c r="F559" s="76"/>
      <c r="G559" s="293" t="s">
        <v>160</v>
      </c>
      <c r="H559" s="293" t="s">
        <v>162</v>
      </c>
      <c r="I559" s="287">
        <f t="shared" si="10"/>
        <v>0.30551190476190476</v>
      </c>
      <c r="J559" s="79"/>
      <c r="L559" s="79"/>
      <c r="M559" s="79"/>
      <c r="N559" s="79"/>
      <c r="O559" s="79"/>
      <c r="P559" s="79"/>
    </row>
    <row r="560" spans="1:16" x14ac:dyDescent="0.3">
      <c r="A560" s="79"/>
      <c r="C560" s="287">
        <v>0.41778048780487809</v>
      </c>
      <c r="D560" s="287" t="s">
        <v>2870</v>
      </c>
      <c r="E560" s="76"/>
      <c r="F560" s="76"/>
      <c r="G560" s="293" t="s">
        <v>3387</v>
      </c>
      <c r="H560" s="293" t="s">
        <v>3389</v>
      </c>
      <c r="I560" s="287">
        <f t="shared" si="10"/>
        <v>-1</v>
      </c>
      <c r="J560" s="79"/>
      <c r="L560" s="79"/>
      <c r="M560" s="79"/>
      <c r="N560" s="79"/>
      <c r="O560" s="79"/>
      <c r="P560" s="79"/>
    </row>
    <row r="561" spans="1:16" x14ac:dyDescent="0.3">
      <c r="A561" s="79"/>
      <c r="C561" s="287">
        <v>0.30833333333333329</v>
      </c>
      <c r="D561" s="287" t="s">
        <v>2871</v>
      </c>
      <c r="E561" s="76"/>
      <c r="F561" s="76"/>
      <c r="G561" s="293" t="s">
        <v>3387</v>
      </c>
      <c r="H561" s="293" t="s">
        <v>3389</v>
      </c>
      <c r="I561" s="287">
        <f t="shared" si="10"/>
        <v>-1</v>
      </c>
      <c r="J561" s="79"/>
      <c r="L561" s="79"/>
      <c r="M561" s="79"/>
      <c r="N561" s="79"/>
      <c r="O561" s="79"/>
      <c r="P561" s="79"/>
    </row>
    <row r="562" spans="1:16" x14ac:dyDescent="0.3">
      <c r="A562" s="79"/>
      <c r="C562" s="287">
        <v>0.30135000000000001</v>
      </c>
      <c r="D562" s="287" t="s">
        <v>1745</v>
      </c>
      <c r="E562" s="76"/>
      <c r="F562" s="76"/>
      <c r="G562" s="293" t="s">
        <v>160</v>
      </c>
      <c r="H562" s="293" t="s">
        <v>3390</v>
      </c>
      <c r="I562" s="287">
        <f t="shared" si="10"/>
        <v>0.30551190476190476</v>
      </c>
      <c r="J562" s="79"/>
      <c r="L562" s="79"/>
      <c r="M562" s="79"/>
      <c r="N562" s="79"/>
      <c r="O562" s="79"/>
      <c r="P562" s="79"/>
    </row>
    <row r="563" spans="1:16" x14ac:dyDescent="0.3">
      <c r="A563" s="79"/>
      <c r="C563" s="287">
        <v>0.37374999999999997</v>
      </c>
      <c r="D563" s="287" t="s">
        <v>2872</v>
      </c>
      <c r="E563" s="76"/>
      <c r="F563" s="76"/>
      <c r="G563" s="293" t="s">
        <v>160</v>
      </c>
      <c r="H563" s="293" t="s">
        <v>3391</v>
      </c>
      <c r="I563" s="287">
        <f t="shared" si="10"/>
        <v>0.30551190476190476</v>
      </c>
      <c r="J563" s="79"/>
      <c r="L563" s="79"/>
      <c r="M563" s="79"/>
      <c r="N563" s="79"/>
      <c r="O563" s="79"/>
      <c r="P563" s="79"/>
    </row>
    <row r="564" spans="1:16" x14ac:dyDescent="0.3">
      <c r="A564" s="79"/>
      <c r="C564" s="287">
        <v>0.35099999999999998</v>
      </c>
      <c r="D564" s="287" t="s">
        <v>1747</v>
      </c>
      <c r="E564" s="76"/>
      <c r="F564" s="76"/>
      <c r="G564" s="293" t="s">
        <v>160</v>
      </c>
      <c r="H564" s="293" t="s">
        <v>529</v>
      </c>
      <c r="I564" s="287">
        <f t="shared" si="10"/>
        <v>0.30551190476190476</v>
      </c>
      <c r="J564" s="79"/>
      <c r="L564" s="79"/>
      <c r="M564" s="79"/>
      <c r="N564" s="79"/>
      <c r="O564" s="79"/>
      <c r="P564" s="79"/>
    </row>
    <row r="565" spans="1:16" x14ac:dyDescent="0.3">
      <c r="A565" s="79"/>
      <c r="C565" s="287">
        <v>0.37973499999999999</v>
      </c>
      <c r="D565" s="287" t="s">
        <v>2873</v>
      </c>
      <c r="E565" s="76"/>
      <c r="F565" s="76"/>
      <c r="G565" s="293" t="s">
        <v>160</v>
      </c>
      <c r="H565" s="293" t="s">
        <v>529</v>
      </c>
      <c r="I565" s="287">
        <f t="shared" si="10"/>
        <v>0.30551190476190476</v>
      </c>
      <c r="J565" s="79"/>
      <c r="L565" s="79"/>
      <c r="M565" s="79"/>
      <c r="N565" s="79"/>
      <c r="O565" s="79"/>
      <c r="P565" s="79"/>
    </row>
    <row r="566" spans="1:16" x14ac:dyDescent="0.3">
      <c r="A566" s="79"/>
      <c r="C566" s="287">
        <v>0.316</v>
      </c>
      <c r="D566" s="287" t="s">
        <v>2874</v>
      </c>
      <c r="E566" s="76"/>
      <c r="F566" s="76"/>
      <c r="G566" s="293" t="s">
        <v>160</v>
      </c>
      <c r="H566" s="293" t="s">
        <v>3392</v>
      </c>
      <c r="I566" s="287">
        <f t="shared" si="10"/>
        <v>0.30551190476190476</v>
      </c>
      <c r="J566" s="79"/>
      <c r="L566" s="79"/>
      <c r="M566" s="79"/>
      <c r="N566" s="79"/>
      <c r="O566" s="79"/>
      <c r="P566" s="79"/>
    </row>
    <row r="567" spans="1:16" x14ac:dyDescent="0.3">
      <c r="A567" s="79"/>
      <c r="C567" s="287">
        <v>0.32737499999999997</v>
      </c>
      <c r="D567" s="287" t="s">
        <v>1752</v>
      </c>
      <c r="E567" s="76"/>
      <c r="F567" s="76"/>
      <c r="G567" s="293" t="s">
        <v>4107</v>
      </c>
      <c r="H567" s="293" t="s">
        <v>3393</v>
      </c>
      <c r="I567" s="287">
        <f t="shared" si="10"/>
        <v>-1</v>
      </c>
      <c r="J567" s="79"/>
      <c r="L567" s="79"/>
      <c r="M567" s="79"/>
      <c r="N567" s="79"/>
      <c r="O567" s="79"/>
      <c r="P567" s="79"/>
    </row>
    <row r="568" spans="1:16" x14ac:dyDescent="0.3">
      <c r="A568" s="79"/>
      <c r="C568" s="287">
        <v>0.28475</v>
      </c>
      <c r="D568" s="287" t="s">
        <v>2875</v>
      </c>
      <c r="E568" s="76"/>
      <c r="F568" s="76"/>
      <c r="G568" s="293" t="s">
        <v>160</v>
      </c>
      <c r="H568" s="293" t="s">
        <v>3393</v>
      </c>
      <c r="I568" s="287">
        <f t="shared" si="10"/>
        <v>0.30551190476190476</v>
      </c>
      <c r="J568" s="79"/>
      <c r="L568" s="79"/>
      <c r="M568" s="79"/>
      <c r="N568" s="79"/>
      <c r="O568" s="79"/>
      <c r="P568" s="79"/>
    </row>
    <row r="569" spans="1:16" x14ac:dyDescent="0.3">
      <c r="A569" s="79"/>
      <c r="C569" s="287">
        <v>0.31528571428571434</v>
      </c>
      <c r="D569" s="287" t="s">
        <v>2876</v>
      </c>
      <c r="E569" s="76"/>
      <c r="F569" s="76"/>
      <c r="G569" s="293" t="s">
        <v>4107</v>
      </c>
      <c r="H569" s="293" t="s">
        <v>3394</v>
      </c>
      <c r="I569" s="287">
        <f t="shared" si="10"/>
        <v>-1</v>
      </c>
      <c r="J569" s="79"/>
      <c r="L569" s="79"/>
      <c r="M569" s="79"/>
      <c r="N569" s="79"/>
      <c r="O569" s="79"/>
      <c r="P569" s="79"/>
    </row>
    <row r="570" spans="1:16" x14ac:dyDescent="0.3">
      <c r="A570" s="79"/>
      <c r="C570" s="287">
        <v>0.31799999999999995</v>
      </c>
      <c r="D570" s="287" t="s">
        <v>2877</v>
      </c>
      <c r="E570" s="76"/>
      <c r="F570" s="76"/>
      <c r="G570" s="293" t="s">
        <v>160</v>
      </c>
      <c r="H570" s="293" t="s">
        <v>3394</v>
      </c>
      <c r="I570" s="287">
        <f t="shared" si="10"/>
        <v>0.30551190476190476</v>
      </c>
      <c r="J570" s="79"/>
      <c r="L570" s="79"/>
      <c r="M570" s="79"/>
      <c r="N570" s="79"/>
      <c r="O570" s="79"/>
      <c r="P570" s="79"/>
    </row>
    <row r="571" spans="1:16" x14ac:dyDescent="0.3">
      <c r="A571" s="79"/>
      <c r="C571" s="287">
        <v>0.42325000000000002</v>
      </c>
      <c r="D571" s="287" t="s">
        <v>2878</v>
      </c>
      <c r="E571" s="76"/>
      <c r="F571" s="76"/>
      <c r="G571" s="293" t="s">
        <v>160</v>
      </c>
      <c r="H571" s="293" t="s">
        <v>3395</v>
      </c>
      <c r="I571" s="287">
        <f t="shared" si="10"/>
        <v>0.30551190476190476</v>
      </c>
      <c r="J571" s="79"/>
      <c r="L571" s="79"/>
      <c r="M571" s="79"/>
      <c r="N571" s="79"/>
      <c r="O571" s="79"/>
      <c r="P571" s="79"/>
    </row>
    <row r="572" spans="1:16" x14ac:dyDescent="0.3">
      <c r="A572" s="79"/>
      <c r="C572" s="287">
        <v>0.29000000000000004</v>
      </c>
      <c r="D572" s="287" t="s">
        <v>2879</v>
      </c>
      <c r="E572" s="76"/>
      <c r="F572" s="76"/>
      <c r="G572" s="293" t="s">
        <v>4107</v>
      </c>
      <c r="H572" s="293" t="s">
        <v>3396</v>
      </c>
      <c r="I572" s="287">
        <f t="shared" si="10"/>
        <v>-1</v>
      </c>
      <c r="J572" s="79"/>
      <c r="L572" s="79"/>
      <c r="M572" s="79"/>
      <c r="N572" s="79"/>
      <c r="O572" s="79"/>
      <c r="P572" s="79"/>
    </row>
    <row r="573" spans="1:16" x14ac:dyDescent="0.3">
      <c r="A573" s="79"/>
      <c r="C573" s="287">
        <v>0.38874999999999998</v>
      </c>
      <c r="D573" s="287" t="s">
        <v>2880</v>
      </c>
      <c r="E573" s="76"/>
      <c r="F573" s="76"/>
      <c r="G573" s="293" t="s">
        <v>160</v>
      </c>
      <c r="H573" s="293" t="s">
        <v>3396</v>
      </c>
      <c r="I573" s="287">
        <f t="shared" si="10"/>
        <v>0.30551190476190476</v>
      </c>
      <c r="J573" s="79"/>
      <c r="L573" s="79"/>
      <c r="M573" s="79"/>
      <c r="N573" s="79"/>
      <c r="O573" s="79"/>
      <c r="P573" s="79"/>
    </row>
    <row r="574" spans="1:16" x14ac:dyDescent="0.3">
      <c r="A574" s="79"/>
      <c r="C574" s="287">
        <v>0.35199999999999998</v>
      </c>
      <c r="D574" s="287" t="s">
        <v>1755</v>
      </c>
      <c r="E574" s="76"/>
      <c r="F574" s="76"/>
      <c r="G574" s="293" t="s">
        <v>4107</v>
      </c>
      <c r="H574" s="293" t="s">
        <v>3397</v>
      </c>
      <c r="I574" s="287">
        <f t="shared" si="10"/>
        <v>-1</v>
      </c>
      <c r="J574" s="79"/>
      <c r="L574" s="79"/>
      <c r="M574" s="79"/>
      <c r="N574" s="79"/>
      <c r="O574" s="79"/>
      <c r="P574" s="79"/>
    </row>
    <row r="575" spans="1:16" x14ac:dyDescent="0.3">
      <c r="A575" s="79"/>
      <c r="C575" s="287">
        <v>0.38566935483870951</v>
      </c>
      <c r="D575" s="287" t="s">
        <v>2881</v>
      </c>
      <c r="E575" s="76"/>
      <c r="F575" s="76"/>
      <c r="G575" s="293" t="s">
        <v>160</v>
      </c>
      <c r="H575" s="293" t="s">
        <v>3398</v>
      </c>
      <c r="I575" s="287">
        <f t="shared" si="10"/>
        <v>0.30551190476190476</v>
      </c>
      <c r="J575" s="79"/>
      <c r="L575" s="79"/>
      <c r="M575" s="79"/>
      <c r="N575" s="79"/>
      <c r="O575" s="79"/>
      <c r="P575" s="79"/>
    </row>
    <row r="576" spans="1:16" x14ac:dyDescent="0.3">
      <c r="A576" s="79"/>
      <c r="C576" s="287">
        <v>0.3619</v>
      </c>
      <c r="D576" s="287" t="s">
        <v>1761</v>
      </c>
      <c r="E576" s="76"/>
      <c r="F576" s="76"/>
      <c r="G576" s="293" t="s">
        <v>4107</v>
      </c>
      <c r="H576" s="293" t="s">
        <v>3399</v>
      </c>
      <c r="I576" s="287">
        <f t="shared" si="10"/>
        <v>-1</v>
      </c>
      <c r="J576" s="79"/>
      <c r="L576" s="79"/>
      <c r="M576" s="79"/>
      <c r="N576" s="79"/>
      <c r="O576" s="79"/>
      <c r="P576" s="79"/>
    </row>
    <row r="577" spans="1:16" x14ac:dyDescent="0.3">
      <c r="A577" s="79"/>
      <c r="C577" s="287">
        <v>0.3993458149779735</v>
      </c>
      <c r="D577" s="287" t="s">
        <v>2882</v>
      </c>
      <c r="E577" s="76"/>
      <c r="F577" s="76"/>
      <c r="G577" s="293" t="s">
        <v>101</v>
      </c>
      <c r="H577" s="293" t="s">
        <v>3399</v>
      </c>
      <c r="I577" s="287">
        <f t="shared" si="10"/>
        <v>-1</v>
      </c>
      <c r="J577" s="79"/>
      <c r="L577" s="79"/>
      <c r="M577" s="79"/>
      <c r="N577" s="79"/>
      <c r="O577" s="79"/>
      <c r="P577" s="79"/>
    </row>
    <row r="578" spans="1:16" x14ac:dyDescent="0.3">
      <c r="A578" s="79"/>
      <c r="C578" s="287">
        <v>0.36750000000000005</v>
      </c>
      <c r="D578" s="287" t="s">
        <v>2883</v>
      </c>
      <c r="E578" s="76"/>
      <c r="F578" s="76"/>
      <c r="G578" s="293" t="s">
        <v>4107</v>
      </c>
      <c r="H578" s="293" t="s">
        <v>3400</v>
      </c>
      <c r="I578" s="287">
        <f t="shared" si="10"/>
        <v>-1</v>
      </c>
      <c r="J578" s="79"/>
      <c r="L578" s="79"/>
      <c r="M578" s="79"/>
      <c r="N578" s="79"/>
      <c r="O578" s="79"/>
      <c r="P578" s="79"/>
    </row>
    <row r="579" spans="1:16" x14ac:dyDescent="0.3">
      <c r="A579" s="79"/>
      <c r="C579" s="287">
        <v>0.35899999999999999</v>
      </c>
      <c r="D579" s="287" t="s">
        <v>1764</v>
      </c>
      <c r="E579" s="76"/>
      <c r="F579" s="76"/>
      <c r="G579" s="293" t="s">
        <v>101</v>
      </c>
      <c r="H579" s="293" t="s">
        <v>3401</v>
      </c>
      <c r="I579" s="287">
        <f t="shared" si="10"/>
        <v>-1</v>
      </c>
      <c r="J579" s="79"/>
      <c r="L579" s="79"/>
      <c r="M579" s="79"/>
      <c r="N579" s="79"/>
      <c r="O579" s="79"/>
      <c r="P579" s="79"/>
    </row>
    <row r="580" spans="1:16" x14ac:dyDescent="0.3">
      <c r="A580" s="79"/>
      <c r="C580" s="287">
        <v>0.33916666666666662</v>
      </c>
      <c r="D580" s="287" t="s">
        <v>2884</v>
      </c>
      <c r="E580" s="76"/>
      <c r="F580" s="76"/>
      <c r="G580" s="293" t="s">
        <v>160</v>
      </c>
      <c r="H580" s="293" t="s">
        <v>3402</v>
      </c>
      <c r="I580" s="287">
        <f t="shared" ref="I580:I643" si="11">IFERROR(AVERAGEIF(D$3:D$660,G580,C$3:C$660),-1)</f>
        <v>0.30551190476190476</v>
      </c>
      <c r="J580" s="79"/>
      <c r="L580" s="79"/>
      <c r="M580" s="79"/>
      <c r="N580" s="79"/>
      <c r="O580" s="79"/>
      <c r="P580" s="79"/>
    </row>
    <row r="581" spans="1:16" x14ac:dyDescent="0.3">
      <c r="A581" s="79"/>
      <c r="C581" s="287">
        <v>0.37841666666666668</v>
      </c>
      <c r="D581" s="287" t="s">
        <v>2885</v>
      </c>
      <c r="E581" s="76"/>
      <c r="F581" s="76"/>
      <c r="G581" s="293" t="s">
        <v>4107</v>
      </c>
      <c r="H581" s="293" t="s">
        <v>3403</v>
      </c>
      <c r="I581" s="287">
        <f t="shared" si="11"/>
        <v>-1</v>
      </c>
      <c r="J581" s="79"/>
      <c r="L581" s="79"/>
      <c r="M581" s="79"/>
      <c r="N581" s="79"/>
      <c r="O581" s="79"/>
      <c r="P581" s="79"/>
    </row>
    <row r="582" spans="1:16" x14ac:dyDescent="0.3">
      <c r="A582" s="79"/>
      <c r="C582" s="287">
        <v>0.36820227272727268</v>
      </c>
      <c r="D582" s="287" t="s">
        <v>1767</v>
      </c>
      <c r="E582" s="76"/>
      <c r="F582" s="76"/>
      <c r="G582" s="293" t="s">
        <v>160</v>
      </c>
      <c r="H582" s="293" t="s">
        <v>3404</v>
      </c>
      <c r="I582" s="287">
        <f t="shared" si="11"/>
        <v>0.30551190476190476</v>
      </c>
      <c r="J582" s="79"/>
      <c r="L582" s="79"/>
      <c r="M582" s="79"/>
      <c r="N582" s="79"/>
      <c r="O582" s="79"/>
      <c r="P582" s="79"/>
    </row>
    <row r="583" spans="1:16" x14ac:dyDescent="0.3">
      <c r="A583" s="79"/>
      <c r="C583" s="287">
        <v>0.37175000000000002</v>
      </c>
      <c r="D583" s="287" t="s">
        <v>2886</v>
      </c>
      <c r="E583" s="76"/>
      <c r="F583" s="76"/>
      <c r="G583" s="293" t="s">
        <v>160</v>
      </c>
      <c r="H583" s="293" t="s">
        <v>3404</v>
      </c>
      <c r="I583" s="287">
        <f t="shared" si="11"/>
        <v>0.30551190476190476</v>
      </c>
      <c r="J583" s="79"/>
      <c r="L583" s="79"/>
      <c r="M583" s="79"/>
      <c r="N583" s="79"/>
      <c r="O583" s="79"/>
      <c r="P583" s="79"/>
    </row>
    <row r="584" spans="1:16" x14ac:dyDescent="0.3">
      <c r="A584" s="79"/>
      <c r="C584" s="287">
        <v>0.43224999999999997</v>
      </c>
      <c r="D584" s="287" t="s">
        <v>2887</v>
      </c>
      <c r="E584" s="76"/>
      <c r="F584" s="76"/>
      <c r="G584" s="293" t="s">
        <v>101</v>
      </c>
      <c r="H584" s="293" t="s">
        <v>3404</v>
      </c>
      <c r="I584" s="287">
        <f t="shared" si="11"/>
        <v>-1</v>
      </c>
      <c r="J584" s="79"/>
      <c r="L584" s="79"/>
      <c r="M584" s="79"/>
      <c r="N584" s="79"/>
      <c r="O584" s="79"/>
      <c r="P584" s="79"/>
    </row>
    <row r="585" spans="1:16" x14ac:dyDescent="0.3">
      <c r="A585" s="79"/>
      <c r="C585" s="287">
        <v>0.4</v>
      </c>
      <c r="D585" s="287" t="s">
        <v>2888</v>
      </c>
      <c r="E585" s="76"/>
      <c r="F585" s="76"/>
      <c r="G585" s="293" t="s">
        <v>160</v>
      </c>
      <c r="H585" s="293" t="s">
        <v>3405</v>
      </c>
      <c r="I585" s="287">
        <f t="shared" si="11"/>
        <v>0.30551190476190476</v>
      </c>
      <c r="J585" s="79"/>
      <c r="L585" s="79"/>
      <c r="M585" s="79"/>
      <c r="N585" s="79"/>
      <c r="O585" s="79"/>
      <c r="P585" s="79"/>
    </row>
    <row r="586" spans="1:16" x14ac:dyDescent="0.3">
      <c r="A586" s="79"/>
      <c r="C586" s="287">
        <v>0.37166666666666665</v>
      </c>
      <c r="D586" s="287" t="s">
        <v>2889</v>
      </c>
      <c r="E586" s="76"/>
      <c r="F586" s="76"/>
      <c r="G586" s="293" t="s">
        <v>160</v>
      </c>
      <c r="H586" s="293" t="s">
        <v>3406</v>
      </c>
      <c r="I586" s="287">
        <f t="shared" si="11"/>
        <v>0.30551190476190476</v>
      </c>
      <c r="J586" s="79"/>
      <c r="L586" s="79"/>
      <c r="M586" s="79"/>
      <c r="N586" s="79"/>
      <c r="O586" s="79"/>
      <c r="P586" s="79"/>
    </row>
    <row r="587" spans="1:16" x14ac:dyDescent="0.3">
      <c r="A587" s="79"/>
      <c r="C587" s="287">
        <v>0.32999999999999996</v>
      </c>
      <c r="D587" s="287" t="s">
        <v>2890</v>
      </c>
      <c r="E587" s="76"/>
      <c r="F587" s="76"/>
      <c r="G587" s="293" t="s">
        <v>160</v>
      </c>
      <c r="H587" s="293" t="s">
        <v>3406</v>
      </c>
      <c r="I587" s="287">
        <f t="shared" si="11"/>
        <v>0.30551190476190476</v>
      </c>
      <c r="J587" s="79"/>
      <c r="L587" s="79"/>
      <c r="M587" s="79"/>
      <c r="N587" s="79"/>
      <c r="O587" s="79"/>
      <c r="P587" s="79"/>
    </row>
    <row r="588" spans="1:16" x14ac:dyDescent="0.3">
      <c r="A588" s="79"/>
      <c r="C588" s="287">
        <v>0.28899999999999998</v>
      </c>
      <c r="D588" s="287" t="s">
        <v>2891</v>
      </c>
      <c r="E588" s="76"/>
      <c r="F588" s="76"/>
      <c r="G588" s="293" t="s">
        <v>490</v>
      </c>
      <c r="H588" s="293" t="s">
        <v>134</v>
      </c>
      <c r="I588" s="287">
        <f t="shared" si="11"/>
        <v>-1</v>
      </c>
      <c r="J588" s="79"/>
      <c r="L588" s="79"/>
      <c r="M588" s="79"/>
      <c r="N588" s="79"/>
      <c r="O588" s="79"/>
      <c r="P588" s="79"/>
    </row>
    <row r="589" spans="1:16" x14ac:dyDescent="0.3">
      <c r="A589" s="79"/>
      <c r="C589" s="287">
        <v>0.34500000000000003</v>
      </c>
      <c r="D589" s="287" t="s">
        <v>2892</v>
      </c>
      <c r="E589" s="76"/>
      <c r="F589" s="76"/>
      <c r="G589" s="293" t="s">
        <v>4109</v>
      </c>
      <c r="H589" s="293" t="s">
        <v>3407</v>
      </c>
      <c r="I589" s="287">
        <f t="shared" si="11"/>
        <v>-1</v>
      </c>
      <c r="J589" s="79"/>
      <c r="L589" s="79"/>
      <c r="M589" s="79"/>
      <c r="N589" s="79"/>
      <c r="O589" s="79"/>
      <c r="P589" s="79"/>
    </row>
    <row r="590" spans="1:16" x14ac:dyDescent="0.3">
      <c r="A590" s="79"/>
      <c r="C590" s="287">
        <v>0.30024999999999996</v>
      </c>
      <c r="D590" s="287" t="s">
        <v>2893</v>
      </c>
      <c r="E590" s="76"/>
      <c r="F590" s="76"/>
      <c r="G590" s="293" t="s">
        <v>4110</v>
      </c>
      <c r="H590" s="293" t="s">
        <v>3408</v>
      </c>
      <c r="I590" s="287">
        <f t="shared" si="11"/>
        <v>-1</v>
      </c>
      <c r="J590" s="79"/>
      <c r="L590" s="79"/>
      <c r="M590" s="79"/>
      <c r="N590" s="79"/>
      <c r="O590" s="79"/>
      <c r="P590" s="79"/>
    </row>
    <row r="591" spans="1:16" x14ac:dyDescent="0.3">
      <c r="A591" s="79"/>
      <c r="C591" s="287">
        <v>0.34736764705882356</v>
      </c>
      <c r="D591" s="287" t="s">
        <v>2894</v>
      </c>
      <c r="E591" s="76"/>
      <c r="F591" s="76"/>
      <c r="G591" s="293" t="s">
        <v>4111</v>
      </c>
      <c r="H591" s="293" t="s">
        <v>3409</v>
      </c>
      <c r="I591" s="287">
        <f t="shared" si="11"/>
        <v>-1</v>
      </c>
      <c r="J591" s="79"/>
      <c r="L591" s="79"/>
      <c r="M591" s="79"/>
      <c r="N591" s="79"/>
      <c r="O591" s="79"/>
      <c r="P591" s="79"/>
    </row>
    <row r="592" spans="1:16" x14ac:dyDescent="0.3">
      <c r="A592" s="79"/>
      <c r="C592" s="287">
        <v>0.38</v>
      </c>
      <c r="D592" s="287" t="s">
        <v>2895</v>
      </c>
      <c r="E592" s="76"/>
      <c r="F592" s="76"/>
      <c r="G592" s="293" t="s">
        <v>81</v>
      </c>
      <c r="H592" s="293" t="s">
        <v>3410</v>
      </c>
      <c r="I592" s="287">
        <f t="shared" si="11"/>
        <v>-1</v>
      </c>
      <c r="J592" s="79"/>
      <c r="L592" s="79"/>
      <c r="M592" s="79"/>
      <c r="N592" s="79"/>
      <c r="O592" s="79"/>
      <c r="P592" s="79"/>
    </row>
    <row r="593" spans="1:16" x14ac:dyDescent="0.3">
      <c r="A593" s="79"/>
      <c r="C593" s="287">
        <v>0.36662500000000009</v>
      </c>
      <c r="D593" s="287" t="s">
        <v>1771</v>
      </c>
      <c r="E593" s="76"/>
      <c r="F593" s="76"/>
      <c r="G593" s="293" t="s">
        <v>400</v>
      </c>
      <c r="H593" s="293" t="s">
        <v>346</v>
      </c>
      <c r="I593" s="287">
        <f t="shared" si="11"/>
        <v>-1</v>
      </c>
      <c r="J593" s="79"/>
      <c r="L593" s="79"/>
      <c r="M593" s="79"/>
      <c r="N593" s="79"/>
      <c r="O593" s="79"/>
      <c r="P593" s="79"/>
    </row>
    <row r="594" spans="1:16" x14ac:dyDescent="0.3">
      <c r="A594" s="79"/>
      <c r="C594" s="287">
        <v>0.36199999999999999</v>
      </c>
      <c r="D594" s="287" t="s">
        <v>2896</v>
      </c>
      <c r="E594" s="76"/>
      <c r="F594" s="76"/>
      <c r="G594" s="293" t="s">
        <v>427</v>
      </c>
      <c r="H594" s="293" t="s">
        <v>346</v>
      </c>
      <c r="I594" s="287">
        <f t="shared" si="11"/>
        <v>0.27691406250000006</v>
      </c>
      <c r="J594" s="79"/>
      <c r="L594" s="79"/>
      <c r="M594" s="79"/>
      <c r="N594" s="79"/>
      <c r="O594" s="79"/>
      <c r="P594" s="79"/>
    </row>
    <row r="595" spans="1:16" x14ac:dyDescent="0.3">
      <c r="A595" s="79"/>
      <c r="C595" s="287">
        <v>0.28278968253968256</v>
      </c>
      <c r="D595" s="287" t="s">
        <v>2897</v>
      </c>
      <c r="E595" s="76"/>
      <c r="F595" s="76"/>
      <c r="G595" s="293" t="s">
        <v>4112</v>
      </c>
      <c r="H595" s="293" t="s">
        <v>400</v>
      </c>
      <c r="I595" s="287">
        <f t="shared" si="11"/>
        <v>-1</v>
      </c>
      <c r="J595" s="79"/>
      <c r="L595" s="79"/>
      <c r="M595" s="79"/>
      <c r="N595" s="79"/>
      <c r="O595" s="79"/>
      <c r="P595" s="79"/>
    </row>
    <row r="596" spans="1:16" x14ac:dyDescent="0.3">
      <c r="A596" s="79"/>
      <c r="C596" s="287">
        <v>0.3115</v>
      </c>
      <c r="D596" s="287" t="s">
        <v>2898</v>
      </c>
      <c r="E596" s="76"/>
      <c r="F596" s="76"/>
      <c r="G596" s="293" t="s">
        <v>483</v>
      </c>
      <c r="H596" s="293" t="s">
        <v>1033</v>
      </c>
      <c r="I596" s="287">
        <f t="shared" si="11"/>
        <v>0.24165079365079375</v>
      </c>
      <c r="J596" s="79"/>
      <c r="L596" s="79"/>
      <c r="M596" s="79"/>
      <c r="N596" s="79"/>
      <c r="O596" s="79"/>
      <c r="P596" s="79"/>
    </row>
    <row r="597" spans="1:16" x14ac:dyDescent="0.3">
      <c r="A597" s="79"/>
      <c r="C597" s="287">
        <v>0.32500000000000001</v>
      </c>
      <c r="D597" s="287" t="s">
        <v>2899</v>
      </c>
      <c r="E597" s="76"/>
      <c r="F597" s="76"/>
      <c r="G597" s="293" t="s">
        <v>4113</v>
      </c>
      <c r="H597" s="293" t="s">
        <v>3411</v>
      </c>
      <c r="I597" s="287">
        <f t="shared" si="11"/>
        <v>-1</v>
      </c>
      <c r="J597" s="79"/>
      <c r="L597" s="79"/>
      <c r="M597" s="79"/>
      <c r="N597" s="79"/>
      <c r="O597" s="79"/>
      <c r="P597" s="79"/>
    </row>
    <row r="598" spans="1:16" x14ac:dyDescent="0.3">
      <c r="A598" s="79"/>
      <c r="C598" s="287">
        <v>0.3</v>
      </c>
      <c r="D598" s="287" t="s">
        <v>2900</v>
      </c>
      <c r="E598" s="76"/>
      <c r="F598" s="76"/>
      <c r="G598" s="293" t="s">
        <v>4114</v>
      </c>
      <c r="H598" s="293" t="s">
        <v>3412</v>
      </c>
      <c r="I598" s="287">
        <f t="shared" si="11"/>
        <v>-1</v>
      </c>
      <c r="J598" s="79"/>
      <c r="L598" s="79"/>
      <c r="M598" s="79"/>
      <c r="N598" s="79"/>
      <c r="O598" s="79"/>
      <c r="P598" s="79"/>
    </row>
    <row r="599" spans="1:16" x14ac:dyDescent="0.3">
      <c r="A599" s="79"/>
      <c r="C599" s="287">
        <v>0.31116304347826079</v>
      </c>
      <c r="D599" s="287" t="s">
        <v>1774</v>
      </c>
      <c r="E599" s="76"/>
      <c r="F599" s="76"/>
      <c r="G599" s="293" t="s">
        <v>4115</v>
      </c>
      <c r="H599" s="293" t="s">
        <v>3413</v>
      </c>
      <c r="I599" s="287">
        <f t="shared" si="11"/>
        <v>-1</v>
      </c>
      <c r="J599" s="79"/>
      <c r="L599" s="79"/>
      <c r="M599" s="79"/>
      <c r="N599" s="79"/>
      <c r="O599" s="79"/>
      <c r="P599" s="79"/>
    </row>
    <row r="600" spans="1:16" x14ac:dyDescent="0.3">
      <c r="A600" s="79"/>
      <c r="C600" s="287">
        <v>0.32924999999999993</v>
      </c>
      <c r="D600" s="287" t="s">
        <v>2901</v>
      </c>
      <c r="E600" s="76"/>
      <c r="F600" s="76"/>
      <c r="G600" s="293" t="s">
        <v>4116</v>
      </c>
      <c r="H600" s="293" t="s">
        <v>3414</v>
      </c>
      <c r="I600" s="287">
        <f t="shared" si="11"/>
        <v>-1</v>
      </c>
      <c r="J600" s="79"/>
      <c r="L600" s="79"/>
      <c r="M600" s="79"/>
      <c r="N600" s="79"/>
      <c r="O600" s="79"/>
      <c r="P600" s="79"/>
    </row>
    <row r="601" spans="1:16" x14ac:dyDescent="0.3">
      <c r="A601" s="79"/>
      <c r="C601" s="287">
        <v>0.47700000000000004</v>
      </c>
      <c r="D601" s="287" t="s">
        <v>2902</v>
      </c>
      <c r="E601" s="76"/>
      <c r="F601" s="76"/>
      <c r="G601" s="293" t="s">
        <v>4116</v>
      </c>
      <c r="H601" s="293" t="s">
        <v>3415</v>
      </c>
      <c r="I601" s="287">
        <f t="shared" si="11"/>
        <v>-1</v>
      </c>
      <c r="J601" s="79"/>
      <c r="L601" s="79"/>
      <c r="M601" s="79"/>
      <c r="N601" s="79"/>
      <c r="O601" s="79"/>
      <c r="P601" s="79"/>
    </row>
    <row r="602" spans="1:16" x14ac:dyDescent="0.3">
      <c r="A602" s="79"/>
      <c r="C602" s="287">
        <v>0.41925000000000001</v>
      </c>
      <c r="D602" s="287" t="s">
        <v>2903</v>
      </c>
      <c r="E602" s="76"/>
      <c r="F602" s="76"/>
      <c r="G602" s="293" t="s">
        <v>4117</v>
      </c>
      <c r="H602" s="293" t="s">
        <v>3416</v>
      </c>
      <c r="I602" s="287">
        <f t="shared" si="11"/>
        <v>-1</v>
      </c>
      <c r="J602" s="79"/>
      <c r="L602" s="79"/>
      <c r="M602" s="79"/>
      <c r="N602" s="79"/>
      <c r="O602" s="79"/>
      <c r="P602" s="79"/>
    </row>
    <row r="603" spans="1:16" x14ac:dyDescent="0.3">
      <c r="A603" s="79"/>
      <c r="C603" s="287">
        <v>0.32575000000000004</v>
      </c>
      <c r="D603" s="287" t="s">
        <v>2904</v>
      </c>
      <c r="E603" s="76"/>
      <c r="F603" s="76"/>
      <c r="G603" s="293" t="s">
        <v>4117</v>
      </c>
      <c r="H603" s="293" t="s">
        <v>3417</v>
      </c>
      <c r="I603" s="287">
        <f t="shared" si="11"/>
        <v>-1</v>
      </c>
      <c r="J603" s="79"/>
      <c r="L603" s="79"/>
      <c r="M603" s="79"/>
      <c r="N603" s="79"/>
      <c r="O603" s="79"/>
      <c r="P603" s="79"/>
    </row>
    <row r="604" spans="1:16" x14ac:dyDescent="0.3">
      <c r="A604" s="79"/>
      <c r="C604" s="287">
        <v>0.32575000000000004</v>
      </c>
      <c r="D604" s="287" t="s">
        <v>2905</v>
      </c>
      <c r="E604" s="76"/>
      <c r="F604" s="76"/>
      <c r="G604" s="293" t="s">
        <v>466</v>
      </c>
      <c r="H604" s="293" t="s">
        <v>3418</v>
      </c>
      <c r="I604" s="287">
        <f t="shared" si="11"/>
        <v>0.21866249999999998</v>
      </c>
      <c r="J604" s="79"/>
      <c r="L604" s="79"/>
      <c r="M604" s="79"/>
      <c r="N604" s="79"/>
      <c r="O604" s="79"/>
      <c r="P604" s="79"/>
    </row>
    <row r="605" spans="1:16" x14ac:dyDescent="0.3">
      <c r="A605" s="79"/>
      <c r="C605" s="287">
        <v>0.39224999999999993</v>
      </c>
      <c r="D605" s="287" t="s">
        <v>2906</v>
      </c>
      <c r="E605" s="76"/>
      <c r="F605" s="76"/>
      <c r="G605" s="293" t="s">
        <v>4118</v>
      </c>
      <c r="H605" s="293" t="s">
        <v>3419</v>
      </c>
      <c r="I605" s="287">
        <f t="shared" si="11"/>
        <v>-1</v>
      </c>
      <c r="J605" s="79"/>
      <c r="L605" s="79"/>
      <c r="M605" s="79"/>
      <c r="N605" s="79"/>
      <c r="O605" s="79"/>
      <c r="P605" s="79"/>
    </row>
    <row r="606" spans="1:16" x14ac:dyDescent="0.3">
      <c r="A606" s="79"/>
      <c r="C606" s="287">
        <v>0.38725000000000004</v>
      </c>
      <c r="D606" s="287" t="s">
        <v>2907</v>
      </c>
      <c r="E606" s="76"/>
      <c r="F606" s="76"/>
      <c r="G606" s="293" t="s">
        <v>437</v>
      </c>
      <c r="H606" s="293" t="s">
        <v>252</v>
      </c>
      <c r="I606" s="287">
        <f t="shared" si="11"/>
        <v>1.0803636363636364</v>
      </c>
      <c r="J606" s="79"/>
      <c r="L606" s="79"/>
      <c r="M606" s="79"/>
      <c r="N606" s="79"/>
      <c r="O606" s="79"/>
      <c r="P606" s="79"/>
    </row>
    <row r="607" spans="1:16" x14ac:dyDescent="0.3">
      <c r="A607" s="79"/>
      <c r="C607" s="287">
        <v>0.34599999999999997</v>
      </c>
      <c r="D607" s="287" t="s">
        <v>2908</v>
      </c>
      <c r="E607" s="76"/>
      <c r="F607" s="76"/>
      <c r="G607" s="293" t="s">
        <v>4119</v>
      </c>
      <c r="H607" s="293" t="s">
        <v>3420</v>
      </c>
      <c r="I607" s="287">
        <f t="shared" si="11"/>
        <v>-1</v>
      </c>
      <c r="J607" s="79"/>
      <c r="L607" s="79"/>
      <c r="M607" s="79"/>
      <c r="N607" s="79"/>
      <c r="O607" s="79"/>
      <c r="P607" s="79"/>
    </row>
    <row r="608" spans="1:16" x14ac:dyDescent="0.3">
      <c r="A608" s="79"/>
      <c r="C608" s="287">
        <v>0.36825000000000002</v>
      </c>
      <c r="D608" s="287" t="s">
        <v>2909</v>
      </c>
      <c r="E608" s="76"/>
      <c r="F608" s="76"/>
      <c r="G608" s="293" t="s">
        <v>4115</v>
      </c>
      <c r="H608" s="293" t="s">
        <v>3421</v>
      </c>
      <c r="I608" s="287">
        <f t="shared" si="11"/>
        <v>-1</v>
      </c>
      <c r="J608" s="79"/>
      <c r="L608" s="79"/>
      <c r="M608" s="79"/>
      <c r="N608" s="79"/>
      <c r="O608" s="79"/>
      <c r="P608" s="79"/>
    </row>
    <row r="609" spans="1:16" x14ac:dyDescent="0.3">
      <c r="A609" s="79"/>
      <c r="C609" s="287">
        <v>0.40110768072289149</v>
      </c>
      <c r="D609" s="287" t="s">
        <v>2910</v>
      </c>
      <c r="E609" s="76"/>
      <c r="F609" s="76"/>
      <c r="G609" s="293" t="s">
        <v>4116</v>
      </c>
      <c r="H609" s="293" t="s">
        <v>3422</v>
      </c>
      <c r="I609" s="287">
        <f t="shared" si="11"/>
        <v>-1</v>
      </c>
      <c r="J609" s="79"/>
      <c r="L609" s="79"/>
      <c r="M609" s="79"/>
      <c r="N609" s="79"/>
      <c r="O609" s="79"/>
      <c r="P609" s="79"/>
    </row>
    <row r="610" spans="1:16" x14ac:dyDescent="0.3">
      <c r="A610" s="79"/>
      <c r="C610" s="287">
        <v>0.44000000000000006</v>
      </c>
      <c r="D610" s="287" t="s">
        <v>2911</v>
      </c>
      <c r="E610" s="76"/>
      <c r="F610" s="76"/>
      <c r="G610" s="293" t="s">
        <v>4116</v>
      </c>
      <c r="H610" s="293" t="s">
        <v>3423</v>
      </c>
      <c r="I610" s="287">
        <f t="shared" si="11"/>
        <v>-1</v>
      </c>
      <c r="J610" s="79"/>
      <c r="L610" s="79"/>
      <c r="M610" s="79"/>
      <c r="N610" s="79"/>
      <c r="O610" s="79"/>
      <c r="P610" s="79"/>
    </row>
    <row r="611" spans="1:16" x14ac:dyDescent="0.3">
      <c r="A611" s="79"/>
      <c r="C611" s="287">
        <v>0.39924999999999999</v>
      </c>
      <c r="D611" s="287" t="s">
        <v>2912</v>
      </c>
      <c r="E611" s="76"/>
      <c r="F611" s="76"/>
      <c r="G611" s="293" t="s">
        <v>4117</v>
      </c>
      <c r="H611" s="293" t="s">
        <v>3424</v>
      </c>
      <c r="I611" s="287">
        <f t="shared" si="11"/>
        <v>-1</v>
      </c>
      <c r="J611" s="79"/>
      <c r="L611" s="79"/>
      <c r="M611" s="79"/>
      <c r="N611" s="79"/>
      <c r="O611" s="79"/>
      <c r="P611" s="79"/>
    </row>
    <row r="612" spans="1:16" x14ac:dyDescent="0.3">
      <c r="A612" s="79"/>
      <c r="C612" s="287">
        <v>0.37207142857142866</v>
      </c>
      <c r="D612" s="287" t="s">
        <v>1777</v>
      </c>
      <c r="E612" s="76"/>
      <c r="F612" s="76"/>
      <c r="G612" s="293" t="s">
        <v>4120</v>
      </c>
      <c r="H612" s="293" t="s">
        <v>3425</v>
      </c>
      <c r="I612" s="287">
        <f t="shared" si="11"/>
        <v>-1</v>
      </c>
      <c r="J612" s="79"/>
      <c r="L612" s="79"/>
      <c r="M612" s="79"/>
      <c r="N612" s="79"/>
      <c r="O612" s="79"/>
      <c r="P612" s="79"/>
    </row>
    <row r="613" spans="1:16" x14ac:dyDescent="0.3">
      <c r="A613" s="79"/>
      <c r="C613" s="287">
        <v>0.33557407407407391</v>
      </c>
      <c r="D613" s="287" t="s">
        <v>2913</v>
      </c>
      <c r="E613" s="76"/>
      <c r="F613" s="76"/>
      <c r="G613" s="293" t="s">
        <v>4117</v>
      </c>
      <c r="H613" s="293" t="s">
        <v>3426</v>
      </c>
      <c r="I613" s="287">
        <f t="shared" si="11"/>
        <v>-1</v>
      </c>
      <c r="J613" s="79"/>
      <c r="L613" s="79"/>
      <c r="M613" s="79"/>
      <c r="N613" s="79"/>
      <c r="O613" s="79"/>
      <c r="P613" s="79"/>
    </row>
    <row r="614" spans="1:16" x14ac:dyDescent="0.3">
      <c r="A614" s="79"/>
      <c r="C614" s="287">
        <v>0.38162499999999999</v>
      </c>
      <c r="D614" s="287" t="s">
        <v>2914</v>
      </c>
      <c r="E614" s="76"/>
      <c r="F614" s="76"/>
      <c r="G614" s="293" t="s">
        <v>4120</v>
      </c>
      <c r="H614" s="293" t="s">
        <v>3427</v>
      </c>
      <c r="I614" s="287">
        <f t="shared" si="11"/>
        <v>-1</v>
      </c>
      <c r="J614" s="79"/>
      <c r="L614" s="79"/>
      <c r="M614" s="79"/>
      <c r="N614" s="79"/>
      <c r="O614" s="79"/>
      <c r="P614" s="79"/>
    </row>
    <row r="615" spans="1:16" x14ac:dyDescent="0.3">
      <c r="A615" s="79"/>
      <c r="C615" s="287">
        <v>0.3075</v>
      </c>
      <c r="D615" s="287" t="s">
        <v>2915</v>
      </c>
      <c r="E615" s="76"/>
      <c r="F615" s="76"/>
      <c r="G615" s="293" t="s">
        <v>4121</v>
      </c>
      <c r="H615" s="293" t="s">
        <v>3428</v>
      </c>
      <c r="I615" s="287">
        <f t="shared" si="11"/>
        <v>-1</v>
      </c>
      <c r="J615" s="79"/>
      <c r="L615" s="79"/>
      <c r="M615" s="79"/>
      <c r="N615" s="79"/>
      <c r="O615" s="79"/>
      <c r="P615" s="79"/>
    </row>
    <row r="616" spans="1:16" x14ac:dyDescent="0.3">
      <c r="A616" s="79"/>
      <c r="C616" s="287">
        <v>0.31742537313432845</v>
      </c>
      <c r="D616" s="287" t="s">
        <v>1783</v>
      </c>
      <c r="E616" s="76"/>
      <c r="F616" s="76"/>
      <c r="G616" s="293" t="s">
        <v>4121</v>
      </c>
      <c r="H616" s="293" t="s">
        <v>3429</v>
      </c>
      <c r="I616" s="287">
        <f t="shared" si="11"/>
        <v>-1</v>
      </c>
      <c r="J616" s="79"/>
      <c r="L616" s="79"/>
      <c r="M616" s="79"/>
      <c r="N616" s="79"/>
      <c r="O616" s="79"/>
      <c r="P616" s="79"/>
    </row>
    <row r="617" spans="1:16" x14ac:dyDescent="0.3">
      <c r="A617" s="79"/>
      <c r="C617" s="287">
        <v>0.36224999999999996</v>
      </c>
      <c r="D617" s="287" t="s">
        <v>2916</v>
      </c>
      <c r="E617" s="76"/>
      <c r="F617" s="76"/>
      <c r="G617" s="293" t="s">
        <v>3613</v>
      </c>
      <c r="H617" s="293" t="s">
        <v>1036</v>
      </c>
      <c r="I617" s="287">
        <f t="shared" si="11"/>
        <v>0.35910029069767435</v>
      </c>
      <c r="J617" s="79"/>
      <c r="L617" s="79"/>
      <c r="M617" s="79"/>
      <c r="N617" s="79"/>
      <c r="O617" s="79"/>
      <c r="P617" s="79"/>
    </row>
    <row r="618" spans="1:16" x14ac:dyDescent="0.3">
      <c r="A618" s="79"/>
      <c r="C618" s="287">
        <v>0.34825</v>
      </c>
      <c r="D618" s="287" t="s">
        <v>2917</v>
      </c>
      <c r="E618" s="76"/>
      <c r="F618" s="76"/>
      <c r="G618" s="293" t="s">
        <v>3645</v>
      </c>
      <c r="H618" s="293" t="s">
        <v>1039</v>
      </c>
      <c r="I618" s="287">
        <f t="shared" si="11"/>
        <v>0.31274345549738225</v>
      </c>
      <c r="J618" s="79"/>
      <c r="L618" s="79"/>
      <c r="M618" s="79"/>
      <c r="N618" s="79"/>
      <c r="O618" s="79"/>
      <c r="P618" s="79"/>
    </row>
    <row r="619" spans="1:16" x14ac:dyDescent="0.3">
      <c r="A619" s="79"/>
      <c r="C619" s="287">
        <v>0.35</v>
      </c>
      <c r="D619" s="287" t="s">
        <v>2918</v>
      </c>
      <c r="E619" s="76"/>
      <c r="F619" s="76"/>
      <c r="G619" s="293" t="s">
        <v>3628</v>
      </c>
      <c r="H619" s="293" t="s">
        <v>1042</v>
      </c>
      <c r="I619" s="287">
        <f t="shared" si="11"/>
        <v>0.38530844155844185</v>
      </c>
      <c r="J619" s="79"/>
      <c r="L619" s="79"/>
      <c r="M619" s="79"/>
      <c r="N619" s="79"/>
      <c r="O619" s="79"/>
      <c r="P619" s="79"/>
    </row>
    <row r="620" spans="1:16" x14ac:dyDescent="0.3">
      <c r="A620" s="79"/>
      <c r="C620" s="287">
        <v>0.32999999999999996</v>
      </c>
      <c r="D620" s="287" t="s">
        <v>3108</v>
      </c>
      <c r="E620" s="76"/>
      <c r="F620" s="76"/>
      <c r="G620" s="293" t="s">
        <v>3644</v>
      </c>
      <c r="H620" s="293" t="s">
        <v>1045</v>
      </c>
      <c r="I620" s="287">
        <f t="shared" si="11"/>
        <v>0.3571647398843929</v>
      </c>
      <c r="J620" s="79"/>
      <c r="L620" s="79"/>
      <c r="M620" s="79"/>
      <c r="N620" s="79"/>
      <c r="O620" s="79"/>
      <c r="P620" s="79"/>
    </row>
    <row r="621" spans="1:16" x14ac:dyDescent="0.3">
      <c r="A621" s="79"/>
      <c r="C621" s="287"/>
      <c r="D621" s="287" t="s">
        <v>2919</v>
      </c>
      <c r="E621" s="76"/>
      <c r="F621" s="76"/>
      <c r="G621" s="293" t="s">
        <v>3644</v>
      </c>
      <c r="H621" s="293" t="s">
        <v>1048</v>
      </c>
      <c r="I621" s="287">
        <f t="shared" si="11"/>
        <v>0.3571647398843929</v>
      </c>
      <c r="J621" s="79"/>
      <c r="L621" s="79"/>
      <c r="M621" s="79"/>
      <c r="N621" s="79"/>
      <c r="O621" s="79"/>
      <c r="P621" s="79"/>
    </row>
    <row r="622" spans="1:16" x14ac:dyDescent="0.3">
      <c r="A622" s="79"/>
      <c r="C622" s="287">
        <v>-0.34500000000000008</v>
      </c>
      <c r="D622" s="287" t="s">
        <v>2920</v>
      </c>
      <c r="E622" s="76"/>
      <c r="F622" s="76"/>
      <c r="G622" s="293" t="s">
        <v>3620</v>
      </c>
      <c r="H622" s="293" t="s">
        <v>1051</v>
      </c>
      <c r="I622" s="287">
        <f t="shared" si="11"/>
        <v>0.7233940972222217</v>
      </c>
      <c r="J622" s="79"/>
      <c r="L622" s="79"/>
      <c r="M622" s="79"/>
      <c r="N622" s="79"/>
      <c r="O622" s="79"/>
      <c r="P622" s="79"/>
    </row>
    <row r="623" spans="1:16" x14ac:dyDescent="0.3">
      <c r="A623" s="79"/>
      <c r="C623" s="287"/>
      <c r="D623" s="287" t="s">
        <v>1903</v>
      </c>
      <c r="E623" s="76"/>
      <c r="F623" s="76"/>
      <c r="G623" s="293" t="s">
        <v>3587</v>
      </c>
      <c r="H623" s="293" t="s">
        <v>1055</v>
      </c>
      <c r="I623" s="287">
        <f t="shared" si="11"/>
        <v>0.29983333333333329</v>
      </c>
      <c r="J623" s="79"/>
      <c r="L623" s="79"/>
      <c r="M623" s="79"/>
      <c r="N623" s="79"/>
      <c r="O623" s="79"/>
      <c r="P623" s="79"/>
    </row>
    <row r="624" spans="1:16" x14ac:dyDescent="0.3">
      <c r="A624" s="79"/>
      <c r="C624" s="287">
        <v>0.95544999999999991</v>
      </c>
      <c r="D624" s="287" t="s">
        <v>3109</v>
      </c>
      <c r="E624" s="76"/>
      <c r="F624" s="76"/>
      <c r="G624" s="293" t="s">
        <v>569</v>
      </c>
      <c r="H624" s="293" t="s">
        <v>1058</v>
      </c>
      <c r="I624" s="287">
        <f t="shared" si="11"/>
        <v>-1</v>
      </c>
      <c r="J624" s="79"/>
      <c r="L624" s="79"/>
      <c r="M624" s="79"/>
      <c r="N624" s="79"/>
      <c r="O624" s="79"/>
      <c r="P624" s="79"/>
    </row>
    <row r="625" spans="1:16" x14ac:dyDescent="0.3">
      <c r="A625" s="79"/>
      <c r="C625" s="287">
        <v>0.97</v>
      </c>
      <c r="D625" s="287" t="s">
        <v>3110</v>
      </c>
      <c r="E625" s="76"/>
      <c r="F625" s="76"/>
      <c r="G625" s="293" t="s">
        <v>569</v>
      </c>
      <c r="H625" s="293" t="s">
        <v>1058</v>
      </c>
      <c r="I625" s="287">
        <f t="shared" si="11"/>
        <v>-1</v>
      </c>
      <c r="J625" s="79"/>
      <c r="L625" s="79"/>
      <c r="M625" s="79"/>
      <c r="N625" s="79"/>
      <c r="O625" s="79"/>
      <c r="P625" s="79"/>
    </row>
    <row r="626" spans="1:16" x14ac:dyDescent="0.3">
      <c r="A626" s="79"/>
      <c r="C626" s="287">
        <v>0.27254166666666663</v>
      </c>
      <c r="D626" s="287" t="s">
        <v>2921</v>
      </c>
      <c r="E626" s="76"/>
      <c r="F626" s="76"/>
      <c r="G626" s="293" t="s">
        <v>3123</v>
      </c>
      <c r="H626" s="293" t="s">
        <v>3430</v>
      </c>
      <c r="I626" s="287">
        <f t="shared" si="11"/>
        <v>-1</v>
      </c>
      <c r="J626" s="79"/>
      <c r="L626" s="79"/>
      <c r="M626" s="79"/>
      <c r="N626" s="79"/>
      <c r="O626" s="79"/>
      <c r="P626" s="79"/>
    </row>
    <row r="627" spans="1:16" x14ac:dyDescent="0.3">
      <c r="A627" s="79"/>
      <c r="C627" s="287">
        <v>0.21500000000000002</v>
      </c>
      <c r="D627" s="287" t="s">
        <v>3111</v>
      </c>
      <c r="E627" s="76"/>
      <c r="F627" s="76"/>
      <c r="G627" s="293" t="s">
        <v>3431</v>
      </c>
      <c r="H627" s="293" t="s">
        <v>3430</v>
      </c>
      <c r="I627" s="287">
        <f t="shared" si="11"/>
        <v>-1</v>
      </c>
      <c r="J627" s="79"/>
      <c r="L627" s="79"/>
      <c r="M627" s="79"/>
      <c r="N627" s="79"/>
      <c r="O627" s="79"/>
      <c r="P627" s="79"/>
    </row>
    <row r="628" spans="1:16" x14ac:dyDescent="0.3">
      <c r="A628" s="79"/>
      <c r="C628" s="287">
        <v>0.29425000000000001</v>
      </c>
      <c r="D628" s="287" t="s">
        <v>2922</v>
      </c>
      <c r="E628" s="76"/>
      <c r="F628" s="76"/>
      <c r="G628" s="293" t="s">
        <v>3123</v>
      </c>
      <c r="H628" s="293" t="s">
        <v>3431</v>
      </c>
      <c r="I628" s="287">
        <f t="shared" si="11"/>
        <v>-1</v>
      </c>
      <c r="J628" s="79"/>
      <c r="L628" s="79"/>
      <c r="M628" s="79"/>
      <c r="N628" s="79"/>
      <c r="O628" s="79"/>
      <c r="P628" s="79"/>
    </row>
    <row r="629" spans="1:16" x14ac:dyDescent="0.3">
      <c r="A629" s="79"/>
      <c r="C629" s="287">
        <v>0.39410000000000001</v>
      </c>
      <c r="D629" s="287" t="s">
        <v>2923</v>
      </c>
      <c r="E629" s="76"/>
      <c r="F629" s="76"/>
      <c r="G629" s="293" t="s">
        <v>431</v>
      </c>
      <c r="H629" s="293" t="s">
        <v>1064</v>
      </c>
      <c r="I629" s="287">
        <f t="shared" si="11"/>
        <v>0.25531071428571428</v>
      </c>
      <c r="J629" s="79"/>
      <c r="L629" s="79"/>
      <c r="M629" s="79"/>
      <c r="N629" s="79"/>
      <c r="O629" s="79"/>
      <c r="P629" s="79"/>
    </row>
    <row r="630" spans="1:16" x14ac:dyDescent="0.3">
      <c r="A630" s="79"/>
      <c r="C630" s="287">
        <v>0.34050000000000002</v>
      </c>
      <c r="D630" s="287" t="s">
        <v>2924</v>
      </c>
      <c r="E630" s="76"/>
      <c r="F630" s="76"/>
      <c r="G630" s="293" t="s">
        <v>399</v>
      </c>
      <c r="H630" s="293" t="s">
        <v>1070</v>
      </c>
      <c r="I630" s="287">
        <f t="shared" si="11"/>
        <v>-1</v>
      </c>
      <c r="J630" s="79"/>
      <c r="L630" s="79"/>
      <c r="M630" s="79"/>
      <c r="N630" s="79"/>
      <c r="O630" s="79"/>
      <c r="P630" s="79"/>
    </row>
    <row r="631" spans="1:16" x14ac:dyDescent="0.3">
      <c r="A631" s="79"/>
      <c r="C631" s="287">
        <v>0.32249999999999995</v>
      </c>
      <c r="D631" s="287" t="s">
        <v>2925</v>
      </c>
      <c r="E631" s="76"/>
      <c r="F631" s="76"/>
      <c r="G631" s="293" t="s">
        <v>399</v>
      </c>
      <c r="H631" s="293" t="s">
        <v>1070</v>
      </c>
      <c r="I631" s="287">
        <f t="shared" si="11"/>
        <v>-1</v>
      </c>
      <c r="J631" s="79"/>
      <c r="L631" s="79"/>
      <c r="M631" s="79"/>
      <c r="N631" s="79"/>
      <c r="O631" s="79"/>
      <c r="P631" s="79"/>
    </row>
    <row r="632" spans="1:16" x14ac:dyDescent="0.3">
      <c r="A632" s="79"/>
      <c r="C632" s="287">
        <v>0.217</v>
      </c>
      <c r="D632" s="287" t="s">
        <v>3112</v>
      </c>
      <c r="E632" s="76"/>
      <c r="F632" s="76"/>
      <c r="G632" s="293" t="s">
        <v>399</v>
      </c>
      <c r="H632" s="293" t="s">
        <v>1073</v>
      </c>
      <c r="I632" s="287">
        <f t="shared" si="11"/>
        <v>-1</v>
      </c>
      <c r="J632" s="79"/>
      <c r="L632" s="79"/>
      <c r="M632" s="79"/>
      <c r="N632" s="79"/>
      <c r="O632" s="79"/>
      <c r="P632" s="79"/>
    </row>
    <row r="633" spans="1:16" x14ac:dyDescent="0.3">
      <c r="A633" s="79"/>
      <c r="C633" s="287">
        <v>0.53800000000000003</v>
      </c>
      <c r="D633" s="287" t="s">
        <v>3113</v>
      </c>
      <c r="E633" s="76"/>
      <c r="F633" s="76"/>
      <c r="G633" s="293" t="s">
        <v>2855</v>
      </c>
      <c r="H633" s="293" t="s">
        <v>1076</v>
      </c>
      <c r="I633" s="287">
        <f t="shared" si="11"/>
        <v>0.30068028846153849</v>
      </c>
      <c r="J633" s="79"/>
      <c r="L633" s="79"/>
      <c r="M633" s="79"/>
      <c r="N633" s="79"/>
      <c r="O633" s="79"/>
      <c r="P633" s="79"/>
    </row>
    <row r="634" spans="1:16" x14ac:dyDescent="0.3">
      <c r="A634" s="79"/>
      <c r="C634" s="287">
        <v>0.58400000000000007</v>
      </c>
      <c r="D634" s="287" t="s">
        <v>3114</v>
      </c>
      <c r="E634" s="76"/>
      <c r="F634" s="76"/>
      <c r="G634" s="293" t="s">
        <v>3599</v>
      </c>
      <c r="H634" s="293" t="s">
        <v>1079</v>
      </c>
      <c r="I634" s="287">
        <f t="shared" si="11"/>
        <v>0.4165942622950819</v>
      </c>
      <c r="J634" s="79"/>
      <c r="L634" s="79"/>
      <c r="M634" s="79"/>
      <c r="N634" s="79"/>
      <c r="O634" s="79"/>
      <c r="P634" s="79"/>
    </row>
    <row r="635" spans="1:16" x14ac:dyDescent="0.3">
      <c r="A635" s="79"/>
      <c r="C635" s="287">
        <v>0.312</v>
      </c>
      <c r="D635" s="287" t="s">
        <v>2926</v>
      </c>
      <c r="E635" s="76"/>
      <c r="F635" s="76"/>
      <c r="G635" s="293" t="s">
        <v>3667</v>
      </c>
      <c r="H635" s="293" t="s">
        <v>1082</v>
      </c>
      <c r="I635" s="287">
        <f t="shared" si="11"/>
        <v>-1</v>
      </c>
      <c r="J635" s="79"/>
      <c r="L635" s="79"/>
      <c r="M635" s="79"/>
      <c r="N635" s="79"/>
      <c r="O635" s="79"/>
      <c r="P635" s="79"/>
    </row>
    <row r="636" spans="1:16" x14ac:dyDescent="0.3">
      <c r="A636" s="79"/>
      <c r="C636" s="287">
        <v>0.24405769230769231</v>
      </c>
      <c r="D636" s="287" t="s">
        <v>3115</v>
      </c>
      <c r="E636" s="76"/>
      <c r="F636" s="76"/>
      <c r="G636" s="293" t="s">
        <v>393</v>
      </c>
      <c r="H636" s="293" t="s">
        <v>1086</v>
      </c>
      <c r="I636" s="287">
        <f t="shared" si="11"/>
        <v>0.52942857142857147</v>
      </c>
      <c r="J636" s="79"/>
      <c r="L636" s="79"/>
      <c r="M636" s="79"/>
      <c r="N636" s="79"/>
      <c r="O636" s="79"/>
      <c r="P636" s="79"/>
    </row>
    <row r="637" spans="1:16" x14ac:dyDescent="0.3">
      <c r="A637" s="79"/>
      <c r="C637" s="287">
        <v>0.20540000000000003</v>
      </c>
      <c r="D637" s="287" t="s">
        <v>3116</v>
      </c>
      <c r="E637" s="76"/>
      <c r="F637" s="76"/>
      <c r="G637" s="293" t="s">
        <v>466</v>
      </c>
      <c r="H637" s="293" t="s">
        <v>3432</v>
      </c>
      <c r="I637" s="287">
        <f t="shared" si="11"/>
        <v>0.21866249999999998</v>
      </c>
      <c r="J637" s="79"/>
      <c r="L637" s="79"/>
      <c r="M637" s="79"/>
      <c r="N637" s="79"/>
      <c r="O637" s="79"/>
      <c r="P637" s="79"/>
    </row>
    <row r="638" spans="1:16" x14ac:dyDescent="0.3">
      <c r="A638" s="79"/>
      <c r="C638" s="287">
        <v>0.26399999999999996</v>
      </c>
      <c r="D638" s="287" t="s">
        <v>3117</v>
      </c>
      <c r="E638" s="76"/>
      <c r="F638" s="76"/>
      <c r="G638" s="293" t="s">
        <v>418</v>
      </c>
      <c r="H638" s="293" t="s">
        <v>3433</v>
      </c>
      <c r="I638" s="287">
        <f t="shared" si="11"/>
        <v>0.20519999999999997</v>
      </c>
      <c r="J638" s="79"/>
      <c r="L638" s="79"/>
      <c r="M638" s="79"/>
      <c r="N638" s="79"/>
      <c r="O638" s="79"/>
      <c r="P638" s="79"/>
    </row>
    <row r="639" spans="1:16" x14ac:dyDescent="0.3">
      <c r="A639" s="79"/>
      <c r="C639" s="287">
        <v>0.24183333333333329</v>
      </c>
      <c r="D639" s="287" t="s">
        <v>1787</v>
      </c>
      <c r="E639" s="76"/>
      <c r="F639" s="76"/>
      <c r="G639" s="293" t="s">
        <v>4069</v>
      </c>
      <c r="H639" s="293" t="s">
        <v>1089</v>
      </c>
      <c r="I639" s="287">
        <f t="shared" si="11"/>
        <v>-1</v>
      </c>
      <c r="J639" s="79"/>
      <c r="L639" s="79"/>
      <c r="M639" s="79"/>
      <c r="N639" s="79"/>
      <c r="O639" s="79"/>
      <c r="P639" s="79"/>
    </row>
    <row r="640" spans="1:16" x14ac:dyDescent="0.3">
      <c r="A640" s="79"/>
      <c r="C640" s="287">
        <v>0.30499999999999999</v>
      </c>
      <c r="D640" s="287" t="s">
        <v>2927</v>
      </c>
      <c r="E640" s="76"/>
      <c r="F640" s="76"/>
      <c r="G640" s="293" t="s">
        <v>3151</v>
      </c>
      <c r="H640" s="293" t="s">
        <v>1089</v>
      </c>
      <c r="I640" s="287">
        <f t="shared" si="11"/>
        <v>-1</v>
      </c>
      <c r="J640" s="79"/>
      <c r="L640" s="79"/>
      <c r="M640" s="79"/>
      <c r="N640" s="79"/>
      <c r="O640" s="79"/>
      <c r="P640" s="79"/>
    </row>
    <row r="641" spans="1:16" x14ac:dyDescent="0.3">
      <c r="A641" s="79"/>
      <c r="C641" s="287">
        <v>0.4202338709677419</v>
      </c>
      <c r="D641" s="287" t="s">
        <v>2928</v>
      </c>
      <c r="E641" s="76"/>
      <c r="F641" s="76"/>
      <c r="G641" s="293" t="s">
        <v>160</v>
      </c>
      <c r="H641" s="293" t="s">
        <v>1092</v>
      </c>
      <c r="I641" s="287">
        <f t="shared" si="11"/>
        <v>0.30551190476190476</v>
      </c>
      <c r="J641" s="79"/>
      <c r="L641" s="79"/>
      <c r="M641" s="79"/>
      <c r="N641" s="79"/>
      <c r="O641" s="79"/>
      <c r="P641" s="79"/>
    </row>
    <row r="642" spans="1:16" x14ac:dyDescent="0.3">
      <c r="A642" s="79"/>
      <c r="C642" s="287">
        <v>0.3</v>
      </c>
      <c r="D642" s="287" t="s">
        <v>2929</v>
      </c>
      <c r="E642" s="76"/>
      <c r="F642" s="76"/>
      <c r="G642" s="293" t="s">
        <v>3524</v>
      </c>
      <c r="H642" s="293" t="s">
        <v>1092</v>
      </c>
      <c r="I642" s="287">
        <f t="shared" si="11"/>
        <v>-1</v>
      </c>
      <c r="J642" s="79"/>
      <c r="L642" s="79"/>
      <c r="M642" s="79"/>
      <c r="N642" s="79"/>
      <c r="O642" s="79"/>
      <c r="P642" s="79"/>
    </row>
    <row r="643" spans="1:16" x14ac:dyDescent="0.3">
      <c r="A643" s="79"/>
      <c r="C643" s="287">
        <v>0.27887499999999998</v>
      </c>
      <c r="D643" s="287" t="s">
        <v>2930</v>
      </c>
      <c r="E643" s="76"/>
      <c r="F643" s="76"/>
      <c r="G643" s="293" t="s">
        <v>227</v>
      </c>
      <c r="H643" s="293" t="s">
        <v>1095</v>
      </c>
      <c r="I643" s="287">
        <f t="shared" si="11"/>
        <v>0.37421428571428567</v>
      </c>
      <c r="J643" s="79"/>
      <c r="L643" s="79"/>
      <c r="M643" s="79"/>
      <c r="N643" s="79"/>
      <c r="O643" s="79"/>
      <c r="P643" s="79"/>
    </row>
    <row r="644" spans="1:16" x14ac:dyDescent="0.3">
      <c r="A644" s="79"/>
      <c r="C644" s="287">
        <v>0.26833333333333337</v>
      </c>
      <c r="D644" s="287" t="s">
        <v>2931</v>
      </c>
      <c r="E644" s="76"/>
      <c r="F644" s="76"/>
      <c r="G644" s="293" t="s">
        <v>4074</v>
      </c>
      <c r="H644" s="293" t="s">
        <v>1098</v>
      </c>
      <c r="I644" s="287">
        <f t="shared" ref="I644:I707" si="12">IFERROR(AVERAGEIF(D$3:D$660,G644,C$3:C$660),-1)</f>
        <v>1.0594852150537635</v>
      </c>
      <c r="J644" s="79"/>
      <c r="L644" s="79"/>
      <c r="M644" s="79"/>
      <c r="N644" s="79"/>
      <c r="O644" s="79"/>
      <c r="P644" s="79"/>
    </row>
    <row r="645" spans="1:16" x14ac:dyDescent="0.3">
      <c r="A645" s="79"/>
      <c r="C645" s="287">
        <v>0.28788095238095246</v>
      </c>
      <c r="D645" s="287" t="s">
        <v>1790</v>
      </c>
      <c r="E645" s="76"/>
      <c r="F645" s="76"/>
      <c r="G645" s="293" t="s">
        <v>3607</v>
      </c>
      <c r="H645" s="293" t="s">
        <v>1101</v>
      </c>
      <c r="I645" s="287">
        <f t="shared" si="12"/>
        <v>0.38915000000000005</v>
      </c>
      <c r="J645" s="79"/>
      <c r="L645" s="79"/>
      <c r="M645" s="79"/>
      <c r="N645" s="79"/>
      <c r="O645" s="79"/>
      <c r="P645" s="79"/>
    </row>
    <row r="646" spans="1:16" x14ac:dyDescent="0.3">
      <c r="A646" s="79"/>
      <c r="C646" s="287">
        <v>0.29800000000000004</v>
      </c>
      <c r="D646" s="287" t="s">
        <v>2932</v>
      </c>
      <c r="E646" s="76"/>
      <c r="F646" s="76"/>
      <c r="G646" s="293" t="s">
        <v>3626</v>
      </c>
      <c r="H646" s="293" t="s">
        <v>1107</v>
      </c>
      <c r="I646" s="287">
        <f t="shared" si="12"/>
        <v>0.34189795918367333</v>
      </c>
      <c r="J646" s="79"/>
      <c r="L646" s="79"/>
      <c r="M646" s="79"/>
      <c r="N646" s="79"/>
      <c r="O646" s="79"/>
      <c r="P646" s="79"/>
    </row>
    <row r="647" spans="1:16" x14ac:dyDescent="0.3">
      <c r="A647" s="79"/>
      <c r="C647" s="287">
        <v>0.14924999999999997</v>
      </c>
      <c r="D647" s="287" t="s">
        <v>3118</v>
      </c>
      <c r="E647" s="76"/>
      <c r="F647" s="76"/>
      <c r="G647" s="293" t="s">
        <v>3637</v>
      </c>
      <c r="H647" s="293" t="s">
        <v>1110</v>
      </c>
      <c r="I647" s="287">
        <f t="shared" si="12"/>
        <v>0.35824519230769225</v>
      </c>
      <c r="J647" s="79"/>
      <c r="L647" s="79"/>
      <c r="M647" s="79"/>
      <c r="N647" s="79"/>
      <c r="O647" s="79"/>
      <c r="P647" s="79"/>
    </row>
    <row r="648" spans="1:16" x14ac:dyDescent="0.3">
      <c r="A648" s="79"/>
      <c r="C648" s="287">
        <v>0.39974999999999994</v>
      </c>
      <c r="D648" s="287" t="s">
        <v>2933</v>
      </c>
      <c r="E648" s="76"/>
      <c r="F648" s="76"/>
      <c r="G648" s="293" t="s">
        <v>3643</v>
      </c>
      <c r="H648" s="293" t="s">
        <v>3434</v>
      </c>
      <c r="I648" s="287">
        <f t="shared" si="12"/>
        <v>0.31618749999999995</v>
      </c>
      <c r="J648" s="79"/>
      <c r="L648" s="79"/>
      <c r="M648" s="79"/>
      <c r="N648" s="79"/>
      <c r="O648" s="79"/>
      <c r="P648" s="79"/>
    </row>
    <row r="649" spans="1:16" x14ac:dyDescent="0.3">
      <c r="A649" s="79"/>
      <c r="C649" s="287">
        <v>0.29516666666666663</v>
      </c>
      <c r="D649" s="287" t="s">
        <v>2934</v>
      </c>
      <c r="E649" s="76"/>
      <c r="F649" s="76"/>
      <c r="G649" s="293" t="s">
        <v>3435</v>
      </c>
      <c r="H649" s="293" t="s">
        <v>1114</v>
      </c>
      <c r="I649" s="287">
        <f t="shared" si="12"/>
        <v>-1</v>
      </c>
      <c r="J649" s="79"/>
      <c r="L649" s="79"/>
      <c r="M649" s="79"/>
      <c r="N649" s="79"/>
      <c r="O649" s="79"/>
      <c r="P649" s="79"/>
    </row>
    <row r="650" spans="1:16" x14ac:dyDescent="0.3">
      <c r="A650" s="79"/>
      <c r="C650" s="287">
        <v>0.41049999999999998</v>
      </c>
      <c r="D650" s="287" t="s">
        <v>2935</v>
      </c>
      <c r="E650" s="76"/>
      <c r="F650" s="76"/>
      <c r="G650" s="293" t="s">
        <v>3435</v>
      </c>
      <c r="H650" s="293" t="s">
        <v>1114</v>
      </c>
      <c r="I650" s="287">
        <f t="shared" si="12"/>
        <v>-1</v>
      </c>
      <c r="J650" s="79"/>
      <c r="L650" s="79"/>
      <c r="M650" s="79"/>
      <c r="N650" s="79"/>
      <c r="O650" s="79"/>
      <c r="P650" s="79"/>
    </row>
    <row r="651" spans="1:16" x14ac:dyDescent="0.3">
      <c r="A651" s="79"/>
      <c r="C651" s="287">
        <v>0.40925</v>
      </c>
      <c r="D651" s="287" t="s">
        <v>2936</v>
      </c>
      <c r="E651" s="76"/>
      <c r="F651" s="76"/>
      <c r="G651" s="293" t="s">
        <v>4083</v>
      </c>
      <c r="H651" s="293" t="s">
        <v>1114</v>
      </c>
      <c r="I651" s="287">
        <f t="shared" si="12"/>
        <v>0.48552298850574699</v>
      </c>
      <c r="J651" s="79"/>
      <c r="L651" s="79"/>
      <c r="M651" s="79"/>
      <c r="N651" s="79"/>
      <c r="O651" s="79"/>
      <c r="P651" s="79"/>
    </row>
    <row r="652" spans="1:16" x14ac:dyDescent="0.3">
      <c r="A652" s="79"/>
      <c r="C652" s="287">
        <v>0.29875000000000002</v>
      </c>
      <c r="D652" s="287" t="s">
        <v>3119</v>
      </c>
      <c r="E652" s="76"/>
      <c r="F652" s="76"/>
      <c r="G652" s="293" t="s">
        <v>4083</v>
      </c>
      <c r="H652" s="293" t="s">
        <v>1114</v>
      </c>
      <c r="I652" s="287">
        <f t="shared" si="12"/>
        <v>0.48552298850574699</v>
      </c>
      <c r="J652" s="79"/>
      <c r="L652" s="79"/>
      <c r="M652" s="79"/>
      <c r="N652" s="79"/>
      <c r="O652" s="79"/>
      <c r="P652" s="79"/>
    </row>
    <row r="653" spans="1:16" x14ac:dyDescent="0.3">
      <c r="A653" s="79"/>
      <c r="C653" s="287">
        <v>0.52274999999999994</v>
      </c>
      <c r="D653" s="287" t="s">
        <v>2937</v>
      </c>
      <c r="E653" s="76"/>
      <c r="F653" s="76"/>
      <c r="G653" s="293" t="s">
        <v>4083</v>
      </c>
      <c r="H653" s="293" t="s">
        <v>3435</v>
      </c>
      <c r="I653" s="287">
        <f t="shared" si="12"/>
        <v>0.48552298850574699</v>
      </c>
      <c r="J653" s="79"/>
      <c r="L653" s="79"/>
      <c r="M653" s="79"/>
      <c r="N653" s="79"/>
      <c r="O653" s="79"/>
      <c r="P653" s="79"/>
    </row>
    <row r="654" spans="1:16" x14ac:dyDescent="0.3">
      <c r="A654" s="79"/>
      <c r="C654" s="287">
        <v>0.42275000000000001</v>
      </c>
      <c r="D654" s="287" t="s">
        <v>2938</v>
      </c>
      <c r="E654" s="76"/>
      <c r="F654" s="76"/>
      <c r="G654" s="293" t="s">
        <v>4083</v>
      </c>
      <c r="H654" s="293" t="s">
        <v>3435</v>
      </c>
      <c r="I654" s="287">
        <f t="shared" si="12"/>
        <v>0.48552298850574699</v>
      </c>
      <c r="J654" s="79"/>
      <c r="L654" s="79"/>
      <c r="M654" s="79"/>
      <c r="N654" s="79"/>
      <c r="O654" s="79"/>
      <c r="P654" s="79"/>
    </row>
    <row r="655" spans="1:16" x14ac:dyDescent="0.3">
      <c r="A655" s="79"/>
      <c r="C655" s="287">
        <v>0.42199999999999999</v>
      </c>
      <c r="D655" s="287" t="s">
        <v>2939</v>
      </c>
      <c r="E655" s="76"/>
      <c r="F655" s="76"/>
      <c r="G655" s="293" t="s">
        <v>4083</v>
      </c>
      <c r="H655" s="293" t="s">
        <v>3435</v>
      </c>
      <c r="I655" s="287">
        <f t="shared" si="12"/>
        <v>0.48552298850574699</v>
      </c>
      <c r="J655" s="79"/>
      <c r="L655" s="79"/>
      <c r="M655" s="79"/>
      <c r="N655" s="79"/>
      <c r="O655" s="79"/>
      <c r="P655" s="79"/>
    </row>
    <row r="656" spans="1:16" x14ac:dyDescent="0.3">
      <c r="A656" s="79"/>
      <c r="C656" s="287">
        <v>0.44074999999999998</v>
      </c>
      <c r="D656" s="287" t="s">
        <v>2940</v>
      </c>
      <c r="E656" s="76"/>
      <c r="F656" s="76"/>
      <c r="G656" s="293" t="s">
        <v>4080</v>
      </c>
      <c r="H656" s="293" t="s">
        <v>411</v>
      </c>
      <c r="I656" s="287">
        <f t="shared" si="12"/>
        <v>-1</v>
      </c>
      <c r="J656" s="79"/>
      <c r="L656" s="79"/>
      <c r="M656" s="79"/>
      <c r="N656" s="79"/>
      <c r="O656" s="79"/>
      <c r="P656" s="79"/>
    </row>
    <row r="657" spans="1:16" x14ac:dyDescent="0.3">
      <c r="A657" s="79"/>
      <c r="C657" s="287">
        <v>0.40299999999999997</v>
      </c>
      <c r="D657" s="287" t="s">
        <v>2941</v>
      </c>
      <c r="E657" s="76"/>
      <c r="F657" s="76"/>
      <c r="G657" s="293" t="s">
        <v>406</v>
      </c>
      <c r="H657" s="293" t="s">
        <v>3436</v>
      </c>
      <c r="I657" s="287">
        <f t="shared" si="12"/>
        <v>0.15552272727272728</v>
      </c>
      <c r="J657" s="79"/>
      <c r="L657" s="79"/>
      <c r="M657" s="79"/>
      <c r="N657" s="79"/>
      <c r="O657" s="79"/>
      <c r="P657" s="79"/>
    </row>
    <row r="658" spans="1:16" x14ac:dyDescent="0.3">
      <c r="A658" s="79"/>
      <c r="C658" s="287">
        <v>0.55449999999999999</v>
      </c>
      <c r="D658" s="287" t="s">
        <v>2942</v>
      </c>
      <c r="E658" s="76"/>
      <c r="F658" s="76"/>
      <c r="G658" s="293" t="s">
        <v>406</v>
      </c>
      <c r="H658" s="293" t="s">
        <v>3437</v>
      </c>
      <c r="I658" s="287">
        <f t="shared" si="12"/>
        <v>0.15552272727272728</v>
      </c>
      <c r="J658" s="79"/>
      <c r="L658" s="79"/>
      <c r="M658" s="79"/>
      <c r="N658" s="79"/>
      <c r="O658" s="79"/>
      <c r="P658" s="79"/>
    </row>
    <row r="659" spans="1:16" x14ac:dyDescent="0.3">
      <c r="A659" s="79"/>
      <c r="C659" s="287">
        <v>0.38499999999999995</v>
      </c>
      <c r="D659" s="287" t="s">
        <v>2943</v>
      </c>
      <c r="E659" s="76"/>
      <c r="F659" s="76"/>
      <c r="G659" s="293" t="s">
        <v>3438</v>
      </c>
      <c r="H659" s="293" t="s">
        <v>3437</v>
      </c>
      <c r="I659" s="287">
        <f t="shared" si="12"/>
        <v>-1</v>
      </c>
      <c r="J659" s="79"/>
      <c r="L659" s="79"/>
      <c r="M659" s="79"/>
      <c r="N659" s="79"/>
      <c r="O659" s="79"/>
      <c r="P659" s="79"/>
    </row>
    <row r="660" spans="1:16" x14ac:dyDescent="0.3">
      <c r="A660" s="79"/>
      <c r="B660" s="287" t="s">
        <v>3120</v>
      </c>
      <c r="C660" s="287">
        <v>0.38686728312037799</v>
      </c>
      <c r="D660" s="79"/>
      <c r="E660" s="76"/>
      <c r="F660" s="76"/>
      <c r="G660" s="293" t="s">
        <v>3438</v>
      </c>
      <c r="H660" s="293" t="s">
        <v>3437</v>
      </c>
      <c r="I660" s="287">
        <f t="shared" si="12"/>
        <v>-1</v>
      </c>
      <c r="J660" s="79"/>
      <c r="L660" s="79"/>
      <c r="M660" s="79"/>
      <c r="N660" s="79"/>
      <c r="O660" s="79"/>
      <c r="P660" s="79"/>
    </row>
    <row r="661" spans="1:16" x14ac:dyDescent="0.3">
      <c r="A661" s="79"/>
      <c r="B661" s="79"/>
      <c r="C661" s="79"/>
      <c r="D661" s="79"/>
      <c r="E661" s="76"/>
      <c r="F661" s="76"/>
      <c r="G661" s="293" t="s">
        <v>406</v>
      </c>
      <c r="H661" s="293" t="s">
        <v>3438</v>
      </c>
      <c r="I661" s="287">
        <f t="shared" si="12"/>
        <v>0.15552272727272728</v>
      </c>
      <c r="J661" s="79"/>
      <c r="L661" s="79"/>
      <c r="M661" s="79"/>
      <c r="N661" s="79"/>
      <c r="O661" s="79"/>
      <c r="P661" s="79"/>
    </row>
    <row r="662" spans="1:16" x14ac:dyDescent="0.3">
      <c r="A662" s="79"/>
      <c r="B662" s="79"/>
      <c r="C662" s="79"/>
      <c r="D662" s="79"/>
      <c r="E662" s="76"/>
      <c r="F662" s="76"/>
      <c r="G662" s="293" t="s">
        <v>406</v>
      </c>
      <c r="H662" s="293" t="s">
        <v>1125</v>
      </c>
      <c r="I662" s="287">
        <f t="shared" si="12"/>
        <v>0.15552272727272728</v>
      </c>
      <c r="J662" s="79"/>
      <c r="L662" s="79"/>
      <c r="M662" s="79"/>
      <c r="N662" s="79"/>
      <c r="O662" s="79"/>
      <c r="P662" s="79"/>
    </row>
    <row r="663" spans="1:16" x14ac:dyDescent="0.3">
      <c r="A663" s="79"/>
      <c r="B663" s="79"/>
      <c r="C663" s="79"/>
      <c r="D663" s="79"/>
      <c r="E663" s="76"/>
      <c r="F663" s="76"/>
      <c r="G663" s="293" t="s">
        <v>431</v>
      </c>
      <c r="H663" s="293" t="s">
        <v>1131</v>
      </c>
      <c r="I663" s="287">
        <f t="shared" si="12"/>
        <v>0.25531071428571428</v>
      </c>
      <c r="J663" s="79"/>
      <c r="L663" s="79"/>
      <c r="M663" s="79"/>
      <c r="N663" s="79"/>
      <c r="O663" s="79"/>
      <c r="P663" s="79"/>
    </row>
    <row r="664" spans="1:16" x14ac:dyDescent="0.3">
      <c r="A664" s="79"/>
      <c r="B664" s="79"/>
      <c r="C664" s="79"/>
      <c r="D664" s="79"/>
      <c r="E664" s="76"/>
      <c r="F664" s="76"/>
      <c r="G664" s="293" t="s">
        <v>427</v>
      </c>
      <c r="H664" s="293" t="s">
        <v>3439</v>
      </c>
      <c r="I664" s="287">
        <f t="shared" si="12"/>
        <v>0.27691406250000006</v>
      </c>
      <c r="J664" s="79"/>
      <c r="L664" s="79"/>
      <c r="M664" s="79"/>
      <c r="N664" s="79"/>
      <c r="O664" s="79"/>
      <c r="P664" s="79"/>
    </row>
    <row r="665" spans="1:16" x14ac:dyDescent="0.3">
      <c r="A665" s="79"/>
      <c r="B665" s="79"/>
      <c r="C665" s="79"/>
      <c r="D665" s="79"/>
      <c r="E665" s="76"/>
      <c r="F665" s="76"/>
      <c r="G665" s="293" t="s">
        <v>3444</v>
      </c>
      <c r="H665" s="293" t="s">
        <v>3440</v>
      </c>
      <c r="I665" s="287">
        <f t="shared" si="12"/>
        <v>-1</v>
      </c>
      <c r="J665" s="79"/>
      <c r="L665" s="79"/>
      <c r="M665" s="79"/>
      <c r="N665" s="79"/>
      <c r="O665" s="79"/>
      <c r="P665" s="79"/>
    </row>
    <row r="666" spans="1:16" x14ac:dyDescent="0.3">
      <c r="A666" s="79"/>
      <c r="B666" s="79"/>
      <c r="C666" s="79"/>
      <c r="D666" s="79"/>
      <c r="E666" s="76"/>
      <c r="F666" s="76"/>
      <c r="G666" s="293" t="s">
        <v>3444</v>
      </c>
      <c r="H666" s="293" t="s">
        <v>3440</v>
      </c>
      <c r="I666" s="287">
        <f t="shared" si="12"/>
        <v>-1</v>
      </c>
      <c r="J666" s="79"/>
      <c r="L666" s="79"/>
      <c r="M666" s="79"/>
      <c r="N666" s="79"/>
      <c r="O666" s="79"/>
      <c r="P666" s="79"/>
    </row>
    <row r="667" spans="1:16" x14ac:dyDescent="0.3">
      <c r="A667" s="79"/>
      <c r="B667" s="79"/>
      <c r="C667" s="79"/>
      <c r="D667" s="79"/>
      <c r="E667" s="76"/>
      <c r="F667" s="76"/>
      <c r="G667" s="293" t="s">
        <v>427</v>
      </c>
      <c r="H667" s="293" t="s">
        <v>3440</v>
      </c>
      <c r="I667" s="287">
        <f t="shared" si="12"/>
        <v>0.27691406250000006</v>
      </c>
      <c r="J667" s="79"/>
      <c r="L667" s="79"/>
      <c r="M667" s="79"/>
      <c r="N667" s="79"/>
      <c r="O667" s="79"/>
      <c r="P667" s="79"/>
    </row>
    <row r="668" spans="1:16" x14ac:dyDescent="0.3">
      <c r="A668" s="79"/>
      <c r="B668" s="79"/>
      <c r="C668" s="79"/>
      <c r="D668" s="79"/>
      <c r="E668" s="76"/>
      <c r="F668" s="76"/>
      <c r="G668" s="293" t="s">
        <v>3444</v>
      </c>
      <c r="H668" s="293" t="s">
        <v>3441</v>
      </c>
      <c r="I668" s="287">
        <f t="shared" si="12"/>
        <v>-1</v>
      </c>
      <c r="J668" s="79"/>
      <c r="L668" s="79"/>
      <c r="M668" s="79"/>
      <c r="N668" s="79"/>
      <c r="O668" s="79"/>
      <c r="P668" s="79"/>
    </row>
    <row r="669" spans="1:16" x14ac:dyDescent="0.3">
      <c r="A669" s="79"/>
      <c r="B669" s="79"/>
      <c r="C669" s="79"/>
      <c r="D669" s="79"/>
      <c r="E669" s="76"/>
      <c r="F669" s="76"/>
      <c r="G669" s="293" t="s">
        <v>3444</v>
      </c>
      <c r="H669" s="293" t="s">
        <v>3441</v>
      </c>
      <c r="I669" s="287">
        <f t="shared" si="12"/>
        <v>-1</v>
      </c>
      <c r="J669" s="79"/>
      <c r="L669" s="79"/>
      <c r="M669" s="79"/>
      <c r="N669" s="79"/>
      <c r="O669" s="79"/>
      <c r="P669" s="79"/>
    </row>
    <row r="670" spans="1:16" x14ac:dyDescent="0.3">
      <c r="A670" s="79"/>
      <c r="B670" s="79"/>
      <c r="C670" s="79"/>
      <c r="D670" s="79"/>
      <c r="E670" s="76"/>
      <c r="F670" s="76"/>
      <c r="G670" s="293" t="s">
        <v>427</v>
      </c>
      <c r="H670" s="293" t="s">
        <v>3441</v>
      </c>
      <c r="I670" s="287">
        <f t="shared" si="12"/>
        <v>0.27691406250000006</v>
      </c>
      <c r="J670" s="79"/>
      <c r="L670" s="79"/>
      <c r="M670" s="79"/>
      <c r="N670" s="79"/>
      <c r="O670" s="79"/>
      <c r="P670" s="79"/>
    </row>
    <row r="671" spans="1:16" x14ac:dyDescent="0.3">
      <c r="A671" s="79"/>
      <c r="B671" s="79"/>
      <c r="C671" s="79"/>
      <c r="D671" s="79"/>
      <c r="E671" s="76"/>
      <c r="F671" s="76"/>
      <c r="G671" s="293" t="s">
        <v>427</v>
      </c>
      <c r="H671" s="293" t="s">
        <v>3442</v>
      </c>
      <c r="I671" s="287">
        <f t="shared" si="12"/>
        <v>0.27691406250000006</v>
      </c>
      <c r="J671" s="79"/>
      <c r="L671" s="79"/>
      <c r="M671" s="79"/>
      <c r="N671" s="79"/>
      <c r="O671" s="79"/>
      <c r="P671" s="79"/>
    </row>
    <row r="672" spans="1:16" x14ac:dyDescent="0.3">
      <c r="A672" s="79"/>
      <c r="B672" s="79"/>
      <c r="C672" s="79"/>
      <c r="D672" s="79"/>
      <c r="E672" s="76"/>
      <c r="F672" s="76"/>
      <c r="G672" s="293" t="s">
        <v>427</v>
      </c>
      <c r="H672" s="293" t="s">
        <v>3443</v>
      </c>
      <c r="I672" s="287">
        <f t="shared" si="12"/>
        <v>0.27691406250000006</v>
      </c>
      <c r="J672" s="79"/>
      <c r="L672" s="79"/>
      <c r="M672" s="79"/>
      <c r="N672" s="79"/>
      <c r="O672" s="79"/>
      <c r="P672" s="79"/>
    </row>
    <row r="673" spans="1:16" x14ac:dyDescent="0.3">
      <c r="A673" s="79"/>
      <c r="B673" s="79"/>
      <c r="C673" s="79"/>
      <c r="D673" s="79"/>
      <c r="E673" s="76"/>
      <c r="F673" s="76"/>
      <c r="G673" s="293" t="s">
        <v>427</v>
      </c>
      <c r="H673" s="293" t="s">
        <v>3444</v>
      </c>
      <c r="I673" s="287">
        <f t="shared" si="12"/>
        <v>0.27691406250000006</v>
      </c>
      <c r="J673" s="79"/>
      <c r="L673" s="79"/>
      <c r="M673" s="79"/>
      <c r="N673" s="79"/>
      <c r="O673" s="79"/>
      <c r="P673" s="79"/>
    </row>
    <row r="674" spans="1:16" x14ac:dyDescent="0.3">
      <c r="A674" s="79"/>
      <c r="B674" s="79"/>
      <c r="C674" s="79"/>
      <c r="D674" s="79"/>
      <c r="E674" s="76"/>
      <c r="F674" s="76"/>
      <c r="G674" s="293" t="s">
        <v>427</v>
      </c>
      <c r="H674" s="293" t="s">
        <v>3444</v>
      </c>
      <c r="I674" s="287">
        <f t="shared" si="12"/>
        <v>0.27691406250000006</v>
      </c>
      <c r="J674" s="79"/>
      <c r="L674" s="79"/>
      <c r="M674" s="79"/>
      <c r="N674" s="79"/>
      <c r="O674" s="79"/>
      <c r="P674" s="79"/>
    </row>
    <row r="675" spans="1:16" x14ac:dyDescent="0.3">
      <c r="A675" s="79"/>
      <c r="B675" s="79"/>
      <c r="C675" s="79"/>
      <c r="D675" s="79"/>
      <c r="E675" s="76"/>
      <c r="F675" s="76"/>
      <c r="G675" s="293" t="s">
        <v>429</v>
      </c>
      <c r="H675" s="293" t="s">
        <v>1137</v>
      </c>
      <c r="I675" s="287">
        <f t="shared" si="12"/>
        <v>0.22149999999999997</v>
      </c>
      <c r="J675" s="79"/>
      <c r="L675" s="79"/>
      <c r="M675" s="79"/>
      <c r="N675" s="79"/>
      <c r="O675" s="79"/>
      <c r="P675" s="79"/>
    </row>
    <row r="676" spans="1:16" x14ac:dyDescent="0.3">
      <c r="A676" s="79"/>
      <c r="B676" s="79"/>
      <c r="C676" s="79"/>
      <c r="D676" s="79"/>
      <c r="E676" s="76"/>
      <c r="F676" s="76"/>
      <c r="G676" s="293" t="s">
        <v>521</v>
      </c>
      <c r="H676" s="293" t="s">
        <v>1140</v>
      </c>
      <c r="I676" s="287">
        <f t="shared" si="12"/>
        <v>-1</v>
      </c>
      <c r="J676" s="79"/>
      <c r="L676" s="79"/>
      <c r="M676" s="79"/>
      <c r="N676" s="79"/>
      <c r="O676" s="79"/>
      <c r="P676" s="79"/>
    </row>
    <row r="677" spans="1:16" x14ac:dyDescent="0.3">
      <c r="A677" s="79"/>
      <c r="B677" s="79"/>
      <c r="C677" s="79"/>
      <c r="D677" s="79"/>
      <c r="E677" s="76"/>
      <c r="F677" s="76"/>
      <c r="G677" s="293" t="s">
        <v>3127</v>
      </c>
      <c r="H677" s="293" t="s">
        <v>1144</v>
      </c>
      <c r="I677" s="287">
        <f t="shared" si="12"/>
        <v>0.44825735294117641</v>
      </c>
      <c r="J677" s="79"/>
      <c r="L677" s="79"/>
      <c r="M677" s="79"/>
      <c r="N677" s="79"/>
      <c r="O677" s="79"/>
      <c r="P677" s="79"/>
    </row>
    <row r="678" spans="1:16" x14ac:dyDescent="0.3">
      <c r="A678" s="79"/>
      <c r="B678" s="79"/>
      <c r="C678" s="79"/>
      <c r="D678" s="79"/>
      <c r="E678" s="76"/>
      <c r="F678" s="76"/>
      <c r="G678" s="293" t="s">
        <v>3667</v>
      </c>
      <c r="H678" s="293" t="s">
        <v>1147</v>
      </c>
      <c r="I678" s="287">
        <f t="shared" si="12"/>
        <v>-1</v>
      </c>
      <c r="J678" s="79"/>
      <c r="L678" s="79"/>
      <c r="M678" s="79"/>
      <c r="N678" s="79"/>
      <c r="O678" s="79"/>
      <c r="P678" s="79"/>
    </row>
    <row r="679" spans="1:16" x14ac:dyDescent="0.3">
      <c r="A679" s="79"/>
      <c r="B679" s="79"/>
      <c r="C679" s="79"/>
      <c r="D679" s="79"/>
      <c r="E679" s="76"/>
      <c r="F679" s="76"/>
      <c r="G679" s="293" t="s">
        <v>393</v>
      </c>
      <c r="H679" s="293" t="s">
        <v>3445</v>
      </c>
      <c r="I679" s="287">
        <f t="shared" si="12"/>
        <v>0.52942857142857147</v>
      </c>
      <c r="J679" s="79"/>
      <c r="L679" s="79"/>
      <c r="M679" s="79"/>
      <c r="N679" s="79"/>
      <c r="O679" s="79"/>
      <c r="P679" s="79"/>
    </row>
    <row r="680" spans="1:16" x14ac:dyDescent="0.3">
      <c r="A680" s="79"/>
      <c r="B680" s="79"/>
      <c r="C680" s="79"/>
      <c r="D680" s="79"/>
      <c r="E680" s="76"/>
      <c r="F680" s="76"/>
      <c r="G680" s="293" t="s">
        <v>393</v>
      </c>
      <c r="H680" s="293" t="s">
        <v>1153</v>
      </c>
      <c r="I680" s="287">
        <f t="shared" si="12"/>
        <v>0.52942857142857147</v>
      </c>
      <c r="J680" s="79"/>
      <c r="L680" s="79"/>
      <c r="M680" s="79"/>
      <c r="N680" s="79"/>
      <c r="O680" s="79"/>
      <c r="P680" s="79"/>
    </row>
    <row r="681" spans="1:16" x14ac:dyDescent="0.3">
      <c r="A681" s="79"/>
      <c r="B681" s="79"/>
      <c r="C681" s="79"/>
      <c r="D681" s="79"/>
      <c r="E681" s="76"/>
      <c r="F681" s="76"/>
      <c r="G681" s="293" t="s">
        <v>4069</v>
      </c>
      <c r="H681" s="293" t="s">
        <v>229</v>
      </c>
      <c r="I681" s="287">
        <f t="shared" si="12"/>
        <v>-1</v>
      </c>
      <c r="J681" s="79"/>
      <c r="L681" s="79"/>
      <c r="M681" s="79"/>
      <c r="N681" s="79"/>
      <c r="O681" s="79"/>
      <c r="P681" s="79"/>
    </row>
    <row r="682" spans="1:16" x14ac:dyDescent="0.3">
      <c r="A682" s="79"/>
      <c r="B682" s="79"/>
      <c r="C682" s="79"/>
      <c r="D682" s="79"/>
      <c r="E682" s="76"/>
      <c r="F682" s="76"/>
      <c r="G682" s="293" t="s">
        <v>3151</v>
      </c>
      <c r="H682" s="293" t="s">
        <v>229</v>
      </c>
      <c r="I682" s="287">
        <f t="shared" si="12"/>
        <v>-1</v>
      </c>
      <c r="J682" s="79"/>
      <c r="L682" s="79"/>
      <c r="M682" s="79"/>
      <c r="N682" s="79"/>
      <c r="O682" s="79"/>
      <c r="P682" s="79"/>
    </row>
    <row r="683" spans="1:16" x14ac:dyDescent="0.3">
      <c r="A683" s="79"/>
      <c r="B683" s="79"/>
      <c r="C683" s="79"/>
      <c r="D683" s="79"/>
      <c r="E683" s="76"/>
      <c r="F683" s="76"/>
      <c r="G683" s="293" t="s">
        <v>223</v>
      </c>
      <c r="H683" s="293" t="s">
        <v>219</v>
      </c>
      <c r="I683" s="287">
        <f t="shared" si="12"/>
        <v>0.36482352941176466</v>
      </c>
      <c r="J683" s="79"/>
      <c r="L683" s="79"/>
      <c r="M683" s="79"/>
      <c r="N683" s="79"/>
      <c r="O683" s="79"/>
      <c r="P683" s="79"/>
    </row>
    <row r="684" spans="1:16" x14ac:dyDescent="0.3">
      <c r="A684" s="79"/>
      <c r="B684" s="79"/>
      <c r="C684" s="79"/>
      <c r="D684" s="79"/>
      <c r="E684" s="76"/>
      <c r="F684" s="76"/>
      <c r="G684" s="293" t="s">
        <v>337</v>
      </c>
      <c r="H684" s="293" t="s">
        <v>320</v>
      </c>
      <c r="I684" s="287">
        <f t="shared" si="12"/>
        <v>0.27</v>
      </c>
      <c r="J684" s="79"/>
      <c r="L684" s="79"/>
      <c r="M684" s="79"/>
      <c r="N684" s="79"/>
      <c r="O684" s="79"/>
      <c r="P684" s="79"/>
    </row>
    <row r="685" spans="1:16" x14ac:dyDescent="0.3">
      <c r="A685" s="79"/>
      <c r="B685" s="79"/>
      <c r="C685" s="79"/>
      <c r="D685" s="79"/>
      <c r="E685" s="76"/>
      <c r="F685" s="76"/>
      <c r="G685" s="293" t="s">
        <v>160</v>
      </c>
      <c r="H685" s="293" t="s">
        <v>216</v>
      </c>
      <c r="I685" s="287">
        <f t="shared" si="12"/>
        <v>0.30551190476190476</v>
      </c>
      <c r="J685" s="79"/>
      <c r="L685" s="79"/>
      <c r="M685" s="79"/>
      <c r="N685" s="79"/>
      <c r="O685" s="79"/>
      <c r="P685" s="79"/>
    </row>
    <row r="686" spans="1:16" x14ac:dyDescent="0.3">
      <c r="A686" s="79"/>
      <c r="B686" s="79"/>
      <c r="C686" s="79"/>
      <c r="D686" s="79"/>
      <c r="E686" s="76"/>
      <c r="F686" s="76"/>
      <c r="G686" s="293" t="s">
        <v>3524</v>
      </c>
      <c r="H686" s="293" t="s">
        <v>216</v>
      </c>
      <c r="I686" s="287">
        <f t="shared" si="12"/>
        <v>-1</v>
      </c>
      <c r="J686" s="79"/>
      <c r="L686" s="79"/>
      <c r="M686" s="79"/>
      <c r="N686" s="79"/>
      <c r="O686" s="79"/>
      <c r="P686" s="79"/>
    </row>
    <row r="687" spans="1:16" x14ac:dyDescent="0.3">
      <c r="A687" s="79"/>
      <c r="B687" s="79"/>
      <c r="C687" s="79"/>
      <c r="D687" s="79"/>
      <c r="E687" s="76"/>
      <c r="F687" s="76"/>
      <c r="G687" s="293" t="s">
        <v>227</v>
      </c>
      <c r="H687" s="293" t="s">
        <v>225</v>
      </c>
      <c r="I687" s="287">
        <f t="shared" si="12"/>
        <v>0.37421428571428567</v>
      </c>
      <c r="J687" s="79"/>
      <c r="L687" s="79"/>
      <c r="M687" s="79"/>
      <c r="N687" s="79"/>
      <c r="O687" s="79"/>
      <c r="P687" s="79"/>
    </row>
    <row r="688" spans="1:16" x14ac:dyDescent="0.3">
      <c r="A688" s="79"/>
      <c r="B688" s="79"/>
      <c r="C688" s="79"/>
      <c r="D688" s="79"/>
      <c r="E688" s="76"/>
      <c r="F688" s="76"/>
      <c r="G688" s="293" t="s">
        <v>147</v>
      </c>
      <c r="H688" s="293" t="s">
        <v>1166</v>
      </c>
      <c r="I688" s="287">
        <f t="shared" si="12"/>
        <v>0.27186979166666653</v>
      </c>
      <c r="J688" s="79"/>
      <c r="L688" s="79"/>
      <c r="M688" s="79"/>
      <c r="N688" s="79"/>
      <c r="O688" s="79"/>
      <c r="P688" s="79"/>
    </row>
    <row r="689" spans="1:16" x14ac:dyDescent="0.3">
      <c r="A689" s="79"/>
      <c r="B689" s="79"/>
      <c r="C689" s="79"/>
      <c r="D689" s="79"/>
      <c r="E689" s="76"/>
      <c r="F689" s="76"/>
      <c r="G689" s="293" t="s">
        <v>4087</v>
      </c>
      <c r="H689" s="293" t="s">
        <v>1169</v>
      </c>
      <c r="I689" s="287">
        <f t="shared" si="12"/>
        <v>0.94662499999999994</v>
      </c>
      <c r="J689" s="79"/>
      <c r="L689" s="79"/>
      <c r="M689" s="79"/>
      <c r="N689" s="79"/>
      <c r="O689" s="79"/>
      <c r="P689" s="79"/>
    </row>
    <row r="690" spans="1:16" x14ac:dyDescent="0.3">
      <c r="A690" s="79"/>
      <c r="B690" s="79"/>
      <c r="C690" s="79"/>
      <c r="D690" s="79"/>
      <c r="E690" s="76"/>
      <c r="F690" s="76"/>
      <c r="G690" s="293" t="s">
        <v>4074</v>
      </c>
      <c r="H690" s="293" t="s">
        <v>153</v>
      </c>
      <c r="I690" s="287">
        <f t="shared" si="12"/>
        <v>1.0594852150537635</v>
      </c>
      <c r="J690" s="79"/>
      <c r="L690" s="79"/>
      <c r="M690" s="79"/>
      <c r="N690" s="79"/>
      <c r="O690" s="79"/>
      <c r="P690" s="79"/>
    </row>
    <row r="691" spans="1:16" x14ac:dyDescent="0.3">
      <c r="A691" s="79"/>
      <c r="B691" s="79"/>
      <c r="C691" s="79"/>
      <c r="D691" s="79"/>
      <c r="E691" s="76"/>
      <c r="F691" s="76"/>
      <c r="G691" s="293" t="s">
        <v>455</v>
      </c>
      <c r="H691" s="293" t="s">
        <v>1174</v>
      </c>
      <c r="I691" s="287">
        <f t="shared" si="12"/>
        <v>1.2164926470588233</v>
      </c>
      <c r="J691" s="79"/>
      <c r="L691" s="79"/>
      <c r="M691" s="79"/>
      <c r="N691" s="79"/>
      <c r="O691" s="79"/>
      <c r="P691" s="79"/>
    </row>
    <row r="692" spans="1:16" x14ac:dyDescent="0.3">
      <c r="A692" s="79"/>
      <c r="B692" s="79"/>
      <c r="C692" s="79"/>
      <c r="D692" s="79"/>
      <c r="E692" s="76"/>
      <c r="F692" s="76"/>
      <c r="G692" s="293" t="s">
        <v>3641</v>
      </c>
      <c r="H692" s="293" t="s">
        <v>1180</v>
      </c>
      <c r="I692" s="287">
        <f t="shared" si="12"/>
        <v>0.3659995283018867</v>
      </c>
      <c r="J692" s="79"/>
      <c r="L692" s="79"/>
      <c r="M692" s="79"/>
      <c r="N692" s="79"/>
      <c r="O692" s="79"/>
      <c r="P692" s="79"/>
    </row>
    <row r="693" spans="1:16" x14ac:dyDescent="0.3">
      <c r="E693" s="76"/>
      <c r="F693" s="76"/>
      <c r="G693" s="293" t="s">
        <v>3641</v>
      </c>
      <c r="H693" s="293" t="s">
        <v>1183</v>
      </c>
      <c r="I693" s="287">
        <f t="shared" si="12"/>
        <v>0.3659995283018867</v>
      </c>
    </row>
    <row r="694" spans="1:16" x14ac:dyDescent="0.3">
      <c r="E694" s="76"/>
      <c r="F694" s="76"/>
      <c r="G694" s="293" t="s">
        <v>3127</v>
      </c>
      <c r="H694" s="293" t="s">
        <v>1186</v>
      </c>
      <c r="I694" s="287">
        <f t="shared" si="12"/>
        <v>0.44825735294117641</v>
      </c>
    </row>
    <row r="695" spans="1:16" x14ac:dyDescent="0.3">
      <c r="E695" s="76"/>
      <c r="F695" s="76"/>
      <c r="G695" s="293" t="s">
        <v>3641</v>
      </c>
      <c r="H695" s="293" t="s">
        <v>1189</v>
      </c>
      <c r="I695" s="287">
        <f t="shared" si="12"/>
        <v>0.3659995283018867</v>
      </c>
    </row>
    <row r="696" spans="1:16" x14ac:dyDescent="0.3">
      <c r="E696" s="76"/>
      <c r="F696" s="76"/>
      <c r="G696" s="293" t="s">
        <v>3641</v>
      </c>
      <c r="H696" s="293" t="s">
        <v>1192</v>
      </c>
      <c r="I696" s="287">
        <f t="shared" si="12"/>
        <v>0.3659995283018867</v>
      </c>
    </row>
    <row r="697" spans="1:16" x14ac:dyDescent="0.3">
      <c r="E697" s="76"/>
      <c r="F697" s="76"/>
      <c r="G697" s="293" t="s">
        <v>3877</v>
      </c>
      <c r="H697" s="293" t="s">
        <v>1195</v>
      </c>
      <c r="I697" s="287">
        <f t="shared" si="12"/>
        <v>0.92379687499999996</v>
      </c>
    </row>
    <row r="698" spans="1:16" x14ac:dyDescent="0.3">
      <c r="E698" s="76"/>
      <c r="F698" s="76"/>
      <c r="G698" s="293" t="s">
        <v>3620</v>
      </c>
      <c r="H698" s="293" t="s">
        <v>3446</v>
      </c>
      <c r="I698" s="287">
        <f t="shared" si="12"/>
        <v>0.7233940972222217</v>
      </c>
    </row>
    <row r="699" spans="1:16" x14ac:dyDescent="0.3">
      <c r="E699" s="76"/>
      <c r="F699" s="76"/>
      <c r="G699" s="293" t="s">
        <v>527</v>
      </c>
      <c r="H699" s="293" t="s">
        <v>3447</v>
      </c>
      <c r="I699" s="287">
        <f t="shared" si="12"/>
        <v>-1</v>
      </c>
    </row>
    <row r="700" spans="1:16" x14ac:dyDescent="0.3">
      <c r="E700" s="76"/>
      <c r="F700" s="76"/>
      <c r="G700" s="293" t="s">
        <v>4085</v>
      </c>
      <c r="H700" s="293" t="s">
        <v>1199</v>
      </c>
      <c r="I700" s="287">
        <f t="shared" si="12"/>
        <v>-1</v>
      </c>
    </row>
    <row r="701" spans="1:16" x14ac:dyDescent="0.3">
      <c r="E701" s="76"/>
      <c r="F701" s="76"/>
      <c r="G701" s="293" t="s">
        <v>4074</v>
      </c>
      <c r="H701" s="293" t="s">
        <v>1202</v>
      </c>
      <c r="I701" s="287">
        <f t="shared" si="12"/>
        <v>1.0594852150537635</v>
      </c>
    </row>
    <row r="702" spans="1:16" x14ac:dyDescent="0.3">
      <c r="E702" s="76"/>
      <c r="F702" s="76"/>
      <c r="G702" s="293" t="s">
        <v>4090</v>
      </c>
      <c r="H702" s="293" t="s">
        <v>1205</v>
      </c>
      <c r="I702" s="287">
        <f t="shared" si="12"/>
        <v>-1</v>
      </c>
    </row>
    <row r="703" spans="1:16" x14ac:dyDescent="0.3">
      <c r="E703" s="76"/>
      <c r="F703" s="76"/>
      <c r="G703" s="293" t="s">
        <v>3639</v>
      </c>
      <c r="H703" s="293" t="s">
        <v>1208</v>
      </c>
      <c r="I703" s="287">
        <f t="shared" si="12"/>
        <v>0.59033333333333327</v>
      </c>
    </row>
    <row r="704" spans="1:16" x14ac:dyDescent="0.3">
      <c r="E704" s="76"/>
      <c r="F704" s="76"/>
      <c r="G704" s="293" t="s">
        <v>3638</v>
      </c>
      <c r="H704" s="293" t="s">
        <v>1211</v>
      </c>
      <c r="I704" s="287">
        <f t="shared" si="12"/>
        <v>-1</v>
      </c>
    </row>
    <row r="705" spans="5:9" x14ac:dyDescent="0.3">
      <c r="E705" s="76"/>
      <c r="F705" s="76"/>
      <c r="G705" s="293" t="s">
        <v>3641</v>
      </c>
      <c r="H705" s="293" t="s">
        <v>1214</v>
      </c>
      <c r="I705" s="287">
        <f t="shared" si="12"/>
        <v>0.3659995283018867</v>
      </c>
    </row>
    <row r="706" spans="5:9" x14ac:dyDescent="0.3">
      <c r="E706" s="76"/>
      <c r="F706" s="76"/>
      <c r="G706" s="293" t="s">
        <v>3620</v>
      </c>
      <c r="H706" s="293" t="s">
        <v>1217</v>
      </c>
      <c r="I706" s="287">
        <f t="shared" si="12"/>
        <v>0.7233940972222217</v>
      </c>
    </row>
    <row r="707" spans="5:9" x14ac:dyDescent="0.3">
      <c r="E707" s="76"/>
      <c r="F707" s="76"/>
      <c r="G707" s="293" t="s">
        <v>3921</v>
      </c>
      <c r="H707" s="293" t="s">
        <v>3448</v>
      </c>
      <c r="I707" s="287">
        <f t="shared" si="12"/>
        <v>0.43527941176470586</v>
      </c>
    </row>
    <row r="708" spans="5:9" x14ac:dyDescent="0.3">
      <c r="E708" s="76"/>
      <c r="F708" s="76"/>
      <c r="G708" s="293" t="s">
        <v>3921</v>
      </c>
      <c r="H708" s="293" t="s">
        <v>3448</v>
      </c>
      <c r="I708" s="287">
        <f t="shared" ref="I708:I771" si="13">IFERROR(AVERAGEIF(D$3:D$660,G708,C$3:C$660),-1)</f>
        <v>0.43527941176470586</v>
      </c>
    </row>
    <row r="709" spans="5:9" x14ac:dyDescent="0.3">
      <c r="E709" s="76"/>
      <c r="F709" s="76"/>
      <c r="G709" s="293" t="s">
        <v>3921</v>
      </c>
      <c r="H709" s="293" t="s">
        <v>3448</v>
      </c>
      <c r="I709" s="287">
        <f t="shared" si="13"/>
        <v>0.43527941176470586</v>
      </c>
    </row>
    <row r="710" spans="5:9" x14ac:dyDescent="0.3">
      <c r="E710" s="76"/>
      <c r="F710" s="76"/>
      <c r="G710" s="293" t="s">
        <v>3922</v>
      </c>
      <c r="H710" s="293" t="s">
        <v>3449</v>
      </c>
      <c r="I710" s="287">
        <f t="shared" si="13"/>
        <v>0.34649999999999997</v>
      </c>
    </row>
    <row r="711" spans="5:9" x14ac:dyDescent="0.3">
      <c r="E711" s="76"/>
      <c r="F711" s="76"/>
      <c r="G711" s="293" t="s">
        <v>3922</v>
      </c>
      <c r="H711" s="293" t="s">
        <v>3449</v>
      </c>
      <c r="I711" s="287">
        <f t="shared" si="13"/>
        <v>0.34649999999999997</v>
      </c>
    </row>
    <row r="712" spans="5:9" x14ac:dyDescent="0.3">
      <c r="E712" s="76"/>
      <c r="F712" s="76"/>
      <c r="G712" s="293" t="s">
        <v>3924</v>
      </c>
      <c r="H712" s="293" t="s">
        <v>3450</v>
      </c>
      <c r="I712" s="287">
        <f t="shared" si="13"/>
        <v>0.28060714285714283</v>
      </c>
    </row>
    <row r="713" spans="5:9" x14ac:dyDescent="0.3">
      <c r="E713" s="76"/>
      <c r="F713" s="76"/>
      <c r="G713" s="293" t="s">
        <v>4122</v>
      </c>
      <c r="H713" s="293" t="s">
        <v>3451</v>
      </c>
      <c r="I713" s="287">
        <f t="shared" si="13"/>
        <v>-1</v>
      </c>
    </row>
    <row r="714" spans="5:9" x14ac:dyDescent="0.3">
      <c r="E714" s="76"/>
      <c r="F714" s="76"/>
      <c r="G714" s="293" t="s">
        <v>4122</v>
      </c>
      <c r="H714" s="293" t="s">
        <v>3451</v>
      </c>
      <c r="I714" s="287">
        <f t="shared" si="13"/>
        <v>-1</v>
      </c>
    </row>
    <row r="715" spans="5:9" x14ac:dyDescent="0.3">
      <c r="E715" s="76"/>
      <c r="F715" s="76"/>
      <c r="G715" s="293" t="s">
        <v>4122</v>
      </c>
      <c r="H715" s="293" t="s">
        <v>3452</v>
      </c>
      <c r="I715" s="287">
        <f t="shared" si="13"/>
        <v>-1</v>
      </c>
    </row>
    <row r="716" spans="5:9" x14ac:dyDescent="0.3">
      <c r="E716" s="76"/>
      <c r="F716" s="76"/>
      <c r="G716" s="293" t="s">
        <v>3370</v>
      </c>
      <c r="H716" s="293" t="s">
        <v>3452</v>
      </c>
      <c r="I716" s="287">
        <f t="shared" si="13"/>
        <v>-1</v>
      </c>
    </row>
    <row r="717" spans="5:9" x14ac:dyDescent="0.3">
      <c r="E717" s="76"/>
      <c r="F717" s="76"/>
      <c r="G717" s="293" t="s">
        <v>3452</v>
      </c>
      <c r="H717" s="293" t="s">
        <v>3453</v>
      </c>
      <c r="I717" s="287">
        <f t="shared" si="13"/>
        <v>-1</v>
      </c>
    </row>
    <row r="718" spans="5:9" x14ac:dyDescent="0.3">
      <c r="E718" s="76"/>
      <c r="F718" s="76"/>
      <c r="G718" s="293" t="s">
        <v>3966</v>
      </c>
      <c r="H718" s="293" t="s">
        <v>3454</v>
      </c>
      <c r="I718" s="287">
        <f t="shared" si="13"/>
        <v>0.27350000000000002</v>
      </c>
    </row>
    <row r="719" spans="5:9" x14ac:dyDescent="0.3">
      <c r="E719" s="76"/>
      <c r="F719" s="76"/>
      <c r="G719" s="293" t="s">
        <v>3966</v>
      </c>
      <c r="H719" s="293" t="s">
        <v>3454</v>
      </c>
      <c r="I719" s="287">
        <f t="shared" si="13"/>
        <v>0.27350000000000002</v>
      </c>
    </row>
    <row r="720" spans="5:9" x14ac:dyDescent="0.3">
      <c r="E720" s="76"/>
      <c r="F720" s="76"/>
      <c r="G720" s="293" t="s">
        <v>3966</v>
      </c>
      <c r="H720" s="293" t="s">
        <v>3454</v>
      </c>
      <c r="I720" s="287">
        <f t="shared" si="13"/>
        <v>0.27350000000000002</v>
      </c>
    </row>
    <row r="721" spans="5:9" x14ac:dyDescent="0.3">
      <c r="E721" s="76"/>
      <c r="F721" s="76"/>
      <c r="G721" s="293" t="s">
        <v>3971</v>
      </c>
      <c r="H721" s="293" t="s">
        <v>3455</v>
      </c>
      <c r="I721" s="287">
        <f t="shared" si="13"/>
        <v>0.26750000000000007</v>
      </c>
    </row>
    <row r="722" spans="5:9" x14ac:dyDescent="0.3">
      <c r="E722" s="76"/>
      <c r="F722" s="76"/>
      <c r="G722" s="293" t="s">
        <v>3971</v>
      </c>
      <c r="H722" s="293" t="s">
        <v>3455</v>
      </c>
      <c r="I722" s="287">
        <f t="shared" si="13"/>
        <v>0.26750000000000007</v>
      </c>
    </row>
    <row r="723" spans="5:9" x14ac:dyDescent="0.3">
      <c r="E723" s="76"/>
      <c r="F723" s="76"/>
      <c r="G723" s="293" t="s">
        <v>3971</v>
      </c>
      <c r="H723" s="293" t="s">
        <v>3455</v>
      </c>
      <c r="I723" s="287">
        <f t="shared" si="13"/>
        <v>0.26750000000000007</v>
      </c>
    </row>
    <row r="724" spans="5:9" x14ac:dyDescent="0.3">
      <c r="E724" s="76"/>
      <c r="F724" s="76"/>
      <c r="G724" s="293" t="s">
        <v>4001</v>
      </c>
      <c r="H724" s="293" t="s">
        <v>3456</v>
      </c>
      <c r="I724" s="287">
        <f t="shared" si="13"/>
        <v>0.2593333333333333</v>
      </c>
    </row>
    <row r="725" spans="5:9" x14ac:dyDescent="0.3">
      <c r="E725" s="76"/>
      <c r="F725" s="76"/>
      <c r="G725" s="293" t="s">
        <v>4041</v>
      </c>
      <c r="H725" s="293" t="s">
        <v>3457</v>
      </c>
      <c r="I725" s="287">
        <f t="shared" si="13"/>
        <v>-1</v>
      </c>
    </row>
    <row r="726" spans="5:9" x14ac:dyDescent="0.3">
      <c r="E726" s="76"/>
      <c r="F726" s="76"/>
      <c r="G726" s="293" t="s">
        <v>4041</v>
      </c>
      <c r="H726" s="293" t="s">
        <v>3457</v>
      </c>
      <c r="I726" s="287">
        <f t="shared" si="13"/>
        <v>-1</v>
      </c>
    </row>
    <row r="727" spans="5:9" x14ac:dyDescent="0.3">
      <c r="E727" s="76"/>
      <c r="F727" s="76"/>
      <c r="G727" s="293" t="s">
        <v>4042</v>
      </c>
      <c r="H727" s="293" t="s">
        <v>3458</v>
      </c>
      <c r="I727" s="287">
        <f t="shared" si="13"/>
        <v>-1</v>
      </c>
    </row>
    <row r="728" spans="5:9" x14ac:dyDescent="0.3">
      <c r="E728" s="76"/>
      <c r="F728" s="76"/>
      <c r="G728" s="293" t="s">
        <v>4042</v>
      </c>
      <c r="H728" s="293" t="s">
        <v>3458</v>
      </c>
      <c r="I728" s="287">
        <f t="shared" si="13"/>
        <v>-1</v>
      </c>
    </row>
    <row r="729" spans="5:9" x14ac:dyDescent="0.3">
      <c r="E729" s="76"/>
      <c r="F729" s="76"/>
      <c r="G729" s="293" t="s">
        <v>4042</v>
      </c>
      <c r="H729" s="293" t="s">
        <v>3458</v>
      </c>
      <c r="I729" s="287">
        <f t="shared" si="13"/>
        <v>-1</v>
      </c>
    </row>
    <row r="730" spans="5:9" x14ac:dyDescent="0.3">
      <c r="E730" s="76"/>
      <c r="F730" s="76"/>
      <c r="G730" s="293" t="s">
        <v>4123</v>
      </c>
      <c r="H730" s="293" t="s">
        <v>3459</v>
      </c>
      <c r="I730" s="287">
        <f t="shared" si="13"/>
        <v>-1</v>
      </c>
    </row>
    <row r="731" spans="5:9" x14ac:dyDescent="0.3">
      <c r="E731" s="76"/>
      <c r="F731" s="76"/>
      <c r="G731" s="293" t="s">
        <v>4124</v>
      </c>
      <c r="H731" s="293" t="s">
        <v>3460</v>
      </c>
      <c r="I731" s="287">
        <f t="shared" si="13"/>
        <v>-1</v>
      </c>
    </row>
    <row r="732" spans="5:9" x14ac:dyDescent="0.3">
      <c r="E732" s="76"/>
      <c r="F732" s="76"/>
      <c r="G732" s="293" t="s">
        <v>3642</v>
      </c>
      <c r="H732" s="293" t="s">
        <v>1225</v>
      </c>
      <c r="I732" s="287">
        <f t="shared" si="13"/>
        <v>0.3887695707070708</v>
      </c>
    </row>
    <row r="733" spans="5:9" x14ac:dyDescent="0.3">
      <c r="E733" s="76"/>
      <c r="F733" s="76"/>
      <c r="G733" s="293" t="s">
        <v>3628</v>
      </c>
      <c r="H733" s="293" t="s">
        <v>1225</v>
      </c>
      <c r="I733" s="287">
        <f t="shared" si="13"/>
        <v>0.38530844155844185</v>
      </c>
    </row>
    <row r="734" spans="5:9" x14ac:dyDescent="0.3">
      <c r="E734" s="76"/>
      <c r="F734" s="76"/>
      <c r="G734" s="293" t="s">
        <v>4125</v>
      </c>
      <c r="H734" s="293" t="s">
        <v>1225</v>
      </c>
      <c r="I734" s="287">
        <f t="shared" si="13"/>
        <v>-1</v>
      </c>
    </row>
    <row r="735" spans="5:9" x14ac:dyDescent="0.3">
      <c r="E735" s="76"/>
      <c r="F735" s="76"/>
      <c r="G735" s="293" t="s">
        <v>3627</v>
      </c>
      <c r="H735" s="293" t="s">
        <v>2325</v>
      </c>
      <c r="I735" s="287">
        <f t="shared" si="13"/>
        <v>0.38822550831792918</v>
      </c>
    </row>
    <row r="736" spans="5:9" x14ac:dyDescent="0.3">
      <c r="E736" s="76"/>
      <c r="F736" s="76"/>
      <c r="G736" s="293" t="s">
        <v>4126</v>
      </c>
      <c r="H736" s="293" t="s">
        <v>3461</v>
      </c>
      <c r="I736" s="287">
        <f t="shared" si="13"/>
        <v>-1</v>
      </c>
    </row>
    <row r="737" spans="5:9" x14ac:dyDescent="0.3">
      <c r="E737" s="76"/>
      <c r="F737" s="76"/>
      <c r="G737" s="293" t="s">
        <v>3646</v>
      </c>
      <c r="H737" s="293" t="s">
        <v>401</v>
      </c>
      <c r="I737" s="287">
        <f t="shared" si="13"/>
        <v>-1</v>
      </c>
    </row>
    <row r="738" spans="5:9" x14ac:dyDescent="0.3">
      <c r="E738" s="76"/>
      <c r="F738" s="76"/>
      <c r="G738" s="293" t="s">
        <v>3646</v>
      </c>
      <c r="H738" s="293" t="s">
        <v>402</v>
      </c>
      <c r="I738" s="287">
        <f t="shared" si="13"/>
        <v>-1</v>
      </c>
    </row>
    <row r="739" spans="5:9" x14ac:dyDescent="0.3">
      <c r="E739" s="76"/>
      <c r="F739" s="76"/>
      <c r="G739" s="293" t="s">
        <v>3646</v>
      </c>
      <c r="H739" s="293" t="s">
        <v>386</v>
      </c>
      <c r="I739" s="287">
        <f t="shared" si="13"/>
        <v>-1</v>
      </c>
    </row>
    <row r="740" spans="5:9" x14ac:dyDescent="0.3">
      <c r="E740" s="76"/>
      <c r="F740" s="76"/>
      <c r="G740" s="293" t="s">
        <v>3646</v>
      </c>
      <c r="H740" s="293" t="s">
        <v>381</v>
      </c>
      <c r="I740" s="287">
        <f t="shared" si="13"/>
        <v>-1</v>
      </c>
    </row>
    <row r="741" spans="5:9" x14ac:dyDescent="0.3">
      <c r="E741" s="76"/>
      <c r="F741" s="76"/>
      <c r="G741" s="293" t="s">
        <v>3646</v>
      </c>
      <c r="H741" s="293" t="s">
        <v>384</v>
      </c>
      <c r="I741" s="287">
        <f t="shared" si="13"/>
        <v>-1</v>
      </c>
    </row>
    <row r="742" spans="5:9" x14ac:dyDescent="0.3">
      <c r="E742" s="76"/>
      <c r="F742" s="76"/>
      <c r="G742" s="293" t="s">
        <v>3462</v>
      </c>
      <c r="H742" s="293" t="s">
        <v>1240</v>
      </c>
      <c r="I742" s="287">
        <f t="shared" si="13"/>
        <v>-1</v>
      </c>
    </row>
    <row r="743" spans="5:9" x14ac:dyDescent="0.3">
      <c r="E743" s="76"/>
      <c r="F743" s="76"/>
      <c r="G743" s="293" t="s">
        <v>3462</v>
      </c>
      <c r="H743" s="293" t="s">
        <v>1240</v>
      </c>
      <c r="I743" s="287">
        <f t="shared" si="13"/>
        <v>-1</v>
      </c>
    </row>
    <row r="744" spans="5:9" x14ac:dyDescent="0.3">
      <c r="E744" s="76"/>
      <c r="F744" s="76"/>
      <c r="G744" s="293" t="s">
        <v>3462</v>
      </c>
      <c r="H744" s="293" t="s">
        <v>1240</v>
      </c>
      <c r="I744" s="287">
        <f t="shared" si="13"/>
        <v>-1</v>
      </c>
    </row>
    <row r="745" spans="5:9" x14ac:dyDescent="0.3">
      <c r="E745" s="76"/>
      <c r="F745" s="76"/>
      <c r="G745" s="293" t="s">
        <v>4083</v>
      </c>
      <c r="H745" s="293" t="s">
        <v>1240</v>
      </c>
      <c r="I745" s="287">
        <f t="shared" si="13"/>
        <v>0.48552298850574699</v>
      </c>
    </row>
    <row r="746" spans="5:9" x14ac:dyDescent="0.3">
      <c r="E746" s="76"/>
      <c r="F746" s="76"/>
      <c r="G746" s="293" t="s">
        <v>4083</v>
      </c>
      <c r="H746" s="293" t="s">
        <v>3462</v>
      </c>
      <c r="I746" s="287">
        <f t="shared" si="13"/>
        <v>0.48552298850574699</v>
      </c>
    </row>
    <row r="747" spans="5:9" x14ac:dyDescent="0.3">
      <c r="E747" s="76"/>
      <c r="F747" s="76"/>
      <c r="G747" s="293" t="s">
        <v>4083</v>
      </c>
      <c r="H747" s="293" t="s">
        <v>3462</v>
      </c>
      <c r="I747" s="287">
        <f t="shared" si="13"/>
        <v>0.48552298850574699</v>
      </c>
    </row>
    <row r="748" spans="5:9" x14ac:dyDescent="0.3">
      <c r="E748" s="76"/>
      <c r="F748" s="76"/>
      <c r="G748" s="293" t="s">
        <v>4083</v>
      </c>
      <c r="H748" s="293" t="s">
        <v>3462</v>
      </c>
      <c r="I748" s="287">
        <f t="shared" si="13"/>
        <v>0.48552298850574699</v>
      </c>
    </row>
    <row r="749" spans="5:9" x14ac:dyDescent="0.3">
      <c r="E749" s="76"/>
      <c r="F749" s="76"/>
      <c r="G749" s="293" t="s">
        <v>483</v>
      </c>
      <c r="H749" s="293" t="s">
        <v>1242</v>
      </c>
      <c r="I749" s="287">
        <f t="shared" si="13"/>
        <v>0.24165079365079375</v>
      </c>
    </row>
    <row r="750" spans="5:9" x14ac:dyDescent="0.3">
      <c r="E750" s="76"/>
      <c r="F750" s="76"/>
      <c r="G750" s="293" t="s">
        <v>481</v>
      </c>
      <c r="H750" s="293" t="s">
        <v>1245</v>
      </c>
      <c r="I750" s="287">
        <f t="shared" si="13"/>
        <v>0.25125747863247883</v>
      </c>
    </row>
    <row r="751" spans="5:9" x14ac:dyDescent="0.3">
      <c r="E751" s="76"/>
      <c r="F751" s="76"/>
      <c r="G751" s="293" t="s">
        <v>134</v>
      </c>
      <c r="H751" s="293" t="s">
        <v>3463</v>
      </c>
      <c r="I751" s="287">
        <f t="shared" si="13"/>
        <v>-1</v>
      </c>
    </row>
    <row r="752" spans="5:9" x14ac:dyDescent="0.3">
      <c r="E752" s="76"/>
      <c r="F752" s="76"/>
      <c r="G752" s="293" t="s">
        <v>3381</v>
      </c>
      <c r="H752" s="293" t="s">
        <v>3463</v>
      </c>
      <c r="I752" s="287">
        <f t="shared" si="13"/>
        <v>-1</v>
      </c>
    </row>
    <row r="753" spans="5:9" x14ac:dyDescent="0.3">
      <c r="E753" s="76"/>
      <c r="F753" s="76"/>
      <c r="G753" s="293" t="s">
        <v>487</v>
      </c>
      <c r="H753" s="293" t="s">
        <v>3464</v>
      </c>
      <c r="I753" s="287">
        <f t="shared" si="13"/>
        <v>-1</v>
      </c>
    </row>
    <row r="754" spans="5:9" x14ac:dyDescent="0.3">
      <c r="E754" s="76"/>
      <c r="F754" s="76"/>
      <c r="G754" s="293" t="s">
        <v>490</v>
      </c>
      <c r="H754" s="293" t="s">
        <v>3465</v>
      </c>
      <c r="I754" s="287">
        <f t="shared" si="13"/>
        <v>-1</v>
      </c>
    </row>
    <row r="755" spans="5:9" x14ac:dyDescent="0.3">
      <c r="E755" s="76"/>
      <c r="F755" s="76"/>
      <c r="G755" s="293" t="s">
        <v>101</v>
      </c>
      <c r="H755" s="293" t="s">
        <v>3466</v>
      </c>
      <c r="I755" s="287">
        <f t="shared" si="13"/>
        <v>-1</v>
      </c>
    </row>
    <row r="756" spans="5:9" x14ac:dyDescent="0.3">
      <c r="E756" s="76"/>
      <c r="F756" s="76"/>
      <c r="G756" s="293" t="s">
        <v>534</v>
      </c>
      <c r="H756" s="293" t="s">
        <v>3467</v>
      </c>
      <c r="I756" s="287">
        <f t="shared" si="13"/>
        <v>-1</v>
      </c>
    </row>
    <row r="757" spans="5:9" x14ac:dyDescent="0.3">
      <c r="E757" s="76"/>
      <c r="F757" s="76"/>
      <c r="G757" s="293" t="s">
        <v>338</v>
      </c>
      <c r="H757" s="293" t="s">
        <v>3468</v>
      </c>
      <c r="I757" s="287">
        <f t="shared" si="13"/>
        <v>-1</v>
      </c>
    </row>
    <row r="758" spans="5:9" x14ac:dyDescent="0.3">
      <c r="E758" s="76"/>
      <c r="F758" s="76"/>
      <c r="G758" s="293" t="s">
        <v>523</v>
      </c>
      <c r="H758" s="293" t="s">
        <v>3469</v>
      </c>
      <c r="I758" s="287">
        <f t="shared" si="13"/>
        <v>0.32</v>
      </c>
    </row>
    <row r="759" spans="5:9" x14ac:dyDescent="0.3">
      <c r="E759" s="76"/>
      <c r="F759" s="76"/>
      <c r="G759" s="293" t="s">
        <v>478</v>
      </c>
      <c r="H759" s="293" t="s">
        <v>3470</v>
      </c>
      <c r="I759" s="287">
        <f t="shared" si="13"/>
        <v>-1</v>
      </c>
    </row>
    <row r="760" spans="5:9" x14ac:dyDescent="0.3">
      <c r="E760" s="76"/>
      <c r="F760" s="76"/>
      <c r="G760" s="293" t="s">
        <v>3825</v>
      </c>
      <c r="H760" s="293" t="s">
        <v>3471</v>
      </c>
      <c r="I760" s="287">
        <f t="shared" si="13"/>
        <v>0.30053124999999997</v>
      </c>
    </row>
    <row r="761" spans="5:9" x14ac:dyDescent="0.3">
      <c r="E761" s="76"/>
      <c r="F761" s="76"/>
      <c r="G761" s="293" t="s">
        <v>101</v>
      </c>
      <c r="H761" s="293" t="s">
        <v>3472</v>
      </c>
      <c r="I761" s="287">
        <f t="shared" si="13"/>
        <v>-1</v>
      </c>
    </row>
    <row r="762" spans="5:9" x14ac:dyDescent="0.3">
      <c r="E762" s="76"/>
      <c r="F762" s="76"/>
      <c r="G762" s="293" t="s">
        <v>3401</v>
      </c>
      <c r="H762" s="293" t="s">
        <v>3473</v>
      </c>
      <c r="I762" s="287">
        <f t="shared" si="13"/>
        <v>-1</v>
      </c>
    </row>
    <row r="763" spans="5:9" x14ac:dyDescent="0.3">
      <c r="E763" s="76"/>
      <c r="F763" s="76"/>
      <c r="G763" s="293" t="s">
        <v>3404</v>
      </c>
      <c r="H763" s="293" t="s">
        <v>3474</v>
      </c>
      <c r="I763" s="287">
        <f t="shared" si="13"/>
        <v>-1</v>
      </c>
    </row>
    <row r="764" spans="5:9" x14ac:dyDescent="0.3">
      <c r="E764" s="76"/>
      <c r="F764" s="76"/>
      <c r="G764" s="293" t="s">
        <v>3611</v>
      </c>
      <c r="H764" s="293" t="s">
        <v>1251</v>
      </c>
      <c r="I764" s="287">
        <f t="shared" si="13"/>
        <v>0.3590961538461539</v>
      </c>
    </row>
    <row r="765" spans="5:9" x14ac:dyDescent="0.3">
      <c r="E765" s="76"/>
      <c r="F765" s="76"/>
      <c r="G765" s="293" t="s">
        <v>3593</v>
      </c>
      <c r="H765" s="293" t="s">
        <v>1254</v>
      </c>
      <c r="I765" s="287">
        <f t="shared" si="13"/>
        <v>-0.25500619834710714</v>
      </c>
    </row>
    <row r="766" spans="5:9" x14ac:dyDescent="0.3">
      <c r="E766" s="76"/>
      <c r="F766" s="76"/>
      <c r="G766" s="293" t="s">
        <v>3609</v>
      </c>
      <c r="H766" s="293" t="s">
        <v>1256</v>
      </c>
      <c r="I766" s="287">
        <f t="shared" si="13"/>
        <v>0.3849866666666667</v>
      </c>
    </row>
    <row r="767" spans="5:9" x14ac:dyDescent="0.3">
      <c r="E767" s="76"/>
      <c r="F767" s="76"/>
      <c r="G767" s="293" t="s">
        <v>3635</v>
      </c>
      <c r="H767" s="293" t="s">
        <v>1259</v>
      </c>
      <c r="I767" s="287">
        <f t="shared" si="13"/>
        <v>0.37981250000000005</v>
      </c>
    </row>
    <row r="768" spans="5:9" x14ac:dyDescent="0.3">
      <c r="E768" s="76"/>
      <c r="F768" s="76"/>
      <c r="G768" s="293" t="s">
        <v>3597</v>
      </c>
      <c r="H768" s="293" t="s">
        <v>1262</v>
      </c>
      <c r="I768" s="287">
        <f t="shared" si="13"/>
        <v>0.35791176470588237</v>
      </c>
    </row>
    <row r="769" spans="5:9" x14ac:dyDescent="0.3">
      <c r="E769" s="76"/>
      <c r="F769" s="76"/>
      <c r="G769" s="293" t="s">
        <v>3475</v>
      </c>
      <c r="H769" s="293" t="s">
        <v>1262</v>
      </c>
      <c r="I769" s="287">
        <f t="shared" si="13"/>
        <v>-1</v>
      </c>
    </row>
    <row r="770" spans="5:9" x14ac:dyDescent="0.3">
      <c r="E770" s="76"/>
      <c r="F770" s="76"/>
      <c r="G770" s="293" t="s">
        <v>3475</v>
      </c>
      <c r="H770" s="293" t="s">
        <v>1262</v>
      </c>
      <c r="I770" s="287">
        <f t="shared" si="13"/>
        <v>-1</v>
      </c>
    </row>
    <row r="771" spans="5:9" x14ac:dyDescent="0.3">
      <c r="E771" s="76"/>
      <c r="F771" s="76"/>
      <c r="G771" s="293" t="s">
        <v>3597</v>
      </c>
      <c r="H771" s="293" t="s">
        <v>3475</v>
      </c>
      <c r="I771" s="287">
        <f t="shared" si="13"/>
        <v>0.35791176470588237</v>
      </c>
    </row>
    <row r="772" spans="5:9" x14ac:dyDescent="0.3">
      <c r="E772" s="76"/>
      <c r="F772" s="76"/>
      <c r="G772" s="293" t="s">
        <v>3592</v>
      </c>
      <c r="H772" s="293" t="s">
        <v>1265</v>
      </c>
      <c r="I772" s="287">
        <f t="shared" ref="I772:I835" si="14">IFERROR(AVERAGEIF(D$3:D$660,G772,C$3:C$660),-1)</f>
        <v>0.39690625000000002</v>
      </c>
    </row>
    <row r="773" spans="5:9" x14ac:dyDescent="0.3">
      <c r="E773" s="76"/>
      <c r="F773" s="76"/>
      <c r="G773" s="293" t="s">
        <v>3640</v>
      </c>
      <c r="H773" s="293" t="s">
        <v>1268</v>
      </c>
      <c r="I773" s="287">
        <f t="shared" si="14"/>
        <v>0.32880142140468255</v>
      </c>
    </row>
    <row r="774" spans="5:9" x14ac:dyDescent="0.3">
      <c r="E774" s="76"/>
      <c r="F774" s="76"/>
      <c r="G774" s="293" t="s">
        <v>3640</v>
      </c>
      <c r="H774" s="293" t="s">
        <v>1271</v>
      </c>
      <c r="I774" s="287">
        <f t="shared" si="14"/>
        <v>0.32880142140468255</v>
      </c>
    </row>
    <row r="775" spans="5:9" x14ac:dyDescent="0.3">
      <c r="E775" s="76"/>
      <c r="F775" s="76"/>
      <c r="G775" s="293" t="s">
        <v>3640</v>
      </c>
      <c r="H775" s="293" t="s">
        <v>1274</v>
      </c>
      <c r="I775" s="287">
        <f t="shared" si="14"/>
        <v>0.32880142140468255</v>
      </c>
    </row>
    <row r="776" spans="5:9" x14ac:dyDescent="0.3">
      <c r="E776" s="76"/>
      <c r="F776" s="76"/>
      <c r="G776" s="293" t="s">
        <v>3620</v>
      </c>
      <c r="H776" s="293" t="s">
        <v>1277</v>
      </c>
      <c r="I776" s="287">
        <f t="shared" si="14"/>
        <v>0.7233940972222217</v>
      </c>
    </row>
    <row r="777" spans="5:9" x14ac:dyDescent="0.3">
      <c r="E777" s="76"/>
      <c r="F777" s="76"/>
      <c r="G777" s="293" t="s">
        <v>101</v>
      </c>
      <c r="H777" s="293" t="s">
        <v>3476</v>
      </c>
      <c r="I777" s="287">
        <f t="shared" si="14"/>
        <v>-1</v>
      </c>
    </row>
    <row r="778" spans="5:9" x14ac:dyDescent="0.3">
      <c r="E778" s="76"/>
      <c r="F778" s="76"/>
      <c r="G778" s="293" t="s">
        <v>3628</v>
      </c>
      <c r="H778" s="293" t="s">
        <v>2750</v>
      </c>
      <c r="I778" s="287">
        <f t="shared" si="14"/>
        <v>0.38530844155844185</v>
      </c>
    </row>
    <row r="779" spans="5:9" x14ac:dyDescent="0.3">
      <c r="E779" s="76"/>
      <c r="F779" s="76"/>
      <c r="G779" s="293" t="s">
        <v>3627</v>
      </c>
      <c r="H779" s="293" t="s">
        <v>2750</v>
      </c>
      <c r="I779" s="287">
        <f t="shared" si="14"/>
        <v>0.38822550831792918</v>
      </c>
    </row>
    <row r="780" spans="5:9" x14ac:dyDescent="0.3">
      <c r="E780" s="76"/>
      <c r="F780" s="76"/>
      <c r="G780" s="293" t="s">
        <v>3628</v>
      </c>
      <c r="H780" s="293" t="s">
        <v>2750</v>
      </c>
      <c r="I780" s="287">
        <f t="shared" si="14"/>
        <v>0.38530844155844185</v>
      </c>
    </row>
    <row r="781" spans="5:9" x14ac:dyDescent="0.3">
      <c r="E781" s="76"/>
      <c r="F781" s="76"/>
      <c r="G781" s="293" t="s">
        <v>3924</v>
      </c>
      <c r="H781" s="293" t="s">
        <v>3477</v>
      </c>
      <c r="I781" s="287">
        <f t="shared" si="14"/>
        <v>0.28060714285714283</v>
      </c>
    </row>
    <row r="782" spans="5:9" x14ac:dyDescent="0.3">
      <c r="E782" s="76"/>
      <c r="F782" s="76"/>
      <c r="G782" s="293" t="s">
        <v>3971</v>
      </c>
      <c r="H782" s="293" t="s">
        <v>3478</v>
      </c>
      <c r="I782" s="287">
        <f t="shared" si="14"/>
        <v>0.26750000000000007</v>
      </c>
    </row>
    <row r="783" spans="5:9" x14ac:dyDescent="0.3">
      <c r="E783" s="76"/>
      <c r="F783" s="76"/>
      <c r="G783" s="293" t="s">
        <v>3587</v>
      </c>
      <c r="H783" s="293" t="s">
        <v>3479</v>
      </c>
      <c r="I783" s="287">
        <f t="shared" si="14"/>
        <v>0.29983333333333329</v>
      </c>
    </row>
    <row r="784" spans="5:9" x14ac:dyDescent="0.3">
      <c r="E784" s="76"/>
      <c r="F784" s="76"/>
      <c r="G784" s="293" t="s">
        <v>3481</v>
      </c>
      <c r="H784" s="293" t="s">
        <v>3479</v>
      </c>
      <c r="I784" s="287">
        <f t="shared" si="14"/>
        <v>-1</v>
      </c>
    </row>
    <row r="785" spans="5:9" x14ac:dyDescent="0.3">
      <c r="E785" s="76"/>
      <c r="F785" s="76"/>
      <c r="G785" s="293" t="s">
        <v>3481</v>
      </c>
      <c r="H785" s="293" t="s">
        <v>3479</v>
      </c>
      <c r="I785" s="287">
        <f t="shared" si="14"/>
        <v>-1</v>
      </c>
    </row>
    <row r="786" spans="5:9" x14ac:dyDescent="0.3">
      <c r="E786" s="76"/>
      <c r="F786" s="76"/>
      <c r="G786" s="293" t="s">
        <v>3587</v>
      </c>
      <c r="H786" s="293" t="s">
        <v>3480</v>
      </c>
      <c r="I786" s="287">
        <f t="shared" si="14"/>
        <v>0.29983333333333329</v>
      </c>
    </row>
    <row r="787" spans="5:9" x14ac:dyDescent="0.3">
      <c r="E787" s="76"/>
      <c r="F787" s="76"/>
      <c r="G787" s="293" t="s">
        <v>3481</v>
      </c>
      <c r="H787" s="293" t="s">
        <v>3480</v>
      </c>
      <c r="I787" s="287">
        <f t="shared" si="14"/>
        <v>-1</v>
      </c>
    </row>
    <row r="788" spans="5:9" x14ac:dyDescent="0.3">
      <c r="E788" s="76"/>
      <c r="F788" s="76"/>
      <c r="G788" s="293" t="s">
        <v>3481</v>
      </c>
      <c r="H788" s="293" t="s">
        <v>3480</v>
      </c>
      <c r="I788" s="287">
        <f t="shared" si="14"/>
        <v>-1</v>
      </c>
    </row>
    <row r="789" spans="5:9" x14ac:dyDescent="0.3">
      <c r="E789" s="76"/>
      <c r="F789" s="76"/>
      <c r="G789" s="293" t="s">
        <v>3587</v>
      </c>
      <c r="H789" s="293" t="s">
        <v>3481</v>
      </c>
      <c r="I789" s="287">
        <f t="shared" si="14"/>
        <v>0.29983333333333329</v>
      </c>
    </row>
    <row r="790" spans="5:9" x14ac:dyDescent="0.3">
      <c r="E790" s="76"/>
      <c r="F790" s="76"/>
      <c r="G790" s="293" t="s">
        <v>3587</v>
      </c>
      <c r="H790" s="293" t="s">
        <v>3481</v>
      </c>
      <c r="I790" s="287">
        <f t="shared" si="14"/>
        <v>0.29983333333333329</v>
      </c>
    </row>
    <row r="791" spans="5:9" x14ac:dyDescent="0.3">
      <c r="E791" s="76"/>
      <c r="F791" s="76"/>
      <c r="G791" s="293" t="s">
        <v>569</v>
      </c>
      <c r="H791" s="293" t="s">
        <v>1305</v>
      </c>
      <c r="I791" s="287">
        <f t="shared" si="14"/>
        <v>-1</v>
      </c>
    </row>
    <row r="792" spans="5:9" x14ac:dyDescent="0.3">
      <c r="E792" s="76"/>
      <c r="F792" s="76"/>
      <c r="G792" s="293" t="s">
        <v>569</v>
      </c>
      <c r="H792" s="293" t="s">
        <v>1305</v>
      </c>
      <c r="I792" s="287">
        <f t="shared" si="14"/>
        <v>-1</v>
      </c>
    </row>
    <row r="793" spans="5:9" x14ac:dyDescent="0.3">
      <c r="E793" s="76"/>
      <c r="F793" s="76"/>
      <c r="G793" s="293" t="s">
        <v>3589</v>
      </c>
      <c r="H793" s="293" t="s">
        <v>1308</v>
      </c>
      <c r="I793" s="287">
        <f t="shared" si="14"/>
        <v>0.35385714285714276</v>
      </c>
    </row>
    <row r="794" spans="5:9" x14ac:dyDescent="0.3">
      <c r="E794" s="76"/>
      <c r="F794" s="76"/>
      <c r="G794" s="293" t="s">
        <v>3635</v>
      </c>
      <c r="H794" s="293" t="s">
        <v>1314</v>
      </c>
      <c r="I794" s="287">
        <f t="shared" si="14"/>
        <v>0.37981250000000005</v>
      </c>
    </row>
    <row r="795" spans="5:9" x14ac:dyDescent="0.3">
      <c r="E795" s="76"/>
      <c r="F795" s="76"/>
      <c r="G795" s="293" t="s">
        <v>3635</v>
      </c>
      <c r="H795" s="293" t="s">
        <v>1317</v>
      </c>
      <c r="I795" s="287">
        <f t="shared" si="14"/>
        <v>0.37981250000000005</v>
      </c>
    </row>
    <row r="796" spans="5:9" x14ac:dyDescent="0.3">
      <c r="E796" s="76"/>
      <c r="F796" s="76"/>
      <c r="G796" s="293" t="s">
        <v>3623</v>
      </c>
      <c r="H796" s="293" t="s">
        <v>1320</v>
      </c>
      <c r="I796" s="287">
        <f t="shared" si="14"/>
        <v>0.34916250000000004</v>
      </c>
    </row>
    <row r="797" spans="5:9" x14ac:dyDescent="0.3">
      <c r="E797" s="76"/>
      <c r="F797" s="76"/>
      <c r="G797" s="293" t="s">
        <v>3623</v>
      </c>
      <c r="H797" s="293" t="s">
        <v>1323</v>
      </c>
      <c r="I797" s="287">
        <f t="shared" si="14"/>
        <v>0.34916250000000004</v>
      </c>
    </row>
    <row r="798" spans="5:9" x14ac:dyDescent="0.3">
      <c r="E798" s="76"/>
      <c r="F798" s="76"/>
      <c r="G798" s="293" t="s">
        <v>3124</v>
      </c>
      <c r="H798" s="293" t="s">
        <v>2335</v>
      </c>
      <c r="I798" s="287">
        <f t="shared" si="14"/>
        <v>0.32591666666666663</v>
      </c>
    </row>
    <row r="799" spans="5:9" x14ac:dyDescent="0.3">
      <c r="E799" s="76"/>
      <c r="F799" s="76"/>
      <c r="G799" s="293" t="s">
        <v>2855</v>
      </c>
      <c r="H799" s="293" t="s">
        <v>1335</v>
      </c>
      <c r="I799" s="287">
        <f t="shared" si="14"/>
        <v>0.30068028846153849</v>
      </c>
    </row>
    <row r="800" spans="5:9" x14ac:dyDescent="0.3">
      <c r="E800" s="76"/>
      <c r="F800" s="76"/>
      <c r="G800" s="293" t="s">
        <v>399</v>
      </c>
      <c r="H800" s="293" t="s">
        <v>396</v>
      </c>
      <c r="I800" s="287">
        <f t="shared" si="14"/>
        <v>-1</v>
      </c>
    </row>
    <row r="801" spans="5:9" x14ac:dyDescent="0.3">
      <c r="E801" s="76"/>
      <c r="F801" s="76"/>
      <c r="G801" s="293" t="s">
        <v>399</v>
      </c>
      <c r="H801" s="293" t="s">
        <v>3482</v>
      </c>
      <c r="I801" s="287">
        <f t="shared" si="14"/>
        <v>-1</v>
      </c>
    </row>
    <row r="802" spans="5:9" x14ac:dyDescent="0.3">
      <c r="E802" s="76"/>
      <c r="F802" s="76"/>
      <c r="G802" s="293" t="s">
        <v>2855</v>
      </c>
      <c r="H802" s="293" t="s">
        <v>1340</v>
      </c>
      <c r="I802" s="287">
        <f t="shared" si="14"/>
        <v>0.30068028846153849</v>
      </c>
    </row>
    <row r="803" spans="5:9" x14ac:dyDescent="0.3">
      <c r="E803" s="76"/>
      <c r="F803" s="76"/>
      <c r="G803" s="293" t="s">
        <v>2855</v>
      </c>
      <c r="H803" s="293" t="s">
        <v>1343</v>
      </c>
      <c r="I803" s="287">
        <f t="shared" si="14"/>
        <v>0.30068028846153849</v>
      </c>
    </row>
    <row r="804" spans="5:9" x14ac:dyDescent="0.3">
      <c r="E804" s="76"/>
      <c r="F804" s="76"/>
      <c r="G804" s="293" t="s">
        <v>2855</v>
      </c>
      <c r="H804" s="293" t="s">
        <v>3483</v>
      </c>
      <c r="I804" s="287">
        <f t="shared" si="14"/>
        <v>0.30068028846153849</v>
      </c>
    </row>
    <row r="805" spans="5:9" x14ac:dyDescent="0.3">
      <c r="E805" s="76"/>
      <c r="F805" s="76"/>
      <c r="G805" s="293" t="s">
        <v>2855</v>
      </c>
      <c r="H805" s="293" t="s">
        <v>3484</v>
      </c>
      <c r="I805" s="287">
        <f t="shared" si="14"/>
        <v>0.30068028846153849</v>
      </c>
    </row>
    <row r="806" spans="5:9" x14ac:dyDescent="0.3">
      <c r="E806" s="76"/>
      <c r="F806" s="76"/>
      <c r="G806" s="293" t="s">
        <v>2765</v>
      </c>
      <c r="H806" s="293" t="s">
        <v>3484</v>
      </c>
      <c r="I806" s="287">
        <f t="shared" si="14"/>
        <v>0.3175</v>
      </c>
    </row>
    <row r="807" spans="5:9" x14ac:dyDescent="0.3">
      <c r="E807" s="76"/>
      <c r="F807" s="76"/>
      <c r="G807" s="293" t="s">
        <v>2765</v>
      </c>
      <c r="H807" s="293" t="s">
        <v>3484</v>
      </c>
      <c r="I807" s="287">
        <f t="shared" si="14"/>
        <v>0.3175</v>
      </c>
    </row>
    <row r="808" spans="5:9" x14ac:dyDescent="0.3">
      <c r="E808" s="76"/>
      <c r="F808" s="76"/>
      <c r="G808" s="293" t="s">
        <v>2855</v>
      </c>
      <c r="H808" s="293" t="s">
        <v>3485</v>
      </c>
      <c r="I808" s="287">
        <f t="shared" si="14"/>
        <v>0.30068028846153849</v>
      </c>
    </row>
    <row r="809" spans="5:9" x14ac:dyDescent="0.3">
      <c r="E809" s="76"/>
      <c r="F809" s="76"/>
      <c r="G809" s="293" t="s">
        <v>2855</v>
      </c>
      <c r="H809" s="293" t="s">
        <v>3485</v>
      </c>
      <c r="I809" s="287">
        <f t="shared" si="14"/>
        <v>0.30068028846153849</v>
      </c>
    </row>
    <row r="810" spans="5:9" x14ac:dyDescent="0.3">
      <c r="E810" s="76"/>
      <c r="F810" s="76"/>
      <c r="G810" s="293" t="s">
        <v>2765</v>
      </c>
      <c r="H810" s="293" t="s">
        <v>3485</v>
      </c>
      <c r="I810" s="287">
        <f t="shared" si="14"/>
        <v>0.3175</v>
      </c>
    </row>
    <row r="811" spans="5:9" x14ac:dyDescent="0.3">
      <c r="E811" s="76"/>
      <c r="F811" s="76"/>
      <c r="G811" s="293" t="s">
        <v>2765</v>
      </c>
      <c r="H811" s="293" t="s">
        <v>3485</v>
      </c>
      <c r="I811" s="287">
        <f t="shared" si="14"/>
        <v>0.3175</v>
      </c>
    </row>
    <row r="812" spans="5:9" x14ac:dyDescent="0.3">
      <c r="E812" s="76"/>
      <c r="F812" s="76"/>
      <c r="G812" s="293" t="s">
        <v>2855</v>
      </c>
      <c r="H812" s="293" t="s">
        <v>3486</v>
      </c>
      <c r="I812" s="287">
        <f t="shared" si="14"/>
        <v>0.30068028846153849</v>
      </c>
    </row>
    <row r="813" spans="5:9" x14ac:dyDescent="0.3">
      <c r="E813" s="76"/>
      <c r="F813" s="76"/>
      <c r="G813" s="293" t="s">
        <v>2855</v>
      </c>
      <c r="H813" s="293" t="s">
        <v>2765</v>
      </c>
      <c r="I813" s="287">
        <f t="shared" si="14"/>
        <v>0.30068028846153849</v>
      </c>
    </row>
    <row r="814" spans="5:9" x14ac:dyDescent="0.3">
      <c r="E814" s="76"/>
      <c r="F814" s="76"/>
      <c r="G814" s="293" t="s">
        <v>2855</v>
      </c>
      <c r="H814" s="293" t="s">
        <v>2765</v>
      </c>
      <c r="I814" s="287">
        <f t="shared" si="14"/>
        <v>0.30068028846153849</v>
      </c>
    </row>
    <row r="815" spans="5:9" x14ac:dyDescent="0.3">
      <c r="E815" s="76"/>
      <c r="F815" s="76"/>
      <c r="G815" s="293" t="s">
        <v>2855</v>
      </c>
      <c r="H815" s="293" t="s">
        <v>2765</v>
      </c>
      <c r="I815" s="287">
        <f t="shared" si="14"/>
        <v>0.30068028846153849</v>
      </c>
    </row>
    <row r="816" spans="5:9" x14ac:dyDescent="0.3">
      <c r="E816" s="76"/>
      <c r="F816" s="76"/>
      <c r="G816" s="293" t="s">
        <v>2855</v>
      </c>
      <c r="H816" s="293" t="s">
        <v>1349</v>
      </c>
      <c r="I816" s="287">
        <f t="shared" si="14"/>
        <v>0.30068028846153849</v>
      </c>
    </row>
    <row r="817" spans="5:9" x14ac:dyDescent="0.3">
      <c r="E817" s="76"/>
      <c r="F817" s="76"/>
      <c r="G817" s="293" t="s">
        <v>2855</v>
      </c>
      <c r="H817" s="293" t="s">
        <v>1352</v>
      </c>
      <c r="I817" s="287">
        <f t="shared" si="14"/>
        <v>0.30068028846153849</v>
      </c>
    </row>
    <row r="818" spans="5:9" x14ac:dyDescent="0.3">
      <c r="E818" s="76"/>
      <c r="F818" s="76"/>
      <c r="G818" s="293" t="s">
        <v>3600</v>
      </c>
      <c r="H818" s="293" t="s">
        <v>1355</v>
      </c>
      <c r="I818" s="287">
        <f t="shared" si="14"/>
        <v>0.46425000000000011</v>
      </c>
    </row>
    <row r="819" spans="5:9" x14ac:dyDescent="0.3">
      <c r="E819" s="76"/>
      <c r="F819" s="76"/>
      <c r="G819" s="293" t="s">
        <v>3599</v>
      </c>
      <c r="H819" s="293" t="s">
        <v>3487</v>
      </c>
      <c r="I819" s="287">
        <f t="shared" si="14"/>
        <v>0.4165942622950819</v>
      </c>
    </row>
    <row r="820" spans="5:9" x14ac:dyDescent="0.3">
      <c r="E820" s="76"/>
      <c r="F820" s="76"/>
      <c r="G820" s="293" t="s">
        <v>3599</v>
      </c>
      <c r="H820" s="293" t="s">
        <v>3488</v>
      </c>
      <c r="I820" s="287">
        <f t="shared" si="14"/>
        <v>0.4165942622950819</v>
      </c>
    </row>
    <row r="821" spans="5:9" x14ac:dyDescent="0.3">
      <c r="E821" s="76"/>
      <c r="F821" s="76"/>
      <c r="G821" s="293" t="s">
        <v>3599</v>
      </c>
      <c r="H821" s="293" t="s">
        <v>3488</v>
      </c>
      <c r="I821" s="287">
        <f t="shared" si="14"/>
        <v>0.4165942622950819</v>
      </c>
    </row>
    <row r="822" spans="5:9" x14ac:dyDescent="0.3">
      <c r="E822" s="76"/>
      <c r="F822" s="76"/>
      <c r="G822" s="293" t="s">
        <v>3491</v>
      </c>
      <c r="H822" s="293" t="s">
        <v>3488</v>
      </c>
      <c r="I822" s="287">
        <f t="shared" si="14"/>
        <v>-1</v>
      </c>
    </row>
    <row r="823" spans="5:9" x14ac:dyDescent="0.3">
      <c r="E823" s="76"/>
      <c r="F823" s="76"/>
      <c r="G823" s="293" t="s">
        <v>3491</v>
      </c>
      <c r="H823" s="293" t="s">
        <v>3488</v>
      </c>
      <c r="I823" s="287">
        <f t="shared" si="14"/>
        <v>-1</v>
      </c>
    </row>
    <row r="824" spans="5:9" x14ac:dyDescent="0.3">
      <c r="E824" s="76"/>
      <c r="F824" s="76"/>
      <c r="G824" s="293" t="s">
        <v>3599</v>
      </c>
      <c r="H824" s="293" t="s">
        <v>3489</v>
      </c>
      <c r="I824" s="287">
        <f t="shared" si="14"/>
        <v>0.4165942622950819</v>
      </c>
    </row>
    <row r="825" spans="5:9" x14ac:dyDescent="0.3">
      <c r="E825" s="76"/>
      <c r="F825" s="76"/>
      <c r="G825" s="293" t="s">
        <v>3599</v>
      </c>
      <c r="H825" s="293" t="s">
        <v>3489</v>
      </c>
      <c r="I825" s="287">
        <f t="shared" si="14"/>
        <v>0.4165942622950819</v>
      </c>
    </row>
    <row r="826" spans="5:9" x14ac:dyDescent="0.3">
      <c r="E826" s="76"/>
      <c r="F826" s="76"/>
      <c r="G826" s="293" t="s">
        <v>3491</v>
      </c>
      <c r="H826" s="293" t="s">
        <v>3489</v>
      </c>
      <c r="I826" s="287">
        <f t="shared" si="14"/>
        <v>-1</v>
      </c>
    </row>
    <row r="827" spans="5:9" x14ac:dyDescent="0.3">
      <c r="E827" s="76"/>
      <c r="F827" s="76"/>
      <c r="G827" s="293" t="s">
        <v>3491</v>
      </c>
      <c r="H827" s="293" t="s">
        <v>3489</v>
      </c>
      <c r="I827" s="287">
        <f t="shared" si="14"/>
        <v>-1</v>
      </c>
    </row>
    <row r="828" spans="5:9" x14ac:dyDescent="0.3">
      <c r="E828" s="76"/>
      <c r="F828" s="76"/>
      <c r="G828" s="293" t="s">
        <v>3599</v>
      </c>
      <c r="H828" s="293" t="s">
        <v>3490</v>
      </c>
      <c r="I828" s="287">
        <f t="shared" si="14"/>
        <v>0.4165942622950819</v>
      </c>
    </row>
    <row r="829" spans="5:9" x14ac:dyDescent="0.3">
      <c r="E829" s="76"/>
      <c r="F829" s="76"/>
      <c r="G829" s="293" t="s">
        <v>3599</v>
      </c>
      <c r="H829" s="293" t="s">
        <v>3491</v>
      </c>
      <c r="I829" s="287">
        <f t="shared" si="14"/>
        <v>0.4165942622950819</v>
      </c>
    </row>
    <row r="830" spans="5:9" x14ac:dyDescent="0.3">
      <c r="E830" s="76"/>
      <c r="F830" s="76"/>
      <c r="G830" s="293" t="s">
        <v>3599</v>
      </c>
      <c r="H830" s="293" t="s">
        <v>3491</v>
      </c>
      <c r="I830" s="287">
        <f t="shared" si="14"/>
        <v>0.4165942622950819</v>
      </c>
    </row>
    <row r="831" spans="5:9" x14ac:dyDescent="0.3">
      <c r="E831" s="76"/>
      <c r="F831" s="76"/>
      <c r="G831" s="293" t="s">
        <v>3599</v>
      </c>
      <c r="H831" s="293" t="s">
        <v>1361</v>
      </c>
      <c r="I831" s="287">
        <f t="shared" si="14"/>
        <v>0.4165942622950819</v>
      </c>
    </row>
    <row r="832" spans="5:9" x14ac:dyDescent="0.3">
      <c r="E832" s="76"/>
      <c r="F832" s="76"/>
      <c r="G832" s="293" t="s">
        <v>3599</v>
      </c>
      <c r="H832" s="293" t="s">
        <v>2768</v>
      </c>
      <c r="I832" s="287">
        <f t="shared" si="14"/>
        <v>0.4165942622950819</v>
      </c>
    </row>
    <row r="833" spans="5:9" x14ac:dyDescent="0.3">
      <c r="E833" s="76"/>
      <c r="F833" s="76"/>
      <c r="G833" s="293" t="s">
        <v>4127</v>
      </c>
      <c r="H833" s="293" t="s">
        <v>2338</v>
      </c>
      <c r="I833" s="287">
        <f t="shared" si="14"/>
        <v>-1</v>
      </c>
    </row>
    <row r="834" spans="5:9" x14ac:dyDescent="0.3">
      <c r="E834" s="76"/>
      <c r="F834" s="76"/>
      <c r="G834" s="293" t="s">
        <v>3607</v>
      </c>
      <c r="H834" s="293" t="s">
        <v>1367</v>
      </c>
      <c r="I834" s="287">
        <f t="shared" si="14"/>
        <v>0.38915000000000005</v>
      </c>
    </row>
    <row r="835" spans="5:9" x14ac:dyDescent="0.3">
      <c r="E835" s="76"/>
      <c r="F835" s="76"/>
      <c r="G835" s="293" t="s">
        <v>3610</v>
      </c>
      <c r="H835" s="293" t="s">
        <v>1370</v>
      </c>
      <c r="I835" s="287">
        <f t="shared" si="14"/>
        <v>0.65333333333333332</v>
      </c>
    </row>
    <row r="836" spans="5:9" x14ac:dyDescent="0.3">
      <c r="E836" s="76"/>
      <c r="F836" s="76"/>
      <c r="G836" s="293" t="s">
        <v>3494</v>
      </c>
      <c r="H836" s="293" t="s">
        <v>3492</v>
      </c>
      <c r="I836" s="287">
        <f t="shared" ref="I836:I899" si="15">IFERROR(AVERAGEIF(D$3:D$660,G836,C$3:C$660),-1)</f>
        <v>-1</v>
      </c>
    </row>
    <row r="837" spans="5:9" x14ac:dyDescent="0.3">
      <c r="E837" s="76"/>
      <c r="F837" s="76"/>
      <c r="G837" s="293" t="s">
        <v>3494</v>
      </c>
      <c r="H837" s="293" t="s">
        <v>3492</v>
      </c>
      <c r="I837" s="287">
        <f t="shared" si="15"/>
        <v>-1</v>
      </c>
    </row>
    <row r="838" spans="5:9" x14ac:dyDescent="0.3">
      <c r="E838" s="76"/>
      <c r="F838" s="76"/>
      <c r="G838" s="293" t="s">
        <v>3615</v>
      </c>
      <c r="H838" s="293" t="s">
        <v>3492</v>
      </c>
      <c r="I838" s="287">
        <f t="shared" si="15"/>
        <v>0.82627777777777789</v>
      </c>
    </row>
    <row r="839" spans="5:9" x14ac:dyDescent="0.3">
      <c r="E839" s="76"/>
      <c r="F839" s="76"/>
      <c r="G839" s="293" t="s">
        <v>3615</v>
      </c>
      <c r="H839" s="293" t="s">
        <v>3492</v>
      </c>
      <c r="I839" s="287">
        <f t="shared" si="15"/>
        <v>0.82627777777777789</v>
      </c>
    </row>
    <row r="840" spans="5:9" x14ac:dyDescent="0.3">
      <c r="E840" s="76"/>
      <c r="F840" s="76"/>
      <c r="G840" s="293" t="s">
        <v>3494</v>
      </c>
      <c r="H840" s="293" t="s">
        <v>3493</v>
      </c>
      <c r="I840" s="287">
        <f t="shared" si="15"/>
        <v>-1</v>
      </c>
    </row>
    <row r="841" spans="5:9" x14ac:dyDescent="0.3">
      <c r="E841" s="76"/>
      <c r="F841" s="76"/>
      <c r="G841" s="293" t="s">
        <v>3494</v>
      </c>
      <c r="H841" s="293" t="s">
        <v>3493</v>
      </c>
      <c r="I841" s="287">
        <f t="shared" si="15"/>
        <v>-1</v>
      </c>
    </row>
    <row r="842" spans="5:9" x14ac:dyDescent="0.3">
      <c r="E842" s="76"/>
      <c r="F842" s="76"/>
      <c r="G842" s="293" t="s">
        <v>3615</v>
      </c>
      <c r="H842" s="293" t="s">
        <v>3493</v>
      </c>
      <c r="I842" s="287">
        <f t="shared" si="15"/>
        <v>0.82627777777777789</v>
      </c>
    </row>
    <row r="843" spans="5:9" x14ac:dyDescent="0.3">
      <c r="E843" s="76"/>
      <c r="F843" s="76"/>
      <c r="G843" s="293" t="s">
        <v>3615</v>
      </c>
      <c r="H843" s="293" t="s">
        <v>3493</v>
      </c>
      <c r="I843" s="287">
        <f t="shared" si="15"/>
        <v>0.82627777777777789</v>
      </c>
    </row>
    <row r="844" spans="5:9" x14ac:dyDescent="0.3">
      <c r="E844" s="76"/>
      <c r="F844" s="76"/>
      <c r="G844" s="293" t="s">
        <v>3615</v>
      </c>
      <c r="H844" s="293" t="s">
        <v>3494</v>
      </c>
      <c r="I844" s="287">
        <f t="shared" si="15"/>
        <v>0.82627777777777789</v>
      </c>
    </row>
    <row r="845" spans="5:9" x14ac:dyDescent="0.3">
      <c r="E845" s="76"/>
      <c r="F845" s="76"/>
      <c r="G845" s="293" t="s">
        <v>3615</v>
      </c>
      <c r="H845" s="293" t="s">
        <v>3494</v>
      </c>
      <c r="I845" s="287">
        <f t="shared" si="15"/>
        <v>0.82627777777777789</v>
      </c>
    </row>
    <row r="846" spans="5:9" x14ac:dyDescent="0.3">
      <c r="E846" s="76"/>
      <c r="F846" s="76"/>
      <c r="G846" s="293" t="s">
        <v>3615</v>
      </c>
      <c r="H846" s="293" t="s">
        <v>3494</v>
      </c>
      <c r="I846" s="287">
        <f t="shared" si="15"/>
        <v>0.82627777777777789</v>
      </c>
    </row>
    <row r="847" spans="5:9" x14ac:dyDescent="0.3">
      <c r="E847" s="76"/>
      <c r="F847" s="76"/>
      <c r="G847" s="293" t="s">
        <v>3617</v>
      </c>
      <c r="H847" s="293" t="s">
        <v>1376</v>
      </c>
      <c r="I847" s="287">
        <f t="shared" si="15"/>
        <v>0.2916890109890109</v>
      </c>
    </row>
    <row r="848" spans="5:9" x14ac:dyDescent="0.3">
      <c r="E848" s="76"/>
      <c r="F848" s="76"/>
      <c r="G848" s="293" t="s">
        <v>3497</v>
      </c>
      <c r="H848" s="293" t="s">
        <v>3495</v>
      </c>
      <c r="I848" s="287">
        <f t="shared" si="15"/>
        <v>-1</v>
      </c>
    </row>
    <row r="849" spans="5:9" x14ac:dyDescent="0.3">
      <c r="E849" s="76"/>
      <c r="F849" s="76"/>
      <c r="G849" s="293" t="s">
        <v>3497</v>
      </c>
      <c r="H849" s="293" t="s">
        <v>3495</v>
      </c>
      <c r="I849" s="287">
        <f t="shared" si="15"/>
        <v>-1</v>
      </c>
    </row>
    <row r="850" spans="5:9" x14ac:dyDescent="0.3">
      <c r="E850" s="76"/>
      <c r="F850" s="76"/>
      <c r="G850" s="293" t="s">
        <v>3497</v>
      </c>
      <c r="H850" s="293" t="s">
        <v>3495</v>
      </c>
      <c r="I850" s="287">
        <f t="shared" si="15"/>
        <v>-1</v>
      </c>
    </row>
    <row r="851" spans="5:9" x14ac:dyDescent="0.3">
      <c r="E851" s="76"/>
      <c r="F851" s="76"/>
      <c r="G851" s="293" t="s">
        <v>3619</v>
      </c>
      <c r="H851" s="293" t="s">
        <v>3495</v>
      </c>
      <c r="I851" s="287">
        <f t="shared" si="15"/>
        <v>0.91570689655172399</v>
      </c>
    </row>
    <row r="852" spans="5:9" x14ac:dyDescent="0.3">
      <c r="E852" s="76"/>
      <c r="F852" s="76"/>
      <c r="G852" s="293" t="s">
        <v>3497</v>
      </c>
      <c r="H852" s="293" t="s">
        <v>3496</v>
      </c>
      <c r="I852" s="287">
        <f t="shared" si="15"/>
        <v>-1</v>
      </c>
    </row>
    <row r="853" spans="5:9" x14ac:dyDescent="0.3">
      <c r="E853" s="76"/>
      <c r="F853" s="76"/>
      <c r="G853" s="293" t="s">
        <v>3497</v>
      </c>
      <c r="H853" s="293" t="s">
        <v>3496</v>
      </c>
      <c r="I853" s="287">
        <f t="shared" si="15"/>
        <v>-1</v>
      </c>
    </row>
    <row r="854" spans="5:9" x14ac:dyDescent="0.3">
      <c r="E854" s="76"/>
      <c r="F854" s="76"/>
      <c r="G854" s="293" t="s">
        <v>3619</v>
      </c>
      <c r="H854" s="293" t="s">
        <v>3496</v>
      </c>
      <c r="I854" s="287">
        <f t="shared" si="15"/>
        <v>0.91570689655172399</v>
      </c>
    </row>
    <row r="855" spans="5:9" x14ac:dyDescent="0.3">
      <c r="E855" s="76"/>
      <c r="F855" s="76"/>
      <c r="G855" s="293" t="s">
        <v>3619</v>
      </c>
      <c r="H855" s="293" t="s">
        <v>3496</v>
      </c>
      <c r="I855" s="287">
        <f t="shared" si="15"/>
        <v>0.91570689655172399</v>
      </c>
    </row>
    <row r="856" spans="5:9" x14ac:dyDescent="0.3">
      <c r="E856" s="76"/>
      <c r="F856" s="76"/>
      <c r="G856" s="293" t="s">
        <v>3619</v>
      </c>
      <c r="H856" s="293" t="s">
        <v>3497</v>
      </c>
      <c r="I856" s="287">
        <f t="shared" si="15"/>
        <v>0.91570689655172399</v>
      </c>
    </row>
    <row r="857" spans="5:9" x14ac:dyDescent="0.3">
      <c r="E857" s="76"/>
      <c r="F857" s="76"/>
      <c r="G857" s="293" t="s">
        <v>3619</v>
      </c>
      <c r="H857" s="293" t="s">
        <v>3497</v>
      </c>
      <c r="I857" s="287">
        <f t="shared" si="15"/>
        <v>0.91570689655172399</v>
      </c>
    </row>
    <row r="858" spans="5:9" x14ac:dyDescent="0.3">
      <c r="E858" s="76"/>
      <c r="F858" s="76"/>
      <c r="G858" s="293" t="s">
        <v>3619</v>
      </c>
      <c r="H858" s="293" t="s">
        <v>3497</v>
      </c>
      <c r="I858" s="287">
        <f t="shared" si="15"/>
        <v>0.91570689655172399</v>
      </c>
    </row>
    <row r="859" spans="5:9" x14ac:dyDescent="0.3">
      <c r="E859" s="76"/>
      <c r="F859" s="76"/>
      <c r="G859" s="293" t="s">
        <v>3500</v>
      </c>
      <c r="H859" s="293" t="s">
        <v>3498</v>
      </c>
      <c r="I859" s="287">
        <f t="shared" si="15"/>
        <v>-1</v>
      </c>
    </row>
    <row r="860" spans="5:9" x14ac:dyDescent="0.3">
      <c r="E860" s="76"/>
      <c r="F860" s="76"/>
      <c r="G860" s="293" t="s">
        <v>3500</v>
      </c>
      <c r="H860" s="293" t="s">
        <v>3498</v>
      </c>
      <c r="I860" s="287">
        <f t="shared" si="15"/>
        <v>-1</v>
      </c>
    </row>
    <row r="861" spans="5:9" x14ac:dyDescent="0.3">
      <c r="E861" s="76"/>
      <c r="F861" s="76"/>
      <c r="G861" s="293" t="s">
        <v>3621</v>
      </c>
      <c r="H861" s="293" t="s">
        <v>3498</v>
      </c>
      <c r="I861" s="287">
        <f t="shared" si="15"/>
        <v>0.28079999999999999</v>
      </c>
    </row>
    <row r="862" spans="5:9" x14ac:dyDescent="0.3">
      <c r="E862" s="76"/>
      <c r="F862" s="76"/>
      <c r="G862" s="293" t="s">
        <v>3621</v>
      </c>
      <c r="H862" s="293" t="s">
        <v>3498</v>
      </c>
      <c r="I862" s="287">
        <f t="shared" si="15"/>
        <v>0.28079999999999999</v>
      </c>
    </row>
    <row r="863" spans="5:9" x14ac:dyDescent="0.3">
      <c r="E863" s="76"/>
      <c r="F863" s="76"/>
      <c r="G863" s="293" t="s">
        <v>3500</v>
      </c>
      <c r="H863" s="293" t="s">
        <v>3499</v>
      </c>
      <c r="I863" s="287">
        <f t="shared" si="15"/>
        <v>-1</v>
      </c>
    </row>
    <row r="864" spans="5:9" x14ac:dyDescent="0.3">
      <c r="E864" s="76"/>
      <c r="F864" s="76"/>
      <c r="G864" s="293" t="s">
        <v>3500</v>
      </c>
      <c r="H864" s="293" t="s">
        <v>3499</v>
      </c>
      <c r="I864" s="287">
        <f t="shared" si="15"/>
        <v>-1</v>
      </c>
    </row>
    <row r="865" spans="5:9" x14ac:dyDescent="0.3">
      <c r="E865" s="76"/>
      <c r="F865" s="76"/>
      <c r="G865" s="293" t="s">
        <v>3621</v>
      </c>
      <c r="H865" s="293" t="s">
        <v>3499</v>
      </c>
      <c r="I865" s="287">
        <f t="shared" si="15"/>
        <v>0.28079999999999999</v>
      </c>
    </row>
    <row r="866" spans="5:9" x14ac:dyDescent="0.3">
      <c r="E866" s="76"/>
      <c r="F866" s="76"/>
      <c r="G866" s="293" t="s">
        <v>3621</v>
      </c>
      <c r="H866" s="293" t="s">
        <v>3499</v>
      </c>
      <c r="I866" s="287">
        <f t="shared" si="15"/>
        <v>0.28079999999999999</v>
      </c>
    </row>
    <row r="867" spans="5:9" x14ac:dyDescent="0.3">
      <c r="E867" s="76"/>
      <c r="F867" s="76"/>
      <c r="G867" s="293" t="s">
        <v>3621</v>
      </c>
      <c r="H867" s="293" t="s">
        <v>3500</v>
      </c>
      <c r="I867" s="287">
        <f t="shared" si="15"/>
        <v>0.28079999999999999</v>
      </c>
    </row>
    <row r="868" spans="5:9" x14ac:dyDescent="0.3">
      <c r="E868" s="76"/>
      <c r="F868" s="76"/>
      <c r="G868" s="293" t="s">
        <v>3621</v>
      </c>
      <c r="H868" s="293" t="s">
        <v>3500</v>
      </c>
      <c r="I868" s="287">
        <f t="shared" si="15"/>
        <v>0.28079999999999999</v>
      </c>
    </row>
    <row r="869" spans="5:9" x14ac:dyDescent="0.3">
      <c r="E869" s="76"/>
      <c r="F869" s="76"/>
      <c r="G869" s="293" t="s">
        <v>3132</v>
      </c>
      <c r="H869" s="293" t="s">
        <v>3501</v>
      </c>
      <c r="I869" s="287">
        <f t="shared" si="15"/>
        <v>0.3231666666666666</v>
      </c>
    </row>
    <row r="870" spans="5:9" x14ac:dyDescent="0.3">
      <c r="E870" s="76"/>
      <c r="F870" s="76"/>
      <c r="G870" s="293" t="s">
        <v>3504</v>
      </c>
      <c r="H870" s="293" t="s">
        <v>3501</v>
      </c>
      <c r="I870" s="287">
        <f t="shared" si="15"/>
        <v>-1</v>
      </c>
    </row>
    <row r="871" spans="5:9" x14ac:dyDescent="0.3">
      <c r="E871" s="76"/>
      <c r="F871" s="76"/>
      <c r="G871" s="293" t="s">
        <v>3504</v>
      </c>
      <c r="H871" s="293" t="s">
        <v>3501</v>
      </c>
      <c r="I871" s="287">
        <f t="shared" si="15"/>
        <v>-1</v>
      </c>
    </row>
    <row r="872" spans="5:9" x14ac:dyDescent="0.3">
      <c r="E872" s="76"/>
      <c r="F872" s="76"/>
      <c r="G872" s="293" t="s">
        <v>3132</v>
      </c>
      <c r="H872" s="293" t="s">
        <v>3502</v>
      </c>
      <c r="I872" s="287">
        <f t="shared" si="15"/>
        <v>0.3231666666666666</v>
      </c>
    </row>
    <row r="873" spans="5:9" x14ac:dyDescent="0.3">
      <c r="E873" s="76"/>
      <c r="F873" s="76"/>
      <c r="G873" s="293" t="s">
        <v>3132</v>
      </c>
      <c r="H873" s="293" t="s">
        <v>3502</v>
      </c>
      <c r="I873" s="287">
        <f t="shared" si="15"/>
        <v>0.3231666666666666</v>
      </c>
    </row>
    <row r="874" spans="5:9" x14ac:dyDescent="0.3">
      <c r="E874" s="76"/>
      <c r="F874" s="76"/>
      <c r="G874" s="293" t="s">
        <v>3504</v>
      </c>
      <c r="H874" s="293" t="s">
        <v>3502</v>
      </c>
      <c r="I874" s="287">
        <f t="shared" si="15"/>
        <v>-1</v>
      </c>
    </row>
    <row r="875" spans="5:9" x14ac:dyDescent="0.3">
      <c r="E875" s="76"/>
      <c r="F875" s="76"/>
      <c r="G875" s="293" t="s">
        <v>3504</v>
      </c>
      <c r="H875" s="293" t="s">
        <v>3502</v>
      </c>
      <c r="I875" s="287">
        <f t="shared" si="15"/>
        <v>-1</v>
      </c>
    </row>
    <row r="876" spans="5:9" x14ac:dyDescent="0.3">
      <c r="E876" s="76"/>
      <c r="F876" s="76"/>
      <c r="G876" s="293" t="s">
        <v>3626</v>
      </c>
      <c r="H876" s="293" t="s">
        <v>3502</v>
      </c>
      <c r="I876" s="287">
        <f t="shared" si="15"/>
        <v>0.34189795918367333</v>
      </c>
    </row>
    <row r="877" spans="5:9" x14ac:dyDescent="0.3">
      <c r="E877" s="76"/>
      <c r="F877" s="76"/>
      <c r="G877" s="293" t="s">
        <v>3626</v>
      </c>
      <c r="H877" s="293" t="s">
        <v>3503</v>
      </c>
      <c r="I877" s="287">
        <f t="shared" si="15"/>
        <v>0.34189795918367333</v>
      </c>
    </row>
    <row r="878" spans="5:9" x14ac:dyDescent="0.3">
      <c r="E878" s="76"/>
      <c r="F878" s="76"/>
      <c r="G878" s="293" t="s">
        <v>3626</v>
      </c>
      <c r="H878" s="293" t="s">
        <v>3503</v>
      </c>
      <c r="I878" s="287">
        <f t="shared" si="15"/>
        <v>0.34189795918367333</v>
      </c>
    </row>
    <row r="879" spans="5:9" x14ac:dyDescent="0.3">
      <c r="E879" s="76"/>
      <c r="F879" s="76"/>
      <c r="G879" s="293" t="s">
        <v>3132</v>
      </c>
      <c r="H879" s="293" t="s">
        <v>3504</v>
      </c>
      <c r="I879" s="287">
        <f t="shared" si="15"/>
        <v>0.3231666666666666</v>
      </c>
    </row>
    <row r="880" spans="5:9" x14ac:dyDescent="0.3">
      <c r="E880" s="76"/>
      <c r="F880" s="76"/>
      <c r="G880" s="293" t="s">
        <v>3132</v>
      </c>
      <c r="H880" s="293" t="s">
        <v>3505</v>
      </c>
      <c r="I880" s="287">
        <f t="shared" si="15"/>
        <v>0.3231666666666666</v>
      </c>
    </row>
    <row r="881" spans="5:9" x14ac:dyDescent="0.3">
      <c r="E881" s="76"/>
      <c r="F881" s="76"/>
      <c r="G881" s="293" t="s">
        <v>3626</v>
      </c>
      <c r="H881" s="293" t="s">
        <v>3506</v>
      </c>
      <c r="I881" s="287">
        <f t="shared" si="15"/>
        <v>0.34189795918367333</v>
      </c>
    </row>
    <row r="882" spans="5:9" x14ac:dyDescent="0.3">
      <c r="E882" s="76"/>
      <c r="F882" s="76"/>
      <c r="G882" s="293" t="s">
        <v>3643</v>
      </c>
      <c r="H882" s="293" t="s">
        <v>3507</v>
      </c>
      <c r="I882" s="287">
        <f t="shared" si="15"/>
        <v>0.31618749999999995</v>
      </c>
    </row>
    <row r="883" spans="5:9" x14ac:dyDescent="0.3">
      <c r="E883" s="76"/>
      <c r="F883" s="76"/>
      <c r="G883" s="293" t="s">
        <v>3130</v>
      </c>
      <c r="H883" s="293" t="s">
        <v>3508</v>
      </c>
      <c r="I883" s="287">
        <f t="shared" si="15"/>
        <v>0.30399999999999994</v>
      </c>
    </row>
    <row r="884" spans="5:9" x14ac:dyDescent="0.3">
      <c r="E884" s="76"/>
      <c r="F884" s="76"/>
      <c r="G884" s="293" t="s">
        <v>3129</v>
      </c>
      <c r="H884" s="293" t="s">
        <v>3509</v>
      </c>
      <c r="I884" s="287">
        <f t="shared" si="15"/>
        <v>0.40041666666666664</v>
      </c>
    </row>
    <row r="885" spans="5:9" x14ac:dyDescent="0.3">
      <c r="E885" s="76"/>
      <c r="F885" s="76"/>
      <c r="G885" s="293" t="s">
        <v>3643</v>
      </c>
      <c r="H885" s="293" t="s">
        <v>3509</v>
      </c>
      <c r="I885" s="287">
        <f t="shared" si="15"/>
        <v>0.31618749999999995</v>
      </c>
    </row>
    <row r="886" spans="5:9" x14ac:dyDescent="0.3">
      <c r="E886" s="76"/>
      <c r="F886" s="76"/>
      <c r="G886" s="293" t="s">
        <v>3129</v>
      </c>
      <c r="H886" s="293" t="s">
        <v>3510</v>
      </c>
      <c r="I886" s="287">
        <f t="shared" si="15"/>
        <v>0.40041666666666664</v>
      </c>
    </row>
    <row r="887" spans="5:9" x14ac:dyDescent="0.3">
      <c r="E887" s="76"/>
      <c r="F887" s="76"/>
      <c r="G887" s="293" t="s">
        <v>3643</v>
      </c>
      <c r="H887" s="293" t="s">
        <v>3510</v>
      </c>
      <c r="I887" s="287">
        <f t="shared" si="15"/>
        <v>0.31618749999999995</v>
      </c>
    </row>
    <row r="888" spans="5:9" x14ac:dyDescent="0.3">
      <c r="E888" s="76"/>
      <c r="F888" s="76"/>
      <c r="G888" s="293" t="s">
        <v>3643</v>
      </c>
      <c r="H888" s="293" t="s">
        <v>3511</v>
      </c>
      <c r="I888" s="287">
        <f t="shared" si="15"/>
        <v>0.31618749999999995</v>
      </c>
    </row>
    <row r="889" spans="5:9" x14ac:dyDescent="0.3">
      <c r="E889" s="76"/>
      <c r="F889" s="76"/>
      <c r="G889" s="293" t="s">
        <v>3643</v>
      </c>
      <c r="H889" s="293" t="s">
        <v>3512</v>
      </c>
      <c r="I889" s="287">
        <f t="shared" si="15"/>
        <v>0.31618749999999995</v>
      </c>
    </row>
    <row r="890" spans="5:9" x14ac:dyDescent="0.3">
      <c r="E890" s="76"/>
      <c r="F890" s="76"/>
      <c r="G890" s="293" t="s">
        <v>3637</v>
      </c>
      <c r="H890" s="293" t="s">
        <v>1409</v>
      </c>
      <c r="I890" s="287">
        <f t="shared" si="15"/>
        <v>0.35824519230769225</v>
      </c>
    </row>
    <row r="891" spans="5:9" x14ac:dyDescent="0.3">
      <c r="E891" s="76"/>
      <c r="F891" s="76"/>
      <c r="G891" s="293" t="s">
        <v>3620</v>
      </c>
      <c r="H891" s="293" t="s">
        <v>1412</v>
      </c>
      <c r="I891" s="287">
        <f t="shared" si="15"/>
        <v>0.7233940972222217</v>
      </c>
    </row>
    <row r="892" spans="5:9" x14ac:dyDescent="0.3">
      <c r="E892" s="76"/>
      <c r="F892" s="76"/>
      <c r="G892" s="293" t="s">
        <v>527</v>
      </c>
      <c r="H892" s="293" t="s">
        <v>1415</v>
      </c>
      <c r="I892" s="287">
        <f t="shared" si="15"/>
        <v>-1</v>
      </c>
    </row>
    <row r="893" spans="5:9" x14ac:dyDescent="0.3">
      <c r="E893" s="76"/>
      <c r="F893" s="76"/>
      <c r="G893" s="293" t="s">
        <v>3593</v>
      </c>
      <c r="H893" s="293" t="s">
        <v>1419</v>
      </c>
      <c r="I893" s="287">
        <f t="shared" si="15"/>
        <v>-0.25500619834710714</v>
      </c>
    </row>
    <row r="894" spans="5:9" x14ac:dyDescent="0.3">
      <c r="E894" s="76"/>
      <c r="F894" s="76"/>
      <c r="G894" s="293" t="s">
        <v>3593</v>
      </c>
      <c r="H894" s="293" t="s">
        <v>2805</v>
      </c>
      <c r="I894" s="287">
        <f t="shared" si="15"/>
        <v>-0.25500619834710714</v>
      </c>
    </row>
    <row r="895" spans="5:9" x14ac:dyDescent="0.3">
      <c r="E895" s="76"/>
      <c r="F895" s="76"/>
      <c r="G895" s="293" t="s">
        <v>3151</v>
      </c>
      <c r="H895" s="293" t="s">
        <v>410</v>
      </c>
      <c r="I895" s="287">
        <f t="shared" si="15"/>
        <v>-1</v>
      </c>
    </row>
    <row r="896" spans="5:9" x14ac:dyDescent="0.3">
      <c r="E896" s="76"/>
      <c r="F896" s="76"/>
      <c r="G896" s="293" t="s">
        <v>3151</v>
      </c>
      <c r="H896" s="293" t="s">
        <v>410</v>
      </c>
      <c r="I896" s="287">
        <f t="shared" si="15"/>
        <v>-1</v>
      </c>
    </row>
    <row r="897" spans="5:9" x14ac:dyDescent="0.3">
      <c r="E897" s="76"/>
      <c r="F897" s="76"/>
      <c r="G897" s="293" t="s">
        <v>3151</v>
      </c>
      <c r="H897" s="293" t="s">
        <v>3513</v>
      </c>
      <c r="I897" s="287">
        <f t="shared" si="15"/>
        <v>-1</v>
      </c>
    </row>
    <row r="898" spans="5:9" x14ac:dyDescent="0.3">
      <c r="E898" s="76"/>
      <c r="F898" s="76"/>
      <c r="G898" s="293" t="s">
        <v>3151</v>
      </c>
      <c r="H898" s="293" t="s">
        <v>3514</v>
      </c>
      <c r="I898" s="287">
        <f t="shared" si="15"/>
        <v>-1</v>
      </c>
    </row>
    <row r="899" spans="5:9" x14ac:dyDescent="0.3">
      <c r="E899" s="76"/>
      <c r="F899" s="76"/>
      <c r="G899" s="293" t="s">
        <v>3151</v>
      </c>
      <c r="H899" s="293" t="s">
        <v>3515</v>
      </c>
      <c r="I899" s="287">
        <f t="shared" si="15"/>
        <v>-1</v>
      </c>
    </row>
    <row r="900" spans="5:9" x14ac:dyDescent="0.3">
      <c r="E900" s="76"/>
      <c r="F900" s="76"/>
      <c r="G900" s="293" t="s">
        <v>3617</v>
      </c>
      <c r="H900" s="293" t="s">
        <v>1424</v>
      </c>
      <c r="I900" s="287">
        <f t="shared" ref="I900:I963" si="16">IFERROR(AVERAGEIF(D$3:D$660,G900,C$3:C$660),-1)</f>
        <v>0.2916890109890109</v>
      </c>
    </row>
    <row r="901" spans="5:9" x14ac:dyDescent="0.3">
      <c r="E901" s="76"/>
      <c r="F901" s="76"/>
      <c r="G901" s="293" t="s">
        <v>3617</v>
      </c>
      <c r="H901" s="293" t="s">
        <v>1424</v>
      </c>
      <c r="I901" s="287">
        <f t="shared" si="16"/>
        <v>0.2916890109890109</v>
      </c>
    </row>
    <row r="902" spans="5:9" x14ac:dyDescent="0.3">
      <c r="E902" s="76"/>
      <c r="F902" s="76"/>
      <c r="G902" s="293" t="s">
        <v>3617</v>
      </c>
      <c r="H902" s="293" t="s">
        <v>2813</v>
      </c>
      <c r="I902" s="287">
        <f t="shared" si="16"/>
        <v>0.2916890109890109</v>
      </c>
    </row>
    <row r="903" spans="5:9" x14ac:dyDescent="0.3">
      <c r="E903" s="76"/>
      <c r="F903" s="76"/>
      <c r="G903" s="293" t="s">
        <v>3617</v>
      </c>
      <c r="H903" s="293" t="s">
        <v>3516</v>
      </c>
      <c r="I903" s="287">
        <f t="shared" si="16"/>
        <v>0.2916890109890109</v>
      </c>
    </row>
    <row r="904" spans="5:9" x14ac:dyDescent="0.3">
      <c r="E904" s="76"/>
      <c r="F904" s="76"/>
      <c r="G904" s="293" t="s">
        <v>3625</v>
      </c>
      <c r="H904" s="293" t="s">
        <v>1427</v>
      </c>
      <c r="I904" s="287">
        <f t="shared" si="16"/>
        <v>0.40116768292682925</v>
      </c>
    </row>
    <row r="905" spans="5:9" x14ac:dyDescent="0.3">
      <c r="E905" s="76"/>
      <c r="F905" s="76"/>
      <c r="G905" s="293" t="s">
        <v>3625</v>
      </c>
      <c r="H905" s="293" t="s">
        <v>3517</v>
      </c>
      <c r="I905" s="287">
        <f t="shared" si="16"/>
        <v>0.40116768292682925</v>
      </c>
    </row>
    <row r="906" spans="5:9" x14ac:dyDescent="0.3">
      <c r="E906" s="76"/>
      <c r="F906" s="76"/>
      <c r="G906" s="293" t="s">
        <v>3131</v>
      </c>
      <c r="H906" s="293" t="s">
        <v>3518</v>
      </c>
      <c r="I906" s="287">
        <f t="shared" si="16"/>
        <v>0.40754411764705878</v>
      </c>
    </row>
    <row r="907" spans="5:9" x14ac:dyDescent="0.3">
      <c r="E907" s="76"/>
      <c r="F907" s="76"/>
      <c r="G907" s="293" t="s">
        <v>3131</v>
      </c>
      <c r="H907" s="293" t="s">
        <v>3519</v>
      </c>
      <c r="I907" s="287">
        <f t="shared" si="16"/>
        <v>0.40754411764705878</v>
      </c>
    </row>
    <row r="908" spans="5:9" x14ac:dyDescent="0.3">
      <c r="E908" s="76"/>
      <c r="F908" s="76"/>
      <c r="G908" s="293" t="s">
        <v>3131</v>
      </c>
      <c r="H908" s="293" t="s">
        <v>1433</v>
      </c>
      <c r="I908" s="287">
        <f t="shared" si="16"/>
        <v>0.40754411764705878</v>
      </c>
    </row>
    <row r="909" spans="5:9" x14ac:dyDescent="0.3">
      <c r="E909" s="76"/>
      <c r="F909" s="76"/>
      <c r="G909" s="293" t="s">
        <v>3131</v>
      </c>
      <c r="H909" s="293" t="s">
        <v>3520</v>
      </c>
      <c r="I909" s="287">
        <f t="shared" si="16"/>
        <v>0.40754411764705878</v>
      </c>
    </row>
    <row r="910" spans="5:9" x14ac:dyDescent="0.3">
      <c r="E910" s="76"/>
      <c r="F910" s="76"/>
      <c r="G910" s="293" t="s">
        <v>3131</v>
      </c>
      <c r="H910" s="293" t="s">
        <v>3521</v>
      </c>
      <c r="I910" s="287">
        <f t="shared" si="16"/>
        <v>0.40754411764705878</v>
      </c>
    </row>
    <row r="911" spans="5:9" x14ac:dyDescent="0.3">
      <c r="E911" s="76"/>
      <c r="F911" s="76"/>
      <c r="G911" s="293" t="s">
        <v>3131</v>
      </c>
      <c r="H911" s="293" t="s">
        <v>3522</v>
      </c>
      <c r="I911" s="287">
        <f t="shared" si="16"/>
        <v>0.40754411764705878</v>
      </c>
    </row>
    <row r="912" spans="5:9" x14ac:dyDescent="0.3">
      <c r="E912" s="76"/>
      <c r="F912" s="76"/>
      <c r="G912" s="293" t="s">
        <v>3131</v>
      </c>
      <c r="H912" s="293" t="s">
        <v>3523</v>
      </c>
      <c r="I912" s="287">
        <f t="shared" si="16"/>
        <v>0.40754411764705878</v>
      </c>
    </row>
    <row r="913" spans="5:9" x14ac:dyDescent="0.3">
      <c r="E913" s="76"/>
      <c r="F913" s="76"/>
      <c r="G913" s="293" t="s">
        <v>483</v>
      </c>
      <c r="H913" s="293" t="s">
        <v>1437</v>
      </c>
      <c r="I913" s="287">
        <f t="shared" si="16"/>
        <v>0.24165079365079375</v>
      </c>
    </row>
    <row r="914" spans="5:9" x14ac:dyDescent="0.3">
      <c r="E914" s="76"/>
      <c r="F914" s="76"/>
      <c r="G914" s="293" t="s">
        <v>481</v>
      </c>
      <c r="H914" s="293" t="s">
        <v>1440</v>
      </c>
      <c r="I914" s="287">
        <f t="shared" si="16"/>
        <v>0.25125747863247883</v>
      </c>
    </row>
    <row r="915" spans="5:9" x14ac:dyDescent="0.3">
      <c r="E915" s="76"/>
      <c r="F915" s="76"/>
      <c r="G915" s="293" t="s">
        <v>4128</v>
      </c>
      <c r="H915" s="293" t="s">
        <v>147</v>
      </c>
      <c r="I915" s="287">
        <f t="shared" si="16"/>
        <v>-1</v>
      </c>
    </row>
    <row r="916" spans="5:9" x14ac:dyDescent="0.3">
      <c r="E916" s="76"/>
      <c r="F916" s="76"/>
      <c r="G916" s="293" t="s">
        <v>4128</v>
      </c>
      <c r="H916" s="293" t="s">
        <v>147</v>
      </c>
      <c r="I916" s="287">
        <f t="shared" si="16"/>
        <v>-1</v>
      </c>
    </row>
    <row r="917" spans="5:9" x14ac:dyDescent="0.3">
      <c r="E917" s="76"/>
      <c r="F917" s="76"/>
      <c r="G917" s="293" t="s">
        <v>3593</v>
      </c>
      <c r="H917" s="293" t="s">
        <v>1443</v>
      </c>
      <c r="I917" s="287">
        <f t="shared" si="16"/>
        <v>-0.25500619834710714</v>
      </c>
    </row>
    <row r="918" spans="5:9" x14ac:dyDescent="0.3">
      <c r="E918" s="76"/>
      <c r="F918" s="76"/>
      <c r="G918" s="293" t="s">
        <v>160</v>
      </c>
      <c r="H918" s="293" t="s">
        <v>3524</v>
      </c>
      <c r="I918" s="287">
        <f t="shared" si="16"/>
        <v>0.30551190476190476</v>
      </c>
    </row>
    <row r="919" spans="5:9" x14ac:dyDescent="0.3">
      <c r="E919" s="76"/>
      <c r="F919" s="76"/>
      <c r="G919" s="293" t="s">
        <v>160</v>
      </c>
      <c r="H919" s="293" t="s">
        <v>3524</v>
      </c>
      <c r="I919" s="287">
        <f t="shared" si="16"/>
        <v>0.30551190476190476</v>
      </c>
    </row>
    <row r="920" spans="5:9" x14ac:dyDescent="0.3">
      <c r="E920" s="76"/>
      <c r="F920" s="76"/>
      <c r="G920" s="293" t="s">
        <v>160</v>
      </c>
      <c r="H920" s="293" t="s">
        <v>3525</v>
      </c>
      <c r="I920" s="287">
        <f t="shared" si="16"/>
        <v>0.30551190476190476</v>
      </c>
    </row>
    <row r="921" spans="5:9" x14ac:dyDescent="0.3">
      <c r="E921" s="76"/>
      <c r="F921" s="76"/>
      <c r="G921" s="293" t="s">
        <v>160</v>
      </c>
      <c r="H921" s="293" t="s">
        <v>223</v>
      </c>
      <c r="I921" s="287">
        <f t="shared" si="16"/>
        <v>0.30551190476190476</v>
      </c>
    </row>
    <row r="922" spans="5:9" x14ac:dyDescent="0.3">
      <c r="E922" s="76"/>
      <c r="F922" s="76"/>
      <c r="G922" s="293" t="s">
        <v>160</v>
      </c>
      <c r="H922" s="293" t="s">
        <v>223</v>
      </c>
      <c r="I922" s="287">
        <f t="shared" si="16"/>
        <v>0.30551190476190476</v>
      </c>
    </row>
    <row r="923" spans="5:9" x14ac:dyDescent="0.3">
      <c r="E923" s="76"/>
      <c r="F923" s="76"/>
      <c r="G923" s="293" t="s">
        <v>160</v>
      </c>
      <c r="H923" s="293" t="s">
        <v>3526</v>
      </c>
      <c r="I923" s="287">
        <f t="shared" si="16"/>
        <v>0.30551190476190476</v>
      </c>
    </row>
    <row r="924" spans="5:9" x14ac:dyDescent="0.3">
      <c r="E924" s="76"/>
      <c r="F924" s="76"/>
      <c r="G924" s="293" t="s">
        <v>160</v>
      </c>
      <c r="H924" s="293" t="s">
        <v>337</v>
      </c>
      <c r="I924" s="287">
        <f t="shared" si="16"/>
        <v>0.30551190476190476</v>
      </c>
    </row>
    <row r="925" spans="5:9" x14ac:dyDescent="0.3">
      <c r="E925" s="76"/>
      <c r="F925" s="76"/>
      <c r="G925" s="293" t="s">
        <v>160</v>
      </c>
      <c r="H925" s="293" t="s">
        <v>337</v>
      </c>
      <c r="I925" s="287">
        <f t="shared" si="16"/>
        <v>0.30551190476190476</v>
      </c>
    </row>
    <row r="926" spans="5:9" x14ac:dyDescent="0.3">
      <c r="E926" s="76"/>
      <c r="F926" s="76"/>
      <c r="G926" s="293" t="s">
        <v>160</v>
      </c>
      <c r="H926" s="293" t="s">
        <v>227</v>
      </c>
      <c r="I926" s="287">
        <f t="shared" si="16"/>
        <v>0.30551190476190476</v>
      </c>
    </row>
    <row r="927" spans="5:9" x14ac:dyDescent="0.3">
      <c r="E927" s="76"/>
      <c r="F927" s="76"/>
      <c r="G927" s="293" t="s">
        <v>160</v>
      </c>
      <c r="H927" s="293" t="s">
        <v>227</v>
      </c>
      <c r="I927" s="287">
        <f t="shared" si="16"/>
        <v>0.30551190476190476</v>
      </c>
    </row>
    <row r="928" spans="5:9" x14ac:dyDescent="0.3">
      <c r="E928" s="76"/>
      <c r="F928" s="76"/>
      <c r="G928" s="293" t="s">
        <v>160</v>
      </c>
      <c r="H928" s="293" t="s">
        <v>227</v>
      </c>
      <c r="I928" s="287">
        <f t="shared" si="16"/>
        <v>0.30551190476190476</v>
      </c>
    </row>
    <row r="929" spans="5:9" x14ac:dyDescent="0.3">
      <c r="E929" s="76"/>
      <c r="F929" s="76"/>
      <c r="G929" s="293" t="s">
        <v>4129</v>
      </c>
      <c r="H929" s="293" t="s">
        <v>3527</v>
      </c>
      <c r="I929" s="287">
        <f t="shared" si="16"/>
        <v>-1</v>
      </c>
    </row>
    <row r="930" spans="5:9" x14ac:dyDescent="0.3">
      <c r="E930" s="76"/>
      <c r="F930" s="76"/>
      <c r="G930" s="293" t="s">
        <v>447</v>
      </c>
      <c r="H930" s="293" t="s">
        <v>3528</v>
      </c>
      <c r="I930" s="287">
        <f t="shared" si="16"/>
        <v>-1</v>
      </c>
    </row>
    <row r="931" spans="5:9" x14ac:dyDescent="0.3">
      <c r="E931" s="76"/>
      <c r="F931" s="76"/>
      <c r="G931" s="293" t="s">
        <v>4130</v>
      </c>
      <c r="H931" s="293" t="s">
        <v>3529</v>
      </c>
      <c r="I931" s="287">
        <f t="shared" si="16"/>
        <v>-1</v>
      </c>
    </row>
    <row r="932" spans="5:9" x14ac:dyDescent="0.3">
      <c r="E932" s="76"/>
      <c r="F932" s="76"/>
      <c r="G932" s="293" t="s">
        <v>101</v>
      </c>
      <c r="H932" s="293" t="s">
        <v>3530</v>
      </c>
      <c r="I932" s="287">
        <f t="shared" si="16"/>
        <v>-1</v>
      </c>
    </row>
    <row r="933" spans="5:9" x14ac:dyDescent="0.3">
      <c r="E933" s="76"/>
      <c r="F933" s="76"/>
      <c r="G933" s="293" t="s">
        <v>338</v>
      </c>
      <c r="H933" s="293" t="s">
        <v>3531</v>
      </c>
      <c r="I933" s="287">
        <f t="shared" si="16"/>
        <v>-1</v>
      </c>
    </row>
    <row r="934" spans="5:9" x14ac:dyDescent="0.3">
      <c r="E934" s="76"/>
      <c r="F934" s="76"/>
      <c r="G934" s="293" t="s">
        <v>435</v>
      </c>
      <c r="H934" s="293" t="s">
        <v>437</v>
      </c>
      <c r="I934" s="287">
        <f t="shared" si="16"/>
        <v>-1</v>
      </c>
    </row>
    <row r="935" spans="5:9" x14ac:dyDescent="0.3">
      <c r="E935" s="76"/>
      <c r="F935" s="76"/>
      <c r="G935" s="293" t="s">
        <v>101</v>
      </c>
      <c r="H935" s="293" t="s">
        <v>3532</v>
      </c>
      <c r="I935" s="287">
        <f t="shared" si="16"/>
        <v>-1</v>
      </c>
    </row>
    <row r="936" spans="5:9" x14ac:dyDescent="0.3">
      <c r="E936" s="76"/>
      <c r="F936" s="76"/>
      <c r="G936" s="293" t="s">
        <v>101</v>
      </c>
      <c r="H936" s="293" t="s">
        <v>3533</v>
      </c>
      <c r="I936" s="287">
        <f t="shared" si="16"/>
        <v>-1</v>
      </c>
    </row>
    <row r="937" spans="5:9" x14ac:dyDescent="0.3">
      <c r="E937" s="76"/>
      <c r="F937" s="76"/>
      <c r="G937" s="293" t="s">
        <v>4131</v>
      </c>
      <c r="H937" s="293" t="s">
        <v>3534</v>
      </c>
      <c r="I937" s="287">
        <f t="shared" si="16"/>
        <v>-1</v>
      </c>
    </row>
    <row r="938" spans="5:9" x14ac:dyDescent="0.3">
      <c r="E938" s="76"/>
      <c r="F938" s="76"/>
      <c r="G938" s="293" t="s">
        <v>3609</v>
      </c>
      <c r="H938" s="293" t="s">
        <v>1476</v>
      </c>
      <c r="I938" s="287">
        <f t="shared" si="16"/>
        <v>0.3849866666666667</v>
      </c>
    </row>
    <row r="939" spans="5:9" x14ac:dyDescent="0.3">
      <c r="E939" s="76"/>
      <c r="F939" s="76"/>
      <c r="G939" s="293" t="s">
        <v>3613</v>
      </c>
      <c r="H939" s="293" t="s">
        <v>1479</v>
      </c>
      <c r="I939" s="287">
        <f t="shared" si="16"/>
        <v>0.35910029069767435</v>
      </c>
    </row>
    <row r="940" spans="5:9" x14ac:dyDescent="0.3">
      <c r="E940" s="76"/>
      <c r="F940" s="76"/>
      <c r="G940" s="293" t="s">
        <v>3613</v>
      </c>
      <c r="H940" s="293" t="s">
        <v>3535</v>
      </c>
      <c r="I940" s="287">
        <f t="shared" si="16"/>
        <v>0.35910029069767435</v>
      </c>
    </row>
    <row r="941" spans="5:9" x14ac:dyDescent="0.3">
      <c r="E941" s="76"/>
      <c r="F941" s="76"/>
      <c r="G941" s="293" t="s">
        <v>3628</v>
      </c>
      <c r="H941" s="293" t="s">
        <v>1482</v>
      </c>
      <c r="I941" s="287">
        <f t="shared" si="16"/>
        <v>0.38530844155844185</v>
      </c>
    </row>
    <row r="942" spans="5:9" x14ac:dyDescent="0.3">
      <c r="E942" s="76"/>
      <c r="F942" s="76"/>
      <c r="G942" s="293" t="s">
        <v>3628</v>
      </c>
      <c r="H942" s="293" t="s">
        <v>1482</v>
      </c>
      <c r="I942" s="287">
        <f t="shared" si="16"/>
        <v>0.38530844155844185</v>
      </c>
    </row>
    <row r="943" spans="5:9" x14ac:dyDescent="0.3">
      <c r="E943" s="76"/>
      <c r="F943" s="76"/>
      <c r="G943" s="293" t="s">
        <v>3628</v>
      </c>
      <c r="H943" s="293" t="s">
        <v>1485</v>
      </c>
      <c r="I943" s="287">
        <f t="shared" si="16"/>
        <v>0.38530844155844185</v>
      </c>
    </row>
    <row r="944" spans="5:9" x14ac:dyDescent="0.3">
      <c r="E944" s="76"/>
      <c r="F944" s="76"/>
      <c r="G944" s="293" t="s">
        <v>3627</v>
      </c>
      <c r="H944" s="293" t="s">
        <v>1485</v>
      </c>
      <c r="I944" s="287">
        <f t="shared" si="16"/>
        <v>0.38822550831792918</v>
      </c>
    </row>
    <row r="945" spans="5:9" x14ac:dyDescent="0.3">
      <c r="E945" s="76"/>
      <c r="F945" s="76"/>
      <c r="G945" s="293" t="s">
        <v>3628</v>
      </c>
      <c r="H945" s="293" t="s">
        <v>1485</v>
      </c>
      <c r="I945" s="287">
        <f t="shared" si="16"/>
        <v>0.38530844155844185</v>
      </c>
    </row>
    <row r="946" spans="5:9" x14ac:dyDescent="0.3">
      <c r="E946" s="76"/>
      <c r="F946" s="76"/>
      <c r="G946" s="293" t="s">
        <v>3609</v>
      </c>
      <c r="H946" s="293" t="s">
        <v>1488</v>
      </c>
      <c r="I946" s="287">
        <f t="shared" si="16"/>
        <v>0.3849866666666667</v>
      </c>
    </row>
    <row r="947" spans="5:9" x14ac:dyDescent="0.3">
      <c r="E947" s="76"/>
      <c r="F947" s="76"/>
      <c r="G947" s="293" t="s">
        <v>3609</v>
      </c>
      <c r="H947" s="293" t="s">
        <v>1491</v>
      </c>
      <c r="I947" s="287">
        <f t="shared" si="16"/>
        <v>0.3849866666666667</v>
      </c>
    </row>
    <row r="948" spans="5:9" x14ac:dyDescent="0.3">
      <c r="E948" s="76"/>
      <c r="F948" s="76"/>
      <c r="G948" s="293" t="s">
        <v>3642</v>
      </c>
      <c r="H948" s="293" t="s">
        <v>1494</v>
      </c>
      <c r="I948" s="287">
        <f t="shared" si="16"/>
        <v>0.3887695707070708</v>
      </c>
    </row>
    <row r="949" spans="5:9" x14ac:dyDescent="0.3">
      <c r="E949" s="76"/>
      <c r="F949" s="76"/>
      <c r="G949" s="293" t="s">
        <v>3642</v>
      </c>
      <c r="H949" s="293" t="s">
        <v>1494</v>
      </c>
      <c r="I949" s="287">
        <f t="shared" si="16"/>
        <v>0.3887695707070708</v>
      </c>
    </row>
    <row r="950" spans="5:9" x14ac:dyDescent="0.3">
      <c r="E950" s="76"/>
      <c r="F950" s="76"/>
      <c r="G950" s="293" t="s">
        <v>3628</v>
      </c>
      <c r="H950" s="293" t="s">
        <v>1494</v>
      </c>
      <c r="I950" s="287">
        <f t="shared" si="16"/>
        <v>0.38530844155844185</v>
      </c>
    </row>
    <row r="951" spans="5:9" x14ac:dyDescent="0.3">
      <c r="E951" s="76"/>
      <c r="F951" s="76"/>
      <c r="G951" s="293" t="s">
        <v>3644</v>
      </c>
      <c r="H951" s="293" t="s">
        <v>3536</v>
      </c>
      <c r="I951" s="287">
        <f t="shared" si="16"/>
        <v>0.3571647398843929</v>
      </c>
    </row>
    <row r="952" spans="5:9" x14ac:dyDescent="0.3">
      <c r="E952" s="76"/>
      <c r="F952" s="76"/>
      <c r="G952" s="293" t="s">
        <v>3199</v>
      </c>
      <c r="H952" s="293" t="s">
        <v>3537</v>
      </c>
      <c r="I952" s="287">
        <f t="shared" si="16"/>
        <v>-0.34500000000000003</v>
      </c>
    </row>
    <row r="953" spans="5:9" x14ac:dyDescent="0.3">
      <c r="E953" s="76"/>
      <c r="F953" s="76"/>
      <c r="G953" s="293" t="s">
        <v>3538</v>
      </c>
      <c r="H953" s="293" t="s">
        <v>3537</v>
      </c>
      <c r="I953" s="287">
        <f t="shared" si="16"/>
        <v>-1</v>
      </c>
    </row>
    <row r="954" spans="5:9" x14ac:dyDescent="0.3">
      <c r="E954" s="76"/>
      <c r="F954" s="76"/>
      <c r="G954" s="293" t="s">
        <v>3199</v>
      </c>
      <c r="H954" s="293" t="s">
        <v>3538</v>
      </c>
      <c r="I954" s="287">
        <f t="shared" si="16"/>
        <v>-0.34500000000000003</v>
      </c>
    </row>
    <row r="955" spans="5:9" x14ac:dyDescent="0.3">
      <c r="E955" s="76"/>
      <c r="F955" s="76"/>
      <c r="G955" s="293" t="s">
        <v>3199</v>
      </c>
      <c r="H955" s="293" t="s">
        <v>1501</v>
      </c>
      <c r="I955" s="287">
        <f t="shared" si="16"/>
        <v>-0.34500000000000003</v>
      </c>
    </row>
    <row r="956" spans="5:9" x14ac:dyDescent="0.3">
      <c r="E956" s="76"/>
      <c r="F956" s="76"/>
      <c r="G956" s="293" t="s">
        <v>3199</v>
      </c>
      <c r="H956" s="293" t="s">
        <v>1501</v>
      </c>
      <c r="I956" s="287">
        <f t="shared" si="16"/>
        <v>-0.34500000000000003</v>
      </c>
    </row>
    <row r="957" spans="5:9" x14ac:dyDescent="0.3">
      <c r="E957" s="76"/>
      <c r="F957" s="76"/>
      <c r="G957" s="293" t="s">
        <v>4083</v>
      </c>
      <c r="H957" s="293" t="s">
        <v>3539</v>
      </c>
      <c r="I957" s="287">
        <f t="shared" si="16"/>
        <v>0.48552298850574699</v>
      </c>
    </row>
    <row r="958" spans="5:9" x14ac:dyDescent="0.3">
      <c r="E958" s="76"/>
      <c r="F958" s="76"/>
      <c r="G958" s="293" t="s">
        <v>3540</v>
      </c>
      <c r="H958" s="293" t="s">
        <v>3539</v>
      </c>
      <c r="I958" s="287">
        <f t="shared" si="16"/>
        <v>-1</v>
      </c>
    </row>
    <row r="959" spans="5:9" x14ac:dyDescent="0.3">
      <c r="E959" s="76"/>
      <c r="F959" s="76"/>
      <c r="G959" s="293" t="s">
        <v>3540</v>
      </c>
      <c r="H959" s="293" t="s">
        <v>3539</v>
      </c>
      <c r="I959" s="287">
        <f t="shared" si="16"/>
        <v>-1</v>
      </c>
    </row>
    <row r="960" spans="5:9" x14ac:dyDescent="0.3">
      <c r="E960" s="76"/>
      <c r="F960" s="76"/>
      <c r="G960" s="293" t="s">
        <v>4083</v>
      </c>
      <c r="H960" s="293" t="s">
        <v>3540</v>
      </c>
      <c r="I960" s="287">
        <f t="shared" si="16"/>
        <v>0.48552298850574699</v>
      </c>
    </row>
    <row r="961" spans="5:9" x14ac:dyDescent="0.3">
      <c r="E961" s="76"/>
      <c r="F961" s="76"/>
      <c r="G961" s="293" t="s">
        <v>4083</v>
      </c>
      <c r="H961" s="293" t="s">
        <v>1506</v>
      </c>
      <c r="I961" s="287">
        <f t="shared" si="16"/>
        <v>0.48552298850574699</v>
      </c>
    </row>
    <row r="962" spans="5:9" x14ac:dyDescent="0.3">
      <c r="E962" s="76"/>
      <c r="F962" s="76"/>
      <c r="G962" s="293" t="s">
        <v>4083</v>
      </c>
      <c r="H962" s="293" t="s">
        <v>1506</v>
      </c>
      <c r="I962" s="287">
        <f t="shared" si="16"/>
        <v>0.48552298850574699</v>
      </c>
    </row>
    <row r="963" spans="5:9" x14ac:dyDescent="0.3">
      <c r="E963" s="76"/>
      <c r="F963" s="76"/>
      <c r="G963" s="293" t="s">
        <v>3641</v>
      </c>
      <c r="H963" s="293" t="s">
        <v>1515</v>
      </c>
      <c r="I963" s="287">
        <f t="shared" si="16"/>
        <v>0.3659995283018867</v>
      </c>
    </row>
    <row r="964" spans="5:9" x14ac:dyDescent="0.3">
      <c r="E964" s="76"/>
      <c r="F964" s="76"/>
      <c r="G964" s="293" t="s">
        <v>3641</v>
      </c>
      <c r="H964" s="293" t="s">
        <v>1518</v>
      </c>
      <c r="I964" s="287">
        <f t="shared" ref="I964:I1027" si="17">IFERROR(AVERAGEIF(D$3:D$660,G964,C$3:C$660),-1)</f>
        <v>0.3659995283018867</v>
      </c>
    </row>
    <row r="965" spans="5:9" x14ac:dyDescent="0.3">
      <c r="E965" s="76"/>
      <c r="F965" s="76"/>
      <c r="G965" s="293" t="s">
        <v>3612</v>
      </c>
      <c r="H965" s="293" t="s">
        <v>1520</v>
      </c>
      <c r="I965" s="287">
        <f t="shared" si="17"/>
        <v>-1</v>
      </c>
    </row>
    <row r="966" spans="5:9" x14ac:dyDescent="0.3">
      <c r="E966" s="76"/>
      <c r="F966" s="76"/>
      <c r="G966" s="293" t="s">
        <v>3612</v>
      </c>
      <c r="H966" s="293" t="s">
        <v>1523</v>
      </c>
      <c r="I966" s="287">
        <f t="shared" si="17"/>
        <v>-1</v>
      </c>
    </row>
    <row r="967" spans="5:9" x14ac:dyDescent="0.3">
      <c r="E967" s="76"/>
      <c r="F967" s="76"/>
      <c r="G967" s="293" t="s">
        <v>3612</v>
      </c>
      <c r="H967" s="293" t="s">
        <v>1523</v>
      </c>
      <c r="I967" s="287">
        <f t="shared" si="17"/>
        <v>-1</v>
      </c>
    </row>
    <row r="968" spans="5:9" x14ac:dyDescent="0.3">
      <c r="E968" s="76"/>
      <c r="F968" s="76"/>
      <c r="G968" s="293" t="s">
        <v>3612</v>
      </c>
      <c r="H968" s="293" t="s">
        <v>1525</v>
      </c>
      <c r="I968" s="287">
        <f t="shared" si="17"/>
        <v>-1</v>
      </c>
    </row>
    <row r="969" spans="5:9" x14ac:dyDescent="0.3">
      <c r="E969" s="76"/>
      <c r="F969" s="76"/>
      <c r="G969" s="293" t="s">
        <v>3617</v>
      </c>
      <c r="H969" s="293" t="s">
        <v>3541</v>
      </c>
      <c r="I969" s="287">
        <f t="shared" si="17"/>
        <v>0.2916890109890109</v>
      </c>
    </row>
    <row r="970" spans="5:9" x14ac:dyDescent="0.3">
      <c r="E970" s="76"/>
      <c r="F970" s="76"/>
      <c r="G970" s="293" t="s">
        <v>3542</v>
      </c>
      <c r="H970" s="293" t="s">
        <v>3541</v>
      </c>
      <c r="I970" s="287">
        <f t="shared" si="17"/>
        <v>-1</v>
      </c>
    </row>
    <row r="971" spans="5:9" x14ac:dyDescent="0.3">
      <c r="E971" s="76"/>
      <c r="F971" s="76"/>
      <c r="G971" s="293" t="s">
        <v>3617</v>
      </c>
      <c r="H971" s="293" t="s">
        <v>3542</v>
      </c>
      <c r="I971" s="287">
        <f t="shared" si="17"/>
        <v>0.2916890109890109</v>
      </c>
    </row>
    <row r="972" spans="5:9" x14ac:dyDescent="0.3">
      <c r="E972" s="76"/>
      <c r="F972" s="76"/>
      <c r="G972" s="293" t="s">
        <v>3617</v>
      </c>
      <c r="H972" s="293" t="s">
        <v>1530</v>
      </c>
      <c r="I972" s="287">
        <f t="shared" si="17"/>
        <v>0.2916890109890109</v>
      </c>
    </row>
    <row r="973" spans="5:9" x14ac:dyDescent="0.3">
      <c r="E973" s="76"/>
      <c r="F973" s="76"/>
      <c r="G973" s="293" t="s">
        <v>3617</v>
      </c>
      <c r="H973" s="293" t="s">
        <v>1532</v>
      </c>
      <c r="I973" s="287">
        <f t="shared" si="17"/>
        <v>0.2916890109890109</v>
      </c>
    </row>
    <row r="974" spans="5:9" x14ac:dyDescent="0.3">
      <c r="E974" s="76"/>
      <c r="F974" s="76"/>
      <c r="G974" s="293" t="s">
        <v>431</v>
      </c>
      <c r="H974" s="293" t="s">
        <v>1534</v>
      </c>
      <c r="I974" s="287">
        <f t="shared" si="17"/>
        <v>0.25531071428571428</v>
      </c>
    </row>
    <row r="975" spans="5:9" x14ac:dyDescent="0.3">
      <c r="E975" s="76"/>
      <c r="F975" s="76"/>
      <c r="G975" s="293" t="s">
        <v>483</v>
      </c>
      <c r="H975" s="293" t="s">
        <v>1537</v>
      </c>
      <c r="I975" s="287">
        <f t="shared" si="17"/>
        <v>0.24165079365079375</v>
      </c>
    </row>
    <row r="976" spans="5:9" x14ac:dyDescent="0.3">
      <c r="E976" s="76"/>
      <c r="F976" s="76"/>
      <c r="G976" s="293" t="s">
        <v>189</v>
      </c>
      <c r="H976" s="293" t="s">
        <v>479</v>
      </c>
      <c r="I976" s="287">
        <f t="shared" si="17"/>
        <v>-1</v>
      </c>
    </row>
    <row r="977" spans="5:9" x14ac:dyDescent="0.3">
      <c r="E977" s="76"/>
      <c r="F977" s="76"/>
      <c r="G977" s="293" t="s">
        <v>3641</v>
      </c>
      <c r="H977" s="293" t="s">
        <v>1540</v>
      </c>
      <c r="I977" s="287">
        <f t="shared" si="17"/>
        <v>0.3659995283018867</v>
      </c>
    </row>
    <row r="978" spans="5:9" x14ac:dyDescent="0.3">
      <c r="E978" s="76"/>
      <c r="F978" s="76"/>
      <c r="G978" s="293" t="s">
        <v>3622</v>
      </c>
      <c r="H978" s="293" t="s">
        <v>3543</v>
      </c>
      <c r="I978" s="287">
        <f t="shared" si="17"/>
        <v>0.33110810810810815</v>
      </c>
    </row>
    <row r="979" spans="5:9" x14ac:dyDescent="0.3">
      <c r="E979" s="76"/>
      <c r="F979" s="76"/>
      <c r="G979" s="293" t="s">
        <v>3544</v>
      </c>
      <c r="H979" s="293" t="s">
        <v>3543</v>
      </c>
      <c r="I979" s="287">
        <f t="shared" si="17"/>
        <v>-1</v>
      </c>
    </row>
    <row r="980" spans="5:9" x14ac:dyDescent="0.3">
      <c r="E980" s="76"/>
      <c r="F980" s="76"/>
      <c r="G980" s="293" t="s">
        <v>3622</v>
      </c>
      <c r="H980" s="293" t="s">
        <v>3544</v>
      </c>
      <c r="I980" s="287">
        <f t="shared" si="17"/>
        <v>0.33110810810810815</v>
      </c>
    </row>
    <row r="981" spans="5:9" x14ac:dyDescent="0.3">
      <c r="E981" s="76"/>
      <c r="F981" s="76"/>
      <c r="G981" s="293" t="s">
        <v>3641</v>
      </c>
      <c r="H981" s="293" t="s">
        <v>1547</v>
      </c>
      <c r="I981" s="287">
        <f t="shared" si="17"/>
        <v>0.3659995283018867</v>
      </c>
    </row>
    <row r="982" spans="5:9" x14ac:dyDescent="0.3">
      <c r="E982" s="76"/>
      <c r="F982" s="76"/>
      <c r="G982" s="293" t="s">
        <v>3641</v>
      </c>
      <c r="H982" s="293" t="s">
        <v>1550</v>
      </c>
      <c r="I982" s="287">
        <f t="shared" si="17"/>
        <v>0.3659995283018867</v>
      </c>
    </row>
    <row r="983" spans="5:9" x14ac:dyDescent="0.3">
      <c r="E983" s="76"/>
      <c r="F983" s="76"/>
      <c r="G983" s="293" t="s">
        <v>3641</v>
      </c>
      <c r="H983" s="293" t="s">
        <v>1553</v>
      </c>
      <c r="I983" s="287">
        <f t="shared" si="17"/>
        <v>0.3659995283018867</v>
      </c>
    </row>
    <row r="984" spans="5:9" x14ac:dyDescent="0.3">
      <c r="E984" s="76"/>
      <c r="F984" s="76"/>
      <c r="G984" s="293" t="s">
        <v>3641</v>
      </c>
      <c r="H984" s="293" t="s">
        <v>1556</v>
      </c>
      <c r="I984" s="287">
        <f t="shared" si="17"/>
        <v>0.3659995283018867</v>
      </c>
    </row>
    <row r="985" spans="5:9" x14ac:dyDescent="0.3">
      <c r="E985" s="76"/>
      <c r="F985" s="76"/>
      <c r="G985" s="293" t="s">
        <v>3641</v>
      </c>
      <c r="H985" s="293" t="s">
        <v>3545</v>
      </c>
      <c r="I985" s="287">
        <f t="shared" si="17"/>
        <v>0.3659995283018867</v>
      </c>
    </row>
    <row r="986" spans="5:9" x14ac:dyDescent="0.3">
      <c r="E986" s="76"/>
      <c r="F986" s="76"/>
      <c r="G986" s="293" t="s">
        <v>3546</v>
      </c>
      <c r="H986" s="293" t="s">
        <v>3545</v>
      </c>
      <c r="I986" s="287">
        <f t="shared" si="17"/>
        <v>-1</v>
      </c>
    </row>
    <row r="987" spans="5:9" x14ac:dyDescent="0.3">
      <c r="E987" s="76"/>
      <c r="F987" s="76"/>
      <c r="G987" s="293" t="s">
        <v>3641</v>
      </c>
      <c r="H987" s="293" t="s">
        <v>3546</v>
      </c>
      <c r="I987" s="287">
        <f t="shared" si="17"/>
        <v>0.3659995283018867</v>
      </c>
    </row>
    <row r="988" spans="5:9" x14ac:dyDescent="0.3">
      <c r="E988" s="76"/>
      <c r="F988" s="76"/>
      <c r="G988" s="293" t="s">
        <v>3641</v>
      </c>
      <c r="H988" s="293" t="s">
        <v>1562</v>
      </c>
      <c r="I988" s="287">
        <f t="shared" si="17"/>
        <v>0.3659995283018867</v>
      </c>
    </row>
    <row r="989" spans="5:9" x14ac:dyDescent="0.3">
      <c r="E989" s="76"/>
      <c r="F989" s="76"/>
      <c r="G989" s="293" t="s">
        <v>3641</v>
      </c>
      <c r="H989" s="293" t="s">
        <v>1564</v>
      </c>
      <c r="I989" s="287">
        <f t="shared" si="17"/>
        <v>0.3659995283018867</v>
      </c>
    </row>
    <row r="990" spans="5:9" x14ac:dyDescent="0.3">
      <c r="E990" s="76"/>
      <c r="F990" s="76"/>
      <c r="G990" s="293" t="s">
        <v>3641</v>
      </c>
      <c r="H990" s="293" t="s">
        <v>1566</v>
      </c>
      <c r="I990" s="287">
        <f t="shared" si="17"/>
        <v>0.3659995283018867</v>
      </c>
    </row>
    <row r="991" spans="5:9" x14ac:dyDescent="0.3">
      <c r="E991" s="76"/>
      <c r="F991" s="76"/>
      <c r="G991" s="293" t="s">
        <v>3641</v>
      </c>
      <c r="H991" s="293" t="s">
        <v>1569</v>
      </c>
      <c r="I991" s="287">
        <f t="shared" si="17"/>
        <v>0.3659995283018867</v>
      </c>
    </row>
    <row r="992" spans="5:9" x14ac:dyDescent="0.3">
      <c r="E992" s="76"/>
      <c r="F992" s="76"/>
      <c r="G992" s="293" t="s">
        <v>3641</v>
      </c>
      <c r="H992" s="293" t="s">
        <v>1571</v>
      </c>
      <c r="I992" s="287">
        <f t="shared" si="17"/>
        <v>0.3659995283018867</v>
      </c>
    </row>
    <row r="993" spans="5:9" x14ac:dyDescent="0.3">
      <c r="E993" s="76"/>
      <c r="F993" s="76"/>
      <c r="G993" s="293" t="s">
        <v>3641</v>
      </c>
      <c r="H993" s="293" t="s">
        <v>3547</v>
      </c>
      <c r="I993" s="287">
        <f t="shared" si="17"/>
        <v>0.3659995283018867</v>
      </c>
    </row>
    <row r="994" spans="5:9" x14ac:dyDescent="0.3">
      <c r="E994" s="76"/>
      <c r="F994" s="76"/>
      <c r="G994" s="293" t="s">
        <v>3548</v>
      </c>
      <c r="H994" s="293" t="s">
        <v>3547</v>
      </c>
      <c r="I994" s="287">
        <f t="shared" si="17"/>
        <v>-1</v>
      </c>
    </row>
    <row r="995" spans="5:9" x14ac:dyDescent="0.3">
      <c r="E995" s="76"/>
      <c r="F995" s="76"/>
      <c r="G995" s="293" t="s">
        <v>3641</v>
      </c>
      <c r="H995" s="293" t="s">
        <v>3548</v>
      </c>
      <c r="I995" s="287">
        <f t="shared" si="17"/>
        <v>0.3659995283018867</v>
      </c>
    </row>
    <row r="996" spans="5:9" x14ac:dyDescent="0.3">
      <c r="E996" s="76"/>
      <c r="F996" s="76"/>
      <c r="G996" s="293" t="s">
        <v>3641</v>
      </c>
      <c r="H996" s="293" t="s">
        <v>1576</v>
      </c>
      <c r="I996" s="287">
        <f t="shared" si="17"/>
        <v>0.3659995283018867</v>
      </c>
    </row>
    <row r="997" spans="5:9" x14ac:dyDescent="0.3">
      <c r="E997" s="76"/>
      <c r="F997" s="76"/>
      <c r="G997" s="293" t="s">
        <v>3641</v>
      </c>
      <c r="H997" s="293" t="s">
        <v>1578</v>
      </c>
      <c r="I997" s="287">
        <f t="shared" si="17"/>
        <v>0.3659995283018867</v>
      </c>
    </row>
    <row r="998" spans="5:9" x14ac:dyDescent="0.3">
      <c r="E998" s="76"/>
      <c r="F998" s="76"/>
      <c r="G998" s="293" t="s">
        <v>3641</v>
      </c>
      <c r="H998" s="293" t="s">
        <v>1580</v>
      </c>
      <c r="I998" s="287">
        <f t="shared" si="17"/>
        <v>0.3659995283018867</v>
      </c>
    </row>
    <row r="999" spans="5:9" x14ac:dyDescent="0.3">
      <c r="E999" s="76"/>
      <c r="F999" s="76"/>
      <c r="G999" s="293" t="s">
        <v>3593</v>
      </c>
      <c r="H999" s="293" t="s">
        <v>1582</v>
      </c>
      <c r="I999" s="287">
        <f t="shared" si="17"/>
        <v>-0.25500619834710714</v>
      </c>
    </row>
    <row r="1000" spans="5:9" x14ac:dyDescent="0.3">
      <c r="E1000" s="76"/>
      <c r="F1000" s="76"/>
      <c r="G1000" s="293" t="s">
        <v>3593</v>
      </c>
      <c r="H1000" s="293" t="s">
        <v>1582</v>
      </c>
      <c r="I1000" s="287">
        <f t="shared" si="17"/>
        <v>-0.25500619834710714</v>
      </c>
    </row>
    <row r="1001" spans="5:9" x14ac:dyDescent="0.3">
      <c r="E1001" s="76"/>
      <c r="F1001" s="76"/>
      <c r="G1001" s="293" t="s">
        <v>4069</v>
      </c>
      <c r="H1001" s="293" t="s">
        <v>1585</v>
      </c>
      <c r="I1001" s="287">
        <f t="shared" si="17"/>
        <v>-1</v>
      </c>
    </row>
    <row r="1002" spans="5:9" x14ac:dyDescent="0.3">
      <c r="E1002" s="76"/>
      <c r="F1002" s="76"/>
      <c r="G1002" s="293" t="s">
        <v>3151</v>
      </c>
      <c r="H1002" s="293" t="s">
        <v>1585</v>
      </c>
      <c r="I1002" s="287">
        <f t="shared" si="17"/>
        <v>-1</v>
      </c>
    </row>
    <row r="1003" spans="5:9" x14ac:dyDescent="0.3">
      <c r="E1003" s="76"/>
      <c r="F1003" s="76"/>
      <c r="G1003" s="293" t="s">
        <v>223</v>
      </c>
      <c r="H1003" s="293" t="s">
        <v>1588</v>
      </c>
      <c r="I1003" s="287">
        <f t="shared" si="17"/>
        <v>0.36482352941176466</v>
      </c>
    </row>
    <row r="1004" spans="5:9" x14ac:dyDescent="0.3">
      <c r="E1004" s="76"/>
      <c r="F1004" s="76"/>
      <c r="G1004" s="293" t="s">
        <v>223</v>
      </c>
      <c r="H1004" s="293" t="s">
        <v>1588</v>
      </c>
      <c r="I1004" s="287">
        <f t="shared" si="17"/>
        <v>0.36482352941176466</v>
      </c>
    </row>
    <row r="1005" spans="5:9" x14ac:dyDescent="0.3">
      <c r="E1005" s="76"/>
      <c r="F1005" s="76"/>
      <c r="G1005" s="293" t="s">
        <v>160</v>
      </c>
      <c r="H1005" s="293" t="s">
        <v>1591</v>
      </c>
      <c r="I1005" s="287">
        <f t="shared" si="17"/>
        <v>0.30551190476190476</v>
      </c>
    </row>
    <row r="1006" spans="5:9" x14ac:dyDescent="0.3">
      <c r="E1006" s="76"/>
      <c r="F1006" s="76"/>
      <c r="G1006" s="293" t="s">
        <v>227</v>
      </c>
      <c r="H1006" s="293" t="s">
        <v>1594</v>
      </c>
      <c r="I1006" s="287">
        <f t="shared" si="17"/>
        <v>0.37421428571428567</v>
      </c>
    </row>
    <row r="1007" spans="5:9" x14ac:dyDescent="0.3">
      <c r="E1007" s="76"/>
      <c r="F1007" s="76"/>
      <c r="G1007" s="293" t="s">
        <v>4074</v>
      </c>
      <c r="H1007" s="293" t="s">
        <v>1597</v>
      </c>
      <c r="I1007" s="287">
        <f t="shared" si="17"/>
        <v>1.0594852150537635</v>
      </c>
    </row>
    <row r="1008" spans="5:9" x14ac:dyDescent="0.3">
      <c r="E1008" s="76"/>
      <c r="F1008" s="76"/>
      <c r="G1008" s="293" t="s">
        <v>455</v>
      </c>
      <c r="H1008" s="293" t="s">
        <v>1605</v>
      </c>
      <c r="I1008" s="287">
        <f t="shared" si="17"/>
        <v>1.2164926470588233</v>
      </c>
    </row>
    <row r="1009" spans="5:9" x14ac:dyDescent="0.3">
      <c r="E1009" s="76"/>
      <c r="F1009" s="76"/>
      <c r="G1009" s="293" t="s">
        <v>3129</v>
      </c>
      <c r="H1009" s="293" t="s">
        <v>1608</v>
      </c>
      <c r="I1009" s="287">
        <f t="shared" si="17"/>
        <v>0.40041666666666664</v>
      </c>
    </row>
    <row r="1010" spans="5:9" x14ac:dyDescent="0.3">
      <c r="E1010" s="76"/>
      <c r="F1010" s="76"/>
      <c r="G1010" s="293" t="s">
        <v>3643</v>
      </c>
      <c r="H1010" s="293" t="s">
        <v>1608</v>
      </c>
      <c r="I1010" s="287">
        <f t="shared" si="17"/>
        <v>0.31618749999999995</v>
      </c>
    </row>
    <row r="1011" spans="5:9" x14ac:dyDescent="0.3">
      <c r="E1011" s="76"/>
      <c r="F1011" s="76"/>
      <c r="G1011" s="293" t="s">
        <v>3643</v>
      </c>
      <c r="H1011" s="293" t="s">
        <v>1610</v>
      </c>
      <c r="I1011" s="287">
        <f t="shared" si="17"/>
        <v>0.31618749999999995</v>
      </c>
    </row>
    <row r="1012" spans="5:9" x14ac:dyDescent="0.3">
      <c r="E1012" s="76"/>
      <c r="F1012" s="76"/>
      <c r="G1012" s="293" t="s">
        <v>3129</v>
      </c>
      <c r="H1012" s="293" t="s">
        <v>1610</v>
      </c>
      <c r="I1012" s="287">
        <f t="shared" si="17"/>
        <v>0.40041666666666664</v>
      </c>
    </row>
    <row r="1013" spans="5:9" x14ac:dyDescent="0.3">
      <c r="E1013" s="76"/>
      <c r="F1013" s="76"/>
      <c r="G1013" s="293" t="s">
        <v>3643</v>
      </c>
      <c r="H1013" s="293" t="s">
        <v>3549</v>
      </c>
      <c r="I1013" s="287">
        <f t="shared" si="17"/>
        <v>0.31618749999999995</v>
      </c>
    </row>
    <row r="1014" spans="5:9" x14ac:dyDescent="0.3">
      <c r="E1014" s="76"/>
      <c r="F1014" s="76"/>
      <c r="G1014" s="293" t="s">
        <v>3550</v>
      </c>
      <c r="H1014" s="293" t="s">
        <v>3549</v>
      </c>
      <c r="I1014" s="287">
        <f t="shared" si="17"/>
        <v>-1</v>
      </c>
    </row>
    <row r="1015" spans="5:9" x14ac:dyDescent="0.3">
      <c r="E1015" s="76"/>
      <c r="F1015" s="76"/>
      <c r="G1015" s="293" t="s">
        <v>3550</v>
      </c>
      <c r="H1015" s="293" t="s">
        <v>3549</v>
      </c>
      <c r="I1015" s="287">
        <f t="shared" si="17"/>
        <v>-1</v>
      </c>
    </row>
    <row r="1016" spans="5:9" x14ac:dyDescent="0.3">
      <c r="E1016" s="76"/>
      <c r="F1016" s="76"/>
      <c r="G1016" s="293" t="s">
        <v>3643</v>
      </c>
      <c r="H1016" s="293" t="s">
        <v>3550</v>
      </c>
      <c r="I1016" s="287">
        <f t="shared" si="17"/>
        <v>0.31618749999999995</v>
      </c>
    </row>
    <row r="1017" spans="5:9" x14ac:dyDescent="0.3">
      <c r="E1017" s="76"/>
      <c r="F1017" s="76"/>
      <c r="G1017" s="293" t="s">
        <v>4132</v>
      </c>
      <c r="H1017" s="293" t="s">
        <v>1615</v>
      </c>
      <c r="I1017" s="287">
        <f t="shared" si="17"/>
        <v>-1</v>
      </c>
    </row>
    <row r="1018" spans="5:9" x14ac:dyDescent="0.3">
      <c r="E1018" s="76"/>
      <c r="F1018" s="76"/>
      <c r="G1018" s="293" t="s">
        <v>3613</v>
      </c>
      <c r="H1018" s="293" t="s">
        <v>1615</v>
      </c>
      <c r="I1018" s="287">
        <f t="shared" si="17"/>
        <v>0.35910029069767435</v>
      </c>
    </row>
    <row r="1019" spans="5:9" x14ac:dyDescent="0.3">
      <c r="E1019" s="76"/>
      <c r="F1019" s="76"/>
      <c r="G1019" s="293" t="s">
        <v>4132</v>
      </c>
      <c r="H1019" s="293" t="s">
        <v>1617</v>
      </c>
      <c r="I1019" s="287">
        <f t="shared" si="17"/>
        <v>-1</v>
      </c>
    </row>
    <row r="1020" spans="5:9" x14ac:dyDescent="0.3">
      <c r="E1020" s="76"/>
      <c r="F1020" s="76"/>
      <c r="G1020" s="293" t="s">
        <v>3613</v>
      </c>
      <c r="H1020" s="293" t="s">
        <v>1619</v>
      </c>
      <c r="I1020" s="287">
        <f t="shared" si="17"/>
        <v>0.35910029069767435</v>
      </c>
    </row>
    <row r="1021" spans="5:9" x14ac:dyDescent="0.3">
      <c r="E1021" s="76"/>
      <c r="F1021" s="76"/>
      <c r="G1021" s="293" t="s">
        <v>4132</v>
      </c>
      <c r="H1021" s="293" t="s">
        <v>1619</v>
      </c>
      <c r="I1021" s="287">
        <f t="shared" si="17"/>
        <v>-1</v>
      </c>
    </row>
    <row r="1022" spans="5:9" x14ac:dyDescent="0.3">
      <c r="E1022" s="76"/>
      <c r="F1022" s="76"/>
      <c r="G1022" s="293" t="s">
        <v>466</v>
      </c>
      <c r="H1022" s="293" t="s">
        <v>3551</v>
      </c>
      <c r="I1022" s="287">
        <f t="shared" si="17"/>
        <v>0.21866249999999998</v>
      </c>
    </row>
    <row r="1023" spans="5:9" x14ac:dyDescent="0.3">
      <c r="E1023" s="76"/>
      <c r="F1023" s="76"/>
      <c r="G1023" s="293" t="s">
        <v>3615</v>
      </c>
      <c r="H1023" s="293" t="s">
        <v>3552</v>
      </c>
      <c r="I1023" s="287">
        <f t="shared" si="17"/>
        <v>0.82627777777777789</v>
      </c>
    </row>
    <row r="1024" spans="5:9" x14ac:dyDescent="0.3">
      <c r="E1024" s="76"/>
      <c r="F1024" s="76"/>
      <c r="G1024" s="293" t="s">
        <v>3553</v>
      </c>
      <c r="H1024" s="293" t="s">
        <v>3552</v>
      </c>
      <c r="I1024" s="287">
        <f t="shared" si="17"/>
        <v>-1</v>
      </c>
    </row>
    <row r="1025" spans="5:9" x14ac:dyDescent="0.3">
      <c r="E1025" s="76"/>
      <c r="F1025" s="76"/>
      <c r="G1025" s="293" t="s">
        <v>3615</v>
      </c>
      <c r="H1025" s="293" t="s">
        <v>3553</v>
      </c>
      <c r="I1025" s="287">
        <f t="shared" si="17"/>
        <v>0.82627777777777789</v>
      </c>
    </row>
    <row r="1026" spans="5:9" x14ac:dyDescent="0.3">
      <c r="E1026" s="76"/>
      <c r="F1026" s="76"/>
      <c r="G1026" s="293" t="s">
        <v>3617</v>
      </c>
      <c r="H1026" s="293" t="s">
        <v>3554</v>
      </c>
      <c r="I1026" s="287">
        <f t="shared" si="17"/>
        <v>0.2916890109890109</v>
      </c>
    </row>
    <row r="1027" spans="5:9" x14ac:dyDescent="0.3">
      <c r="E1027" s="76"/>
      <c r="F1027" s="76"/>
      <c r="G1027" s="293" t="s">
        <v>3555</v>
      </c>
      <c r="H1027" s="293" t="s">
        <v>3554</v>
      </c>
      <c r="I1027" s="287">
        <f t="shared" si="17"/>
        <v>-1</v>
      </c>
    </row>
    <row r="1028" spans="5:9" x14ac:dyDescent="0.3">
      <c r="E1028" s="76"/>
      <c r="F1028" s="76"/>
      <c r="G1028" s="293" t="s">
        <v>3617</v>
      </c>
      <c r="H1028" s="293" t="s">
        <v>3555</v>
      </c>
      <c r="I1028" s="287">
        <f t="shared" ref="I1028:I1091" si="18">IFERROR(AVERAGEIF(D$3:D$660,G1028,C$3:C$660),-1)</f>
        <v>0.2916890109890109</v>
      </c>
    </row>
    <row r="1029" spans="5:9" x14ac:dyDescent="0.3">
      <c r="E1029" s="76"/>
      <c r="F1029" s="76"/>
      <c r="G1029" s="293" t="s">
        <v>3617</v>
      </c>
      <c r="H1029" s="293" t="s">
        <v>1626</v>
      </c>
      <c r="I1029" s="287">
        <f t="shared" si="18"/>
        <v>0.2916890109890109</v>
      </c>
    </row>
    <row r="1030" spans="5:9" x14ac:dyDescent="0.3">
      <c r="E1030" s="76"/>
      <c r="F1030" s="76"/>
      <c r="G1030" s="293" t="s">
        <v>3617</v>
      </c>
      <c r="H1030" s="293" t="s">
        <v>1628</v>
      </c>
      <c r="I1030" s="287">
        <f t="shared" si="18"/>
        <v>0.2916890109890109</v>
      </c>
    </row>
    <row r="1031" spans="5:9" x14ac:dyDescent="0.3">
      <c r="E1031" s="76"/>
      <c r="F1031" s="76"/>
      <c r="G1031" s="293" t="s">
        <v>3619</v>
      </c>
      <c r="H1031" s="293" t="s">
        <v>3556</v>
      </c>
      <c r="I1031" s="287">
        <f t="shared" si="18"/>
        <v>0.91570689655172399</v>
      </c>
    </row>
    <row r="1032" spans="5:9" x14ac:dyDescent="0.3">
      <c r="E1032" s="76"/>
      <c r="F1032" s="76"/>
      <c r="G1032" s="293" t="s">
        <v>3557</v>
      </c>
      <c r="H1032" s="293" t="s">
        <v>3556</v>
      </c>
      <c r="I1032" s="287">
        <f t="shared" si="18"/>
        <v>-1</v>
      </c>
    </row>
    <row r="1033" spans="5:9" x14ac:dyDescent="0.3">
      <c r="E1033" s="76"/>
      <c r="F1033" s="76"/>
      <c r="G1033" s="293" t="s">
        <v>3619</v>
      </c>
      <c r="H1033" s="293" t="s">
        <v>3557</v>
      </c>
      <c r="I1033" s="287">
        <f t="shared" si="18"/>
        <v>0.91570689655172399</v>
      </c>
    </row>
    <row r="1034" spans="5:9" x14ac:dyDescent="0.3">
      <c r="E1034" s="76"/>
      <c r="F1034" s="76"/>
      <c r="G1034" s="293" t="s">
        <v>3923</v>
      </c>
      <c r="H1034" s="293" t="s">
        <v>3558</v>
      </c>
      <c r="I1034" s="287">
        <f t="shared" si="18"/>
        <v>0.48724999999999996</v>
      </c>
    </row>
    <row r="1035" spans="5:9" x14ac:dyDescent="0.3">
      <c r="E1035" s="76"/>
      <c r="F1035" s="76"/>
      <c r="G1035" s="293" t="s">
        <v>3647</v>
      </c>
      <c r="H1035" s="293" t="s">
        <v>1633</v>
      </c>
      <c r="I1035" s="287">
        <f t="shared" si="18"/>
        <v>-1</v>
      </c>
    </row>
    <row r="1036" spans="5:9" x14ac:dyDescent="0.3">
      <c r="E1036" s="76"/>
      <c r="F1036" s="76"/>
      <c r="G1036" s="293" t="s">
        <v>3648</v>
      </c>
      <c r="H1036" s="293" t="s">
        <v>1633</v>
      </c>
      <c r="I1036" s="287">
        <f t="shared" si="18"/>
        <v>0.45136842105263159</v>
      </c>
    </row>
    <row r="1037" spans="5:9" x14ac:dyDescent="0.3">
      <c r="E1037" s="76"/>
      <c r="F1037" s="76"/>
      <c r="G1037" s="293" t="s">
        <v>483</v>
      </c>
      <c r="H1037" s="293" t="s">
        <v>1635</v>
      </c>
      <c r="I1037" s="287">
        <f t="shared" si="18"/>
        <v>0.24165079365079375</v>
      </c>
    </row>
    <row r="1038" spans="5:9" x14ac:dyDescent="0.3">
      <c r="E1038" s="76"/>
      <c r="F1038" s="76"/>
      <c r="G1038" s="293" t="s">
        <v>3642</v>
      </c>
      <c r="H1038" s="293" t="s">
        <v>1638</v>
      </c>
      <c r="I1038" s="287">
        <f t="shared" si="18"/>
        <v>0.3887695707070708</v>
      </c>
    </row>
    <row r="1039" spans="5:9" x14ac:dyDescent="0.3">
      <c r="E1039" s="76"/>
      <c r="F1039" s="76"/>
      <c r="G1039" s="293" t="s">
        <v>3644</v>
      </c>
      <c r="H1039" s="293" t="s">
        <v>1638</v>
      </c>
      <c r="I1039" s="287">
        <f t="shared" si="18"/>
        <v>0.3571647398843929</v>
      </c>
    </row>
    <row r="1040" spans="5:9" x14ac:dyDescent="0.3">
      <c r="E1040" s="76"/>
      <c r="F1040" s="76"/>
      <c r="G1040" s="293" t="s">
        <v>3622</v>
      </c>
      <c r="H1040" s="293" t="s">
        <v>3559</v>
      </c>
      <c r="I1040" s="287">
        <f t="shared" si="18"/>
        <v>0.33110810810810815</v>
      </c>
    </row>
    <row r="1041" spans="5:9" x14ac:dyDescent="0.3">
      <c r="E1041" s="76"/>
      <c r="F1041" s="76"/>
      <c r="G1041" s="293" t="s">
        <v>3560</v>
      </c>
      <c r="H1041" s="293" t="s">
        <v>3559</v>
      </c>
      <c r="I1041" s="287">
        <f t="shared" si="18"/>
        <v>-1</v>
      </c>
    </row>
    <row r="1042" spans="5:9" x14ac:dyDescent="0.3">
      <c r="E1042" s="76"/>
      <c r="F1042" s="76"/>
      <c r="G1042" s="293" t="s">
        <v>3622</v>
      </c>
      <c r="H1042" s="293" t="s">
        <v>3560</v>
      </c>
      <c r="I1042" s="287">
        <f t="shared" si="18"/>
        <v>0.33110810810810815</v>
      </c>
    </row>
    <row r="1043" spans="5:9" x14ac:dyDescent="0.3">
      <c r="E1043" s="76"/>
      <c r="F1043" s="76"/>
      <c r="G1043" s="293" t="s">
        <v>4001</v>
      </c>
      <c r="H1043" s="293" t="s">
        <v>3561</v>
      </c>
      <c r="I1043" s="287">
        <f t="shared" si="18"/>
        <v>0.2593333333333333</v>
      </c>
    </row>
    <row r="1044" spans="5:9" x14ac:dyDescent="0.3">
      <c r="E1044" s="76"/>
      <c r="F1044" s="76"/>
      <c r="G1044" s="293" t="s">
        <v>3129</v>
      </c>
      <c r="H1044" s="293" t="s">
        <v>1644</v>
      </c>
      <c r="I1044" s="287">
        <f t="shared" si="18"/>
        <v>0.40041666666666664</v>
      </c>
    </row>
    <row r="1045" spans="5:9" x14ac:dyDescent="0.3">
      <c r="E1045" s="76"/>
      <c r="F1045" s="76"/>
      <c r="G1045" s="293" t="s">
        <v>3643</v>
      </c>
      <c r="H1045" s="293" t="s">
        <v>1644</v>
      </c>
      <c r="I1045" s="287">
        <f t="shared" si="18"/>
        <v>0.31618749999999995</v>
      </c>
    </row>
    <row r="1046" spans="5:9" x14ac:dyDescent="0.3">
      <c r="E1046" s="76"/>
      <c r="F1046" s="76"/>
      <c r="G1046" s="293" t="s">
        <v>3643</v>
      </c>
      <c r="H1046" s="293" t="s">
        <v>1646</v>
      </c>
      <c r="I1046" s="287">
        <f t="shared" si="18"/>
        <v>0.31618749999999995</v>
      </c>
    </row>
    <row r="1047" spans="5:9" x14ac:dyDescent="0.3">
      <c r="E1047" s="76"/>
      <c r="F1047" s="76"/>
      <c r="G1047" s="293" t="s">
        <v>3643</v>
      </c>
      <c r="H1047" s="293" t="s">
        <v>1648</v>
      </c>
      <c r="I1047" s="287">
        <f t="shared" si="18"/>
        <v>0.31618749999999995</v>
      </c>
    </row>
    <row r="1048" spans="5:9" x14ac:dyDescent="0.3">
      <c r="E1048" s="76"/>
      <c r="F1048" s="76"/>
      <c r="G1048" s="293" t="s">
        <v>3643</v>
      </c>
      <c r="H1048" s="293" t="s">
        <v>1650</v>
      </c>
      <c r="I1048" s="287">
        <f t="shared" si="18"/>
        <v>0.31618749999999995</v>
      </c>
    </row>
    <row r="1049" spans="5:9" x14ac:dyDescent="0.3">
      <c r="E1049" s="76"/>
      <c r="F1049" s="76"/>
      <c r="G1049" s="293" t="s">
        <v>3641</v>
      </c>
      <c r="H1049" s="293" t="s">
        <v>3562</v>
      </c>
      <c r="I1049" s="287">
        <f t="shared" si="18"/>
        <v>0.3659995283018867</v>
      </c>
    </row>
    <row r="1050" spans="5:9" x14ac:dyDescent="0.3">
      <c r="E1050" s="76"/>
      <c r="F1050" s="76"/>
      <c r="G1050" s="293" t="s">
        <v>3644</v>
      </c>
      <c r="H1050" s="293" t="s">
        <v>3563</v>
      </c>
      <c r="I1050" s="287">
        <f t="shared" si="18"/>
        <v>0.3571647398843929</v>
      </c>
    </row>
    <row r="1051" spans="5:9" x14ac:dyDescent="0.3">
      <c r="E1051" s="76"/>
      <c r="F1051" s="76"/>
      <c r="G1051" s="293" t="s">
        <v>3971</v>
      </c>
      <c r="H1051" s="293" t="s">
        <v>3564</v>
      </c>
      <c r="I1051" s="287">
        <f t="shared" si="18"/>
        <v>0.26750000000000007</v>
      </c>
    </row>
    <row r="1052" spans="5:9" x14ac:dyDescent="0.3">
      <c r="E1052" s="76"/>
      <c r="F1052" s="76"/>
      <c r="G1052" s="293" t="s">
        <v>3643</v>
      </c>
      <c r="H1052" s="293" t="s">
        <v>3565</v>
      </c>
      <c r="I1052" s="287">
        <f t="shared" si="18"/>
        <v>0.31618749999999995</v>
      </c>
    </row>
    <row r="1053" spans="5:9" x14ac:dyDescent="0.3">
      <c r="E1053" s="76"/>
      <c r="F1053" s="76"/>
      <c r="G1053" s="293" t="s">
        <v>3566</v>
      </c>
      <c r="H1053" s="293" t="s">
        <v>3565</v>
      </c>
      <c r="I1053" s="287">
        <f t="shared" si="18"/>
        <v>-1</v>
      </c>
    </row>
    <row r="1054" spans="5:9" x14ac:dyDescent="0.3">
      <c r="E1054" s="76"/>
      <c r="F1054" s="76"/>
      <c r="G1054" s="293" t="s">
        <v>3643</v>
      </c>
      <c r="H1054" s="293" t="s">
        <v>3566</v>
      </c>
      <c r="I1054" s="287">
        <f t="shared" si="18"/>
        <v>0.31618749999999995</v>
      </c>
    </row>
    <row r="1055" spans="5:9" x14ac:dyDescent="0.3">
      <c r="E1055" s="76"/>
      <c r="F1055" s="76"/>
      <c r="G1055" s="293" t="s">
        <v>3643</v>
      </c>
      <c r="H1055" s="293" t="s">
        <v>3567</v>
      </c>
      <c r="I1055" s="287">
        <f t="shared" si="18"/>
        <v>0.31618749999999995</v>
      </c>
    </row>
    <row r="1056" spans="5:9" x14ac:dyDescent="0.3">
      <c r="E1056" s="76"/>
      <c r="F1056" s="76"/>
      <c r="G1056" s="293" t="s">
        <v>3129</v>
      </c>
      <c r="H1056" s="293" t="s">
        <v>3567</v>
      </c>
      <c r="I1056" s="287">
        <f t="shared" si="18"/>
        <v>0.40041666666666664</v>
      </c>
    </row>
    <row r="1057" spans="5:9" x14ac:dyDescent="0.3">
      <c r="E1057" s="76"/>
      <c r="F1057" s="76"/>
      <c r="G1057" s="293" t="s">
        <v>3643</v>
      </c>
      <c r="H1057" s="293" t="s">
        <v>3568</v>
      </c>
      <c r="I1057" s="287">
        <f t="shared" si="18"/>
        <v>0.31618749999999995</v>
      </c>
    </row>
    <row r="1058" spans="5:9" x14ac:dyDescent="0.3">
      <c r="E1058" s="76"/>
      <c r="F1058" s="76"/>
      <c r="G1058" s="293" t="s">
        <v>3129</v>
      </c>
      <c r="H1058" s="293" t="s">
        <v>1659</v>
      </c>
      <c r="I1058" s="287">
        <f t="shared" si="18"/>
        <v>0.40041666666666664</v>
      </c>
    </row>
    <row r="1059" spans="5:9" x14ac:dyDescent="0.3">
      <c r="E1059" s="76"/>
      <c r="F1059" s="76"/>
      <c r="G1059" s="293" t="s">
        <v>3129</v>
      </c>
      <c r="H1059" s="293" t="s">
        <v>1661</v>
      </c>
      <c r="I1059" s="287">
        <f t="shared" si="18"/>
        <v>0.40041666666666664</v>
      </c>
    </row>
    <row r="1060" spans="5:9" x14ac:dyDescent="0.3">
      <c r="E1060" s="76"/>
      <c r="F1060" s="76"/>
      <c r="G1060" s="293" t="s">
        <v>3129</v>
      </c>
      <c r="H1060" s="293" t="s">
        <v>1663</v>
      </c>
      <c r="I1060" s="287">
        <f t="shared" si="18"/>
        <v>0.40041666666666664</v>
      </c>
    </row>
    <row r="1061" spans="5:9" x14ac:dyDescent="0.3">
      <c r="E1061" s="76"/>
      <c r="F1061" s="76"/>
      <c r="G1061" s="293" t="s">
        <v>3643</v>
      </c>
      <c r="H1061" s="293" t="s">
        <v>3569</v>
      </c>
      <c r="I1061" s="287">
        <f t="shared" si="18"/>
        <v>0.31618749999999995</v>
      </c>
    </row>
    <row r="1062" spans="5:9" x14ac:dyDescent="0.3">
      <c r="E1062" s="76"/>
      <c r="F1062" s="76"/>
      <c r="G1062" s="293" t="s">
        <v>3570</v>
      </c>
      <c r="H1062" s="293" t="s">
        <v>3569</v>
      </c>
      <c r="I1062" s="287">
        <f t="shared" si="18"/>
        <v>-1</v>
      </c>
    </row>
    <row r="1063" spans="5:9" x14ac:dyDescent="0.3">
      <c r="E1063" s="76"/>
      <c r="F1063" s="76"/>
      <c r="G1063" s="293" t="s">
        <v>3643</v>
      </c>
      <c r="H1063" s="293" t="s">
        <v>3570</v>
      </c>
      <c r="I1063" s="287">
        <f t="shared" si="18"/>
        <v>0.31618749999999995</v>
      </c>
    </row>
    <row r="1064" spans="5:9" x14ac:dyDescent="0.3">
      <c r="E1064" s="76"/>
      <c r="F1064" s="76"/>
      <c r="G1064" s="293" t="s">
        <v>3643</v>
      </c>
      <c r="H1064" s="293" t="s">
        <v>1668</v>
      </c>
      <c r="I1064" s="287">
        <f t="shared" si="18"/>
        <v>0.31618749999999995</v>
      </c>
    </row>
    <row r="1065" spans="5:9" x14ac:dyDescent="0.3">
      <c r="E1065" s="76"/>
      <c r="F1065" s="76"/>
      <c r="G1065" s="293" t="s">
        <v>3643</v>
      </c>
      <c r="H1065" s="293" t="s">
        <v>1670</v>
      </c>
      <c r="I1065" s="287">
        <f t="shared" si="18"/>
        <v>0.31618749999999995</v>
      </c>
    </row>
    <row r="1066" spans="5:9" x14ac:dyDescent="0.3">
      <c r="E1066" s="76"/>
      <c r="F1066" s="76"/>
      <c r="G1066" s="293" t="s">
        <v>3129</v>
      </c>
      <c r="H1066" s="293" t="s">
        <v>1670</v>
      </c>
      <c r="I1066" s="287">
        <f t="shared" si="18"/>
        <v>0.40041666666666664</v>
      </c>
    </row>
    <row r="1067" spans="5:9" x14ac:dyDescent="0.3">
      <c r="E1067" s="76"/>
      <c r="F1067" s="76"/>
      <c r="G1067" s="293" t="s">
        <v>3643</v>
      </c>
      <c r="H1067" s="293" t="s">
        <v>1672</v>
      </c>
      <c r="I1067" s="287">
        <f t="shared" si="18"/>
        <v>0.31618749999999995</v>
      </c>
    </row>
    <row r="1068" spans="5:9" x14ac:dyDescent="0.3">
      <c r="E1068" s="76"/>
      <c r="F1068" s="76"/>
      <c r="G1068" s="293" t="s">
        <v>3129</v>
      </c>
      <c r="H1068" s="293" t="s">
        <v>1672</v>
      </c>
      <c r="I1068" s="287">
        <f t="shared" si="18"/>
        <v>0.40041666666666664</v>
      </c>
    </row>
    <row r="1069" spans="5:9" x14ac:dyDescent="0.3">
      <c r="E1069" s="76"/>
      <c r="F1069" s="76"/>
      <c r="G1069" s="293" t="s">
        <v>3643</v>
      </c>
      <c r="H1069" s="293" t="s">
        <v>1674</v>
      </c>
      <c r="I1069" s="287">
        <f t="shared" si="18"/>
        <v>0.31618749999999995</v>
      </c>
    </row>
    <row r="1070" spans="5:9" x14ac:dyDescent="0.3">
      <c r="E1070" s="76"/>
      <c r="F1070" s="76"/>
      <c r="G1070" s="293" t="s">
        <v>3643</v>
      </c>
      <c r="H1070" s="293" t="s">
        <v>1677</v>
      </c>
      <c r="I1070" s="287">
        <f t="shared" si="18"/>
        <v>0.31618749999999995</v>
      </c>
    </row>
    <row r="1071" spans="5:9" x14ac:dyDescent="0.3">
      <c r="E1071" s="76"/>
      <c r="F1071" s="76"/>
      <c r="G1071" s="293" t="s">
        <v>3643</v>
      </c>
      <c r="H1071" s="293" t="s">
        <v>1679</v>
      </c>
      <c r="I1071" s="287">
        <f t="shared" si="18"/>
        <v>0.31618749999999995</v>
      </c>
    </row>
    <row r="1072" spans="5:9" x14ac:dyDescent="0.3">
      <c r="E1072" s="76"/>
      <c r="F1072" s="76"/>
      <c r="G1072" s="293" t="s">
        <v>3129</v>
      </c>
      <c r="H1072" s="293" t="s">
        <v>1679</v>
      </c>
      <c r="I1072" s="287">
        <f t="shared" si="18"/>
        <v>0.40041666666666664</v>
      </c>
    </row>
    <row r="1073" spans="5:9" x14ac:dyDescent="0.3">
      <c r="E1073" s="76"/>
      <c r="F1073" s="76"/>
      <c r="G1073" s="293" t="s">
        <v>3918</v>
      </c>
      <c r="H1073" s="293" t="s">
        <v>3571</v>
      </c>
      <c r="I1073" s="287">
        <f t="shared" si="18"/>
        <v>0.26858333333333334</v>
      </c>
    </row>
    <row r="1074" spans="5:9" x14ac:dyDescent="0.3">
      <c r="E1074" s="76"/>
      <c r="F1074" s="76"/>
      <c r="G1074" s="293" t="s">
        <v>3620</v>
      </c>
      <c r="H1074" s="293" t="s">
        <v>1681</v>
      </c>
      <c r="I1074" s="287">
        <f t="shared" si="18"/>
        <v>0.7233940972222217</v>
      </c>
    </row>
    <row r="1075" spans="5:9" x14ac:dyDescent="0.3">
      <c r="E1075" s="76"/>
      <c r="F1075" s="76"/>
      <c r="G1075" s="293" t="s">
        <v>4028</v>
      </c>
      <c r="H1075" s="293" t="s">
        <v>3572</v>
      </c>
      <c r="I1075" s="287">
        <f t="shared" si="18"/>
        <v>0.31224999999999997</v>
      </c>
    </row>
    <row r="1076" spans="5:9" x14ac:dyDescent="0.3">
      <c r="E1076" s="76"/>
      <c r="F1076" s="76"/>
      <c r="G1076" s="293" t="s">
        <v>527</v>
      </c>
      <c r="H1076" s="293" t="s">
        <v>3573</v>
      </c>
      <c r="I1076" s="287">
        <f t="shared" si="18"/>
        <v>-1</v>
      </c>
    </row>
    <row r="1077" spans="5:9" x14ac:dyDescent="0.3">
      <c r="E1077" s="76"/>
      <c r="F1077" s="76"/>
      <c r="G1077" s="293" t="s">
        <v>101</v>
      </c>
      <c r="H1077" s="293" t="s">
        <v>3574</v>
      </c>
      <c r="I1077" s="287">
        <f t="shared" si="18"/>
        <v>-1</v>
      </c>
    </row>
    <row r="1078" spans="5:9" x14ac:dyDescent="0.3">
      <c r="E1078" s="76"/>
      <c r="F1078" s="76"/>
      <c r="G1078" s="293" t="s">
        <v>101</v>
      </c>
      <c r="H1078" s="293" t="s">
        <v>3575</v>
      </c>
      <c r="I1078" s="287">
        <f t="shared" si="18"/>
        <v>-1</v>
      </c>
    </row>
    <row r="1079" spans="5:9" x14ac:dyDescent="0.3">
      <c r="E1079" s="76"/>
      <c r="F1079" s="76"/>
      <c r="G1079" s="293" t="s">
        <v>101</v>
      </c>
      <c r="H1079" s="293" t="s">
        <v>3576</v>
      </c>
      <c r="I1079" s="287">
        <f t="shared" si="18"/>
        <v>-1</v>
      </c>
    </row>
    <row r="1080" spans="5:9" x14ac:dyDescent="0.3">
      <c r="E1080" s="76"/>
      <c r="F1080" s="76"/>
      <c r="G1080" s="293" t="s">
        <v>4133</v>
      </c>
      <c r="H1080" s="293" t="s">
        <v>455</v>
      </c>
      <c r="I1080" s="287">
        <f t="shared" si="18"/>
        <v>-1</v>
      </c>
    </row>
    <row r="1081" spans="5:9" x14ac:dyDescent="0.3">
      <c r="E1081" s="76"/>
      <c r="F1081" s="76"/>
      <c r="G1081" s="293" t="s">
        <v>4134</v>
      </c>
      <c r="H1081" s="293" t="s">
        <v>3577</v>
      </c>
      <c r="I1081" s="287">
        <f t="shared" si="18"/>
        <v>-1</v>
      </c>
    </row>
    <row r="1082" spans="5:9" x14ac:dyDescent="0.3">
      <c r="E1082" s="76"/>
      <c r="F1082" s="76"/>
      <c r="G1082" s="293" t="s">
        <v>4134</v>
      </c>
      <c r="H1082" s="293" t="s">
        <v>3578</v>
      </c>
      <c r="I1082" s="287">
        <f t="shared" si="18"/>
        <v>-1</v>
      </c>
    </row>
    <row r="1083" spans="5:9" x14ac:dyDescent="0.3">
      <c r="E1083" s="76"/>
      <c r="F1083" s="76"/>
      <c r="G1083" s="293" t="s">
        <v>4135</v>
      </c>
      <c r="H1083" s="293" t="s">
        <v>3579</v>
      </c>
      <c r="I1083" s="287">
        <f t="shared" si="18"/>
        <v>-1</v>
      </c>
    </row>
    <row r="1084" spans="5:9" x14ac:dyDescent="0.3">
      <c r="E1084" s="76"/>
      <c r="F1084" s="76"/>
      <c r="G1084" s="293" t="s">
        <v>4136</v>
      </c>
      <c r="H1084" s="293" t="s">
        <v>3580</v>
      </c>
      <c r="I1084" s="287">
        <f t="shared" si="18"/>
        <v>-1</v>
      </c>
    </row>
    <row r="1085" spans="5:9" x14ac:dyDescent="0.3">
      <c r="E1085" s="76"/>
      <c r="F1085" s="76"/>
      <c r="G1085" s="293" t="s">
        <v>4133</v>
      </c>
      <c r="H1085" s="293" t="s">
        <v>3581</v>
      </c>
      <c r="I1085" s="287">
        <f t="shared" si="18"/>
        <v>-1</v>
      </c>
    </row>
    <row r="1086" spans="5:9" x14ac:dyDescent="0.3">
      <c r="E1086" s="76"/>
      <c r="F1086" s="76"/>
      <c r="G1086" s="293" t="s">
        <v>4133</v>
      </c>
      <c r="H1086" s="293" t="s">
        <v>3582</v>
      </c>
      <c r="I1086" s="287">
        <f t="shared" si="18"/>
        <v>-1</v>
      </c>
    </row>
    <row r="1087" spans="5:9" x14ac:dyDescent="0.3">
      <c r="E1087" s="76"/>
      <c r="F1087" s="76"/>
      <c r="G1087" s="293" t="s">
        <v>4137</v>
      </c>
      <c r="H1087" s="293" t="s">
        <v>3583</v>
      </c>
      <c r="I1087" s="287">
        <f t="shared" si="18"/>
        <v>-1</v>
      </c>
    </row>
    <row r="1088" spans="5:9" x14ac:dyDescent="0.3">
      <c r="E1088" s="76"/>
      <c r="F1088" s="76"/>
      <c r="G1088" s="293" t="s">
        <v>4137</v>
      </c>
      <c r="H1088" s="293" t="s">
        <v>3583</v>
      </c>
      <c r="I1088" s="287">
        <f t="shared" si="18"/>
        <v>-1</v>
      </c>
    </row>
    <row r="1089" spans="5:9" x14ac:dyDescent="0.3">
      <c r="E1089" s="76"/>
      <c r="F1089" s="76"/>
      <c r="G1089" s="293" t="s">
        <v>4137</v>
      </c>
      <c r="H1089" s="293" t="s">
        <v>3584</v>
      </c>
      <c r="I1089" s="287">
        <f t="shared" si="18"/>
        <v>-1</v>
      </c>
    </row>
    <row r="1090" spans="5:9" x14ac:dyDescent="0.3">
      <c r="E1090" s="76"/>
      <c r="F1090" s="76"/>
      <c r="G1090" s="293" t="s">
        <v>427</v>
      </c>
      <c r="H1090" s="293" t="s">
        <v>3005</v>
      </c>
      <c r="I1090" s="287">
        <f t="shared" si="18"/>
        <v>0.27691406250000006</v>
      </c>
    </row>
    <row r="1091" spans="5:9" x14ac:dyDescent="0.3">
      <c r="E1091" s="76"/>
      <c r="F1091" s="76"/>
      <c r="G1091" s="293" t="s">
        <v>3819</v>
      </c>
      <c r="H1091" s="293" t="s">
        <v>3585</v>
      </c>
      <c r="I1091" s="287">
        <f t="shared" si="18"/>
        <v>-1</v>
      </c>
    </row>
    <row r="1092" spans="5:9" x14ac:dyDescent="0.3">
      <c r="E1092" s="76"/>
      <c r="F1092" s="76"/>
      <c r="G1092" s="293" t="s">
        <v>610</v>
      </c>
      <c r="H1092" s="293" t="s">
        <v>3007</v>
      </c>
      <c r="I1092" s="287">
        <f t="shared" ref="I1092:I1155" si="19">IFERROR(AVERAGEIF(D$3:D$660,G1092,C$3:C$660),-1)</f>
        <v>0.26400000000000001</v>
      </c>
    </row>
    <row r="1093" spans="5:9" x14ac:dyDescent="0.3">
      <c r="E1093" s="76"/>
      <c r="F1093" s="76"/>
      <c r="G1093" s="293" t="s">
        <v>3821</v>
      </c>
      <c r="H1093" s="293" t="s">
        <v>3009</v>
      </c>
      <c r="I1093" s="287">
        <f t="shared" si="19"/>
        <v>0.29414999999999997</v>
      </c>
    </row>
    <row r="1094" spans="5:9" x14ac:dyDescent="0.3">
      <c r="E1094" s="76"/>
      <c r="F1094" s="76"/>
      <c r="G1094" s="293" t="s">
        <v>3821</v>
      </c>
      <c r="H1094" s="293" t="s">
        <v>3009</v>
      </c>
      <c r="I1094" s="287">
        <f t="shared" si="19"/>
        <v>0.29414999999999997</v>
      </c>
    </row>
    <row r="1095" spans="5:9" x14ac:dyDescent="0.3">
      <c r="E1095" s="76"/>
      <c r="F1095" s="76"/>
      <c r="G1095" s="293" t="s">
        <v>3821</v>
      </c>
      <c r="H1095" s="293" t="s">
        <v>3009</v>
      </c>
      <c r="I1095" s="287">
        <f t="shared" si="19"/>
        <v>0.29414999999999997</v>
      </c>
    </row>
    <row r="1096" spans="5:9" x14ac:dyDescent="0.3">
      <c r="E1096" s="76"/>
      <c r="F1096" s="76"/>
      <c r="G1096" s="293" t="s">
        <v>3822</v>
      </c>
      <c r="H1096" s="293" t="s">
        <v>3010</v>
      </c>
      <c r="I1096" s="287">
        <f t="shared" si="19"/>
        <v>0.35350000000000004</v>
      </c>
    </row>
    <row r="1097" spans="5:9" x14ac:dyDescent="0.3">
      <c r="E1097" s="76"/>
      <c r="F1097" s="76"/>
      <c r="G1097" s="293" t="s">
        <v>3630</v>
      </c>
      <c r="H1097" s="293" t="s">
        <v>3586</v>
      </c>
      <c r="I1097" s="287">
        <f t="shared" si="19"/>
        <v>0.35123404255319157</v>
      </c>
    </row>
    <row r="1098" spans="5:9" x14ac:dyDescent="0.3">
      <c r="E1098" s="76"/>
      <c r="F1098" s="76"/>
      <c r="G1098" s="293" t="s">
        <v>3825</v>
      </c>
      <c r="H1098" s="293" t="s">
        <v>3012</v>
      </c>
      <c r="I1098" s="287">
        <f t="shared" si="19"/>
        <v>0.30053124999999997</v>
      </c>
    </row>
    <row r="1099" spans="5:9" x14ac:dyDescent="0.3">
      <c r="E1099" s="76"/>
      <c r="F1099" s="76"/>
      <c r="G1099" s="293" t="s">
        <v>3825</v>
      </c>
      <c r="H1099" s="293" t="s">
        <v>3012</v>
      </c>
      <c r="I1099" s="287">
        <f t="shared" si="19"/>
        <v>0.30053124999999997</v>
      </c>
    </row>
    <row r="1100" spans="5:9" x14ac:dyDescent="0.3">
      <c r="E1100" s="76"/>
      <c r="F1100" s="76"/>
      <c r="G1100" s="293" t="s">
        <v>3826</v>
      </c>
      <c r="H1100" s="293" t="s">
        <v>3014</v>
      </c>
      <c r="I1100" s="287">
        <f t="shared" si="19"/>
        <v>0.35437499999999994</v>
      </c>
    </row>
    <row r="1101" spans="5:9" x14ac:dyDescent="0.3">
      <c r="E1101" s="76"/>
      <c r="F1101" s="76"/>
      <c r="G1101" s="293" t="s">
        <v>61</v>
      </c>
      <c r="H1101" s="293" t="s">
        <v>3587</v>
      </c>
      <c r="I1101" s="287">
        <f t="shared" si="19"/>
        <v>-1</v>
      </c>
    </row>
    <row r="1102" spans="5:9" x14ac:dyDescent="0.3">
      <c r="E1102" s="76"/>
      <c r="F1102" s="76"/>
      <c r="G1102" s="293" t="s">
        <v>466</v>
      </c>
      <c r="H1102" s="293" t="s">
        <v>3587</v>
      </c>
      <c r="I1102" s="287">
        <f t="shared" si="19"/>
        <v>0.21866249999999998</v>
      </c>
    </row>
    <row r="1103" spans="5:9" x14ac:dyDescent="0.3">
      <c r="E1103" s="76"/>
      <c r="F1103" s="76"/>
      <c r="G1103" s="293" t="s">
        <v>418</v>
      </c>
      <c r="H1103" s="293" t="s">
        <v>3587</v>
      </c>
      <c r="I1103" s="287">
        <f t="shared" si="19"/>
        <v>0.20519999999999997</v>
      </c>
    </row>
    <row r="1104" spans="5:9" x14ac:dyDescent="0.3">
      <c r="E1104" s="76"/>
      <c r="F1104" s="76"/>
      <c r="G1104" s="293" t="s">
        <v>492</v>
      </c>
      <c r="H1104" s="293" t="s">
        <v>3587</v>
      </c>
      <c r="I1104" s="287">
        <f t="shared" si="19"/>
        <v>-1</v>
      </c>
    </row>
    <row r="1105" spans="5:9" x14ac:dyDescent="0.3">
      <c r="E1105" s="76"/>
      <c r="F1105" s="76"/>
      <c r="G1105" s="293" t="s">
        <v>170</v>
      </c>
      <c r="H1105" s="293" t="s">
        <v>3588</v>
      </c>
      <c r="I1105" s="287">
        <f t="shared" si="19"/>
        <v>-1</v>
      </c>
    </row>
    <row r="1106" spans="5:9" x14ac:dyDescent="0.3">
      <c r="E1106" s="76"/>
      <c r="F1106" s="76"/>
      <c r="G1106" s="293" t="s">
        <v>4122</v>
      </c>
      <c r="H1106" s="293" t="s">
        <v>3588</v>
      </c>
      <c r="I1106" s="287">
        <f t="shared" si="19"/>
        <v>-1</v>
      </c>
    </row>
    <row r="1107" spans="5:9" x14ac:dyDescent="0.3">
      <c r="E1107" s="76"/>
      <c r="F1107" s="76"/>
      <c r="G1107" s="293" t="s">
        <v>418</v>
      </c>
      <c r="H1107" s="293" t="s">
        <v>3589</v>
      </c>
      <c r="I1107" s="287">
        <f t="shared" si="19"/>
        <v>0.20519999999999997</v>
      </c>
    </row>
    <row r="1108" spans="5:9" x14ac:dyDescent="0.3">
      <c r="E1108" s="76"/>
      <c r="F1108" s="76"/>
      <c r="G1108" s="293" t="s">
        <v>418</v>
      </c>
      <c r="H1108" s="293" t="s">
        <v>3589</v>
      </c>
      <c r="I1108" s="287">
        <f t="shared" si="19"/>
        <v>0.20519999999999997</v>
      </c>
    </row>
    <row r="1109" spans="5:9" x14ac:dyDescent="0.3">
      <c r="E1109" s="76"/>
      <c r="F1109" s="76"/>
      <c r="G1109" s="293" t="s">
        <v>492</v>
      </c>
      <c r="H1109" s="293" t="s">
        <v>3589</v>
      </c>
      <c r="I1109" s="287">
        <f t="shared" si="19"/>
        <v>-1</v>
      </c>
    </row>
    <row r="1110" spans="5:9" x14ac:dyDescent="0.3">
      <c r="E1110" s="76"/>
      <c r="F1110" s="76"/>
      <c r="G1110" s="293" t="s">
        <v>492</v>
      </c>
      <c r="H1110" s="293" t="s">
        <v>3589</v>
      </c>
      <c r="I1110" s="287">
        <f t="shared" si="19"/>
        <v>-1</v>
      </c>
    </row>
    <row r="1111" spans="5:9" x14ac:dyDescent="0.3">
      <c r="E1111" s="76"/>
      <c r="F1111" s="76"/>
      <c r="G1111" s="293" t="s">
        <v>101</v>
      </c>
      <c r="H1111" s="293" t="s">
        <v>3590</v>
      </c>
      <c r="I1111" s="287">
        <f t="shared" si="19"/>
        <v>-1</v>
      </c>
    </row>
    <row r="1112" spans="5:9" x14ac:dyDescent="0.3">
      <c r="E1112" s="76"/>
      <c r="F1112" s="76"/>
      <c r="G1112" s="293" t="s">
        <v>101</v>
      </c>
      <c r="H1112" s="293" t="s">
        <v>3591</v>
      </c>
      <c r="I1112" s="287">
        <f t="shared" si="19"/>
        <v>-1</v>
      </c>
    </row>
    <row r="1113" spans="5:9" x14ac:dyDescent="0.3">
      <c r="E1113" s="76"/>
      <c r="F1113" s="76"/>
      <c r="G1113" s="293" t="s">
        <v>418</v>
      </c>
      <c r="H1113" s="293" t="s">
        <v>3592</v>
      </c>
      <c r="I1113" s="287">
        <f t="shared" si="19"/>
        <v>0.20519999999999997</v>
      </c>
    </row>
    <row r="1114" spans="5:9" x14ac:dyDescent="0.3">
      <c r="E1114" s="76"/>
      <c r="F1114" s="76"/>
      <c r="G1114" s="293" t="s">
        <v>3606</v>
      </c>
      <c r="H1114" s="293" t="s">
        <v>3592</v>
      </c>
      <c r="I1114" s="287">
        <f t="shared" si="19"/>
        <v>-1</v>
      </c>
    </row>
    <row r="1115" spans="5:9" x14ac:dyDescent="0.3">
      <c r="E1115" s="76"/>
      <c r="F1115" s="76"/>
      <c r="G1115" s="293" t="s">
        <v>418</v>
      </c>
      <c r="H1115" s="293" t="s">
        <v>3592</v>
      </c>
      <c r="I1115" s="287">
        <f t="shared" si="19"/>
        <v>0.20519999999999997</v>
      </c>
    </row>
    <row r="1116" spans="5:9" x14ac:dyDescent="0.3">
      <c r="E1116" s="76"/>
      <c r="F1116" s="76"/>
      <c r="G1116" s="293" t="s">
        <v>466</v>
      </c>
      <c r="H1116" s="293" t="s">
        <v>3592</v>
      </c>
      <c r="I1116" s="287">
        <f t="shared" si="19"/>
        <v>0.21866249999999998</v>
      </c>
    </row>
    <row r="1117" spans="5:9" x14ac:dyDescent="0.3">
      <c r="E1117" s="76"/>
      <c r="F1117" s="76"/>
      <c r="G1117" s="293" t="s">
        <v>466</v>
      </c>
      <c r="H1117" s="293" t="s">
        <v>3592</v>
      </c>
      <c r="I1117" s="287">
        <f t="shared" si="19"/>
        <v>0.21866249999999998</v>
      </c>
    </row>
    <row r="1118" spans="5:9" x14ac:dyDescent="0.3">
      <c r="E1118" s="76"/>
      <c r="F1118" s="76"/>
      <c r="G1118" s="293" t="s">
        <v>490</v>
      </c>
      <c r="H1118" s="293" t="s">
        <v>3593</v>
      </c>
      <c r="I1118" s="287">
        <f t="shared" si="19"/>
        <v>-1</v>
      </c>
    </row>
    <row r="1119" spans="5:9" x14ac:dyDescent="0.3">
      <c r="E1119" s="76"/>
      <c r="F1119" s="76"/>
      <c r="G1119" s="293" t="s">
        <v>492</v>
      </c>
      <c r="H1119" s="293" t="s">
        <v>3593</v>
      </c>
      <c r="I1119" s="287">
        <f t="shared" si="19"/>
        <v>-1</v>
      </c>
    </row>
    <row r="1120" spans="5:9" x14ac:dyDescent="0.3">
      <c r="E1120" s="76"/>
      <c r="F1120" s="76"/>
      <c r="G1120" s="293" t="s">
        <v>3382</v>
      </c>
      <c r="H1120" s="293" t="s">
        <v>3593</v>
      </c>
      <c r="I1120" s="287">
        <f t="shared" si="19"/>
        <v>-1</v>
      </c>
    </row>
    <row r="1121" spans="5:9" x14ac:dyDescent="0.3">
      <c r="E1121" s="76"/>
      <c r="F1121" s="76"/>
      <c r="G1121" s="293" t="s">
        <v>3382</v>
      </c>
      <c r="H1121" s="293" t="s">
        <v>3593</v>
      </c>
      <c r="I1121" s="287">
        <f t="shared" si="19"/>
        <v>-1</v>
      </c>
    </row>
    <row r="1122" spans="5:9" x14ac:dyDescent="0.3">
      <c r="E1122" s="76"/>
      <c r="F1122" s="76"/>
      <c r="G1122" s="293" t="s">
        <v>61</v>
      </c>
      <c r="H1122" s="293" t="s">
        <v>3594</v>
      </c>
      <c r="I1122" s="287">
        <f t="shared" si="19"/>
        <v>-1</v>
      </c>
    </row>
    <row r="1123" spans="5:9" x14ac:dyDescent="0.3">
      <c r="E1123" s="76"/>
      <c r="F1123" s="76"/>
      <c r="G1123" s="293" t="s">
        <v>466</v>
      </c>
      <c r="H1123" s="293" t="s">
        <v>3594</v>
      </c>
      <c r="I1123" s="287">
        <f t="shared" si="19"/>
        <v>0.21866249999999998</v>
      </c>
    </row>
    <row r="1124" spans="5:9" x14ac:dyDescent="0.3">
      <c r="E1124" s="76"/>
      <c r="F1124" s="76"/>
      <c r="G1124" s="293" t="s">
        <v>492</v>
      </c>
      <c r="H1124" s="293" t="s">
        <v>3594</v>
      </c>
      <c r="I1124" s="287">
        <f t="shared" si="19"/>
        <v>-1</v>
      </c>
    </row>
    <row r="1125" spans="5:9" x14ac:dyDescent="0.3">
      <c r="E1125" s="76"/>
      <c r="F1125" s="76"/>
      <c r="G1125" s="293" t="s">
        <v>418</v>
      </c>
      <c r="H1125" s="293" t="s">
        <v>3594</v>
      </c>
      <c r="I1125" s="287">
        <f t="shared" si="19"/>
        <v>0.20519999999999997</v>
      </c>
    </row>
    <row r="1126" spans="5:9" x14ac:dyDescent="0.3">
      <c r="E1126" s="76"/>
      <c r="F1126" s="76"/>
      <c r="G1126" s="293" t="s">
        <v>466</v>
      </c>
      <c r="H1126" s="293" t="s">
        <v>3594</v>
      </c>
      <c r="I1126" s="287">
        <f t="shared" si="19"/>
        <v>0.21866249999999998</v>
      </c>
    </row>
    <row r="1127" spans="5:9" x14ac:dyDescent="0.3">
      <c r="E1127" s="76"/>
      <c r="F1127" s="76"/>
      <c r="G1127" s="293" t="s">
        <v>466</v>
      </c>
      <c r="H1127" s="293" t="s">
        <v>3595</v>
      </c>
      <c r="I1127" s="287">
        <f t="shared" si="19"/>
        <v>0.21866249999999998</v>
      </c>
    </row>
    <row r="1128" spans="5:9" x14ac:dyDescent="0.3">
      <c r="E1128" s="76"/>
      <c r="F1128" s="76"/>
      <c r="G1128" s="293" t="s">
        <v>418</v>
      </c>
      <c r="H1128" s="293" t="s">
        <v>3596</v>
      </c>
      <c r="I1128" s="287">
        <f t="shared" si="19"/>
        <v>0.20519999999999997</v>
      </c>
    </row>
    <row r="1129" spans="5:9" x14ac:dyDescent="0.3">
      <c r="E1129" s="76"/>
      <c r="F1129" s="76"/>
      <c r="G1129" s="293" t="s">
        <v>466</v>
      </c>
      <c r="H1129" s="293" t="s">
        <v>3596</v>
      </c>
      <c r="I1129" s="287">
        <f t="shared" si="19"/>
        <v>0.21866249999999998</v>
      </c>
    </row>
    <row r="1130" spans="5:9" x14ac:dyDescent="0.3">
      <c r="E1130" s="76"/>
      <c r="F1130" s="76"/>
      <c r="G1130" s="293" t="s">
        <v>485</v>
      </c>
      <c r="H1130" s="293" t="s">
        <v>3597</v>
      </c>
      <c r="I1130" s="287">
        <f t="shared" si="19"/>
        <v>-1</v>
      </c>
    </row>
    <row r="1131" spans="5:9" x14ac:dyDescent="0.3">
      <c r="E1131" s="76"/>
      <c r="F1131" s="76"/>
      <c r="G1131" s="293" t="s">
        <v>4070</v>
      </c>
      <c r="H1131" s="293" t="s">
        <v>3597</v>
      </c>
      <c r="I1131" s="287">
        <f t="shared" si="19"/>
        <v>-1</v>
      </c>
    </row>
    <row r="1132" spans="5:9" x14ac:dyDescent="0.3">
      <c r="E1132" s="76"/>
      <c r="F1132" s="76"/>
      <c r="G1132" s="293" t="s">
        <v>3466</v>
      </c>
      <c r="H1132" s="293" t="s">
        <v>2855</v>
      </c>
      <c r="I1132" s="287">
        <f t="shared" si="19"/>
        <v>-1</v>
      </c>
    </row>
    <row r="1133" spans="5:9" x14ac:dyDescent="0.3">
      <c r="E1133" s="76"/>
      <c r="F1133" s="76"/>
      <c r="G1133" s="293" t="s">
        <v>4070</v>
      </c>
      <c r="H1133" s="293" t="s">
        <v>2855</v>
      </c>
      <c r="I1133" s="287">
        <f t="shared" si="19"/>
        <v>-1</v>
      </c>
    </row>
    <row r="1134" spans="5:9" x14ac:dyDescent="0.3">
      <c r="E1134" s="76"/>
      <c r="F1134" s="76"/>
      <c r="G1134" s="293" t="s">
        <v>3606</v>
      </c>
      <c r="H1134" s="293" t="s">
        <v>2855</v>
      </c>
      <c r="I1134" s="287">
        <f t="shared" si="19"/>
        <v>-1</v>
      </c>
    </row>
    <row r="1135" spans="5:9" x14ac:dyDescent="0.3">
      <c r="E1135" s="76"/>
      <c r="F1135" s="76"/>
      <c r="G1135" s="293" t="s">
        <v>174</v>
      </c>
      <c r="H1135" s="293" t="s">
        <v>2855</v>
      </c>
      <c r="I1135" s="287">
        <f t="shared" si="19"/>
        <v>-1</v>
      </c>
    </row>
    <row r="1136" spans="5:9" x14ac:dyDescent="0.3">
      <c r="E1136" s="76"/>
      <c r="F1136" s="76"/>
      <c r="G1136" s="293" t="s">
        <v>418</v>
      </c>
      <c r="H1136" s="293" t="s">
        <v>2855</v>
      </c>
      <c r="I1136" s="287">
        <f t="shared" si="19"/>
        <v>0.20519999999999997</v>
      </c>
    </row>
    <row r="1137" spans="5:9" x14ac:dyDescent="0.3">
      <c r="E1137" s="76"/>
      <c r="F1137" s="76"/>
      <c r="G1137" s="293" t="s">
        <v>61</v>
      </c>
      <c r="H1137" s="293" t="s">
        <v>2855</v>
      </c>
      <c r="I1137" s="287">
        <f t="shared" si="19"/>
        <v>-1</v>
      </c>
    </row>
    <row r="1138" spans="5:9" x14ac:dyDescent="0.3">
      <c r="E1138" s="76"/>
      <c r="F1138" s="76"/>
      <c r="G1138" s="293" t="s">
        <v>3606</v>
      </c>
      <c r="H1138" s="293" t="s">
        <v>3598</v>
      </c>
      <c r="I1138" s="287">
        <f t="shared" si="19"/>
        <v>-1</v>
      </c>
    </row>
    <row r="1139" spans="5:9" x14ac:dyDescent="0.3">
      <c r="E1139" s="76"/>
      <c r="F1139" s="76"/>
      <c r="G1139" s="293" t="s">
        <v>418</v>
      </c>
      <c r="H1139" s="293" t="s">
        <v>3598</v>
      </c>
      <c r="I1139" s="287">
        <f t="shared" si="19"/>
        <v>0.20519999999999997</v>
      </c>
    </row>
    <row r="1140" spans="5:9" x14ac:dyDescent="0.3">
      <c r="E1140" s="76"/>
      <c r="F1140" s="76"/>
      <c r="G1140" s="293" t="s">
        <v>4070</v>
      </c>
      <c r="H1140" s="293" t="s">
        <v>3598</v>
      </c>
      <c r="I1140" s="287">
        <f t="shared" si="19"/>
        <v>-1</v>
      </c>
    </row>
    <row r="1141" spans="5:9" x14ac:dyDescent="0.3">
      <c r="E1141" s="76"/>
      <c r="F1141" s="76"/>
      <c r="G1141" s="293" t="s">
        <v>492</v>
      </c>
      <c r="H1141" s="293" t="s">
        <v>3598</v>
      </c>
      <c r="I1141" s="287">
        <f t="shared" si="19"/>
        <v>-1</v>
      </c>
    </row>
    <row r="1142" spans="5:9" x14ac:dyDescent="0.3">
      <c r="E1142" s="76"/>
      <c r="F1142" s="76"/>
      <c r="G1142" s="293" t="s">
        <v>529</v>
      </c>
      <c r="H1142" s="293" t="s">
        <v>3599</v>
      </c>
      <c r="I1142" s="287">
        <f t="shared" si="19"/>
        <v>-1</v>
      </c>
    </row>
    <row r="1143" spans="5:9" x14ac:dyDescent="0.3">
      <c r="E1143" s="76"/>
      <c r="F1143" s="76"/>
      <c r="G1143" s="293" t="s">
        <v>4070</v>
      </c>
      <c r="H1143" s="293" t="s">
        <v>3599</v>
      </c>
      <c r="I1143" s="287">
        <f t="shared" si="19"/>
        <v>-1</v>
      </c>
    </row>
    <row r="1144" spans="5:9" x14ac:dyDescent="0.3">
      <c r="E1144" s="76"/>
      <c r="F1144" s="76"/>
      <c r="G1144" s="293" t="s">
        <v>3606</v>
      </c>
      <c r="H1144" s="293" t="s">
        <v>3599</v>
      </c>
      <c r="I1144" s="287">
        <f t="shared" si="19"/>
        <v>-1</v>
      </c>
    </row>
    <row r="1145" spans="5:9" x14ac:dyDescent="0.3">
      <c r="E1145" s="76"/>
      <c r="F1145" s="76"/>
      <c r="G1145" s="293" t="s">
        <v>3466</v>
      </c>
      <c r="H1145" s="293" t="s">
        <v>3599</v>
      </c>
      <c r="I1145" s="287">
        <f t="shared" si="19"/>
        <v>-1</v>
      </c>
    </row>
    <row r="1146" spans="5:9" x14ac:dyDescent="0.3">
      <c r="E1146" s="76"/>
      <c r="F1146" s="76"/>
      <c r="G1146" s="293" t="s">
        <v>418</v>
      </c>
      <c r="H1146" s="293" t="s">
        <v>3600</v>
      </c>
      <c r="I1146" s="287">
        <f t="shared" si="19"/>
        <v>0.20519999999999997</v>
      </c>
    </row>
    <row r="1147" spans="5:9" x14ac:dyDescent="0.3">
      <c r="E1147" s="76"/>
      <c r="F1147" s="76"/>
      <c r="G1147" s="293" t="s">
        <v>492</v>
      </c>
      <c r="H1147" s="293" t="s">
        <v>3600</v>
      </c>
      <c r="I1147" s="287">
        <f t="shared" si="19"/>
        <v>-1</v>
      </c>
    </row>
    <row r="1148" spans="5:9" x14ac:dyDescent="0.3">
      <c r="E1148" s="76"/>
      <c r="F1148" s="76"/>
      <c r="G1148" s="293" t="s">
        <v>507</v>
      </c>
      <c r="H1148" s="293" t="s">
        <v>3600</v>
      </c>
      <c r="I1148" s="287">
        <f t="shared" si="19"/>
        <v>-1</v>
      </c>
    </row>
    <row r="1149" spans="5:9" x14ac:dyDescent="0.3">
      <c r="E1149" s="76"/>
      <c r="F1149" s="76"/>
      <c r="G1149" s="293" t="s">
        <v>485</v>
      </c>
      <c r="H1149" s="293" t="s">
        <v>3601</v>
      </c>
      <c r="I1149" s="287">
        <f t="shared" si="19"/>
        <v>-1</v>
      </c>
    </row>
    <row r="1150" spans="5:9" x14ac:dyDescent="0.3">
      <c r="E1150" s="76"/>
      <c r="F1150" s="76"/>
      <c r="G1150" s="293" t="s">
        <v>485</v>
      </c>
      <c r="H1150" s="293" t="s">
        <v>3601</v>
      </c>
      <c r="I1150" s="287">
        <f t="shared" si="19"/>
        <v>-1</v>
      </c>
    </row>
    <row r="1151" spans="5:9" x14ac:dyDescent="0.3">
      <c r="E1151" s="76"/>
      <c r="F1151" s="76"/>
      <c r="G1151" s="293" t="s">
        <v>466</v>
      </c>
      <c r="H1151" s="293" t="s">
        <v>3602</v>
      </c>
      <c r="I1151" s="287">
        <f t="shared" si="19"/>
        <v>0.21866249999999998</v>
      </c>
    </row>
    <row r="1152" spans="5:9" x14ac:dyDescent="0.3">
      <c r="E1152" s="76"/>
      <c r="F1152" s="76"/>
      <c r="G1152" s="293" t="s">
        <v>418</v>
      </c>
      <c r="H1152" s="293" t="s">
        <v>3602</v>
      </c>
      <c r="I1152" s="287">
        <f t="shared" si="19"/>
        <v>0.20519999999999997</v>
      </c>
    </row>
    <row r="1153" spans="5:9" x14ac:dyDescent="0.3">
      <c r="E1153" s="76"/>
      <c r="F1153" s="76"/>
      <c r="G1153" s="293" t="s">
        <v>503</v>
      </c>
      <c r="H1153" s="293" t="s">
        <v>3603</v>
      </c>
      <c r="I1153" s="287">
        <f t="shared" si="19"/>
        <v>-1</v>
      </c>
    </row>
    <row r="1154" spans="5:9" x14ac:dyDescent="0.3">
      <c r="E1154" s="76"/>
      <c r="F1154" s="76"/>
      <c r="G1154" s="293" t="s">
        <v>529</v>
      </c>
      <c r="H1154" s="293" t="s">
        <v>3604</v>
      </c>
      <c r="I1154" s="287">
        <f t="shared" si="19"/>
        <v>-1</v>
      </c>
    </row>
    <row r="1155" spans="5:9" x14ac:dyDescent="0.3">
      <c r="E1155" s="76"/>
      <c r="F1155" s="76"/>
      <c r="G1155" s="293" t="s">
        <v>338</v>
      </c>
      <c r="H1155" s="293" t="s">
        <v>3605</v>
      </c>
      <c r="I1155" s="287">
        <f t="shared" si="19"/>
        <v>-1</v>
      </c>
    </row>
    <row r="1156" spans="5:9" x14ac:dyDescent="0.3">
      <c r="E1156" s="76"/>
      <c r="F1156" s="76"/>
      <c r="G1156" s="293" t="s">
        <v>492</v>
      </c>
      <c r="H1156" s="293" t="s">
        <v>3606</v>
      </c>
      <c r="I1156" s="287">
        <f t="shared" ref="I1156:I1219" si="20">IFERROR(AVERAGEIF(D$3:D$660,G1156,C$3:C$660),-1)</f>
        <v>-1</v>
      </c>
    </row>
    <row r="1157" spans="5:9" x14ac:dyDescent="0.3">
      <c r="E1157" s="76"/>
      <c r="F1157" s="76"/>
      <c r="G1157" s="293" t="s">
        <v>418</v>
      </c>
      <c r="H1157" s="293" t="s">
        <v>3607</v>
      </c>
      <c r="I1157" s="287">
        <f t="shared" si="20"/>
        <v>0.20519999999999997</v>
      </c>
    </row>
    <row r="1158" spans="5:9" x14ac:dyDescent="0.3">
      <c r="E1158" s="76"/>
      <c r="F1158" s="76"/>
      <c r="G1158" s="293" t="s">
        <v>485</v>
      </c>
      <c r="H1158" s="293" t="s">
        <v>3607</v>
      </c>
      <c r="I1158" s="287">
        <f t="shared" si="20"/>
        <v>-1</v>
      </c>
    </row>
    <row r="1159" spans="5:9" x14ac:dyDescent="0.3">
      <c r="E1159" s="76"/>
      <c r="F1159" s="76"/>
      <c r="G1159" s="293" t="s">
        <v>485</v>
      </c>
      <c r="H1159" s="293" t="s">
        <v>3607</v>
      </c>
      <c r="I1159" s="287">
        <f t="shared" si="20"/>
        <v>-1</v>
      </c>
    </row>
    <row r="1160" spans="5:9" x14ac:dyDescent="0.3">
      <c r="E1160" s="76"/>
      <c r="F1160" s="76"/>
      <c r="G1160" s="293" t="s">
        <v>3606</v>
      </c>
      <c r="H1160" s="293" t="s">
        <v>3607</v>
      </c>
      <c r="I1160" s="287">
        <f t="shared" si="20"/>
        <v>-1</v>
      </c>
    </row>
    <row r="1161" spans="5:9" x14ac:dyDescent="0.3">
      <c r="E1161" s="76"/>
      <c r="F1161" s="76"/>
      <c r="G1161" s="293" t="s">
        <v>418</v>
      </c>
      <c r="H1161" s="293" t="s">
        <v>3608</v>
      </c>
      <c r="I1161" s="287">
        <f t="shared" si="20"/>
        <v>0.20519999999999997</v>
      </c>
    </row>
    <row r="1162" spans="5:9" x14ac:dyDescent="0.3">
      <c r="E1162" s="76"/>
      <c r="F1162" s="76"/>
      <c r="G1162" s="293" t="s">
        <v>3606</v>
      </c>
      <c r="H1162" s="293" t="s">
        <v>3608</v>
      </c>
      <c r="I1162" s="287">
        <f t="shared" si="20"/>
        <v>-1</v>
      </c>
    </row>
    <row r="1163" spans="5:9" x14ac:dyDescent="0.3">
      <c r="E1163" s="76"/>
      <c r="F1163" s="76"/>
      <c r="G1163" s="293" t="s">
        <v>485</v>
      </c>
      <c r="H1163" s="293" t="s">
        <v>3608</v>
      </c>
      <c r="I1163" s="287">
        <f t="shared" si="20"/>
        <v>-1</v>
      </c>
    </row>
    <row r="1164" spans="5:9" x14ac:dyDescent="0.3">
      <c r="E1164" s="76"/>
      <c r="F1164" s="76"/>
      <c r="G1164" s="293" t="s">
        <v>485</v>
      </c>
      <c r="H1164" s="293" t="s">
        <v>3608</v>
      </c>
      <c r="I1164" s="287">
        <f t="shared" si="20"/>
        <v>-1</v>
      </c>
    </row>
    <row r="1165" spans="5:9" x14ac:dyDescent="0.3">
      <c r="E1165" s="76"/>
      <c r="F1165" s="76"/>
      <c r="G1165" s="293" t="s">
        <v>485</v>
      </c>
      <c r="H1165" s="293" t="s">
        <v>3609</v>
      </c>
      <c r="I1165" s="287">
        <f t="shared" si="20"/>
        <v>-1</v>
      </c>
    </row>
    <row r="1166" spans="5:9" x14ac:dyDescent="0.3">
      <c r="E1166" s="76"/>
      <c r="F1166" s="76"/>
      <c r="G1166" s="293" t="s">
        <v>485</v>
      </c>
      <c r="H1166" s="293" t="s">
        <v>3609</v>
      </c>
      <c r="I1166" s="287">
        <f t="shared" si="20"/>
        <v>-1</v>
      </c>
    </row>
    <row r="1167" spans="5:9" x14ac:dyDescent="0.3">
      <c r="E1167" s="76"/>
      <c r="F1167" s="76"/>
      <c r="G1167" s="293" t="s">
        <v>485</v>
      </c>
      <c r="H1167" s="293" t="s">
        <v>3609</v>
      </c>
      <c r="I1167" s="287">
        <f t="shared" si="20"/>
        <v>-1</v>
      </c>
    </row>
    <row r="1168" spans="5:9" x14ac:dyDescent="0.3">
      <c r="E1168" s="76"/>
      <c r="F1168" s="76"/>
      <c r="G1168" s="293" t="s">
        <v>101</v>
      </c>
      <c r="H1168" s="293" t="s">
        <v>3609</v>
      </c>
      <c r="I1168" s="287">
        <f t="shared" si="20"/>
        <v>-1</v>
      </c>
    </row>
    <row r="1169" spans="5:9" x14ac:dyDescent="0.3">
      <c r="E1169" s="76"/>
      <c r="F1169" s="76"/>
      <c r="G1169" s="293" t="s">
        <v>466</v>
      </c>
      <c r="H1169" s="293" t="s">
        <v>3610</v>
      </c>
      <c r="I1169" s="287">
        <f t="shared" si="20"/>
        <v>0.21866249999999998</v>
      </c>
    </row>
    <row r="1170" spans="5:9" x14ac:dyDescent="0.3">
      <c r="E1170" s="76"/>
      <c r="F1170" s="76"/>
      <c r="G1170" s="293" t="s">
        <v>478</v>
      </c>
      <c r="H1170" s="293" t="s">
        <v>3610</v>
      </c>
      <c r="I1170" s="287">
        <f t="shared" si="20"/>
        <v>-1</v>
      </c>
    </row>
    <row r="1171" spans="5:9" x14ac:dyDescent="0.3">
      <c r="E1171" s="76"/>
      <c r="F1171" s="76"/>
      <c r="G1171" s="293" t="s">
        <v>4138</v>
      </c>
      <c r="H1171" s="293" t="s">
        <v>3611</v>
      </c>
      <c r="I1171" s="287">
        <f t="shared" si="20"/>
        <v>-1</v>
      </c>
    </row>
    <row r="1172" spans="5:9" x14ac:dyDescent="0.3">
      <c r="E1172" s="76"/>
      <c r="F1172" s="76"/>
      <c r="G1172" s="293" t="s">
        <v>485</v>
      </c>
      <c r="H1172" s="293" t="s">
        <v>3611</v>
      </c>
      <c r="I1172" s="287">
        <f t="shared" si="20"/>
        <v>-1</v>
      </c>
    </row>
    <row r="1173" spans="5:9" x14ac:dyDescent="0.3">
      <c r="E1173" s="76"/>
      <c r="F1173" s="76"/>
      <c r="G1173" s="293" t="s">
        <v>485</v>
      </c>
      <c r="H1173" s="293" t="s">
        <v>3611</v>
      </c>
      <c r="I1173" s="287">
        <f t="shared" si="20"/>
        <v>-1</v>
      </c>
    </row>
    <row r="1174" spans="5:9" x14ac:dyDescent="0.3">
      <c r="E1174" s="76"/>
      <c r="F1174" s="76"/>
      <c r="G1174" s="293" t="s">
        <v>485</v>
      </c>
      <c r="H1174" s="293" t="s">
        <v>3611</v>
      </c>
      <c r="I1174" s="287">
        <f t="shared" si="20"/>
        <v>-1</v>
      </c>
    </row>
    <row r="1175" spans="5:9" x14ac:dyDescent="0.3">
      <c r="E1175" s="76"/>
      <c r="F1175" s="76"/>
      <c r="G1175" s="293" t="s">
        <v>485</v>
      </c>
      <c r="H1175" s="293" t="s">
        <v>3611</v>
      </c>
      <c r="I1175" s="287">
        <f t="shared" si="20"/>
        <v>-1</v>
      </c>
    </row>
    <row r="1176" spans="5:9" x14ac:dyDescent="0.3">
      <c r="E1176" s="76"/>
      <c r="F1176" s="76"/>
      <c r="G1176" s="293" t="s">
        <v>338</v>
      </c>
      <c r="H1176" s="293" t="s">
        <v>3612</v>
      </c>
      <c r="I1176" s="287">
        <f t="shared" si="20"/>
        <v>-1</v>
      </c>
    </row>
    <row r="1177" spans="5:9" x14ac:dyDescent="0.3">
      <c r="E1177" s="76"/>
      <c r="F1177" s="76"/>
      <c r="G1177" s="293" t="s">
        <v>338</v>
      </c>
      <c r="H1177" s="293" t="s">
        <v>3612</v>
      </c>
      <c r="I1177" s="287">
        <f t="shared" si="20"/>
        <v>-1</v>
      </c>
    </row>
    <row r="1178" spans="5:9" x14ac:dyDescent="0.3">
      <c r="E1178" s="76"/>
      <c r="F1178" s="76"/>
      <c r="G1178" s="293" t="s">
        <v>338</v>
      </c>
      <c r="H1178" s="293" t="s">
        <v>3612</v>
      </c>
      <c r="I1178" s="287">
        <f t="shared" si="20"/>
        <v>-1</v>
      </c>
    </row>
    <row r="1179" spans="5:9" x14ac:dyDescent="0.3">
      <c r="E1179" s="76"/>
      <c r="F1179" s="76"/>
      <c r="G1179" s="293" t="s">
        <v>338</v>
      </c>
      <c r="H1179" s="293" t="s">
        <v>3612</v>
      </c>
      <c r="I1179" s="287">
        <f t="shared" si="20"/>
        <v>-1</v>
      </c>
    </row>
    <row r="1180" spans="5:9" x14ac:dyDescent="0.3">
      <c r="E1180" s="76"/>
      <c r="F1180" s="76"/>
      <c r="G1180" s="293" t="s">
        <v>425</v>
      </c>
      <c r="H1180" s="293" t="s">
        <v>3613</v>
      </c>
      <c r="I1180" s="287">
        <f t="shared" si="20"/>
        <v>-1</v>
      </c>
    </row>
    <row r="1181" spans="5:9" x14ac:dyDescent="0.3">
      <c r="E1181" s="76"/>
      <c r="F1181" s="76"/>
      <c r="G1181" s="293" t="s">
        <v>3606</v>
      </c>
      <c r="H1181" s="293" t="s">
        <v>3613</v>
      </c>
      <c r="I1181" s="287">
        <f t="shared" si="20"/>
        <v>-1</v>
      </c>
    </row>
    <row r="1182" spans="5:9" x14ac:dyDescent="0.3">
      <c r="E1182" s="76"/>
      <c r="F1182" s="76"/>
      <c r="G1182" s="293" t="s">
        <v>101</v>
      </c>
      <c r="H1182" s="293" t="s">
        <v>3613</v>
      </c>
      <c r="I1182" s="287">
        <f t="shared" si="20"/>
        <v>-1</v>
      </c>
    </row>
    <row r="1183" spans="5:9" x14ac:dyDescent="0.3">
      <c r="E1183" s="76"/>
      <c r="F1183" s="76"/>
      <c r="G1183" s="293" t="s">
        <v>485</v>
      </c>
      <c r="H1183" s="293" t="s">
        <v>3613</v>
      </c>
      <c r="I1183" s="287">
        <f t="shared" si="20"/>
        <v>-1</v>
      </c>
    </row>
    <row r="1184" spans="5:9" x14ac:dyDescent="0.3">
      <c r="E1184" s="76"/>
      <c r="F1184" s="76"/>
      <c r="G1184" s="293" t="s">
        <v>610</v>
      </c>
      <c r="H1184" s="293" t="s">
        <v>3613</v>
      </c>
      <c r="I1184" s="287">
        <f t="shared" si="20"/>
        <v>0.26400000000000001</v>
      </c>
    </row>
    <row r="1185" spans="5:9" x14ac:dyDescent="0.3">
      <c r="E1185" s="76"/>
      <c r="F1185" s="76"/>
      <c r="G1185" s="293" t="s">
        <v>610</v>
      </c>
      <c r="H1185" s="293" t="s">
        <v>3613</v>
      </c>
      <c r="I1185" s="287">
        <f t="shared" si="20"/>
        <v>0.26400000000000001</v>
      </c>
    </row>
    <row r="1186" spans="5:9" x14ac:dyDescent="0.3">
      <c r="E1186" s="76"/>
      <c r="F1186" s="76"/>
      <c r="G1186" s="293" t="s">
        <v>466</v>
      </c>
      <c r="H1186" s="293" t="s">
        <v>3614</v>
      </c>
      <c r="I1186" s="287">
        <f t="shared" si="20"/>
        <v>0.21866249999999998</v>
      </c>
    </row>
    <row r="1187" spans="5:9" x14ac:dyDescent="0.3">
      <c r="E1187" s="76"/>
      <c r="F1187" s="76"/>
      <c r="G1187" s="293" t="s">
        <v>418</v>
      </c>
      <c r="H1187" s="293" t="s">
        <v>3614</v>
      </c>
      <c r="I1187" s="287">
        <f t="shared" si="20"/>
        <v>0.20519999999999997</v>
      </c>
    </row>
    <row r="1188" spans="5:9" x14ac:dyDescent="0.3">
      <c r="E1188" s="76"/>
      <c r="F1188" s="76"/>
      <c r="G1188" s="293" t="s">
        <v>4138</v>
      </c>
      <c r="H1188" s="293" t="s">
        <v>3615</v>
      </c>
      <c r="I1188" s="287">
        <f t="shared" si="20"/>
        <v>-1</v>
      </c>
    </row>
    <row r="1189" spans="5:9" x14ac:dyDescent="0.3">
      <c r="E1189" s="76"/>
      <c r="F1189" s="76"/>
      <c r="G1189" s="293" t="s">
        <v>485</v>
      </c>
      <c r="H1189" s="293" t="s">
        <v>3615</v>
      </c>
      <c r="I1189" s="287">
        <f t="shared" si="20"/>
        <v>-1</v>
      </c>
    </row>
    <row r="1190" spans="5:9" x14ac:dyDescent="0.3">
      <c r="E1190" s="76"/>
      <c r="F1190" s="76"/>
      <c r="G1190" s="293" t="s">
        <v>485</v>
      </c>
      <c r="H1190" s="293" t="s">
        <v>3615</v>
      </c>
      <c r="I1190" s="287">
        <f t="shared" si="20"/>
        <v>-1</v>
      </c>
    </row>
    <row r="1191" spans="5:9" x14ac:dyDescent="0.3">
      <c r="E1191" s="76"/>
      <c r="F1191" s="76"/>
      <c r="G1191" s="293" t="s">
        <v>485</v>
      </c>
      <c r="H1191" s="293" t="s">
        <v>3615</v>
      </c>
      <c r="I1191" s="287">
        <f t="shared" si="20"/>
        <v>-1</v>
      </c>
    </row>
    <row r="1192" spans="5:9" x14ac:dyDescent="0.3">
      <c r="E1192" s="76"/>
      <c r="F1192" s="76"/>
      <c r="G1192" s="293" t="s">
        <v>485</v>
      </c>
      <c r="H1192" s="293" t="s">
        <v>3616</v>
      </c>
      <c r="I1192" s="287">
        <f t="shared" si="20"/>
        <v>-1</v>
      </c>
    </row>
    <row r="1193" spans="5:9" x14ac:dyDescent="0.3">
      <c r="E1193" s="76"/>
      <c r="F1193" s="76"/>
      <c r="G1193" s="293" t="s">
        <v>466</v>
      </c>
      <c r="H1193" s="293" t="s">
        <v>3616</v>
      </c>
      <c r="I1193" s="287">
        <f t="shared" si="20"/>
        <v>0.21866249999999998</v>
      </c>
    </row>
    <row r="1194" spans="5:9" x14ac:dyDescent="0.3">
      <c r="E1194" s="76"/>
      <c r="F1194" s="76"/>
      <c r="G1194" s="293" t="s">
        <v>61</v>
      </c>
      <c r="H1194" s="293" t="s">
        <v>3617</v>
      </c>
      <c r="I1194" s="287">
        <f t="shared" si="20"/>
        <v>-1</v>
      </c>
    </row>
    <row r="1195" spans="5:9" x14ac:dyDescent="0.3">
      <c r="E1195" s="76"/>
      <c r="F1195" s="76"/>
      <c r="G1195" s="293" t="s">
        <v>61</v>
      </c>
      <c r="H1195" s="293" t="s">
        <v>3617</v>
      </c>
      <c r="I1195" s="287">
        <f t="shared" si="20"/>
        <v>-1</v>
      </c>
    </row>
    <row r="1196" spans="5:9" x14ac:dyDescent="0.3">
      <c r="E1196" s="76"/>
      <c r="F1196" s="76"/>
      <c r="G1196" s="293" t="s">
        <v>418</v>
      </c>
      <c r="H1196" s="293" t="s">
        <v>3617</v>
      </c>
      <c r="I1196" s="287">
        <f t="shared" si="20"/>
        <v>0.20519999999999997</v>
      </c>
    </row>
    <row r="1197" spans="5:9" x14ac:dyDescent="0.3">
      <c r="E1197" s="76"/>
      <c r="F1197" s="76"/>
      <c r="G1197" s="293" t="s">
        <v>466</v>
      </c>
      <c r="H1197" s="293" t="s">
        <v>3617</v>
      </c>
      <c r="I1197" s="287">
        <f t="shared" si="20"/>
        <v>0.21866249999999998</v>
      </c>
    </row>
    <row r="1198" spans="5:9" x14ac:dyDescent="0.3">
      <c r="E1198" s="76"/>
      <c r="F1198" s="76"/>
      <c r="G1198" s="293" t="s">
        <v>492</v>
      </c>
      <c r="H1198" s="293" t="s">
        <v>3617</v>
      </c>
      <c r="I1198" s="287">
        <f t="shared" si="20"/>
        <v>-1</v>
      </c>
    </row>
    <row r="1199" spans="5:9" x14ac:dyDescent="0.3">
      <c r="E1199" s="76"/>
      <c r="F1199" s="76"/>
      <c r="G1199" s="293" t="s">
        <v>466</v>
      </c>
      <c r="H1199" s="293" t="s">
        <v>3617</v>
      </c>
      <c r="I1199" s="287">
        <f t="shared" si="20"/>
        <v>0.21866249999999998</v>
      </c>
    </row>
    <row r="1200" spans="5:9" x14ac:dyDescent="0.3">
      <c r="E1200" s="76"/>
      <c r="F1200" s="76"/>
      <c r="G1200" s="293" t="s">
        <v>463</v>
      </c>
      <c r="H1200" s="293" t="s">
        <v>3618</v>
      </c>
      <c r="I1200" s="287">
        <f t="shared" si="20"/>
        <v>0.58899999999999997</v>
      </c>
    </row>
    <row r="1201" spans="5:9" x14ac:dyDescent="0.3">
      <c r="E1201" s="76"/>
      <c r="F1201" s="76"/>
      <c r="G1201" s="293" t="s">
        <v>463</v>
      </c>
      <c r="H1201" s="293" t="s">
        <v>3618</v>
      </c>
      <c r="I1201" s="287">
        <f t="shared" si="20"/>
        <v>0.58899999999999997</v>
      </c>
    </row>
    <row r="1202" spans="5:9" x14ac:dyDescent="0.3">
      <c r="E1202" s="76"/>
      <c r="F1202" s="76"/>
      <c r="G1202" s="293" t="s">
        <v>527</v>
      </c>
      <c r="H1202" s="293" t="s">
        <v>3618</v>
      </c>
      <c r="I1202" s="287">
        <f t="shared" si="20"/>
        <v>-1</v>
      </c>
    </row>
    <row r="1203" spans="5:9" x14ac:dyDescent="0.3">
      <c r="E1203" s="76"/>
      <c r="F1203" s="76"/>
      <c r="G1203" s="293" t="s">
        <v>527</v>
      </c>
      <c r="H1203" s="293" t="s">
        <v>3618</v>
      </c>
      <c r="I1203" s="287">
        <f t="shared" si="20"/>
        <v>-1</v>
      </c>
    </row>
    <row r="1204" spans="5:9" x14ac:dyDescent="0.3">
      <c r="E1204" s="76"/>
      <c r="F1204" s="76"/>
      <c r="G1204" s="293" t="s">
        <v>492</v>
      </c>
      <c r="H1204" s="293" t="s">
        <v>3619</v>
      </c>
      <c r="I1204" s="287">
        <f t="shared" si="20"/>
        <v>-1</v>
      </c>
    </row>
    <row r="1205" spans="5:9" x14ac:dyDescent="0.3">
      <c r="E1205" s="76"/>
      <c r="F1205" s="76"/>
      <c r="G1205" s="293" t="s">
        <v>455</v>
      </c>
      <c r="H1205" s="293" t="s">
        <v>3619</v>
      </c>
      <c r="I1205" s="287">
        <f t="shared" si="20"/>
        <v>1.2164926470588233</v>
      </c>
    </row>
    <row r="1206" spans="5:9" x14ac:dyDescent="0.3">
      <c r="E1206" s="76"/>
      <c r="F1206" s="76"/>
      <c r="G1206" s="293" t="s">
        <v>455</v>
      </c>
      <c r="H1206" s="293" t="s">
        <v>3619</v>
      </c>
      <c r="I1206" s="287">
        <f t="shared" si="20"/>
        <v>1.2164926470588233</v>
      </c>
    </row>
    <row r="1207" spans="5:9" x14ac:dyDescent="0.3">
      <c r="E1207" s="76"/>
      <c r="F1207" s="76"/>
      <c r="G1207" s="293" t="s">
        <v>475</v>
      </c>
      <c r="H1207" s="293" t="s">
        <v>3620</v>
      </c>
      <c r="I1207" s="287">
        <f t="shared" si="20"/>
        <v>-1</v>
      </c>
    </row>
    <row r="1208" spans="5:9" x14ac:dyDescent="0.3">
      <c r="E1208" s="76"/>
      <c r="F1208" s="76"/>
      <c r="G1208" s="293" t="s">
        <v>475</v>
      </c>
      <c r="H1208" s="293" t="s">
        <v>3620</v>
      </c>
      <c r="I1208" s="287">
        <f t="shared" si="20"/>
        <v>-1</v>
      </c>
    </row>
    <row r="1209" spans="5:9" x14ac:dyDescent="0.3">
      <c r="E1209" s="76"/>
      <c r="F1209" s="76"/>
      <c r="G1209" s="293" t="s">
        <v>485</v>
      </c>
      <c r="H1209" s="293" t="s">
        <v>3620</v>
      </c>
      <c r="I1209" s="287">
        <f t="shared" si="20"/>
        <v>-1</v>
      </c>
    </row>
    <row r="1210" spans="5:9" x14ac:dyDescent="0.3">
      <c r="E1210" s="76"/>
      <c r="F1210" s="76"/>
      <c r="G1210" s="293" t="s">
        <v>485</v>
      </c>
      <c r="H1210" s="293" t="s">
        <v>3620</v>
      </c>
      <c r="I1210" s="287">
        <f t="shared" si="20"/>
        <v>-1</v>
      </c>
    </row>
    <row r="1211" spans="5:9" x14ac:dyDescent="0.3">
      <c r="E1211" s="76"/>
      <c r="F1211" s="76"/>
      <c r="G1211" s="293" t="s">
        <v>485</v>
      </c>
      <c r="H1211" s="293" t="s">
        <v>3620</v>
      </c>
      <c r="I1211" s="287">
        <f t="shared" si="20"/>
        <v>-1</v>
      </c>
    </row>
    <row r="1212" spans="5:9" x14ac:dyDescent="0.3">
      <c r="E1212" s="76"/>
      <c r="F1212" s="76"/>
      <c r="G1212" s="293" t="s">
        <v>475</v>
      </c>
      <c r="H1212" s="293" t="s">
        <v>3620</v>
      </c>
      <c r="I1212" s="287">
        <f t="shared" si="20"/>
        <v>-1</v>
      </c>
    </row>
    <row r="1213" spans="5:9" x14ac:dyDescent="0.3">
      <c r="E1213" s="76"/>
      <c r="F1213" s="76"/>
      <c r="G1213" s="293" t="s">
        <v>4073</v>
      </c>
      <c r="H1213" s="293" t="s">
        <v>3621</v>
      </c>
      <c r="I1213" s="287">
        <f t="shared" si="20"/>
        <v>-1</v>
      </c>
    </row>
    <row r="1214" spans="5:9" x14ac:dyDescent="0.3">
      <c r="E1214" s="76"/>
      <c r="F1214" s="76"/>
      <c r="G1214" s="293" t="s">
        <v>4139</v>
      </c>
      <c r="H1214" s="293" t="s">
        <v>3622</v>
      </c>
      <c r="I1214" s="287">
        <f t="shared" si="20"/>
        <v>-1</v>
      </c>
    </row>
    <row r="1215" spans="5:9" x14ac:dyDescent="0.3">
      <c r="E1215" s="76"/>
      <c r="F1215" s="76"/>
      <c r="G1215" s="293" t="s">
        <v>4073</v>
      </c>
      <c r="H1215" s="293" t="s">
        <v>3622</v>
      </c>
      <c r="I1215" s="287">
        <f t="shared" si="20"/>
        <v>-1</v>
      </c>
    </row>
    <row r="1216" spans="5:9" x14ac:dyDescent="0.3">
      <c r="E1216" s="76"/>
      <c r="F1216" s="76"/>
      <c r="G1216" s="293" t="s">
        <v>4073</v>
      </c>
      <c r="H1216" s="293" t="s">
        <v>3622</v>
      </c>
      <c r="I1216" s="287">
        <f t="shared" si="20"/>
        <v>-1</v>
      </c>
    </row>
    <row r="1217" spans="5:9" x14ac:dyDescent="0.3">
      <c r="E1217" s="76"/>
      <c r="F1217" s="76"/>
      <c r="G1217" s="293" t="s">
        <v>338</v>
      </c>
      <c r="H1217" s="293" t="s">
        <v>3623</v>
      </c>
      <c r="I1217" s="287">
        <f t="shared" si="20"/>
        <v>-1</v>
      </c>
    </row>
    <row r="1218" spans="5:9" x14ac:dyDescent="0.3">
      <c r="E1218" s="76"/>
      <c r="F1218" s="76"/>
      <c r="G1218" s="293" t="s">
        <v>338</v>
      </c>
      <c r="H1218" s="293" t="s">
        <v>3623</v>
      </c>
      <c r="I1218" s="287">
        <f t="shared" si="20"/>
        <v>-1</v>
      </c>
    </row>
    <row r="1219" spans="5:9" x14ac:dyDescent="0.3">
      <c r="E1219" s="76"/>
      <c r="F1219" s="76"/>
      <c r="G1219" s="293" t="s">
        <v>338</v>
      </c>
      <c r="H1219" s="293" t="s">
        <v>3623</v>
      </c>
      <c r="I1219" s="287">
        <f t="shared" si="20"/>
        <v>-1</v>
      </c>
    </row>
    <row r="1220" spans="5:9" x14ac:dyDescent="0.3">
      <c r="E1220" s="76"/>
      <c r="F1220" s="76"/>
      <c r="G1220" s="293" t="s">
        <v>338</v>
      </c>
      <c r="H1220" s="293" t="s">
        <v>3623</v>
      </c>
      <c r="I1220" s="287">
        <f t="shared" ref="I1220:I1283" si="21">IFERROR(AVERAGEIF(D$3:D$660,G1220,C$3:C$660),-1)</f>
        <v>-1</v>
      </c>
    </row>
    <row r="1221" spans="5:9" x14ac:dyDescent="0.3">
      <c r="E1221" s="76"/>
      <c r="F1221" s="76"/>
      <c r="G1221" s="293" t="s">
        <v>485</v>
      </c>
      <c r="H1221" s="293" t="s">
        <v>3623</v>
      </c>
      <c r="I1221" s="287">
        <f t="shared" si="21"/>
        <v>-1</v>
      </c>
    </row>
    <row r="1222" spans="5:9" x14ac:dyDescent="0.3">
      <c r="E1222" s="76"/>
      <c r="F1222" s="76"/>
      <c r="G1222" s="293" t="s">
        <v>418</v>
      </c>
      <c r="H1222" s="293" t="s">
        <v>3624</v>
      </c>
      <c r="I1222" s="287">
        <f t="shared" si="21"/>
        <v>0.20519999999999997</v>
      </c>
    </row>
    <row r="1223" spans="5:9" x14ac:dyDescent="0.3">
      <c r="E1223" s="76"/>
      <c r="F1223" s="76"/>
      <c r="G1223" s="293" t="s">
        <v>418</v>
      </c>
      <c r="H1223" s="293" t="s">
        <v>3624</v>
      </c>
      <c r="I1223" s="287">
        <f t="shared" si="21"/>
        <v>0.20519999999999997</v>
      </c>
    </row>
    <row r="1224" spans="5:9" x14ac:dyDescent="0.3">
      <c r="E1224" s="76"/>
      <c r="F1224" s="76"/>
      <c r="G1224" s="293" t="s">
        <v>418</v>
      </c>
      <c r="H1224" s="293" t="s">
        <v>3624</v>
      </c>
      <c r="I1224" s="287">
        <f t="shared" si="21"/>
        <v>0.20519999999999997</v>
      </c>
    </row>
    <row r="1225" spans="5:9" x14ac:dyDescent="0.3">
      <c r="E1225" s="76"/>
      <c r="F1225" s="76"/>
      <c r="G1225" s="293" t="s">
        <v>468</v>
      </c>
      <c r="H1225" s="293" t="s">
        <v>3624</v>
      </c>
      <c r="I1225" s="287">
        <f t="shared" si="21"/>
        <v>-1</v>
      </c>
    </row>
    <row r="1226" spans="5:9" x14ac:dyDescent="0.3">
      <c r="E1226" s="76"/>
      <c r="F1226" s="76"/>
      <c r="G1226" s="293" t="s">
        <v>3606</v>
      </c>
      <c r="H1226" s="293" t="s">
        <v>3624</v>
      </c>
      <c r="I1226" s="287">
        <f t="shared" si="21"/>
        <v>-1</v>
      </c>
    </row>
    <row r="1227" spans="5:9" x14ac:dyDescent="0.3">
      <c r="E1227" s="76"/>
      <c r="F1227" s="76"/>
      <c r="G1227" s="293" t="s">
        <v>418</v>
      </c>
      <c r="H1227" s="293" t="s">
        <v>3625</v>
      </c>
      <c r="I1227" s="287">
        <f t="shared" si="21"/>
        <v>0.20519999999999997</v>
      </c>
    </row>
    <row r="1228" spans="5:9" x14ac:dyDescent="0.3">
      <c r="E1228" s="76"/>
      <c r="F1228" s="76"/>
      <c r="G1228" s="293" t="s">
        <v>466</v>
      </c>
      <c r="H1228" s="293" t="s">
        <v>3625</v>
      </c>
      <c r="I1228" s="287">
        <f t="shared" si="21"/>
        <v>0.21866249999999998</v>
      </c>
    </row>
    <row r="1229" spans="5:9" x14ac:dyDescent="0.3">
      <c r="E1229" s="76"/>
      <c r="F1229" s="76"/>
      <c r="G1229" s="293" t="s">
        <v>3606</v>
      </c>
      <c r="H1229" s="293" t="s">
        <v>3625</v>
      </c>
      <c r="I1229" s="287">
        <f t="shared" si="21"/>
        <v>-1</v>
      </c>
    </row>
    <row r="1230" spans="5:9" x14ac:dyDescent="0.3">
      <c r="E1230" s="76"/>
      <c r="F1230" s="76"/>
      <c r="G1230" s="293" t="s">
        <v>485</v>
      </c>
      <c r="H1230" s="293" t="s">
        <v>3625</v>
      </c>
      <c r="I1230" s="287">
        <f t="shared" si="21"/>
        <v>-1</v>
      </c>
    </row>
    <row r="1231" spans="5:9" x14ac:dyDescent="0.3">
      <c r="E1231" s="76"/>
      <c r="F1231" s="76"/>
      <c r="G1231" s="293" t="s">
        <v>485</v>
      </c>
      <c r="H1231" s="293" t="s">
        <v>3625</v>
      </c>
      <c r="I1231" s="287">
        <f t="shared" si="21"/>
        <v>-1</v>
      </c>
    </row>
    <row r="1232" spans="5:9" x14ac:dyDescent="0.3">
      <c r="E1232" s="76"/>
      <c r="F1232" s="76"/>
      <c r="G1232" s="293" t="s">
        <v>418</v>
      </c>
      <c r="H1232" s="293" t="s">
        <v>3625</v>
      </c>
      <c r="I1232" s="287">
        <f t="shared" si="21"/>
        <v>0.20519999999999997</v>
      </c>
    </row>
    <row r="1233" spans="5:9" x14ac:dyDescent="0.3">
      <c r="E1233" s="76"/>
      <c r="F1233" s="76"/>
      <c r="G1233" s="293" t="s">
        <v>3466</v>
      </c>
      <c r="H1233" s="293" t="s">
        <v>3626</v>
      </c>
      <c r="I1233" s="287">
        <f t="shared" si="21"/>
        <v>-1</v>
      </c>
    </row>
    <row r="1234" spans="5:9" x14ac:dyDescent="0.3">
      <c r="E1234" s="76"/>
      <c r="F1234" s="76"/>
      <c r="G1234" s="293" t="s">
        <v>4070</v>
      </c>
      <c r="H1234" s="293" t="s">
        <v>3626</v>
      </c>
      <c r="I1234" s="287">
        <f t="shared" si="21"/>
        <v>-1</v>
      </c>
    </row>
    <row r="1235" spans="5:9" x14ac:dyDescent="0.3">
      <c r="E1235" s="76"/>
      <c r="F1235" s="76"/>
      <c r="G1235" s="293" t="s">
        <v>101</v>
      </c>
      <c r="H1235" s="293" t="s">
        <v>3626</v>
      </c>
      <c r="I1235" s="287">
        <f t="shared" si="21"/>
        <v>-1</v>
      </c>
    </row>
    <row r="1236" spans="5:9" x14ac:dyDescent="0.3">
      <c r="E1236" s="76"/>
      <c r="F1236" s="76"/>
      <c r="G1236" s="293" t="s">
        <v>174</v>
      </c>
      <c r="H1236" s="293" t="s">
        <v>3626</v>
      </c>
      <c r="I1236" s="287">
        <f t="shared" si="21"/>
        <v>-1</v>
      </c>
    </row>
    <row r="1237" spans="5:9" x14ac:dyDescent="0.3">
      <c r="E1237" s="76"/>
      <c r="F1237" s="76"/>
      <c r="G1237" s="293" t="s">
        <v>176</v>
      </c>
      <c r="H1237" s="293" t="s">
        <v>3627</v>
      </c>
      <c r="I1237" s="287">
        <f t="shared" si="21"/>
        <v>-1</v>
      </c>
    </row>
    <row r="1238" spans="5:9" x14ac:dyDescent="0.3">
      <c r="E1238" s="76"/>
      <c r="F1238" s="76"/>
      <c r="G1238" s="293" t="s">
        <v>425</v>
      </c>
      <c r="H1238" s="293" t="s">
        <v>3627</v>
      </c>
      <c r="I1238" s="287">
        <f t="shared" si="21"/>
        <v>-1</v>
      </c>
    </row>
    <row r="1239" spans="5:9" x14ac:dyDescent="0.3">
      <c r="E1239" s="76"/>
      <c r="F1239" s="76"/>
      <c r="G1239" s="293" t="s">
        <v>488</v>
      </c>
      <c r="H1239" s="293" t="s">
        <v>3627</v>
      </c>
      <c r="I1239" s="287">
        <f t="shared" si="21"/>
        <v>-1</v>
      </c>
    </row>
    <row r="1240" spans="5:9" x14ac:dyDescent="0.3">
      <c r="E1240" s="76"/>
      <c r="F1240" s="76"/>
      <c r="G1240" s="293" t="s">
        <v>3606</v>
      </c>
      <c r="H1240" s="293" t="s">
        <v>3627</v>
      </c>
      <c r="I1240" s="287">
        <f t="shared" si="21"/>
        <v>-1</v>
      </c>
    </row>
    <row r="1241" spans="5:9" x14ac:dyDescent="0.3">
      <c r="E1241" s="76"/>
      <c r="F1241" s="76"/>
      <c r="G1241" s="293" t="s">
        <v>176</v>
      </c>
      <c r="H1241" s="293" t="s">
        <v>3627</v>
      </c>
      <c r="I1241" s="287">
        <f t="shared" si="21"/>
        <v>-1</v>
      </c>
    </row>
    <row r="1242" spans="5:9" x14ac:dyDescent="0.3">
      <c r="E1242" s="76"/>
      <c r="F1242" s="76"/>
      <c r="G1242" s="293" t="s">
        <v>534</v>
      </c>
      <c r="H1242" s="293" t="s">
        <v>3627</v>
      </c>
      <c r="I1242" s="287">
        <f t="shared" si="21"/>
        <v>-1</v>
      </c>
    </row>
    <row r="1243" spans="5:9" x14ac:dyDescent="0.3">
      <c r="E1243" s="76"/>
      <c r="F1243" s="76"/>
      <c r="G1243" s="293" t="s">
        <v>176</v>
      </c>
      <c r="H1243" s="293" t="s">
        <v>3627</v>
      </c>
      <c r="I1243" s="287">
        <f t="shared" si="21"/>
        <v>-1</v>
      </c>
    </row>
    <row r="1244" spans="5:9" x14ac:dyDescent="0.3">
      <c r="E1244" s="76"/>
      <c r="F1244" s="76"/>
      <c r="G1244" s="293" t="s">
        <v>176</v>
      </c>
      <c r="H1244" s="293" t="s">
        <v>3628</v>
      </c>
      <c r="I1244" s="287">
        <f t="shared" si="21"/>
        <v>-1</v>
      </c>
    </row>
    <row r="1245" spans="5:9" x14ac:dyDescent="0.3">
      <c r="E1245" s="76"/>
      <c r="F1245" s="76"/>
      <c r="G1245" s="293" t="s">
        <v>3606</v>
      </c>
      <c r="H1245" s="293" t="s">
        <v>3628</v>
      </c>
      <c r="I1245" s="287">
        <f t="shared" si="21"/>
        <v>-1</v>
      </c>
    </row>
    <row r="1246" spans="5:9" x14ac:dyDescent="0.3">
      <c r="E1246" s="76"/>
      <c r="F1246" s="76"/>
      <c r="G1246" s="293" t="s">
        <v>3627</v>
      </c>
      <c r="H1246" s="293" t="s">
        <v>3628</v>
      </c>
      <c r="I1246" s="287">
        <f t="shared" si="21"/>
        <v>0.38822550831792918</v>
      </c>
    </row>
    <row r="1247" spans="5:9" x14ac:dyDescent="0.3">
      <c r="E1247" s="76"/>
      <c r="F1247" s="76"/>
      <c r="G1247" s="293" t="s">
        <v>485</v>
      </c>
      <c r="H1247" s="293" t="s">
        <v>3628</v>
      </c>
      <c r="I1247" s="287">
        <f t="shared" si="21"/>
        <v>-1</v>
      </c>
    </row>
    <row r="1248" spans="5:9" x14ac:dyDescent="0.3">
      <c r="E1248" s="76"/>
      <c r="F1248" s="76"/>
      <c r="G1248" s="293" t="s">
        <v>176</v>
      </c>
      <c r="H1248" s="293" t="s">
        <v>3628</v>
      </c>
      <c r="I1248" s="287">
        <f t="shared" si="21"/>
        <v>-1</v>
      </c>
    </row>
    <row r="1249" spans="5:9" x14ac:dyDescent="0.3">
      <c r="E1249" s="76"/>
      <c r="F1249" s="76"/>
      <c r="G1249" s="293" t="s">
        <v>3606</v>
      </c>
      <c r="H1249" s="293" t="s">
        <v>3629</v>
      </c>
      <c r="I1249" s="287">
        <f t="shared" si="21"/>
        <v>-1</v>
      </c>
    </row>
    <row r="1250" spans="5:9" x14ac:dyDescent="0.3">
      <c r="E1250" s="76"/>
      <c r="F1250" s="76"/>
      <c r="G1250" s="293" t="s">
        <v>418</v>
      </c>
      <c r="H1250" s="293" t="s">
        <v>3629</v>
      </c>
      <c r="I1250" s="287">
        <f t="shared" si="21"/>
        <v>0.20519999999999997</v>
      </c>
    </row>
    <row r="1251" spans="5:9" x14ac:dyDescent="0.3">
      <c r="E1251" s="76"/>
      <c r="F1251" s="76"/>
      <c r="G1251" s="293" t="s">
        <v>338</v>
      </c>
      <c r="H1251" s="293" t="s">
        <v>3630</v>
      </c>
      <c r="I1251" s="287">
        <f t="shared" si="21"/>
        <v>-1</v>
      </c>
    </row>
    <row r="1252" spans="5:9" x14ac:dyDescent="0.3">
      <c r="E1252" s="76"/>
      <c r="F1252" s="76"/>
      <c r="G1252" s="293" t="s">
        <v>338</v>
      </c>
      <c r="H1252" s="293" t="s">
        <v>3630</v>
      </c>
      <c r="I1252" s="287">
        <f t="shared" si="21"/>
        <v>-1</v>
      </c>
    </row>
    <row r="1253" spans="5:9" x14ac:dyDescent="0.3">
      <c r="E1253" s="76"/>
      <c r="F1253" s="76"/>
      <c r="G1253" s="293" t="s">
        <v>338</v>
      </c>
      <c r="H1253" s="293" t="s">
        <v>3630</v>
      </c>
      <c r="I1253" s="287">
        <f t="shared" si="21"/>
        <v>-1</v>
      </c>
    </row>
    <row r="1254" spans="5:9" x14ac:dyDescent="0.3">
      <c r="E1254" s="76"/>
      <c r="F1254" s="76"/>
      <c r="G1254" s="293" t="s">
        <v>3468</v>
      </c>
      <c r="H1254" s="293" t="s">
        <v>3630</v>
      </c>
      <c r="I1254" s="287">
        <f t="shared" si="21"/>
        <v>-1</v>
      </c>
    </row>
    <row r="1255" spans="5:9" x14ac:dyDescent="0.3">
      <c r="E1255" s="76"/>
      <c r="F1255" s="76"/>
      <c r="G1255" s="293" t="s">
        <v>485</v>
      </c>
      <c r="H1255" s="293" t="s">
        <v>3631</v>
      </c>
      <c r="I1255" s="287">
        <f t="shared" si="21"/>
        <v>-1</v>
      </c>
    </row>
    <row r="1256" spans="5:9" x14ac:dyDescent="0.3">
      <c r="E1256" s="76"/>
      <c r="F1256" s="76"/>
      <c r="G1256" s="293" t="s">
        <v>478</v>
      </c>
      <c r="H1256" s="293" t="s">
        <v>3632</v>
      </c>
      <c r="I1256" s="287">
        <f t="shared" si="21"/>
        <v>-1</v>
      </c>
    </row>
    <row r="1257" spans="5:9" x14ac:dyDescent="0.3">
      <c r="E1257" s="76"/>
      <c r="F1257" s="76"/>
      <c r="G1257" s="293" t="s">
        <v>485</v>
      </c>
      <c r="H1257" s="293" t="s">
        <v>3633</v>
      </c>
      <c r="I1257" s="287">
        <f t="shared" si="21"/>
        <v>-1</v>
      </c>
    </row>
    <row r="1258" spans="5:9" x14ac:dyDescent="0.3">
      <c r="E1258" s="76"/>
      <c r="F1258" s="76"/>
      <c r="G1258" s="293" t="s">
        <v>492</v>
      </c>
      <c r="H1258" s="293" t="s">
        <v>3634</v>
      </c>
      <c r="I1258" s="287">
        <f t="shared" si="21"/>
        <v>-1</v>
      </c>
    </row>
    <row r="1259" spans="5:9" x14ac:dyDescent="0.3">
      <c r="E1259" s="76"/>
      <c r="F1259" s="76"/>
      <c r="G1259" s="293" t="s">
        <v>492</v>
      </c>
      <c r="H1259" s="293" t="s">
        <v>3634</v>
      </c>
      <c r="I1259" s="287">
        <f t="shared" si="21"/>
        <v>-1</v>
      </c>
    </row>
    <row r="1260" spans="5:9" x14ac:dyDescent="0.3">
      <c r="E1260" s="76"/>
      <c r="F1260" s="76"/>
      <c r="G1260" s="293" t="s">
        <v>492</v>
      </c>
      <c r="H1260" s="293" t="s">
        <v>3634</v>
      </c>
      <c r="I1260" s="287">
        <f t="shared" si="21"/>
        <v>-1</v>
      </c>
    </row>
    <row r="1261" spans="5:9" x14ac:dyDescent="0.3">
      <c r="E1261" s="76"/>
      <c r="F1261" s="76"/>
      <c r="G1261" s="293" t="s">
        <v>338</v>
      </c>
      <c r="H1261" s="293" t="s">
        <v>3635</v>
      </c>
      <c r="I1261" s="287">
        <f t="shared" si="21"/>
        <v>-1</v>
      </c>
    </row>
    <row r="1262" spans="5:9" x14ac:dyDescent="0.3">
      <c r="E1262" s="76"/>
      <c r="F1262" s="76"/>
      <c r="G1262" s="293" t="s">
        <v>338</v>
      </c>
      <c r="H1262" s="293" t="s">
        <v>3635</v>
      </c>
      <c r="I1262" s="287">
        <f t="shared" si="21"/>
        <v>-1</v>
      </c>
    </row>
    <row r="1263" spans="5:9" x14ac:dyDescent="0.3">
      <c r="E1263" s="76"/>
      <c r="F1263" s="76"/>
      <c r="G1263" s="293" t="s">
        <v>3468</v>
      </c>
      <c r="H1263" s="293" t="s">
        <v>3635</v>
      </c>
      <c r="I1263" s="287">
        <f t="shared" si="21"/>
        <v>-1</v>
      </c>
    </row>
    <row r="1264" spans="5:9" x14ac:dyDescent="0.3">
      <c r="E1264" s="76"/>
      <c r="F1264" s="76"/>
      <c r="G1264" s="293" t="s">
        <v>338</v>
      </c>
      <c r="H1264" s="293" t="s">
        <v>3635</v>
      </c>
      <c r="I1264" s="287">
        <f t="shared" si="21"/>
        <v>-1</v>
      </c>
    </row>
    <row r="1265" spans="5:9" x14ac:dyDescent="0.3">
      <c r="E1265" s="76"/>
      <c r="F1265" s="76"/>
      <c r="G1265" s="293" t="s">
        <v>101</v>
      </c>
      <c r="H1265" s="293" t="s">
        <v>3636</v>
      </c>
      <c r="I1265" s="287">
        <f t="shared" si="21"/>
        <v>-1</v>
      </c>
    </row>
    <row r="1266" spans="5:9" x14ac:dyDescent="0.3">
      <c r="E1266" s="76"/>
      <c r="F1266" s="76"/>
      <c r="G1266" s="293" t="s">
        <v>492</v>
      </c>
      <c r="H1266" s="293" t="s">
        <v>3636</v>
      </c>
      <c r="I1266" s="287">
        <f t="shared" si="21"/>
        <v>-1</v>
      </c>
    </row>
    <row r="1267" spans="5:9" x14ac:dyDescent="0.3">
      <c r="E1267" s="76"/>
      <c r="F1267" s="76"/>
      <c r="G1267" s="293" t="s">
        <v>492</v>
      </c>
      <c r="H1267" s="293" t="s">
        <v>3636</v>
      </c>
      <c r="I1267" s="287">
        <f t="shared" si="21"/>
        <v>-1</v>
      </c>
    </row>
    <row r="1268" spans="5:9" x14ac:dyDescent="0.3">
      <c r="E1268" s="76"/>
      <c r="F1268" s="76"/>
      <c r="G1268" s="293" t="s">
        <v>418</v>
      </c>
      <c r="H1268" s="293" t="s">
        <v>3637</v>
      </c>
      <c r="I1268" s="287">
        <f t="shared" si="21"/>
        <v>0.20519999999999997</v>
      </c>
    </row>
    <row r="1269" spans="5:9" x14ac:dyDescent="0.3">
      <c r="E1269" s="76"/>
      <c r="F1269" s="76"/>
      <c r="G1269" s="293" t="s">
        <v>3468</v>
      </c>
      <c r="H1269" s="293" t="s">
        <v>3637</v>
      </c>
      <c r="I1269" s="287">
        <f t="shared" si="21"/>
        <v>-1</v>
      </c>
    </row>
    <row r="1270" spans="5:9" x14ac:dyDescent="0.3">
      <c r="E1270" s="76"/>
      <c r="F1270" s="76"/>
      <c r="G1270" s="293" t="s">
        <v>3605</v>
      </c>
      <c r="H1270" s="293" t="s">
        <v>3637</v>
      </c>
      <c r="I1270" s="287">
        <f t="shared" si="21"/>
        <v>-1</v>
      </c>
    </row>
    <row r="1271" spans="5:9" x14ac:dyDescent="0.3">
      <c r="E1271" s="76"/>
      <c r="F1271" s="76"/>
      <c r="G1271" s="293" t="s">
        <v>4140</v>
      </c>
      <c r="H1271" s="293" t="s">
        <v>3638</v>
      </c>
      <c r="I1271" s="287">
        <f t="shared" si="21"/>
        <v>-1</v>
      </c>
    </row>
    <row r="1272" spans="5:9" x14ac:dyDescent="0.3">
      <c r="E1272" s="76"/>
      <c r="F1272" s="76"/>
      <c r="G1272" s="293" t="s">
        <v>4140</v>
      </c>
      <c r="H1272" s="293" t="s">
        <v>3639</v>
      </c>
      <c r="I1272" s="287">
        <f t="shared" si="21"/>
        <v>-1</v>
      </c>
    </row>
    <row r="1273" spans="5:9" x14ac:dyDescent="0.3">
      <c r="E1273" s="76"/>
      <c r="F1273" s="76"/>
      <c r="G1273" s="293" t="s">
        <v>4140</v>
      </c>
      <c r="H1273" s="293" t="s">
        <v>3639</v>
      </c>
      <c r="I1273" s="287">
        <f t="shared" si="21"/>
        <v>-1</v>
      </c>
    </row>
    <row r="1274" spans="5:9" x14ac:dyDescent="0.3">
      <c r="E1274" s="76"/>
      <c r="F1274" s="76"/>
      <c r="G1274" s="293" t="s">
        <v>4070</v>
      </c>
      <c r="H1274" s="293" t="s">
        <v>3640</v>
      </c>
      <c r="I1274" s="287">
        <f t="shared" si="21"/>
        <v>-1</v>
      </c>
    </row>
    <row r="1275" spans="5:9" x14ac:dyDescent="0.3">
      <c r="E1275" s="76"/>
      <c r="F1275" s="76"/>
      <c r="G1275" s="293" t="s">
        <v>418</v>
      </c>
      <c r="H1275" s="293" t="s">
        <v>3640</v>
      </c>
      <c r="I1275" s="287">
        <f t="shared" si="21"/>
        <v>0.20519999999999997</v>
      </c>
    </row>
    <row r="1276" spans="5:9" x14ac:dyDescent="0.3">
      <c r="E1276" s="76"/>
      <c r="F1276" s="76"/>
      <c r="G1276" s="293" t="s">
        <v>3606</v>
      </c>
      <c r="H1276" s="293" t="s">
        <v>3640</v>
      </c>
      <c r="I1276" s="287">
        <f t="shared" si="21"/>
        <v>-1</v>
      </c>
    </row>
    <row r="1277" spans="5:9" x14ac:dyDescent="0.3">
      <c r="E1277" s="76"/>
      <c r="F1277" s="76"/>
      <c r="G1277" s="293" t="s">
        <v>485</v>
      </c>
      <c r="H1277" s="293" t="s">
        <v>3640</v>
      </c>
      <c r="I1277" s="287">
        <f t="shared" si="21"/>
        <v>-1</v>
      </c>
    </row>
    <row r="1278" spans="5:9" x14ac:dyDescent="0.3">
      <c r="E1278" s="76"/>
      <c r="F1278" s="76"/>
      <c r="G1278" s="293" t="s">
        <v>61</v>
      </c>
      <c r="H1278" s="293" t="s">
        <v>3640</v>
      </c>
      <c r="I1278" s="287">
        <f t="shared" si="21"/>
        <v>-1</v>
      </c>
    </row>
    <row r="1279" spans="5:9" x14ac:dyDescent="0.3">
      <c r="E1279" s="76"/>
      <c r="F1279" s="76"/>
      <c r="G1279" s="293" t="s">
        <v>418</v>
      </c>
      <c r="H1279" s="293" t="s">
        <v>3640</v>
      </c>
      <c r="I1279" s="287">
        <f t="shared" si="21"/>
        <v>0.20519999999999997</v>
      </c>
    </row>
    <row r="1280" spans="5:9" x14ac:dyDescent="0.3">
      <c r="E1280" s="76"/>
      <c r="F1280" s="76"/>
      <c r="G1280" s="293" t="s">
        <v>3468</v>
      </c>
      <c r="H1280" s="293" t="s">
        <v>3641</v>
      </c>
      <c r="I1280" s="287">
        <f t="shared" si="21"/>
        <v>-1</v>
      </c>
    </row>
    <row r="1281" spans="5:9" x14ac:dyDescent="0.3">
      <c r="E1281" s="76"/>
      <c r="F1281" s="76"/>
      <c r="G1281" s="293" t="s">
        <v>338</v>
      </c>
      <c r="H1281" s="293" t="s">
        <v>3641</v>
      </c>
      <c r="I1281" s="287">
        <f t="shared" si="21"/>
        <v>-1</v>
      </c>
    </row>
    <row r="1282" spans="5:9" x14ac:dyDescent="0.3">
      <c r="E1282" s="76"/>
      <c r="F1282" s="76"/>
      <c r="G1282" s="293" t="s">
        <v>338</v>
      </c>
      <c r="H1282" s="293" t="s">
        <v>3641</v>
      </c>
      <c r="I1282" s="287">
        <f t="shared" si="21"/>
        <v>-1</v>
      </c>
    </row>
    <row r="1283" spans="5:9" x14ac:dyDescent="0.3">
      <c r="E1283" s="76"/>
      <c r="F1283" s="76"/>
      <c r="G1283" s="293" t="s">
        <v>338</v>
      </c>
      <c r="H1283" s="293" t="s">
        <v>3641</v>
      </c>
      <c r="I1283" s="287">
        <f t="shared" si="21"/>
        <v>-1</v>
      </c>
    </row>
    <row r="1284" spans="5:9" x14ac:dyDescent="0.3">
      <c r="E1284" s="76"/>
      <c r="F1284" s="76"/>
      <c r="G1284" s="293" t="s">
        <v>3628</v>
      </c>
      <c r="H1284" s="293" t="s">
        <v>3642</v>
      </c>
      <c r="I1284" s="287">
        <f t="shared" ref="I1284:I1347" si="22">IFERROR(AVERAGEIF(D$3:D$660,G1284,C$3:C$660),-1)</f>
        <v>0.38530844155844185</v>
      </c>
    </row>
    <row r="1285" spans="5:9" x14ac:dyDescent="0.3">
      <c r="E1285" s="76"/>
      <c r="F1285" s="76"/>
      <c r="G1285" s="293" t="s">
        <v>3606</v>
      </c>
      <c r="H1285" s="293" t="s">
        <v>3642</v>
      </c>
      <c r="I1285" s="287">
        <f t="shared" si="22"/>
        <v>-1</v>
      </c>
    </row>
    <row r="1286" spans="5:9" x14ac:dyDescent="0.3">
      <c r="E1286" s="76"/>
      <c r="F1286" s="76"/>
      <c r="G1286" s="293" t="s">
        <v>3627</v>
      </c>
      <c r="H1286" s="293" t="s">
        <v>3642</v>
      </c>
      <c r="I1286" s="287">
        <f t="shared" si="22"/>
        <v>0.38822550831792918</v>
      </c>
    </row>
    <row r="1287" spans="5:9" x14ac:dyDescent="0.3">
      <c r="E1287" s="76"/>
      <c r="F1287" s="76"/>
      <c r="G1287" s="293" t="s">
        <v>3627</v>
      </c>
      <c r="H1287" s="293" t="s">
        <v>3642</v>
      </c>
      <c r="I1287" s="287">
        <f t="shared" si="22"/>
        <v>0.38822550831792918</v>
      </c>
    </row>
    <row r="1288" spans="5:9" x14ac:dyDescent="0.3">
      <c r="E1288" s="76"/>
      <c r="F1288" s="76"/>
      <c r="G1288" s="293" t="s">
        <v>610</v>
      </c>
      <c r="H1288" s="293" t="s">
        <v>3642</v>
      </c>
      <c r="I1288" s="287">
        <f t="shared" si="22"/>
        <v>0.26400000000000001</v>
      </c>
    </row>
    <row r="1289" spans="5:9" x14ac:dyDescent="0.3">
      <c r="E1289" s="76"/>
      <c r="F1289" s="76"/>
      <c r="G1289" s="293" t="s">
        <v>3466</v>
      </c>
      <c r="H1289" s="293" t="s">
        <v>3643</v>
      </c>
      <c r="I1289" s="287">
        <f t="shared" si="22"/>
        <v>-1</v>
      </c>
    </row>
    <row r="1290" spans="5:9" x14ac:dyDescent="0.3">
      <c r="E1290" s="76"/>
      <c r="F1290" s="76"/>
      <c r="G1290" s="293" t="s">
        <v>4070</v>
      </c>
      <c r="H1290" s="293" t="s">
        <v>3643</v>
      </c>
      <c r="I1290" s="287">
        <f t="shared" si="22"/>
        <v>-1</v>
      </c>
    </row>
    <row r="1291" spans="5:9" x14ac:dyDescent="0.3">
      <c r="E1291" s="76"/>
      <c r="F1291" s="76"/>
      <c r="G1291" s="293" t="s">
        <v>101</v>
      </c>
      <c r="H1291" s="293" t="s">
        <v>3643</v>
      </c>
      <c r="I1291" s="287">
        <f t="shared" si="22"/>
        <v>-1</v>
      </c>
    </row>
    <row r="1292" spans="5:9" x14ac:dyDescent="0.3">
      <c r="E1292" s="76"/>
      <c r="F1292" s="76"/>
      <c r="G1292" s="293" t="s">
        <v>3606</v>
      </c>
      <c r="H1292" s="293" t="s">
        <v>3643</v>
      </c>
      <c r="I1292" s="287">
        <f t="shared" si="22"/>
        <v>-1</v>
      </c>
    </row>
    <row r="1293" spans="5:9" x14ac:dyDescent="0.3">
      <c r="E1293" s="76"/>
      <c r="F1293" s="76"/>
      <c r="G1293" s="293" t="s">
        <v>529</v>
      </c>
      <c r="H1293" s="293" t="s">
        <v>3643</v>
      </c>
      <c r="I1293" s="287">
        <f t="shared" si="22"/>
        <v>-1</v>
      </c>
    </row>
    <row r="1294" spans="5:9" x14ac:dyDescent="0.3">
      <c r="E1294" s="76"/>
      <c r="F1294" s="76"/>
      <c r="G1294" s="293" t="s">
        <v>3370</v>
      </c>
      <c r="H1294" s="293" t="s">
        <v>3644</v>
      </c>
      <c r="I1294" s="287">
        <f t="shared" si="22"/>
        <v>-1</v>
      </c>
    </row>
    <row r="1295" spans="5:9" x14ac:dyDescent="0.3">
      <c r="E1295" s="76"/>
      <c r="F1295" s="76"/>
      <c r="G1295" s="293" t="s">
        <v>485</v>
      </c>
      <c r="H1295" s="293" t="s">
        <v>3644</v>
      </c>
      <c r="I1295" s="287">
        <f t="shared" si="22"/>
        <v>-1</v>
      </c>
    </row>
    <row r="1296" spans="5:9" x14ac:dyDescent="0.3">
      <c r="E1296" s="76"/>
      <c r="F1296" s="76"/>
      <c r="G1296" s="293" t="s">
        <v>485</v>
      </c>
      <c r="H1296" s="293" t="s">
        <v>3644</v>
      </c>
      <c r="I1296" s="287">
        <f t="shared" si="22"/>
        <v>-1</v>
      </c>
    </row>
    <row r="1297" spans="5:9" x14ac:dyDescent="0.3">
      <c r="E1297" s="76"/>
      <c r="F1297" s="76"/>
      <c r="G1297" s="293" t="s">
        <v>3606</v>
      </c>
      <c r="H1297" s="293" t="s">
        <v>3644</v>
      </c>
      <c r="I1297" s="287">
        <f t="shared" si="22"/>
        <v>-1</v>
      </c>
    </row>
    <row r="1298" spans="5:9" x14ac:dyDescent="0.3">
      <c r="E1298" s="76"/>
      <c r="F1298" s="76"/>
      <c r="G1298" s="293" t="s">
        <v>610</v>
      </c>
      <c r="H1298" s="293" t="s">
        <v>3644</v>
      </c>
      <c r="I1298" s="287">
        <f t="shared" si="22"/>
        <v>0.26400000000000001</v>
      </c>
    </row>
    <row r="1299" spans="5:9" x14ac:dyDescent="0.3">
      <c r="E1299" s="76"/>
      <c r="F1299" s="76"/>
      <c r="G1299" s="293" t="s">
        <v>485</v>
      </c>
      <c r="H1299" s="293" t="s">
        <v>3644</v>
      </c>
      <c r="I1299" s="287">
        <f t="shared" si="22"/>
        <v>-1</v>
      </c>
    </row>
    <row r="1300" spans="5:9" x14ac:dyDescent="0.3">
      <c r="E1300" s="76"/>
      <c r="F1300" s="76"/>
      <c r="G1300" s="293" t="s">
        <v>3606</v>
      </c>
      <c r="H1300" s="293" t="s">
        <v>3645</v>
      </c>
      <c r="I1300" s="287">
        <f t="shared" si="22"/>
        <v>-1</v>
      </c>
    </row>
    <row r="1301" spans="5:9" x14ac:dyDescent="0.3">
      <c r="E1301" s="76"/>
      <c r="F1301" s="76"/>
      <c r="G1301" s="293" t="s">
        <v>418</v>
      </c>
      <c r="H1301" s="293" t="s">
        <v>3645</v>
      </c>
      <c r="I1301" s="287">
        <f t="shared" si="22"/>
        <v>0.20519999999999997</v>
      </c>
    </row>
    <row r="1302" spans="5:9" x14ac:dyDescent="0.3">
      <c r="E1302" s="76"/>
      <c r="F1302" s="76"/>
      <c r="G1302" s="293" t="s">
        <v>3606</v>
      </c>
      <c r="H1302" s="293" t="s">
        <v>3646</v>
      </c>
      <c r="I1302" s="287">
        <f t="shared" si="22"/>
        <v>-1</v>
      </c>
    </row>
    <row r="1303" spans="5:9" x14ac:dyDescent="0.3">
      <c r="E1303" s="76"/>
      <c r="F1303" s="76"/>
      <c r="G1303" s="293" t="s">
        <v>485</v>
      </c>
      <c r="H1303" s="293" t="s">
        <v>3646</v>
      </c>
      <c r="I1303" s="287">
        <f t="shared" si="22"/>
        <v>-1</v>
      </c>
    </row>
    <row r="1304" spans="5:9" x14ac:dyDescent="0.3">
      <c r="E1304" s="76"/>
      <c r="F1304" s="76"/>
      <c r="G1304" s="293" t="s">
        <v>4071</v>
      </c>
      <c r="H1304" s="293" t="s">
        <v>3646</v>
      </c>
      <c r="I1304" s="287">
        <f t="shared" si="22"/>
        <v>-1</v>
      </c>
    </row>
    <row r="1305" spans="5:9" x14ac:dyDescent="0.3">
      <c r="E1305" s="76"/>
      <c r="F1305" s="76"/>
      <c r="G1305" s="293" t="s">
        <v>418</v>
      </c>
      <c r="H1305" s="293" t="s">
        <v>3647</v>
      </c>
      <c r="I1305" s="287">
        <f t="shared" si="22"/>
        <v>0.20519999999999997</v>
      </c>
    </row>
    <row r="1306" spans="5:9" x14ac:dyDescent="0.3">
      <c r="E1306" s="76"/>
      <c r="F1306" s="76"/>
      <c r="G1306" s="293" t="s">
        <v>468</v>
      </c>
      <c r="H1306" s="293" t="s">
        <v>3647</v>
      </c>
      <c r="I1306" s="287">
        <f t="shared" si="22"/>
        <v>-1</v>
      </c>
    </row>
    <row r="1307" spans="5:9" x14ac:dyDescent="0.3">
      <c r="E1307" s="76"/>
      <c r="F1307" s="76"/>
      <c r="G1307" s="293" t="s">
        <v>418</v>
      </c>
      <c r="H1307" s="293" t="s">
        <v>3648</v>
      </c>
      <c r="I1307" s="287">
        <f t="shared" si="22"/>
        <v>0.20519999999999997</v>
      </c>
    </row>
    <row r="1308" spans="5:9" x14ac:dyDescent="0.3">
      <c r="E1308" s="76"/>
      <c r="F1308" s="76"/>
      <c r="G1308" s="293" t="s">
        <v>466</v>
      </c>
      <c r="H1308" s="293" t="s">
        <v>3648</v>
      </c>
      <c r="I1308" s="287">
        <f t="shared" si="22"/>
        <v>0.21866249999999998</v>
      </c>
    </row>
    <row r="1309" spans="5:9" x14ac:dyDescent="0.3">
      <c r="E1309" s="76"/>
      <c r="F1309" s="76"/>
      <c r="G1309" s="293" t="s">
        <v>466</v>
      </c>
      <c r="H1309" s="293" t="s">
        <v>3648</v>
      </c>
      <c r="I1309" s="287">
        <f t="shared" si="22"/>
        <v>0.21866249999999998</v>
      </c>
    </row>
    <row r="1310" spans="5:9" x14ac:dyDescent="0.3">
      <c r="E1310" s="76"/>
      <c r="F1310" s="76"/>
      <c r="G1310" s="293" t="s">
        <v>3606</v>
      </c>
      <c r="H1310" s="293" t="s">
        <v>3648</v>
      </c>
      <c r="I1310" s="287">
        <f t="shared" si="22"/>
        <v>-1</v>
      </c>
    </row>
    <row r="1311" spans="5:9" x14ac:dyDescent="0.3">
      <c r="E1311" s="76"/>
      <c r="F1311" s="76"/>
      <c r="G1311" s="293" t="s">
        <v>4141</v>
      </c>
      <c r="H1311" s="293" t="s">
        <v>3648</v>
      </c>
      <c r="I1311" s="287">
        <f t="shared" si="22"/>
        <v>-1</v>
      </c>
    </row>
    <row r="1312" spans="5:9" x14ac:dyDescent="0.3">
      <c r="E1312" s="76"/>
      <c r="F1312" s="76"/>
      <c r="G1312" s="293" t="s">
        <v>466</v>
      </c>
      <c r="H1312" s="293" t="s">
        <v>3649</v>
      </c>
      <c r="I1312" s="287">
        <f t="shared" si="22"/>
        <v>0.21866249999999998</v>
      </c>
    </row>
    <row r="1313" spans="5:9" x14ac:dyDescent="0.3">
      <c r="E1313" s="76"/>
      <c r="F1313" s="76"/>
      <c r="G1313" s="293" t="s">
        <v>3828</v>
      </c>
      <c r="H1313" s="293" t="s">
        <v>3650</v>
      </c>
      <c r="I1313" s="287">
        <f t="shared" si="22"/>
        <v>0.80600000000000005</v>
      </c>
    </row>
    <row r="1314" spans="5:9" x14ac:dyDescent="0.3">
      <c r="E1314" s="76"/>
      <c r="F1314" s="76"/>
      <c r="G1314" s="293" t="s">
        <v>3828</v>
      </c>
      <c r="H1314" s="293" t="s">
        <v>3650</v>
      </c>
      <c r="I1314" s="287">
        <f t="shared" si="22"/>
        <v>0.80600000000000005</v>
      </c>
    </row>
    <row r="1315" spans="5:9" x14ac:dyDescent="0.3">
      <c r="E1315" s="76"/>
      <c r="F1315" s="76"/>
      <c r="G1315" s="293" t="s">
        <v>399</v>
      </c>
      <c r="H1315" s="293" t="s">
        <v>3651</v>
      </c>
      <c r="I1315" s="287">
        <f t="shared" si="22"/>
        <v>-1</v>
      </c>
    </row>
    <row r="1316" spans="5:9" x14ac:dyDescent="0.3">
      <c r="E1316" s="76"/>
      <c r="F1316" s="76"/>
      <c r="G1316" s="293" t="s">
        <v>399</v>
      </c>
      <c r="H1316" s="293" t="s">
        <v>3651</v>
      </c>
      <c r="I1316" s="287">
        <f t="shared" si="22"/>
        <v>-1</v>
      </c>
    </row>
    <row r="1317" spans="5:9" x14ac:dyDescent="0.3">
      <c r="E1317" s="76"/>
      <c r="F1317" s="76"/>
      <c r="G1317" s="293" t="s">
        <v>3830</v>
      </c>
      <c r="H1317" s="293" t="s">
        <v>3652</v>
      </c>
      <c r="I1317" s="287">
        <f t="shared" si="22"/>
        <v>-1</v>
      </c>
    </row>
    <row r="1318" spans="5:9" x14ac:dyDescent="0.3">
      <c r="E1318" s="76"/>
      <c r="F1318" s="76"/>
      <c r="G1318" s="293" t="s">
        <v>3830</v>
      </c>
      <c r="H1318" s="293" t="s">
        <v>3652</v>
      </c>
      <c r="I1318" s="287">
        <f t="shared" si="22"/>
        <v>-1</v>
      </c>
    </row>
    <row r="1319" spans="5:9" x14ac:dyDescent="0.3">
      <c r="E1319" s="76"/>
      <c r="F1319" s="76"/>
      <c r="G1319" s="293" t="s">
        <v>3831</v>
      </c>
      <c r="H1319" s="293" t="s">
        <v>3653</v>
      </c>
      <c r="I1319" s="287">
        <f t="shared" si="22"/>
        <v>-1</v>
      </c>
    </row>
    <row r="1320" spans="5:9" x14ac:dyDescent="0.3">
      <c r="E1320" s="76"/>
      <c r="F1320" s="76"/>
      <c r="G1320" s="293" t="s">
        <v>3831</v>
      </c>
      <c r="H1320" s="293" t="s">
        <v>3653</v>
      </c>
      <c r="I1320" s="287">
        <f t="shared" si="22"/>
        <v>-1</v>
      </c>
    </row>
    <row r="1321" spans="5:9" x14ac:dyDescent="0.3">
      <c r="E1321" s="76"/>
      <c r="F1321" s="76"/>
      <c r="G1321" s="293" t="s">
        <v>3133</v>
      </c>
      <c r="H1321" s="293" t="s">
        <v>3654</v>
      </c>
      <c r="I1321" s="287">
        <f t="shared" si="22"/>
        <v>-1</v>
      </c>
    </row>
    <row r="1322" spans="5:9" x14ac:dyDescent="0.3">
      <c r="E1322" s="76"/>
      <c r="F1322" s="76"/>
      <c r="G1322" s="293" t="s">
        <v>3845</v>
      </c>
      <c r="H1322" s="293" t="s">
        <v>3655</v>
      </c>
      <c r="I1322" s="287">
        <f t="shared" si="22"/>
        <v>-1</v>
      </c>
    </row>
    <row r="1323" spans="5:9" x14ac:dyDescent="0.3">
      <c r="E1323" s="76"/>
      <c r="F1323" s="76"/>
      <c r="G1323" s="293" t="s">
        <v>3850</v>
      </c>
      <c r="H1323" s="293" t="s">
        <v>3656</v>
      </c>
      <c r="I1323" s="287">
        <f t="shared" si="22"/>
        <v>-1</v>
      </c>
    </row>
    <row r="1324" spans="5:9" x14ac:dyDescent="0.3">
      <c r="E1324" s="76"/>
      <c r="F1324" s="76"/>
      <c r="G1324" s="293" t="s">
        <v>3850</v>
      </c>
      <c r="H1324" s="293" t="s">
        <v>3657</v>
      </c>
      <c r="I1324" s="287">
        <f t="shared" si="22"/>
        <v>-1</v>
      </c>
    </row>
    <row r="1325" spans="5:9" x14ac:dyDescent="0.3">
      <c r="E1325" s="76"/>
      <c r="F1325" s="76"/>
      <c r="G1325" s="293" t="s">
        <v>3851</v>
      </c>
      <c r="H1325" s="293" t="s">
        <v>3658</v>
      </c>
      <c r="I1325" s="287">
        <f t="shared" si="22"/>
        <v>0.40332142857142855</v>
      </c>
    </row>
    <row r="1326" spans="5:9" x14ac:dyDescent="0.3">
      <c r="E1326" s="76"/>
      <c r="F1326" s="76"/>
      <c r="G1326" s="293" t="s">
        <v>3851</v>
      </c>
      <c r="H1326" s="293" t="s">
        <v>3659</v>
      </c>
      <c r="I1326" s="287">
        <f t="shared" si="22"/>
        <v>0.40332142857142855</v>
      </c>
    </row>
    <row r="1327" spans="5:9" x14ac:dyDescent="0.3">
      <c r="E1327" s="76"/>
      <c r="F1327" s="76"/>
      <c r="G1327" s="293" t="s">
        <v>3853</v>
      </c>
      <c r="H1327" s="293" t="s">
        <v>3660</v>
      </c>
      <c r="I1327" s="287">
        <f t="shared" si="22"/>
        <v>-1</v>
      </c>
    </row>
    <row r="1328" spans="5:9" x14ac:dyDescent="0.3">
      <c r="E1328" s="76"/>
      <c r="F1328" s="76"/>
      <c r="G1328" s="293" t="s">
        <v>3855</v>
      </c>
      <c r="H1328" s="293" t="s">
        <v>3661</v>
      </c>
      <c r="I1328" s="287">
        <f t="shared" si="22"/>
        <v>-1</v>
      </c>
    </row>
    <row r="1329" spans="5:9" x14ac:dyDescent="0.3">
      <c r="E1329" s="76"/>
      <c r="F1329" s="76"/>
      <c r="G1329" s="293" t="s">
        <v>3855</v>
      </c>
      <c r="H1329" s="293" t="s">
        <v>3661</v>
      </c>
      <c r="I1329" s="287">
        <f t="shared" si="22"/>
        <v>-1</v>
      </c>
    </row>
    <row r="1330" spans="5:9" x14ac:dyDescent="0.3">
      <c r="E1330" s="76"/>
      <c r="F1330" s="76"/>
      <c r="G1330" s="293" t="s">
        <v>3857</v>
      </c>
      <c r="H1330" s="293" t="s">
        <v>3662</v>
      </c>
      <c r="I1330" s="287">
        <f t="shared" si="22"/>
        <v>-1</v>
      </c>
    </row>
    <row r="1331" spans="5:9" x14ac:dyDescent="0.3">
      <c r="E1331" s="76"/>
      <c r="F1331" s="76"/>
      <c r="G1331" s="293" t="s">
        <v>3947</v>
      </c>
      <c r="H1331" s="293" t="s">
        <v>1461</v>
      </c>
      <c r="I1331" s="287">
        <f t="shared" si="22"/>
        <v>-1</v>
      </c>
    </row>
    <row r="1332" spans="5:9" x14ac:dyDescent="0.3">
      <c r="E1332" s="76"/>
      <c r="F1332" s="76"/>
      <c r="G1332" s="293" t="s">
        <v>3947</v>
      </c>
      <c r="H1332" s="293" t="s">
        <v>1461</v>
      </c>
      <c r="I1332" s="287">
        <f t="shared" si="22"/>
        <v>-1</v>
      </c>
    </row>
    <row r="1333" spans="5:9" x14ac:dyDescent="0.3">
      <c r="E1333" s="76"/>
      <c r="F1333" s="76"/>
      <c r="G1333" s="293" t="s">
        <v>3947</v>
      </c>
      <c r="H1333" s="293" t="s">
        <v>1461</v>
      </c>
      <c r="I1333" s="287">
        <f t="shared" si="22"/>
        <v>-1</v>
      </c>
    </row>
    <row r="1334" spans="5:9" x14ac:dyDescent="0.3">
      <c r="E1334" s="76"/>
      <c r="F1334" s="76"/>
      <c r="G1334" s="293" t="s">
        <v>4142</v>
      </c>
      <c r="H1334" s="293" t="s">
        <v>3663</v>
      </c>
      <c r="I1334" s="287">
        <f t="shared" si="22"/>
        <v>-1</v>
      </c>
    </row>
    <row r="1335" spans="5:9" x14ac:dyDescent="0.3">
      <c r="E1335" s="76"/>
      <c r="F1335" s="76"/>
      <c r="G1335" s="293" t="s">
        <v>4084</v>
      </c>
      <c r="H1335" s="293" t="s">
        <v>3663</v>
      </c>
      <c r="I1335" s="287">
        <f t="shared" si="22"/>
        <v>-1</v>
      </c>
    </row>
    <row r="1336" spans="5:9" x14ac:dyDescent="0.3">
      <c r="E1336" s="76"/>
      <c r="F1336" s="76"/>
      <c r="G1336" s="293" t="s">
        <v>4084</v>
      </c>
      <c r="H1336" s="293" t="s">
        <v>3663</v>
      </c>
      <c r="I1336" s="287">
        <f t="shared" si="22"/>
        <v>-1</v>
      </c>
    </row>
    <row r="1337" spans="5:9" x14ac:dyDescent="0.3">
      <c r="E1337" s="76"/>
      <c r="F1337" s="76"/>
      <c r="G1337" s="293" t="s">
        <v>3947</v>
      </c>
      <c r="H1337" s="293" t="s">
        <v>3664</v>
      </c>
      <c r="I1337" s="287">
        <f t="shared" si="22"/>
        <v>-1</v>
      </c>
    </row>
    <row r="1338" spans="5:9" x14ac:dyDescent="0.3">
      <c r="E1338" s="76"/>
      <c r="F1338" s="76"/>
      <c r="G1338" s="293" t="s">
        <v>3860</v>
      </c>
      <c r="H1338" s="293" t="s">
        <v>3665</v>
      </c>
      <c r="I1338" s="287">
        <f t="shared" si="22"/>
        <v>0.31025000000000003</v>
      </c>
    </row>
    <row r="1339" spans="5:9" x14ac:dyDescent="0.3">
      <c r="E1339" s="76"/>
      <c r="F1339" s="76"/>
      <c r="G1339" s="293" t="s">
        <v>4143</v>
      </c>
      <c r="H1339" s="293" t="s">
        <v>3666</v>
      </c>
      <c r="I1339" s="287">
        <f t="shared" si="22"/>
        <v>-1</v>
      </c>
    </row>
    <row r="1340" spans="5:9" x14ac:dyDescent="0.3">
      <c r="E1340" s="76"/>
      <c r="F1340" s="76"/>
      <c r="G1340" s="293" t="s">
        <v>4143</v>
      </c>
      <c r="H1340" s="293" t="s">
        <v>3667</v>
      </c>
      <c r="I1340" s="287">
        <f t="shared" si="22"/>
        <v>-1</v>
      </c>
    </row>
    <row r="1341" spans="5:9" x14ac:dyDescent="0.3">
      <c r="E1341" s="76"/>
      <c r="F1341" s="76"/>
      <c r="G1341" s="293" t="s">
        <v>393</v>
      </c>
      <c r="H1341" s="293" t="s">
        <v>392</v>
      </c>
      <c r="I1341" s="287">
        <f t="shared" si="22"/>
        <v>0.52942857142857147</v>
      </c>
    </row>
    <row r="1342" spans="5:9" x14ac:dyDescent="0.3">
      <c r="E1342" s="76"/>
      <c r="F1342" s="76"/>
      <c r="G1342" s="293" t="s">
        <v>393</v>
      </c>
      <c r="H1342" s="293" t="s">
        <v>392</v>
      </c>
      <c r="I1342" s="287">
        <f t="shared" si="22"/>
        <v>0.52942857142857147</v>
      </c>
    </row>
    <row r="1343" spans="5:9" x14ac:dyDescent="0.3">
      <c r="E1343" s="76"/>
      <c r="F1343" s="76"/>
      <c r="G1343" s="293" t="s">
        <v>4143</v>
      </c>
      <c r="H1343" s="293" t="s">
        <v>393</v>
      </c>
      <c r="I1343" s="287">
        <f t="shared" si="22"/>
        <v>-1</v>
      </c>
    </row>
    <row r="1344" spans="5:9" x14ac:dyDescent="0.3">
      <c r="E1344" s="76"/>
      <c r="F1344" s="76"/>
      <c r="G1344" s="293" t="s">
        <v>3867</v>
      </c>
      <c r="H1344" s="293" t="s">
        <v>3668</v>
      </c>
      <c r="I1344" s="287">
        <f t="shared" si="22"/>
        <v>-1</v>
      </c>
    </row>
    <row r="1345" spans="5:9" x14ac:dyDescent="0.3">
      <c r="E1345" s="76"/>
      <c r="F1345" s="76"/>
      <c r="G1345" s="293" t="s">
        <v>3134</v>
      </c>
      <c r="H1345" s="293" t="s">
        <v>3669</v>
      </c>
      <c r="I1345" s="287">
        <f t="shared" si="22"/>
        <v>-1</v>
      </c>
    </row>
    <row r="1346" spans="5:9" x14ac:dyDescent="0.3">
      <c r="E1346" s="76"/>
      <c r="F1346" s="76"/>
      <c r="G1346" s="293" t="s">
        <v>4144</v>
      </c>
      <c r="H1346" s="293" t="s">
        <v>1711</v>
      </c>
      <c r="I1346" s="287">
        <f t="shared" si="22"/>
        <v>-1</v>
      </c>
    </row>
    <row r="1347" spans="5:9" x14ac:dyDescent="0.3">
      <c r="E1347" s="76"/>
      <c r="F1347" s="76"/>
      <c r="G1347" s="293" t="s">
        <v>3892</v>
      </c>
      <c r="H1347" s="293" t="s">
        <v>1705</v>
      </c>
      <c r="I1347" s="287">
        <f t="shared" si="22"/>
        <v>-1</v>
      </c>
    </row>
    <row r="1348" spans="5:9" x14ac:dyDescent="0.3">
      <c r="E1348" s="76"/>
      <c r="F1348" s="76"/>
      <c r="G1348" s="293" t="s">
        <v>3895</v>
      </c>
      <c r="H1348" s="293" t="s">
        <v>3670</v>
      </c>
      <c r="I1348" s="287">
        <f t="shared" ref="I1348:I1411" si="23">IFERROR(AVERAGEIF(D$3:D$660,G1348,C$3:C$660),-1)</f>
        <v>0.91008695652173921</v>
      </c>
    </row>
    <row r="1349" spans="5:9" x14ac:dyDescent="0.3">
      <c r="E1349" s="76"/>
      <c r="F1349" s="76"/>
      <c r="G1349" s="293" t="s">
        <v>3897</v>
      </c>
      <c r="H1349" s="293" t="s">
        <v>3671</v>
      </c>
      <c r="I1349" s="287">
        <f t="shared" si="23"/>
        <v>-1</v>
      </c>
    </row>
    <row r="1350" spans="5:9" x14ac:dyDescent="0.3">
      <c r="E1350" s="76"/>
      <c r="F1350" s="76"/>
      <c r="G1350" s="293" t="s">
        <v>4089</v>
      </c>
      <c r="H1350" s="293" t="s">
        <v>1713</v>
      </c>
      <c r="I1350" s="287">
        <f t="shared" si="23"/>
        <v>-1</v>
      </c>
    </row>
    <row r="1351" spans="5:9" x14ac:dyDescent="0.3">
      <c r="E1351" s="76"/>
      <c r="F1351" s="76"/>
      <c r="G1351" s="293" t="s">
        <v>3898</v>
      </c>
      <c r="H1351" s="293" t="s">
        <v>3672</v>
      </c>
      <c r="I1351" s="287">
        <f t="shared" si="23"/>
        <v>-1</v>
      </c>
    </row>
    <row r="1352" spans="5:9" x14ac:dyDescent="0.3">
      <c r="E1352" s="76"/>
      <c r="F1352" s="76"/>
      <c r="G1352" s="293" t="s">
        <v>4087</v>
      </c>
      <c r="H1352" s="293" t="s">
        <v>1718</v>
      </c>
      <c r="I1352" s="287">
        <f t="shared" si="23"/>
        <v>0.94662499999999994</v>
      </c>
    </row>
    <row r="1353" spans="5:9" x14ac:dyDescent="0.3">
      <c r="E1353" s="76"/>
      <c r="F1353" s="76"/>
      <c r="G1353" s="293" t="s">
        <v>4074</v>
      </c>
      <c r="H1353" s="293" t="s">
        <v>1718</v>
      </c>
      <c r="I1353" s="287">
        <f t="shared" si="23"/>
        <v>1.0594852150537635</v>
      </c>
    </row>
    <row r="1354" spans="5:9" x14ac:dyDescent="0.3">
      <c r="E1354" s="76"/>
      <c r="F1354" s="76"/>
      <c r="G1354" s="293" t="s">
        <v>4074</v>
      </c>
      <c r="H1354" s="293" t="s">
        <v>1718</v>
      </c>
      <c r="I1354" s="287">
        <f t="shared" si="23"/>
        <v>1.0594852150537635</v>
      </c>
    </row>
    <row r="1355" spans="5:9" x14ac:dyDescent="0.3">
      <c r="E1355" s="76"/>
      <c r="F1355" s="76"/>
      <c r="G1355" s="293" t="s">
        <v>3900</v>
      </c>
      <c r="H1355" s="293" t="s">
        <v>1720</v>
      </c>
      <c r="I1355" s="287">
        <f t="shared" si="23"/>
        <v>0.90100000000000002</v>
      </c>
    </row>
    <row r="1356" spans="5:9" x14ac:dyDescent="0.3">
      <c r="E1356" s="76"/>
      <c r="F1356" s="76"/>
      <c r="G1356" s="293" t="s">
        <v>3901</v>
      </c>
      <c r="H1356" s="293" t="s">
        <v>2239</v>
      </c>
      <c r="I1356" s="287">
        <f t="shared" si="23"/>
        <v>-1</v>
      </c>
    </row>
    <row r="1357" spans="5:9" x14ac:dyDescent="0.3">
      <c r="E1357" s="76"/>
      <c r="F1357" s="76"/>
      <c r="G1357" s="293" t="s">
        <v>3901</v>
      </c>
      <c r="H1357" s="293" t="s">
        <v>2239</v>
      </c>
      <c r="I1357" s="287">
        <f t="shared" si="23"/>
        <v>-1</v>
      </c>
    </row>
    <row r="1358" spans="5:9" x14ac:dyDescent="0.3">
      <c r="E1358" s="76"/>
      <c r="F1358" s="76"/>
      <c r="G1358" s="293" t="s">
        <v>3902</v>
      </c>
      <c r="H1358" s="293" t="s">
        <v>1723</v>
      </c>
      <c r="I1358" s="287">
        <f t="shared" si="23"/>
        <v>0.90990000000000004</v>
      </c>
    </row>
    <row r="1359" spans="5:9" x14ac:dyDescent="0.3">
      <c r="E1359" s="76"/>
      <c r="F1359" s="76"/>
      <c r="G1359" s="293" t="s">
        <v>3903</v>
      </c>
      <c r="H1359" s="293" t="s">
        <v>1725</v>
      </c>
      <c r="I1359" s="287">
        <f t="shared" si="23"/>
        <v>0.83666666666666656</v>
      </c>
    </row>
    <row r="1360" spans="5:9" x14ac:dyDescent="0.3">
      <c r="E1360" s="76"/>
      <c r="F1360" s="76"/>
      <c r="G1360" s="293" t="s">
        <v>3904</v>
      </c>
      <c r="H1360" s="293" t="s">
        <v>1727</v>
      </c>
      <c r="I1360" s="287">
        <f t="shared" si="23"/>
        <v>0.66349999999999998</v>
      </c>
    </row>
    <row r="1361" spans="5:9" x14ac:dyDescent="0.3">
      <c r="E1361" s="76"/>
      <c r="F1361" s="76"/>
      <c r="G1361" s="293" t="s">
        <v>3905</v>
      </c>
      <c r="H1361" s="293" t="s">
        <v>1729</v>
      </c>
      <c r="I1361" s="287">
        <f t="shared" si="23"/>
        <v>-1</v>
      </c>
    </row>
    <row r="1362" spans="5:9" x14ac:dyDescent="0.3">
      <c r="E1362" s="76"/>
      <c r="F1362" s="76"/>
      <c r="G1362" s="293" t="s">
        <v>3852</v>
      </c>
      <c r="H1362" s="293" t="s">
        <v>3043</v>
      </c>
      <c r="I1362" s="287">
        <f t="shared" si="23"/>
        <v>-1</v>
      </c>
    </row>
    <row r="1363" spans="5:9" x14ac:dyDescent="0.3">
      <c r="E1363" s="76"/>
      <c r="F1363" s="76"/>
      <c r="G1363" s="293" t="s">
        <v>3906</v>
      </c>
      <c r="H1363" s="293" t="s">
        <v>3673</v>
      </c>
      <c r="I1363" s="287">
        <f t="shared" si="23"/>
        <v>-1</v>
      </c>
    </row>
    <row r="1364" spans="5:9" x14ac:dyDescent="0.3">
      <c r="E1364" s="76"/>
      <c r="F1364" s="76"/>
      <c r="G1364" s="293" t="s">
        <v>3906</v>
      </c>
      <c r="H1364" s="293" t="s">
        <v>3673</v>
      </c>
      <c r="I1364" s="287">
        <f t="shared" si="23"/>
        <v>-1</v>
      </c>
    </row>
    <row r="1365" spans="5:9" x14ac:dyDescent="0.3">
      <c r="E1365" s="76"/>
      <c r="F1365" s="76"/>
      <c r="G1365" s="293" t="s">
        <v>3907</v>
      </c>
      <c r="H1365" s="293" t="s">
        <v>3674</v>
      </c>
      <c r="I1365" s="287">
        <f t="shared" si="23"/>
        <v>-1</v>
      </c>
    </row>
    <row r="1366" spans="5:9" x14ac:dyDescent="0.3">
      <c r="E1366" s="76"/>
      <c r="F1366" s="76"/>
      <c r="G1366" s="293" t="s">
        <v>3907</v>
      </c>
      <c r="H1366" s="293" t="s">
        <v>3674</v>
      </c>
      <c r="I1366" s="287">
        <f t="shared" si="23"/>
        <v>-1</v>
      </c>
    </row>
    <row r="1367" spans="5:9" x14ac:dyDescent="0.3">
      <c r="E1367" s="76"/>
      <c r="F1367" s="76"/>
      <c r="G1367" s="293" t="s">
        <v>3913</v>
      </c>
      <c r="H1367" s="293" t="s">
        <v>3675</v>
      </c>
      <c r="I1367" s="287">
        <f t="shared" si="23"/>
        <v>-1</v>
      </c>
    </row>
    <row r="1368" spans="5:9" x14ac:dyDescent="0.3">
      <c r="E1368" s="76"/>
      <c r="F1368" s="76"/>
      <c r="G1368" s="293" t="s">
        <v>466</v>
      </c>
      <c r="H1368" s="293" t="s">
        <v>3676</v>
      </c>
      <c r="I1368" s="287">
        <f t="shared" si="23"/>
        <v>0.21866249999999998</v>
      </c>
    </row>
    <row r="1369" spans="5:9" x14ac:dyDescent="0.3">
      <c r="E1369" s="76"/>
      <c r="F1369" s="76"/>
      <c r="G1369" s="293" t="s">
        <v>3918</v>
      </c>
      <c r="H1369" s="293" t="s">
        <v>3677</v>
      </c>
      <c r="I1369" s="287">
        <f t="shared" si="23"/>
        <v>0.26858333333333334</v>
      </c>
    </row>
    <row r="1370" spans="5:9" x14ac:dyDescent="0.3">
      <c r="E1370" s="76"/>
      <c r="F1370" s="76"/>
      <c r="G1370" s="293" t="s">
        <v>3919</v>
      </c>
      <c r="H1370" s="293" t="s">
        <v>3678</v>
      </c>
      <c r="I1370" s="287">
        <f t="shared" si="23"/>
        <v>-1</v>
      </c>
    </row>
    <row r="1371" spans="5:9" x14ac:dyDescent="0.3">
      <c r="E1371" s="76"/>
      <c r="F1371" s="76"/>
      <c r="G1371" s="293" t="s">
        <v>3920</v>
      </c>
      <c r="H1371" s="293" t="s">
        <v>3679</v>
      </c>
      <c r="I1371" s="287">
        <f t="shared" si="23"/>
        <v>-1</v>
      </c>
    </row>
    <row r="1372" spans="5:9" x14ac:dyDescent="0.3">
      <c r="E1372" s="76"/>
      <c r="F1372" s="76"/>
      <c r="G1372" s="293" t="s">
        <v>3920</v>
      </c>
      <c r="H1372" s="293" t="s">
        <v>3679</v>
      </c>
      <c r="I1372" s="287">
        <f t="shared" si="23"/>
        <v>-1</v>
      </c>
    </row>
    <row r="1373" spans="5:9" x14ac:dyDescent="0.3">
      <c r="E1373" s="76"/>
      <c r="F1373" s="76"/>
      <c r="G1373" s="293" t="s">
        <v>3921</v>
      </c>
      <c r="H1373" s="293" t="s">
        <v>3680</v>
      </c>
      <c r="I1373" s="287">
        <f t="shared" si="23"/>
        <v>0.43527941176470586</v>
      </c>
    </row>
    <row r="1374" spans="5:9" x14ac:dyDescent="0.3">
      <c r="E1374" s="76"/>
      <c r="F1374" s="76"/>
      <c r="G1374" s="293" t="s">
        <v>3135</v>
      </c>
      <c r="H1374" s="293" t="s">
        <v>3681</v>
      </c>
      <c r="I1374" s="287">
        <f t="shared" si="23"/>
        <v>-1</v>
      </c>
    </row>
    <row r="1375" spans="5:9" x14ac:dyDescent="0.3">
      <c r="E1375" s="76"/>
      <c r="F1375" s="76"/>
      <c r="G1375" s="293" t="s">
        <v>3922</v>
      </c>
      <c r="H1375" s="293" t="s">
        <v>3682</v>
      </c>
      <c r="I1375" s="287">
        <f t="shared" si="23"/>
        <v>0.34649999999999997</v>
      </c>
    </row>
    <row r="1376" spans="5:9" x14ac:dyDescent="0.3">
      <c r="E1376" s="76"/>
      <c r="F1376" s="76"/>
      <c r="G1376" s="293" t="s">
        <v>3924</v>
      </c>
      <c r="H1376" s="293" t="s">
        <v>3683</v>
      </c>
      <c r="I1376" s="287">
        <f t="shared" si="23"/>
        <v>0.28060714285714283</v>
      </c>
    </row>
    <row r="1377" spans="5:9" x14ac:dyDescent="0.3">
      <c r="E1377" s="76"/>
      <c r="F1377" s="76"/>
      <c r="G1377" s="293" t="s">
        <v>3924</v>
      </c>
      <c r="H1377" s="293" t="s">
        <v>3683</v>
      </c>
      <c r="I1377" s="287">
        <f t="shared" si="23"/>
        <v>0.28060714285714283</v>
      </c>
    </row>
    <row r="1378" spans="5:9" x14ac:dyDescent="0.3">
      <c r="E1378" s="76"/>
      <c r="F1378" s="76"/>
      <c r="G1378" s="293" t="s">
        <v>3926</v>
      </c>
      <c r="H1378" s="293" t="s">
        <v>3684</v>
      </c>
      <c r="I1378" s="287">
        <f t="shared" si="23"/>
        <v>-1</v>
      </c>
    </row>
    <row r="1379" spans="5:9" x14ac:dyDescent="0.3">
      <c r="E1379" s="76"/>
      <c r="F1379" s="76"/>
      <c r="G1379" s="293" t="s">
        <v>101</v>
      </c>
      <c r="H1379" s="293" t="s">
        <v>3685</v>
      </c>
      <c r="I1379" s="287">
        <f t="shared" si="23"/>
        <v>-1</v>
      </c>
    </row>
    <row r="1380" spans="5:9" x14ac:dyDescent="0.3">
      <c r="E1380" s="76"/>
      <c r="F1380" s="76"/>
      <c r="G1380" s="293" t="s">
        <v>101</v>
      </c>
      <c r="H1380" s="293" t="s">
        <v>3686</v>
      </c>
      <c r="I1380" s="287">
        <f t="shared" si="23"/>
        <v>-1</v>
      </c>
    </row>
    <row r="1381" spans="5:9" x14ac:dyDescent="0.3">
      <c r="E1381" s="76"/>
      <c r="F1381" s="76"/>
      <c r="G1381" s="293" t="s">
        <v>162</v>
      </c>
      <c r="H1381" s="293" t="s">
        <v>3687</v>
      </c>
      <c r="I1381" s="287">
        <f t="shared" si="23"/>
        <v>-1</v>
      </c>
    </row>
    <row r="1382" spans="5:9" x14ac:dyDescent="0.3">
      <c r="E1382" s="76"/>
      <c r="F1382" s="76"/>
      <c r="G1382" s="293" t="s">
        <v>3928</v>
      </c>
      <c r="H1382" s="293" t="s">
        <v>3688</v>
      </c>
      <c r="I1382" s="287">
        <f t="shared" si="23"/>
        <v>-1</v>
      </c>
    </row>
    <row r="1383" spans="5:9" x14ac:dyDescent="0.3">
      <c r="E1383" s="76"/>
      <c r="F1383" s="76"/>
      <c r="G1383" s="293" t="s">
        <v>3928</v>
      </c>
      <c r="H1383" s="293" t="s">
        <v>3688</v>
      </c>
      <c r="I1383" s="287">
        <f t="shared" si="23"/>
        <v>-1</v>
      </c>
    </row>
    <row r="1384" spans="5:9" x14ac:dyDescent="0.3">
      <c r="E1384" s="76"/>
      <c r="F1384" s="76"/>
      <c r="G1384" s="293" t="s">
        <v>3931</v>
      </c>
      <c r="H1384" s="293" t="s">
        <v>3689</v>
      </c>
      <c r="I1384" s="287">
        <f t="shared" si="23"/>
        <v>0.38200000000000001</v>
      </c>
    </row>
    <row r="1385" spans="5:9" x14ac:dyDescent="0.3">
      <c r="E1385" s="76"/>
      <c r="F1385" s="76"/>
      <c r="G1385" s="293" t="s">
        <v>3136</v>
      </c>
      <c r="H1385" s="293" t="s">
        <v>3690</v>
      </c>
      <c r="I1385" s="287">
        <f t="shared" si="23"/>
        <v>-1</v>
      </c>
    </row>
    <row r="1386" spans="5:9" x14ac:dyDescent="0.3">
      <c r="E1386" s="76"/>
      <c r="F1386" s="76"/>
      <c r="G1386" s="293" t="s">
        <v>3916</v>
      </c>
      <c r="H1386" s="293" t="s">
        <v>3691</v>
      </c>
      <c r="I1386" s="287">
        <f t="shared" si="23"/>
        <v>-1</v>
      </c>
    </row>
    <row r="1387" spans="5:9" x14ac:dyDescent="0.3">
      <c r="E1387" s="76"/>
      <c r="F1387" s="76"/>
      <c r="G1387" s="293" t="s">
        <v>3137</v>
      </c>
      <c r="H1387" s="293" t="s">
        <v>3692</v>
      </c>
      <c r="I1387" s="287">
        <f t="shared" si="23"/>
        <v>-1</v>
      </c>
    </row>
    <row r="1388" spans="5:9" x14ac:dyDescent="0.3">
      <c r="E1388" s="76"/>
      <c r="F1388" s="76"/>
      <c r="G1388" s="293" t="s">
        <v>3137</v>
      </c>
      <c r="H1388" s="293" t="s">
        <v>3693</v>
      </c>
      <c r="I1388" s="287">
        <f t="shared" si="23"/>
        <v>-1</v>
      </c>
    </row>
    <row r="1389" spans="5:9" x14ac:dyDescent="0.3">
      <c r="E1389" s="76"/>
      <c r="F1389" s="76"/>
      <c r="G1389" s="293" t="s">
        <v>3137</v>
      </c>
      <c r="H1389" s="293" t="s">
        <v>3694</v>
      </c>
      <c r="I1389" s="287">
        <f t="shared" si="23"/>
        <v>-1</v>
      </c>
    </row>
    <row r="1390" spans="5:9" x14ac:dyDescent="0.3">
      <c r="E1390" s="76"/>
      <c r="F1390" s="76"/>
      <c r="G1390" s="293" t="s">
        <v>3137</v>
      </c>
      <c r="H1390" s="293" t="s">
        <v>3695</v>
      </c>
      <c r="I1390" s="287">
        <f t="shared" si="23"/>
        <v>-1</v>
      </c>
    </row>
    <row r="1391" spans="5:9" x14ac:dyDescent="0.3">
      <c r="E1391" s="76"/>
      <c r="F1391" s="76"/>
      <c r="G1391" s="293" t="s">
        <v>3940</v>
      </c>
      <c r="H1391" s="293" t="s">
        <v>3696</v>
      </c>
      <c r="I1391" s="287">
        <f t="shared" si="23"/>
        <v>-1</v>
      </c>
    </row>
    <row r="1392" spans="5:9" x14ac:dyDescent="0.3">
      <c r="E1392" s="76"/>
      <c r="F1392" s="76"/>
      <c r="G1392" s="293" t="s">
        <v>3137</v>
      </c>
      <c r="H1392" s="293" t="s">
        <v>3697</v>
      </c>
      <c r="I1392" s="287">
        <f t="shared" si="23"/>
        <v>-1</v>
      </c>
    </row>
    <row r="1393" spans="5:9" x14ac:dyDescent="0.3">
      <c r="E1393" s="76"/>
      <c r="F1393" s="76"/>
      <c r="G1393" s="293" t="s">
        <v>3138</v>
      </c>
      <c r="H1393" s="293" t="s">
        <v>3697</v>
      </c>
      <c r="I1393" s="287">
        <f t="shared" si="23"/>
        <v>-1</v>
      </c>
    </row>
    <row r="1394" spans="5:9" x14ac:dyDescent="0.3">
      <c r="E1394" s="76"/>
      <c r="F1394" s="76"/>
      <c r="G1394" s="293" t="s">
        <v>3938</v>
      </c>
      <c r="H1394" s="293" t="s">
        <v>3698</v>
      </c>
      <c r="I1394" s="287">
        <f t="shared" si="23"/>
        <v>-1</v>
      </c>
    </row>
    <row r="1395" spans="5:9" x14ac:dyDescent="0.3">
      <c r="E1395" s="76"/>
      <c r="F1395" s="76"/>
      <c r="G1395" s="293" t="s">
        <v>3805</v>
      </c>
      <c r="H1395" s="293" t="s">
        <v>3699</v>
      </c>
      <c r="I1395" s="287">
        <f t="shared" si="23"/>
        <v>-1</v>
      </c>
    </row>
    <row r="1396" spans="5:9" x14ac:dyDescent="0.3">
      <c r="E1396" s="76"/>
      <c r="F1396" s="76"/>
      <c r="G1396" s="293" t="s">
        <v>3805</v>
      </c>
      <c r="H1396" s="293" t="s">
        <v>3699</v>
      </c>
      <c r="I1396" s="287">
        <f t="shared" si="23"/>
        <v>-1</v>
      </c>
    </row>
    <row r="1397" spans="5:9" x14ac:dyDescent="0.3">
      <c r="E1397" s="76"/>
      <c r="F1397" s="76"/>
      <c r="G1397" s="293" t="s">
        <v>3805</v>
      </c>
      <c r="H1397" s="293" t="s">
        <v>3700</v>
      </c>
      <c r="I1397" s="287">
        <f t="shared" si="23"/>
        <v>-1</v>
      </c>
    </row>
    <row r="1398" spans="5:9" x14ac:dyDescent="0.3">
      <c r="E1398" s="76"/>
      <c r="F1398" s="76"/>
      <c r="G1398" s="293" t="s">
        <v>3937</v>
      </c>
      <c r="H1398" s="293" t="s">
        <v>3701</v>
      </c>
      <c r="I1398" s="287">
        <f t="shared" si="23"/>
        <v>-1</v>
      </c>
    </row>
    <row r="1399" spans="5:9" x14ac:dyDescent="0.3">
      <c r="E1399" s="76"/>
      <c r="F1399" s="76"/>
      <c r="G1399" s="293" t="s">
        <v>3935</v>
      </c>
      <c r="H1399" s="293" t="s">
        <v>3702</v>
      </c>
      <c r="I1399" s="287">
        <f t="shared" si="23"/>
        <v>0.25674999999999998</v>
      </c>
    </row>
    <row r="1400" spans="5:9" x14ac:dyDescent="0.3">
      <c r="E1400" s="76"/>
      <c r="F1400" s="76"/>
      <c r="G1400" s="293" t="s">
        <v>3938</v>
      </c>
      <c r="H1400" s="293" t="s">
        <v>3703</v>
      </c>
      <c r="I1400" s="287">
        <f t="shared" si="23"/>
        <v>-1</v>
      </c>
    </row>
    <row r="1401" spans="5:9" x14ac:dyDescent="0.3">
      <c r="E1401" s="76"/>
      <c r="F1401" s="76"/>
      <c r="G1401" s="293" t="s">
        <v>3941</v>
      </c>
      <c r="H1401" s="293" t="s">
        <v>3704</v>
      </c>
      <c r="I1401" s="287">
        <f t="shared" si="23"/>
        <v>-1</v>
      </c>
    </row>
    <row r="1402" spans="5:9" x14ac:dyDescent="0.3">
      <c r="E1402" s="76"/>
      <c r="F1402" s="76"/>
      <c r="G1402" s="293" t="s">
        <v>3942</v>
      </c>
      <c r="H1402" s="293" t="s">
        <v>3705</v>
      </c>
      <c r="I1402" s="287">
        <f t="shared" si="23"/>
        <v>-1</v>
      </c>
    </row>
    <row r="1403" spans="5:9" x14ac:dyDescent="0.3">
      <c r="E1403" s="76"/>
      <c r="F1403" s="76"/>
      <c r="G1403" s="293" t="s">
        <v>3942</v>
      </c>
      <c r="H1403" s="293" t="s">
        <v>3706</v>
      </c>
      <c r="I1403" s="287">
        <f t="shared" si="23"/>
        <v>-1</v>
      </c>
    </row>
    <row r="1404" spans="5:9" x14ac:dyDescent="0.3">
      <c r="E1404" s="76"/>
      <c r="F1404" s="76"/>
      <c r="G1404" s="293" t="s">
        <v>3942</v>
      </c>
      <c r="H1404" s="293" t="s">
        <v>3707</v>
      </c>
      <c r="I1404" s="287">
        <f t="shared" si="23"/>
        <v>-1</v>
      </c>
    </row>
    <row r="1405" spans="5:9" x14ac:dyDescent="0.3">
      <c r="E1405" s="76"/>
      <c r="F1405" s="76"/>
      <c r="G1405" s="293" t="s">
        <v>3942</v>
      </c>
      <c r="H1405" s="293" t="s">
        <v>3708</v>
      </c>
      <c r="I1405" s="287">
        <f t="shared" si="23"/>
        <v>-1</v>
      </c>
    </row>
    <row r="1406" spans="5:9" x14ac:dyDescent="0.3">
      <c r="E1406" s="76"/>
      <c r="F1406" s="76"/>
      <c r="G1406" s="293" t="s">
        <v>3942</v>
      </c>
      <c r="H1406" s="293" t="s">
        <v>3709</v>
      </c>
      <c r="I1406" s="287">
        <f t="shared" si="23"/>
        <v>-1</v>
      </c>
    </row>
    <row r="1407" spans="5:9" x14ac:dyDescent="0.3">
      <c r="E1407" s="76"/>
      <c r="F1407" s="76"/>
      <c r="G1407" s="293" t="s">
        <v>3942</v>
      </c>
      <c r="H1407" s="293" t="s">
        <v>3710</v>
      </c>
      <c r="I1407" s="287">
        <f t="shared" si="23"/>
        <v>-1</v>
      </c>
    </row>
    <row r="1408" spans="5:9" x14ac:dyDescent="0.3">
      <c r="E1408" s="76"/>
      <c r="F1408" s="76"/>
      <c r="G1408" s="293" t="s">
        <v>3942</v>
      </c>
      <c r="H1408" s="293" t="s">
        <v>3711</v>
      </c>
      <c r="I1408" s="287">
        <f t="shared" si="23"/>
        <v>-1</v>
      </c>
    </row>
    <row r="1409" spans="5:9" x14ac:dyDescent="0.3">
      <c r="E1409" s="76"/>
      <c r="F1409" s="76"/>
      <c r="G1409" s="293" t="s">
        <v>3942</v>
      </c>
      <c r="H1409" s="293" t="s">
        <v>3712</v>
      </c>
      <c r="I1409" s="287">
        <f t="shared" si="23"/>
        <v>-1</v>
      </c>
    </row>
    <row r="1410" spans="5:9" x14ac:dyDescent="0.3">
      <c r="E1410" s="76"/>
      <c r="F1410" s="76"/>
      <c r="G1410" s="293" t="s">
        <v>3942</v>
      </c>
      <c r="H1410" s="293" t="s">
        <v>3713</v>
      </c>
      <c r="I1410" s="287">
        <f t="shared" si="23"/>
        <v>-1</v>
      </c>
    </row>
    <row r="1411" spans="5:9" x14ac:dyDescent="0.3">
      <c r="E1411" s="76"/>
      <c r="F1411" s="76"/>
      <c r="G1411" s="293" t="s">
        <v>3942</v>
      </c>
      <c r="H1411" s="293" t="s">
        <v>3714</v>
      </c>
      <c r="I1411" s="287">
        <f t="shared" si="23"/>
        <v>-1</v>
      </c>
    </row>
    <row r="1412" spans="5:9" x14ac:dyDescent="0.3">
      <c r="E1412" s="76"/>
      <c r="F1412" s="76"/>
      <c r="G1412" s="293" t="s">
        <v>3942</v>
      </c>
      <c r="H1412" s="293" t="s">
        <v>3715</v>
      </c>
      <c r="I1412" s="287">
        <f t="shared" ref="I1412:I1475" si="24">IFERROR(AVERAGEIF(D$3:D$660,G1412,C$3:C$660),-1)</f>
        <v>-1</v>
      </c>
    </row>
    <row r="1413" spans="5:9" x14ac:dyDescent="0.3">
      <c r="E1413" s="76"/>
      <c r="F1413" s="76"/>
      <c r="G1413" s="293" t="s">
        <v>3942</v>
      </c>
      <c r="H1413" s="293" t="s">
        <v>3716</v>
      </c>
      <c r="I1413" s="287">
        <f t="shared" si="24"/>
        <v>-1</v>
      </c>
    </row>
    <row r="1414" spans="5:9" x14ac:dyDescent="0.3">
      <c r="E1414" s="76"/>
      <c r="F1414" s="76"/>
      <c r="G1414" s="293" t="s">
        <v>3942</v>
      </c>
      <c r="H1414" s="293" t="s">
        <v>3717</v>
      </c>
      <c r="I1414" s="287">
        <f t="shared" si="24"/>
        <v>-1</v>
      </c>
    </row>
    <row r="1415" spans="5:9" x14ac:dyDescent="0.3">
      <c r="E1415" s="76"/>
      <c r="F1415" s="76"/>
      <c r="G1415" s="293" t="s">
        <v>3942</v>
      </c>
      <c r="H1415" s="293" t="s">
        <v>3718</v>
      </c>
      <c r="I1415" s="287">
        <f t="shared" si="24"/>
        <v>-1</v>
      </c>
    </row>
    <row r="1416" spans="5:9" x14ac:dyDescent="0.3">
      <c r="E1416" s="76"/>
      <c r="F1416" s="76"/>
      <c r="G1416" s="293" t="s">
        <v>3942</v>
      </c>
      <c r="H1416" s="293" t="s">
        <v>3718</v>
      </c>
      <c r="I1416" s="287">
        <f t="shared" si="24"/>
        <v>-1</v>
      </c>
    </row>
    <row r="1417" spans="5:9" x14ac:dyDescent="0.3">
      <c r="E1417" s="76"/>
      <c r="F1417" s="76"/>
      <c r="G1417" s="293" t="s">
        <v>3942</v>
      </c>
      <c r="H1417" s="293" t="s">
        <v>3719</v>
      </c>
      <c r="I1417" s="287">
        <f t="shared" si="24"/>
        <v>-1</v>
      </c>
    </row>
    <row r="1418" spans="5:9" x14ac:dyDescent="0.3">
      <c r="E1418" s="76"/>
      <c r="F1418" s="76"/>
      <c r="G1418" s="293" t="s">
        <v>3942</v>
      </c>
      <c r="H1418" s="293" t="s">
        <v>3720</v>
      </c>
      <c r="I1418" s="287">
        <f t="shared" si="24"/>
        <v>-1</v>
      </c>
    </row>
    <row r="1419" spans="5:9" x14ac:dyDescent="0.3">
      <c r="E1419" s="76"/>
      <c r="F1419" s="76"/>
      <c r="G1419" s="293" t="s">
        <v>3942</v>
      </c>
      <c r="H1419" s="293" t="s">
        <v>3721</v>
      </c>
      <c r="I1419" s="287">
        <f t="shared" si="24"/>
        <v>-1</v>
      </c>
    </row>
    <row r="1420" spans="5:9" x14ac:dyDescent="0.3">
      <c r="E1420" s="76"/>
      <c r="F1420" s="76"/>
      <c r="G1420" s="293" t="s">
        <v>3942</v>
      </c>
      <c r="H1420" s="293" t="s">
        <v>3722</v>
      </c>
      <c r="I1420" s="287">
        <f t="shared" si="24"/>
        <v>-1</v>
      </c>
    </row>
    <row r="1421" spans="5:9" x14ac:dyDescent="0.3">
      <c r="E1421" s="76"/>
      <c r="F1421" s="76"/>
      <c r="G1421" s="293" t="s">
        <v>3938</v>
      </c>
      <c r="H1421" s="293" t="s">
        <v>3723</v>
      </c>
      <c r="I1421" s="287">
        <f t="shared" si="24"/>
        <v>-1</v>
      </c>
    </row>
    <row r="1422" spans="5:9" x14ac:dyDescent="0.3">
      <c r="E1422" s="76"/>
      <c r="F1422" s="76"/>
      <c r="G1422" s="293" t="s">
        <v>3942</v>
      </c>
      <c r="H1422" s="293" t="s">
        <v>3723</v>
      </c>
      <c r="I1422" s="287">
        <f t="shared" si="24"/>
        <v>-1</v>
      </c>
    </row>
    <row r="1423" spans="5:9" x14ac:dyDescent="0.3">
      <c r="E1423" s="76"/>
      <c r="F1423" s="76"/>
      <c r="G1423" s="293" t="s">
        <v>3942</v>
      </c>
      <c r="H1423" s="293" t="s">
        <v>3724</v>
      </c>
      <c r="I1423" s="287">
        <f t="shared" si="24"/>
        <v>-1</v>
      </c>
    </row>
    <row r="1424" spans="5:9" x14ac:dyDescent="0.3">
      <c r="E1424" s="76"/>
      <c r="F1424" s="76"/>
      <c r="G1424" s="293" t="s">
        <v>3942</v>
      </c>
      <c r="H1424" s="293" t="s">
        <v>3725</v>
      </c>
      <c r="I1424" s="287">
        <f t="shared" si="24"/>
        <v>-1</v>
      </c>
    </row>
    <row r="1425" spans="5:9" x14ac:dyDescent="0.3">
      <c r="E1425" s="76"/>
      <c r="F1425" s="76"/>
      <c r="G1425" s="293" t="s">
        <v>3942</v>
      </c>
      <c r="H1425" s="293" t="s">
        <v>3726</v>
      </c>
      <c r="I1425" s="287">
        <f t="shared" si="24"/>
        <v>-1</v>
      </c>
    </row>
    <row r="1426" spans="5:9" x14ac:dyDescent="0.3">
      <c r="E1426" s="76"/>
      <c r="F1426" s="76"/>
      <c r="G1426" s="293" t="s">
        <v>3942</v>
      </c>
      <c r="H1426" s="293" t="s">
        <v>3727</v>
      </c>
      <c r="I1426" s="287">
        <f t="shared" si="24"/>
        <v>-1</v>
      </c>
    </row>
    <row r="1427" spans="5:9" x14ac:dyDescent="0.3">
      <c r="E1427" s="76"/>
      <c r="F1427" s="76"/>
      <c r="G1427" s="293" t="s">
        <v>3942</v>
      </c>
      <c r="H1427" s="293" t="s">
        <v>3727</v>
      </c>
      <c r="I1427" s="287">
        <f t="shared" si="24"/>
        <v>-1</v>
      </c>
    </row>
    <row r="1428" spans="5:9" x14ac:dyDescent="0.3">
      <c r="E1428" s="76"/>
      <c r="F1428" s="76"/>
      <c r="G1428" s="293" t="s">
        <v>3942</v>
      </c>
      <c r="H1428" s="293" t="s">
        <v>3728</v>
      </c>
      <c r="I1428" s="287">
        <f t="shared" si="24"/>
        <v>-1</v>
      </c>
    </row>
    <row r="1429" spans="5:9" x14ac:dyDescent="0.3">
      <c r="E1429" s="76"/>
      <c r="F1429" s="76"/>
      <c r="G1429" s="293" t="s">
        <v>3942</v>
      </c>
      <c r="H1429" s="293" t="s">
        <v>3729</v>
      </c>
      <c r="I1429" s="287">
        <f t="shared" si="24"/>
        <v>-1</v>
      </c>
    </row>
    <row r="1430" spans="5:9" x14ac:dyDescent="0.3">
      <c r="E1430" s="76"/>
      <c r="F1430" s="76"/>
      <c r="G1430" s="293" t="s">
        <v>3942</v>
      </c>
      <c r="H1430" s="293" t="s">
        <v>3730</v>
      </c>
      <c r="I1430" s="287">
        <f t="shared" si="24"/>
        <v>-1</v>
      </c>
    </row>
    <row r="1431" spans="5:9" x14ac:dyDescent="0.3">
      <c r="E1431" s="76"/>
      <c r="F1431" s="76"/>
      <c r="G1431" s="293" t="s">
        <v>3942</v>
      </c>
      <c r="H1431" s="293" t="s">
        <v>3731</v>
      </c>
      <c r="I1431" s="287">
        <f t="shared" si="24"/>
        <v>-1</v>
      </c>
    </row>
    <row r="1432" spans="5:9" x14ac:dyDescent="0.3">
      <c r="E1432" s="76"/>
      <c r="F1432" s="76"/>
      <c r="G1432" s="293" t="s">
        <v>3942</v>
      </c>
      <c r="H1432" s="293" t="s">
        <v>3732</v>
      </c>
      <c r="I1432" s="287">
        <f t="shared" si="24"/>
        <v>-1</v>
      </c>
    </row>
    <row r="1433" spans="5:9" x14ac:dyDescent="0.3">
      <c r="E1433" s="76"/>
      <c r="F1433" s="76"/>
      <c r="G1433" s="293" t="s">
        <v>3942</v>
      </c>
      <c r="H1433" s="293" t="s">
        <v>3733</v>
      </c>
      <c r="I1433" s="287">
        <f t="shared" si="24"/>
        <v>-1</v>
      </c>
    </row>
    <row r="1434" spans="5:9" x14ac:dyDescent="0.3">
      <c r="E1434" s="76"/>
      <c r="F1434" s="76"/>
      <c r="G1434" s="293" t="s">
        <v>3942</v>
      </c>
      <c r="H1434" s="293" t="s">
        <v>3734</v>
      </c>
      <c r="I1434" s="287">
        <f t="shared" si="24"/>
        <v>-1</v>
      </c>
    </row>
    <row r="1435" spans="5:9" x14ac:dyDescent="0.3">
      <c r="E1435" s="76"/>
      <c r="F1435" s="76"/>
      <c r="G1435" s="293" t="s">
        <v>3942</v>
      </c>
      <c r="H1435" s="293" t="s">
        <v>3735</v>
      </c>
      <c r="I1435" s="287">
        <f t="shared" si="24"/>
        <v>-1</v>
      </c>
    </row>
    <row r="1436" spans="5:9" x14ac:dyDescent="0.3">
      <c r="E1436" s="76"/>
      <c r="F1436" s="76"/>
      <c r="G1436" s="293" t="s">
        <v>3942</v>
      </c>
      <c r="H1436" s="293" t="s">
        <v>3736</v>
      </c>
      <c r="I1436" s="287">
        <f t="shared" si="24"/>
        <v>-1</v>
      </c>
    </row>
    <row r="1437" spans="5:9" x14ac:dyDescent="0.3">
      <c r="E1437" s="76"/>
      <c r="F1437" s="76"/>
      <c r="G1437" s="293" t="s">
        <v>3946</v>
      </c>
      <c r="H1437" s="293" t="s">
        <v>3737</v>
      </c>
      <c r="I1437" s="287">
        <f t="shared" si="24"/>
        <v>-1</v>
      </c>
    </row>
    <row r="1438" spans="5:9" x14ac:dyDescent="0.3">
      <c r="E1438" s="76"/>
      <c r="F1438" s="76"/>
      <c r="G1438" s="293" t="s">
        <v>4045</v>
      </c>
      <c r="H1438" s="293" t="s">
        <v>3738</v>
      </c>
      <c r="I1438" s="287">
        <f t="shared" si="24"/>
        <v>-1</v>
      </c>
    </row>
    <row r="1439" spans="5:9" x14ac:dyDescent="0.3">
      <c r="E1439" s="76"/>
      <c r="F1439" s="76"/>
      <c r="G1439" s="293" t="s">
        <v>4050</v>
      </c>
      <c r="H1439" s="293" t="s">
        <v>3738</v>
      </c>
      <c r="I1439" s="287">
        <f t="shared" si="24"/>
        <v>-1</v>
      </c>
    </row>
    <row r="1440" spans="5:9" x14ac:dyDescent="0.3">
      <c r="E1440" s="76"/>
      <c r="F1440" s="76"/>
      <c r="G1440" s="293" t="s">
        <v>4051</v>
      </c>
      <c r="H1440" s="293" t="s">
        <v>3738</v>
      </c>
      <c r="I1440" s="287">
        <f t="shared" si="24"/>
        <v>0.43780555555555561</v>
      </c>
    </row>
    <row r="1441" spans="5:9" x14ac:dyDescent="0.3">
      <c r="E1441" s="76"/>
      <c r="F1441" s="76"/>
      <c r="G1441" s="293" t="s">
        <v>3949</v>
      </c>
      <c r="H1441" s="293" t="s">
        <v>3738</v>
      </c>
      <c r="I1441" s="287">
        <f t="shared" si="24"/>
        <v>0.25650000000000001</v>
      </c>
    </row>
    <row r="1442" spans="5:9" x14ac:dyDescent="0.3">
      <c r="E1442" s="76"/>
      <c r="F1442" s="76"/>
      <c r="G1442" s="293" t="s">
        <v>427</v>
      </c>
      <c r="H1442" s="293" t="s">
        <v>3739</v>
      </c>
      <c r="I1442" s="287">
        <f t="shared" si="24"/>
        <v>0.27691406250000006</v>
      </c>
    </row>
    <row r="1443" spans="5:9" x14ac:dyDescent="0.3">
      <c r="E1443" s="76"/>
      <c r="F1443" s="76"/>
      <c r="G1443" s="293" t="s">
        <v>4051</v>
      </c>
      <c r="H1443" s="293" t="s">
        <v>3740</v>
      </c>
      <c r="I1443" s="287">
        <f t="shared" si="24"/>
        <v>0.43780555555555561</v>
      </c>
    </row>
    <row r="1444" spans="5:9" x14ac:dyDescent="0.3">
      <c r="E1444" s="76"/>
      <c r="F1444" s="76"/>
      <c r="G1444" s="293" t="s">
        <v>4051</v>
      </c>
      <c r="H1444" s="293" t="s">
        <v>3740</v>
      </c>
      <c r="I1444" s="287">
        <f t="shared" si="24"/>
        <v>0.43780555555555561</v>
      </c>
    </row>
    <row r="1445" spans="5:9" x14ac:dyDescent="0.3">
      <c r="E1445" s="76"/>
      <c r="F1445" s="76"/>
      <c r="G1445" s="293" t="s">
        <v>3947</v>
      </c>
      <c r="H1445" s="293" t="s">
        <v>3740</v>
      </c>
      <c r="I1445" s="287">
        <f t="shared" si="24"/>
        <v>-1</v>
      </c>
    </row>
    <row r="1446" spans="5:9" x14ac:dyDescent="0.3">
      <c r="E1446" s="76"/>
      <c r="F1446" s="76"/>
      <c r="G1446" s="293" t="s">
        <v>523</v>
      </c>
      <c r="H1446" s="293" t="s">
        <v>3740</v>
      </c>
      <c r="I1446" s="287">
        <f t="shared" si="24"/>
        <v>0.32</v>
      </c>
    </row>
    <row r="1447" spans="5:9" x14ac:dyDescent="0.3">
      <c r="E1447" s="76"/>
      <c r="F1447" s="76"/>
      <c r="G1447" s="293" t="s">
        <v>3949</v>
      </c>
      <c r="H1447" s="293" t="s">
        <v>3741</v>
      </c>
      <c r="I1447" s="287">
        <f t="shared" si="24"/>
        <v>0.25650000000000001</v>
      </c>
    </row>
    <row r="1448" spans="5:9" x14ac:dyDescent="0.3">
      <c r="E1448" s="76"/>
      <c r="F1448" s="76"/>
      <c r="G1448" s="293" t="s">
        <v>3953</v>
      </c>
      <c r="H1448" s="293" t="s">
        <v>3742</v>
      </c>
      <c r="I1448" s="287">
        <f t="shared" si="24"/>
        <v>0.27374999999999999</v>
      </c>
    </row>
    <row r="1449" spans="5:9" x14ac:dyDescent="0.3">
      <c r="E1449" s="76"/>
      <c r="F1449" s="76"/>
      <c r="G1449" s="293" t="s">
        <v>3953</v>
      </c>
      <c r="H1449" s="293" t="s">
        <v>3742</v>
      </c>
      <c r="I1449" s="287">
        <f t="shared" si="24"/>
        <v>0.27374999999999999</v>
      </c>
    </row>
    <row r="1450" spans="5:9" x14ac:dyDescent="0.3">
      <c r="E1450" s="76"/>
      <c r="F1450" s="76"/>
      <c r="G1450" s="293" t="s">
        <v>3953</v>
      </c>
      <c r="H1450" s="293" t="s">
        <v>3743</v>
      </c>
      <c r="I1450" s="287">
        <f t="shared" si="24"/>
        <v>0.27374999999999999</v>
      </c>
    </row>
    <row r="1451" spans="5:9" x14ac:dyDescent="0.3">
      <c r="E1451" s="76"/>
      <c r="F1451" s="76"/>
      <c r="G1451" s="293" t="s">
        <v>3139</v>
      </c>
      <c r="H1451" s="293" t="s">
        <v>3744</v>
      </c>
      <c r="I1451" s="287">
        <f t="shared" si="24"/>
        <v>-1</v>
      </c>
    </row>
    <row r="1452" spans="5:9" x14ac:dyDescent="0.3">
      <c r="E1452" s="76"/>
      <c r="F1452" s="76"/>
      <c r="G1452" s="293" t="s">
        <v>3957</v>
      </c>
      <c r="H1452" s="293" t="s">
        <v>3745</v>
      </c>
      <c r="I1452" s="287">
        <f t="shared" si="24"/>
        <v>-1</v>
      </c>
    </row>
    <row r="1453" spans="5:9" x14ac:dyDescent="0.3">
      <c r="E1453" s="76"/>
      <c r="F1453" s="76"/>
      <c r="G1453" s="293" t="s">
        <v>3128</v>
      </c>
      <c r="H1453" s="293" t="s">
        <v>3746</v>
      </c>
      <c r="I1453" s="287">
        <f t="shared" si="24"/>
        <v>0.55349999999999999</v>
      </c>
    </row>
    <row r="1454" spans="5:9" x14ac:dyDescent="0.3">
      <c r="E1454" s="76"/>
      <c r="F1454" s="76"/>
      <c r="G1454" s="293" t="s">
        <v>3627</v>
      </c>
      <c r="H1454" s="293" t="s">
        <v>3747</v>
      </c>
      <c r="I1454" s="287">
        <f t="shared" si="24"/>
        <v>0.38822550831792918</v>
      </c>
    </row>
    <row r="1455" spans="5:9" x14ac:dyDescent="0.3">
      <c r="E1455" s="76"/>
      <c r="F1455" s="76"/>
      <c r="G1455" s="293" t="s">
        <v>3627</v>
      </c>
      <c r="H1455" s="293" t="s">
        <v>3747</v>
      </c>
      <c r="I1455" s="287">
        <f t="shared" si="24"/>
        <v>0.38822550831792918</v>
      </c>
    </row>
    <row r="1456" spans="5:9" x14ac:dyDescent="0.3">
      <c r="E1456" s="76"/>
      <c r="F1456" s="76"/>
      <c r="G1456" s="293" t="s">
        <v>3636</v>
      </c>
      <c r="H1456" s="293" t="s">
        <v>3748</v>
      </c>
      <c r="I1456" s="287">
        <f t="shared" si="24"/>
        <v>0.38265909090909084</v>
      </c>
    </row>
    <row r="1457" spans="5:9" x14ac:dyDescent="0.3">
      <c r="E1457" s="76"/>
      <c r="F1457" s="76"/>
      <c r="G1457" s="293" t="s">
        <v>3959</v>
      </c>
      <c r="H1457" s="293" t="s">
        <v>3749</v>
      </c>
      <c r="I1457" s="287">
        <f t="shared" si="24"/>
        <v>-1</v>
      </c>
    </row>
    <row r="1458" spans="5:9" x14ac:dyDescent="0.3">
      <c r="E1458" s="76"/>
      <c r="F1458" s="76"/>
      <c r="G1458" s="293" t="s">
        <v>3961</v>
      </c>
      <c r="H1458" s="293" t="s">
        <v>3750</v>
      </c>
      <c r="I1458" s="287">
        <f t="shared" si="24"/>
        <v>0.24431249999999999</v>
      </c>
    </row>
    <row r="1459" spans="5:9" x14ac:dyDescent="0.3">
      <c r="E1459" s="76"/>
      <c r="F1459" s="76"/>
      <c r="G1459" s="293" t="s">
        <v>3961</v>
      </c>
      <c r="H1459" s="293" t="s">
        <v>3750</v>
      </c>
      <c r="I1459" s="287">
        <f t="shared" si="24"/>
        <v>0.24431249999999999</v>
      </c>
    </row>
    <row r="1460" spans="5:9" x14ac:dyDescent="0.3">
      <c r="E1460" s="76"/>
      <c r="F1460" s="76"/>
      <c r="G1460" s="293" t="s">
        <v>3978</v>
      </c>
      <c r="H1460" s="293" t="s">
        <v>3751</v>
      </c>
      <c r="I1460" s="287">
        <f t="shared" si="24"/>
        <v>-1</v>
      </c>
    </row>
    <row r="1461" spans="5:9" x14ac:dyDescent="0.3">
      <c r="E1461" s="76"/>
      <c r="F1461" s="76"/>
      <c r="G1461" s="293" t="s">
        <v>3962</v>
      </c>
      <c r="H1461" s="293" t="s">
        <v>3751</v>
      </c>
      <c r="I1461" s="287">
        <f t="shared" si="24"/>
        <v>-1</v>
      </c>
    </row>
    <row r="1462" spans="5:9" x14ac:dyDescent="0.3">
      <c r="E1462" s="76"/>
      <c r="F1462" s="76"/>
      <c r="G1462" s="293" t="s">
        <v>3966</v>
      </c>
      <c r="H1462" s="293" t="s">
        <v>3752</v>
      </c>
      <c r="I1462" s="287">
        <f t="shared" si="24"/>
        <v>0.27350000000000002</v>
      </c>
    </row>
    <row r="1463" spans="5:9" x14ac:dyDescent="0.3">
      <c r="E1463" s="76"/>
      <c r="F1463" s="76"/>
      <c r="G1463" s="293" t="s">
        <v>3966</v>
      </c>
      <c r="H1463" s="293" t="s">
        <v>3752</v>
      </c>
      <c r="I1463" s="287">
        <f t="shared" si="24"/>
        <v>0.27350000000000002</v>
      </c>
    </row>
    <row r="1464" spans="5:9" x14ac:dyDescent="0.3">
      <c r="E1464" s="76"/>
      <c r="F1464" s="76"/>
      <c r="G1464" s="293" t="s">
        <v>3966</v>
      </c>
      <c r="H1464" s="293" t="s">
        <v>3753</v>
      </c>
      <c r="I1464" s="287">
        <f t="shared" si="24"/>
        <v>0.27350000000000002</v>
      </c>
    </row>
    <row r="1465" spans="5:9" x14ac:dyDescent="0.3">
      <c r="E1465" s="76"/>
      <c r="F1465" s="76"/>
      <c r="G1465" s="293" t="s">
        <v>3967</v>
      </c>
      <c r="H1465" s="293" t="s">
        <v>3754</v>
      </c>
      <c r="I1465" s="287">
        <f t="shared" si="24"/>
        <v>0.23900000000000002</v>
      </c>
    </row>
    <row r="1466" spans="5:9" x14ac:dyDescent="0.3">
      <c r="E1466" s="76"/>
      <c r="F1466" s="76"/>
      <c r="G1466" s="293" t="s">
        <v>3968</v>
      </c>
      <c r="H1466" s="293" t="s">
        <v>3755</v>
      </c>
      <c r="I1466" s="287">
        <f t="shared" si="24"/>
        <v>-1</v>
      </c>
    </row>
    <row r="1467" spans="5:9" x14ac:dyDescent="0.3">
      <c r="E1467" s="76"/>
      <c r="F1467" s="76"/>
      <c r="G1467" s="293" t="s">
        <v>3140</v>
      </c>
      <c r="H1467" s="293" t="s">
        <v>3756</v>
      </c>
      <c r="I1467" s="287">
        <f t="shared" si="24"/>
        <v>-1</v>
      </c>
    </row>
    <row r="1468" spans="5:9" x14ac:dyDescent="0.3">
      <c r="E1468" s="76"/>
      <c r="F1468" s="76"/>
      <c r="G1468" s="293" t="s">
        <v>3140</v>
      </c>
      <c r="H1468" s="293" t="s">
        <v>3756</v>
      </c>
      <c r="I1468" s="287">
        <f t="shared" si="24"/>
        <v>-1</v>
      </c>
    </row>
    <row r="1469" spans="5:9" x14ac:dyDescent="0.3">
      <c r="E1469" s="76"/>
      <c r="F1469" s="76"/>
      <c r="G1469" s="293" t="s">
        <v>3969</v>
      </c>
      <c r="H1469" s="293" t="s">
        <v>3757</v>
      </c>
      <c r="I1469" s="287">
        <f t="shared" si="24"/>
        <v>0.32199999999999995</v>
      </c>
    </row>
    <row r="1470" spans="5:9" x14ac:dyDescent="0.3">
      <c r="E1470" s="76"/>
      <c r="F1470" s="76"/>
      <c r="G1470" s="293" t="s">
        <v>3970</v>
      </c>
      <c r="H1470" s="293" t="s">
        <v>3758</v>
      </c>
      <c r="I1470" s="287">
        <f t="shared" si="24"/>
        <v>-1</v>
      </c>
    </row>
    <row r="1471" spans="5:9" x14ac:dyDescent="0.3">
      <c r="E1471" s="76"/>
      <c r="F1471" s="76"/>
      <c r="G1471" s="293" t="s">
        <v>3971</v>
      </c>
      <c r="H1471" s="293" t="s">
        <v>3081</v>
      </c>
      <c r="I1471" s="287">
        <f t="shared" si="24"/>
        <v>0.26750000000000007</v>
      </c>
    </row>
    <row r="1472" spans="5:9" x14ac:dyDescent="0.3">
      <c r="E1472" s="76"/>
      <c r="F1472" s="76"/>
      <c r="G1472" s="293" t="s">
        <v>3972</v>
      </c>
      <c r="H1472" s="293" t="s">
        <v>3759</v>
      </c>
      <c r="I1472" s="287">
        <f t="shared" si="24"/>
        <v>-1</v>
      </c>
    </row>
    <row r="1473" spans="5:9" x14ac:dyDescent="0.3">
      <c r="E1473" s="76"/>
      <c r="F1473" s="76"/>
      <c r="G1473" s="293" t="s">
        <v>3976</v>
      </c>
      <c r="H1473" s="293" t="s">
        <v>3760</v>
      </c>
      <c r="I1473" s="287">
        <f t="shared" si="24"/>
        <v>-1</v>
      </c>
    </row>
    <row r="1474" spans="5:9" x14ac:dyDescent="0.3">
      <c r="E1474" s="76"/>
      <c r="F1474" s="76"/>
      <c r="G1474" s="293" t="s">
        <v>3980</v>
      </c>
      <c r="H1474" s="293" t="s">
        <v>3760</v>
      </c>
      <c r="I1474" s="287">
        <f t="shared" si="24"/>
        <v>-1</v>
      </c>
    </row>
    <row r="1475" spans="5:9" x14ac:dyDescent="0.3">
      <c r="E1475" s="76"/>
      <c r="F1475" s="76"/>
      <c r="G1475" s="293" t="s">
        <v>3975</v>
      </c>
      <c r="H1475" s="293" t="s">
        <v>3761</v>
      </c>
      <c r="I1475" s="287">
        <f t="shared" si="24"/>
        <v>-1</v>
      </c>
    </row>
    <row r="1476" spans="5:9" x14ac:dyDescent="0.3">
      <c r="E1476" s="76"/>
      <c r="F1476" s="76"/>
      <c r="G1476" s="293" t="s">
        <v>3141</v>
      </c>
      <c r="H1476" s="293" t="s">
        <v>2265</v>
      </c>
      <c r="I1476" s="287">
        <f t="shared" ref="I1476:I1539" si="25">IFERROR(AVERAGEIF(D$3:D$660,G1476,C$3:C$660),-1)</f>
        <v>-1</v>
      </c>
    </row>
    <row r="1477" spans="5:9" x14ac:dyDescent="0.3">
      <c r="E1477" s="76"/>
      <c r="F1477" s="76"/>
      <c r="G1477" s="293" t="s">
        <v>3141</v>
      </c>
      <c r="H1477" s="293" t="s">
        <v>2265</v>
      </c>
      <c r="I1477" s="287">
        <f t="shared" si="25"/>
        <v>-1</v>
      </c>
    </row>
    <row r="1478" spans="5:9" x14ac:dyDescent="0.3">
      <c r="E1478" s="76"/>
      <c r="F1478" s="76"/>
      <c r="G1478" s="293" t="s">
        <v>3987</v>
      </c>
      <c r="H1478" s="293" t="s">
        <v>3762</v>
      </c>
      <c r="I1478" s="287">
        <f t="shared" si="25"/>
        <v>-1</v>
      </c>
    </row>
    <row r="1479" spans="5:9" x14ac:dyDescent="0.3">
      <c r="E1479" s="76"/>
      <c r="F1479" s="76"/>
      <c r="G1479" s="293" t="s">
        <v>3994</v>
      </c>
      <c r="H1479" s="293" t="s">
        <v>3763</v>
      </c>
      <c r="I1479" s="287">
        <f t="shared" si="25"/>
        <v>-1</v>
      </c>
    </row>
    <row r="1480" spans="5:9" x14ac:dyDescent="0.3">
      <c r="E1480" s="76"/>
      <c r="F1480" s="76"/>
      <c r="G1480" s="293" t="s">
        <v>3997</v>
      </c>
      <c r="H1480" s="293" t="s">
        <v>3764</v>
      </c>
      <c r="I1480" s="287">
        <f t="shared" si="25"/>
        <v>-1</v>
      </c>
    </row>
    <row r="1481" spans="5:9" x14ac:dyDescent="0.3">
      <c r="E1481" s="76"/>
      <c r="F1481" s="76"/>
      <c r="G1481" s="293" t="s">
        <v>4001</v>
      </c>
      <c r="H1481" s="293" t="s">
        <v>3765</v>
      </c>
      <c r="I1481" s="287">
        <f t="shared" si="25"/>
        <v>0.2593333333333333</v>
      </c>
    </row>
    <row r="1482" spans="5:9" x14ac:dyDescent="0.3">
      <c r="E1482" s="76"/>
      <c r="F1482" s="76"/>
      <c r="G1482" s="293" t="s">
        <v>3142</v>
      </c>
      <c r="H1482" s="293" t="s">
        <v>3765</v>
      </c>
      <c r="I1482" s="287">
        <f t="shared" si="25"/>
        <v>-1</v>
      </c>
    </row>
    <row r="1483" spans="5:9" x14ac:dyDescent="0.3">
      <c r="E1483" s="76"/>
      <c r="F1483" s="76"/>
      <c r="G1483" s="293" t="s">
        <v>4006</v>
      </c>
      <c r="H1483" s="293" t="s">
        <v>3766</v>
      </c>
      <c r="I1483" s="287">
        <f t="shared" si="25"/>
        <v>-1</v>
      </c>
    </row>
    <row r="1484" spans="5:9" x14ac:dyDescent="0.3">
      <c r="E1484" s="76"/>
      <c r="F1484" s="76"/>
      <c r="G1484" s="293" t="s">
        <v>4013</v>
      </c>
      <c r="H1484" s="293" t="s">
        <v>3767</v>
      </c>
      <c r="I1484" s="287">
        <f t="shared" si="25"/>
        <v>-1</v>
      </c>
    </row>
    <row r="1485" spans="5:9" x14ac:dyDescent="0.3">
      <c r="E1485" s="76"/>
      <c r="F1485" s="76"/>
      <c r="G1485" s="293" t="s">
        <v>4013</v>
      </c>
      <c r="H1485" s="293" t="s">
        <v>3767</v>
      </c>
      <c r="I1485" s="287">
        <f t="shared" si="25"/>
        <v>-1</v>
      </c>
    </row>
    <row r="1486" spans="5:9" x14ac:dyDescent="0.3">
      <c r="E1486" s="76"/>
      <c r="F1486" s="76"/>
      <c r="G1486" s="293" t="s">
        <v>4024</v>
      </c>
      <c r="H1486" s="293" t="s">
        <v>3768</v>
      </c>
      <c r="I1486" s="287">
        <f t="shared" si="25"/>
        <v>-1</v>
      </c>
    </row>
    <row r="1487" spans="5:9" x14ac:dyDescent="0.3">
      <c r="E1487" s="76"/>
      <c r="F1487" s="76"/>
      <c r="G1487" s="293" t="s">
        <v>4024</v>
      </c>
      <c r="H1487" s="293" t="s">
        <v>3768</v>
      </c>
      <c r="I1487" s="287">
        <f t="shared" si="25"/>
        <v>-1</v>
      </c>
    </row>
    <row r="1488" spans="5:9" x14ac:dyDescent="0.3">
      <c r="E1488" s="76"/>
      <c r="F1488" s="76"/>
      <c r="G1488" s="293" t="s">
        <v>4024</v>
      </c>
      <c r="H1488" s="293" t="s">
        <v>3769</v>
      </c>
      <c r="I1488" s="287">
        <f t="shared" si="25"/>
        <v>-1</v>
      </c>
    </row>
    <row r="1489" spans="5:9" x14ac:dyDescent="0.3">
      <c r="E1489" s="76"/>
      <c r="F1489" s="76"/>
      <c r="G1489" s="293" t="s">
        <v>4027</v>
      </c>
      <c r="H1489" s="293" t="s">
        <v>3770</v>
      </c>
      <c r="I1489" s="287">
        <f t="shared" si="25"/>
        <v>-1</v>
      </c>
    </row>
    <row r="1490" spans="5:9" x14ac:dyDescent="0.3">
      <c r="E1490" s="76"/>
      <c r="F1490" s="76"/>
      <c r="G1490" s="293" t="s">
        <v>4030</v>
      </c>
      <c r="H1490" s="293" t="s">
        <v>3771</v>
      </c>
      <c r="I1490" s="287">
        <f t="shared" si="25"/>
        <v>0.28999999999999998</v>
      </c>
    </row>
    <row r="1491" spans="5:9" x14ac:dyDescent="0.3">
      <c r="E1491" s="76"/>
      <c r="F1491" s="76"/>
      <c r="G1491" s="293" t="s">
        <v>3588</v>
      </c>
      <c r="H1491" s="293" t="s">
        <v>3772</v>
      </c>
      <c r="I1491" s="287">
        <f t="shared" si="25"/>
        <v>-1</v>
      </c>
    </row>
    <row r="1492" spans="5:9" x14ac:dyDescent="0.3">
      <c r="E1492" s="76"/>
      <c r="F1492" s="76"/>
      <c r="G1492" s="293" t="s">
        <v>3588</v>
      </c>
      <c r="H1492" s="293" t="s">
        <v>3772</v>
      </c>
      <c r="I1492" s="287">
        <f t="shared" si="25"/>
        <v>-1</v>
      </c>
    </row>
    <row r="1493" spans="5:9" x14ac:dyDescent="0.3">
      <c r="E1493" s="76"/>
      <c r="F1493" s="76"/>
      <c r="G1493" s="293" t="s">
        <v>3588</v>
      </c>
      <c r="H1493" s="293" t="s">
        <v>3772</v>
      </c>
      <c r="I1493" s="287">
        <f t="shared" si="25"/>
        <v>-1</v>
      </c>
    </row>
    <row r="1494" spans="5:9" x14ac:dyDescent="0.3">
      <c r="E1494" s="76"/>
      <c r="F1494" s="76"/>
      <c r="G1494" s="293" t="s">
        <v>4038</v>
      </c>
      <c r="H1494" s="293" t="s">
        <v>3773</v>
      </c>
      <c r="I1494" s="287">
        <f t="shared" si="25"/>
        <v>0.31880000000000003</v>
      </c>
    </row>
    <row r="1495" spans="5:9" x14ac:dyDescent="0.3">
      <c r="E1495" s="76"/>
      <c r="F1495" s="76"/>
      <c r="G1495" s="293" t="s">
        <v>4038</v>
      </c>
      <c r="H1495" s="293" t="s">
        <v>3773</v>
      </c>
      <c r="I1495" s="287">
        <f t="shared" si="25"/>
        <v>0.31880000000000003</v>
      </c>
    </row>
    <row r="1496" spans="5:9" x14ac:dyDescent="0.3">
      <c r="E1496" s="76"/>
      <c r="F1496" s="76"/>
      <c r="G1496" s="293" t="s">
        <v>4038</v>
      </c>
      <c r="H1496" s="293" t="s">
        <v>3774</v>
      </c>
      <c r="I1496" s="287">
        <f t="shared" si="25"/>
        <v>0.31880000000000003</v>
      </c>
    </row>
    <row r="1497" spans="5:9" x14ac:dyDescent="0.3">
      <c r="E1497" s="76"/>
      <c r="F1497" s="76"/>
      <c r="G1497" s="293" t="s">
        <v>4038</v>
      </c>
      <c r="H1497" s="293" t="s">
        <v>3774</v>
      </c>
      <c r="I1497" s="287">
        <f t="shared" si="25"/>
        <v>0.31880000000000003</v>
      </c>
    </row>
    <row r="1498" spans="5:9" x14ac:dyDescent="0.3">
      <c r="E1498" s="76"/>
      <c r="F1498" s="76"/>
      <c r="G1498" s="293" t="s">
        <v>3644</v>
      </c>
      <c r="H1498" s="293" t="s">
        <v>2862</v>
      </c>
      <c r="I1498" s="287">
        <f t="shared" si="25"/>
        <v>0.3571647398843929</v>
      </c>
    </row>
    <row r="1499" spans="5:9" x14ac:dyDescent="0.3">
      <c r="E1499" s="76"/>
      <c r="F1499" s="76"/>
      <c r="G1499" s="293" t="s">
        <v>3644</v>
      </c>
      <c r="H1499" s="293" t="s">
        <v>2862</v>
      </c>
      <c r="I1499" s="287">
        <f t="shared" si="25"/>
        <v>0.3571647398843929</v>
      </c>
    </row>
    <row r="1500" spans="5:9" x14ac:dyDescent="0.3">
      <c r="E1500" s="76"/>
      <c r="F1500" s="76"/>
      <c r="G1500" s="293" t="s">
        <v>4040</v>
      </c>
      <c r="H1500" s="293" t="s">
        <v>3775</v>
      </c>
      <c r="I1500" s="287">
        <f t="shared" si="25"/>
        <v>-1</v>
      </c>
    </row>
    <row r="1501" spans="5:9" x14ac:dyDescent="0.3">
      <c r="E1501" s="76"/>
      <c r="F1501" s="76"/>
      <c r="G1501" s="293" t="s">
        <v>4041</v>
      </c>
      <c r="H1501" s="293" t="s">
        <v>3776</v>
      </c>
      <c r="I1501" s="287">
        <f t="shared" si="25"/>
        <v>-1</v>
      </c>
    </row>
    <row r="1502" spans="5:9" x14ac:dyDescent="0.3">
      <c r="E1502" s="76"/>
      <c r="F1502" s="76"/>
      <c r="G1502" s="293" t="s">
        <v>4042</v>
      </c>
      <c r="H1502" s="293" t="s">
        <v>3777</v>
      </c>
      <c r="I1502" s="287">
        <f t="shared" si="25"/>
        <v>-1</v>
      </c>
    </row>
    <row r="1503" spans="5:9" x14ac:dyDescent="0.3">
      <c r="E1503" s="76"/>
      <c r="F1503" s="76"/>
      <c r="G1503" s="293" t="s">
        <v>4047</v>
      </c>
      <c r="H1503" s="293" t="s">
        <v>3778</v>
      </c>
      <c r="I1503" s="287">
        <f t="shared" si="25"/>
        <v>-1</v>
      </c>
    </row>
    <row r="1504" spans="5:9" x14ac:dyDescent="0.3">
      <c r="E1504" s="76"/>
      <c r="F1504" s="76"/>
      <c r="G1504" s="293" t="s">
        <v>4047</v>
      </c>
      <c r="H1504" s="293" t="s">
        <v>3778</v>
      </c>
      <c r="I1504" s="287">
        <f t="shared" si="25"/>
        <v>-1</v>
      </c>
    </row>
    <row r="1505" spans="5:9" x14ac:dyDescent="0.3">
      <c r="E1505" s="76"/>
      <c r="F1505" s="76"/>
      <c r="G1505" s="293" t="s">
        <v>4046</v>
      </c>
      <c r="H1505" s="293" t="s">
        <v>3779</v>
      </c>
      <c r="I1505" s="287">
        <f t="shared" si="25"/>
        <v>-1</v>
      </c>
    </row>
    <row r="1506" spans="5:9" x14ac:dyDescent="0.3">
      <c r="E1506" s="76"/>
      <c r="F1506" s="76"/>
      <c r="G1506" s="293" t="s">
        <v>4046</v>
      </c>
      <c r="H1506" s="293" t="s">
        <v>3779</v>
      </c>
      <c r="I1506" s="287">
        <f t="shared" si="25"/>
        <v>-1</v>
      </c>
    </row>
    <row r="1507" spans="5:9" x14ac:dyDescent="0.3">
      <c r="E1507" s="76"/>
      <c r="F1507" s="76"/>
      <c r="G1507" s="293" t="s">
        <v>4047</v>
      </c>
      <c r="H1507" s="293" t="s">
        <v>3780</v>
      </c>
      <c r="I1507" s="287">
        <f t="shared" si="25"/>
        <v>-1</v>
      </c>
    </row>
    <row r="1508" spans="5:9" x14ac:dyDescent="0.3">
      <c r="E1508" s="76"/>
      <c r="F1508" s="76"/>
      <c r="G1508" s="293" t="s">
        <v>4047</v>
      </c>
      <c r="H1508" s="293" t="s">
        <v>3780</v>
      </c>
      <c r="I1508" s="287">
        <f t="shared" si="25"/>
        <v>-1</v>
      </c>
    </row>
    <row r="1509" spans="5:9" x14ac:dyDescent="0.3">
      <c r="E1509" s="76"/>
      <c r="F1509" s="76"/>
      <c r="G1509" s="293" t="s">
        <v>4049</v>
      </c>
      <c r="H1509" s="293" t="s">
        <v>3781</v>
      </c>
      <c r="I1509" s="287">
        <f t="shared" si="25"/>
        <v>-1</v>
      </c>
    </row>
    <row r="1510" spans="5:9" x14ac:dyDescent="0.3">
      <c r="E1510" s="76"/>
      <c r="F1510" s="76"/>
      <c r="G1510" s="293" t="s">
        <v>4049</v>
      </c>
      <c r="H1510" s="293" t="s">
        <v>3781</v>
      </c>
      <c r="I1510" s="287">
        <f t="shared" si="25"/>
        <v>-1</v>
      </c>
    </row>
    <row r="1511" spans="5:9" x14ac:dyDescent="0.3">
      <c r="E1511" s="76"/>
      <c r="F1511" s="76"/>
      <c r="G1511" s="293" t="s">
        <v>4051</v>
      </c>
      <c r="H1511" s="293" t="s">
        <v>3782</v>
      </c>
      <c r="I1511" s="287">
        <f t="shared" si="25"/>
        <v>0.43780555555555561</v>
      </c>
    </row>
    <row r="1512" spans="5:9" x14ac:dyDescent="0.3">
      <c r="E1512" s="76"/>
      <c r="F1512" s="76"/>
      <c r="G1512" s="293" t="s">
        <v>4051</v>
      </c>
      <c r="H1512" s="293" t="s">
        <v>3782</v>
      </c>
      <c r="I1512" s="287">
        <f t="shared" si="25"/>
        <v>0.43780555555555561</v>
      </c>
    </row>
    <row r="1513" spans="5:9" x14ac:dyDescent="0.3">
      <c r="E1513" s="76"/>
      <c r="F1513" s="76"/>
      <c r="G1513" s="293" t="s">
        <v>4052</v>
      </c>
      <c r="H1513" s="293" t="s">
        <v>3783</v>
      </c>
      <c r="I1513" s="287">
        <f t="shared" si="25"/>
        <v>-1</v>
      </c>
    </row>
    <row r="1514" spans="5:9" x14ac:dyDescent="0.3">
      <c r="E1514" s="76"/>
      <c r="F1514" s="76"/>
      <c r="G1514" s="293" t="s">
        <v>4052</v>
      </c>
      <c r="H1514" s="293" t="s">
        <v>3783</v>
      </c>
      <c r="I1514" s="287">
        <f t="shared" si="25"/>
        <v>-1</v>
      </c>
    </row>
    <row r="1515" spans="5:9" x14ac:dyDescent="0.3">
      <c r="E1515" s="76"/>
      <c r="F1515" s="76"/>
      <c r="G1515" s="293" t="s">
        <v>4053</v>
      </c>
      <c r="H1515" s="293" t="s">
        <v>3784</v>
      </c>
      <c r="I1515" s="287">
        <f t="shared" si="25"/>
        <v>0.46655555555555545</v>
      </c>
    </row>
    <row r="1516" spans="5:9" x14ac:dyDescent="0.3">
      <c r="E1516" s="76"/>
      <c r="F1516" s="76"/>
      <c r="G1516" s="293" t="s">
        <v>4053</v>
      </c>
      <c r="H1516" s="293" t="s">
        <v>3784</v>
      </c>
      <c r="I1516" s="287">
        <f t="shared" si="25"/>
        <v>0.46655555555555545</v>
      </c>
    </row>
    <row r="1517" spans="5:9" x14ac:dyDescent="0.3">
      <c r="E1517" s="76"/>
      <c r="F1517" s="76"/>
      <c r="G1517" s="293" t="s">
        <v>4053</v>
      </c>
      <c r="H1517" s="293" t="s">
        <v>3785</v>
      </c>
      <c r="I1517" s="287">
        <f t="shared" si="25"/>
        <v>0.46655555555555545</v>
      </c>
    </row>
    <row r="1518" spans="5:9" x14ac:dyDescent="0.3">
      <c r="E1518" s="76"/>
      <c r="F1518" s="76"/>
      <c r="G1518" s="293" t="s">
        <v>4062</v>
      </c>
      <c r="H1518" s="293" t="s">
        <v>3786</v>
      </c>
      <c r="I1518" s="287">
        <f t="shared" si="25"/>
        <v>-1</v>
      </c>
    </row>
    <row r="1519" spans="5:9" x14ac:dyDescent="0.3">
      <c r="E1519" s="76"/>
      <c r="F1519" s="76"/>
      <c r="G1519" s="293" t="s">
        <v>3864</v>
      </c>
      <c r="H1519" s="293" t="s">
        <v>3787</v>
      </c>
      <c r="I1519" s="287">
        <f t="shared" si="25"/>
        <v>-1</v>
      </c>
    </row>
    <row r="1520" spans="5:9" x14ac:dyDescent="0.3">
      <c r="E1520" s="76"/>
      <c r="F1520" s="76"/>
      <c r="G1520" s="293" t="s">
        <v>3864</v>
      </c>
      <c r="H1520" s="293" t="s">
        <v>3787</v>
      </c>
      <c r="I1520" s="287">
        <f t="shared" si="25"/>
        <v>-1</v>
      </c>
    </row>
    <row r="1521" spans="5:9" x14ac:dyDescent="0.3">
      <c r="E1521" s="76"/>
      <c r="F1521" s="76"/>
      <c r="G1521" s="293" t="s">
        <v>523</v>
      </c>
      <c r="H1521" s="293" t="s">
        <v>3788</v>
      </c>
      <c r="I1521" s="287">
        <f t="shared" si="25"/>
        <v>0.32</v>
      </c>
    </row>
    <row r="1522" spans="5:9" x14ac:dyDescent="0.3">
      <c r="E1522" s="76"/>
      <c r="F1522" s="76"/>
      <c r="G1522" s="293" t="s">
        <v>523</v>
      </c>
      <c r="H1522" s="293" t="s">
        <v>3788</v>
      </c>
      <c r="I1522" s="287">
        <f t="shared" si="25"/>
        <v>0.32</v>
      </c>
    </row>
    <row r="1523" spans="5:9" x14ac:dyDescent="0.3">
      <c r="E1523" s="76"/>
      <c r="F1523" s="76"/>
      <c r="G1523" s="293" t="s">
        <v>3125</v>
      </c>
      <c r="H1523" s="293" t="s">
        <v>3789</v>
      </c>
      <c r="I1523" s="287">
        <f t="shared" si="25"/>
        <v>-1</v>
      </c>
    </row>
    <row r="1524" spans="5:9" x14ac:dyDescent="0.3">
      <c r="E1524" s="76"/>
      <c r="F1524" s="76"/>
      <c r="G1524" s="293" t="s">
        <v>3125</v>
      </c>
      <c r="H1524" s="293" t="s">
        <v>3790</v>
      </c>
      <c r="I1524" s="287">
        <f t="shared" si="25"/>
        <v>-1</v>
      </c>
    </row>
    <row r="1525" spans="5:9" x14ac:dyDescent="0.3">
      <c r="E1525" s="76"/>
      <c r="F1525" s="76"/>
      <c r="G1525" s="293" t="s">
        <v>3127</v>
      </c>
      <c r="H1525" s="293" t="s">
        <v>2268</v>
      </c>
      <c r="I1525" s="287">
        <f t="shared" si="25"/>
        <v>0.44825735294117641</v>
      </c>
    </row>
    <row r="1526" spans="5:9" x14ac:dyDescent="0.3">
      <c r="E1526" s="76"/>
      <c r="F1526" s="76"/>
      <c r="G1526" s="293" t="s">
        <v>3641</v>
      </c>
      <c r="H1526" s="293" t="s">
        <v>3791</v>
      </c>
      <c r="I1526" s="287">
        <f t="shared" si="25"/>
        <v>0.3659995283018867</v>
      </c>
    </row>
    <row r="1527" spans="5:9" x14ac:dyDescent="0.3">
      <c r="E1527" s="76"/>
      <c r="F1527" s="76"/>
      <c r="G1527" s="293" t="s">
        <v>3641</v>
      </c>
      <c r="H1527" s="293" t="s">
        <v>3791</v>
      </c>
      <c r="I1527" s="287">
        <f t="shared" si="25"/>
        <v>0.3659995283018867</v>
      </c>
    </row>
    <row r="1528" spans="5:9" x14ac:dyDescent="0.3">
      <c r="E1528" s="76"/>
      <c r="F1528" s="76"/>
      <c r="G1528" s="293" t="s">
        <v>418</v>
      </c>
      <c r="H1528" s="293" t="s">
        <v>61</v>
      </c>
      <c r="I1528" s="287">
        <f t="shared" si="25"/>
        <v>0.20519999999999997</v>
      </c>
    </row>
    <row r="1529" spans="5:9" x14ac:dyDescent="0.3">
      <c r="E1529" s="76"/>
      <c r="F1529" s="76"/>
      <c r="G1529" s="293" t="s">
        <v>418</v>
      </c>
      <c r="H1529" s="293" t="s">
        <v>61</v>
      </c>
      <c r="I1529" s="287">
        <f t="shared" si="25"/>
        <v>0.20519999999999997</v>
      </c>
    </row>
    <row r="1530" spans="5:9" x14ac:dyDescent="0.3">
      <c r="E1530" s="76"/>
      <c r="F1530" s="76"/>
      <c r="G1530" s="293" t="s">
        <v>468</v>
      </c>
      <c r="H1530" s="293" t="s">
        <v>61</v>
      </c>
      <c r="I1530" s="287">
        <f t="shared" si="25"/>
        <v>-1</v>
      </c>
    </row>
    <row r="1531" spans="5:9" x14ac:dyDescent="0.3">
      <c r="E1531" s="76"/>
      <c r="F1531" s="76"/>
      <c r="G1531" s="293" t="s">
        <v>418</v>
      </c>
      <c r="H1531" s="293" t="s">
        <v>466</v>
      </c>
      <c r="I1531" s="287">
        <f t="shared" si="25"/>
        <v>0.20519999999999997</v>
      </c>
    </row>
    <row r="1532" spans="5:9" x14ac:dyDescent="0.3">
      <c r="E1532" s="76"/>
      <c r="F1532" s="76"/>
      <c r="G1532" s="293" t="s">
        <v>418</v>
      </c>
      <c r="H1532" s="293" t="s">
        <v>466</v>
      </c>
      <c r="I1532" s="287">
        <f t="shared" si="25"/>
        <v>0.20519999999999997</v>
      </c>
    </row>
    <row r="1533" spans="5:9" x14ac:dyDescent="0.3">
      <c r="E1533" s="76"/>
      <c r="F1533" s="76"/>
      <c r="G1533" s="293" t="s">
        <v>468</v>
      </c>
      <c r="H1533" s="293" t="s">
        <v>466</v>
      </c>
      <c r="I1533" s="287">
        <f t="shared" si="25"/>
        <v>-1</v>
      </c>
    </row>
    <row r="1534" spans="5:9" x14ac:dyDescent="0.3">
      <c r="E1534" s="76"/>
      <c r="F1534" s="76"/>
      <c r="G1534" s="293" t="s">
        <v>418</v>
      </c>
      <c r="H1534" s="293" t="s">
        <v>468</v>
      </c>
      <c r="I1534" s="287">
        <f t="shared" si="25"/>
        <v>0.20519999999999997</v>
      </c>
    </row>
    <row r="1535" spans="5:9" x14ac:dyDescent="0.3">
      <c r="E1535" s="76"/>
      <c r="F1535" s="76"/>
      <c r="G1535" s="293" t="s">
        <v>418</v>
      </c>
      <c r="H1535" s="293" t="s">
        <v>468</v>
      </c>
      <c r="I1535" s="287">
        <f t="shared" si="25"/>
        <v>0.20519999999999997</v>
      </c>
    </row>
    <row r="1536" spans="5:9" x14ac:dyDescent="0.3">
      <c r="E1536" s="76"/>
      <c r="F1536" s="76"/>
      <c r="G1536" s="293" t="s">
        <v>470</v>
      </c>
      <c r="H1536" s="293" t="s">
        <v>468</v>
      </c>
      <c r="I1536" s="287">
        <f t="shared" si="25"/>
        <v>-1</v>
      </c>
    </row>
    <row r="1537" spans="5:9" x14ac:dyDescent="0.3">
      <c r="E1537" s="76"/>
      <c r="F1537" s="76"/>
      <c r="G1537" s="293" t="s">
        <v>468</v>
      </c>
      <c r="H1537" s="293" t="s">
        <v>95</v>
      </c>
      <c r="I1537" s="287">
        <f t="shared" si="25"/>
        <v>-1</v>
      </c>
    </row>
    <row r="1538" spans="5:9" x14ac:dyDescent="0.3">
      <c r="E1538" s="76"/>
      <c r="F1538" s="76"/>
      <c r="G1538" s="293" t="s">
        <v>418</v>
      </c>
      <c r="H1538" s="293" t="s">
        <v>3792</v>
      </c>
      <c r="I1538" s="287">
        <f t="shared" si="25"/>
        <v>0.20519999999999997</v>
      </c>
    </row>
    <row r="1539" spans="5:9" x14ac:dyDescent="0.3">
      <c r="E1539" s="76"/>
      <c r="F1539" s="76"/>
      <c r="G1539" s="293" t="s">
        <v>468</v>
      </c>
      <c r="H1539" s="293" t="s">
        <v>3792</v>
      </c>
      <c r="I1539" s="287">
        <f t="shared" si="25"/>
        <v>-1</v>
      </c>
    </row>
    <row r="1540" spans="5:9" x14ac:dyDescent="0.3">
      <c r="E1540" s="76"/>
      <c r="F1540" s="76"/>
      <c r="G1540" s="293" t="s">
        <v>470</v>
      </c>
      <c r="H1540" s="293" t="s">
        <v>3792</v>
      </c>
      <c r="I1540" s="287">
        <f t="shared" ref="I1540:I1603" si="26">IFERROR(AVERAGEIF(D$3:D$660,G1540,C$3:C$660),-1)</f>
        <v>-1</v>
      </c>
    </row>
    <row r="1541" spans="5:9" x14ac:dyDescent="0.3">
      <c r="E1541" s="76"/>
      <c r="F1541" s="76"/>
      <c r="G1541" s="293" t="s">
        <v>418</v>
      </c>
      <c r="H1541" s="293" t="s">
        <v>3793</v>
      </c>
      <c r="I1541" s="287">
        <f t="shared" si="26"/>
        <v>0.20519999999999997</v>
      </c>
    </row>
    <row r="1542" spans="5:9" x14ac:dyDescent="0.3">
      <c r="E1542" s="76"/>
      <c r="F1542" s="76"/>
      <c r="G1542" s="293" t="s">
        <v>468</v>
      </c>
      <c r="H1542" s="293" t="s">
        <v>3793</v>
      </c>
      <c r="I1542" s="287">
        <f t="shared" si="26"/>
        <v>-1</v>
      </c>
    </row>
    <row r="1543" spans="5:9" x14ac:dyDescent="0.3">
      <c r="E1543" s="76"/>
      <c r="F1543" s="76"/>
      <c r="G1543" s="293" t="s">
        <v>470</v>
      </c>
      <c r="H1543" s="293" t="s">
        <v>3793</v>
      </c>
      <c r="I1543" s="287">
        <f t="shared" si="26"/>
        <v>-1</v>
      </c>
    </row>
    <row r="1544" spans="5:9" x14ac:dyDescent="0.3">
      <c r="E1544" s="76"/>
      <c r="F1544" s="76"/>
      <c r="G1544" s="293" t="s">
        <v>418</v>
      </c>
      <c r="H1544" s="293" t="s">
        <v>3794</v>
      </c>
      <c r="I1544" s="287">
        <f t="shared" si="26"/>
        <v>0.20519999999999997</v>
      </c>
    </row>
    <row r="1545" spans="5:9" x14ac:dyDescent="0.3">
      <c r="E1545" s="76"/>
      <c r="F1545" s="76"/>
      <c r="G1545" s="293" t="s">
        <v>418</v>
      </c>
      <c r="H1545" s="293" t="s">
        <v>3794</v>
      </c>
      <c r="I1545" s="287">
        <f t="shared" si="26"/>
        <v>0.20519999999999997</v>
      </c>
    </row>
    <row r="1546" spans="5:9" x14ac:dyDescent="0.3">
      <c r="E1546" s="76"/>
      <c r="F1546" s="76"/>
      <c r="G1546" s="293" t="s">
        <v>418</v>
      </c>
      <c r="H1546" s="293" t="s">
        <v>3795</v>
      </c>
      <c r="I1546" s="287">
        <f t="shared" si="26"/>
        <v>0.20519999999999997</v>
      </c>
    </row>
    <row r="1547" spans="5:9" x14ac:dyDescent="0.3">
      <c r="E1547" s="76"/>
      <c r="F1547" s="76"/>
      <c r="G1547" s="293" t="s">
        <v>418</v>
      </c>
      <c r="H1547" s="293" t="s">
        <v>3795</v>
      </c>
      <c r="I1547" s="287">
        <f t="shared" si="26"/>
        <v>0.20519999999999997</v>
      </c>
    </row>
    <row r="1548" spans="5:9" x14ac:dyDescent="0.3">
      <c r="E1548" s="76"/>
      <c r="F1548" s="76"/>
      <c r="G1548" s="293" t="s">
        <v>418</v>
      </c>
      <c r="H1548" s="293" t="s">
        <v>3795</v>
      </c>
      <c r="I1548" s="287">
        <f t="shared" si="26"/>
        <v>0.20519999999999997</v>
      </c>
    </row>
    <row r="1549" spans="5:9" x14ac:dyDescent="0.3">
      <c r="E1549" s="76"/>
      <c r="F1549" s="76"/>
      <c r="G1549" s="293" t="s">
        <v>418</v>
      </c>
      <c r="H1549" s="293" t="s">
        <v>3795</v>
      </c>
      <c r="I1549" s="287">
        <f t="shared" si="26"/>
        <v>0.20519999999999997</v>
      </c>
    </row>
    <row r="1550" spans="5:9" x14ac:dyDescent="0.3">
      <c r="E1550" s="76"/>
      <c r="F1550" s="76"/>
      <c r="G1550" s="293" t="s">
        <v>492</v>
      </c>
      <c r="H1550" s="293" t="s">
        <v>3796</v>
      </c>
      <c r="I1550" s="287">
        <f t="shared" si="26"/>
        <v>-1</v>
      </c>
    </row>
    <row r="1551" spans="5:9" x14ac:dyDescent="0.3">
      <c r="E1551" s="76"/>
      <c r="F1551" s="76"/>
      <c r="G1551" s="293" t="s">
        <v>492</v>
      </c>
      <c r="H1551" s="293" t="s">
        <v>3797</v>
      </c>
      <c r="I1551" s="287">
        <f t="shared" si="26"/>
        <v>-1</v>
      </c>
    </row>
    <row r="1552" spans="5:9" x14ac:dyDescent="0.3">
      <c r="E1552" s="76"/>
      <c r="F1552" s="76"/>
      <c r="G1552" s="293" t="s">
        <v>4145</v>
      </c>
      <c r="H1552" s="293" t="s">
        <v>3798</v>
      </c>
      <c r="I1552" s="287">
        <f t="shared" si="26"/>
        <v>-1</v>
      </c>
    </row>
    <row r="1553" spans="5:9" x14ac:dyDescent="0.3">
      <c r="E1553" s="76"/>
      <c r="F1553" s="76"/>
      <c r="G1553" s="293" t="s">
        <v>3801</v>
      </c>
      <c r="H1553" s="293" t="s">
        <v>492</v>
      </c>
      <c r="I1553" s="287">
        <f t="shared" si="26"/>
        <v>-1</v>
      </c>
    </row>
    <row r="1554" spans="5:9" x14ac:dyDescent="0.3">
      <c r="E1554" s="76"/>
      <c r="F1554" s="76"/>
      <c r="G1554" s="293" t="s">
        <v>3798</v>
      </c>
      <c r="H1554" s="293" t="s">
        <v>492</v>
      </c>
      <c r="I1554" s="287">
        <f t="shared" si="26"/>
        <v>-1</v>
      </c>
    </row>
    <row r="1555" spans="5:9" x14ac:dyDescent="0.3">
      <c r="E1555" s="76"/>
      <c r="F1555" s="76"/>
      <c r="G1555" s="293" t="s">
        <v>492</v>
      </c>
      <c r="H1555" s="293" t="s">
        <v>3799</v>
      </c>
      <c r="I1555" s="287">
        <f t="shared" si="26"/>
        <v>-1</v>
      </c>
    </row>
    <row r="1556" spans="5:9" x14ac:dyDescent="0.3">
      <c r="E1556" s="76"/>
      <c r="F1556" s="76"/>
      <c r="G1556" s="293" t="s">
        <v>492</v>
      </c>
      <c r="H1556" s="293" t="s">
        <v>3799</v>
      </c>
      <c r="I1556" s="287">
        <f t="shared" si="26"/>
        <v>-1</v>
      </c>
    </row>
    <row r="1557" spans="5:9" x14ac:dyDescent="0.3">
      <c r="E1557" s="76"/>
      <c r="F1557" s="76"/>
      <c r="G1557" s="293" t="s">
        <v>492</v>
      </c>
      <c r="H1557" s="293" t="s">
        <v>3800</v>
      </c>
      <c r="I1557" s="287">
        <f t="shared" si="26"/>
        <v>-1</v>
      </c>
    </row>
    <row r="1558" spans="5:9" x14ac:dyDescent="0.3">
      <c r="E1558" s="76"/>
      <c r="F1558" s="76"/>
      <c r="G1558" s="293" t="s">
        <v>3798</v>
      </c>
      <c r="H1558" s="293" t="s">
        <v>3801</v>
      </c>
      <c r="I1558" s="287">
        <f t="shared" si="26"/>
        <v>-1</v>
      </c>
    </row>
    <row r="1559" spans="5:9" x14ac:dyDescent="0.3">
      <c r="E1559" s="76"/>
      <c r="F1559" s="76"/>
      <c r="G1559" s="293" t="s">
        <v>463</v>
      </c>
      <c r="H1559" s="293" t="s">
        <v>527</v>
      </c>
      <c r="I1559" s="287">
        <f t="shared" si="26"/>
        <v>0.58899999999999997</v>
      </c>
    </row>
    <row r="1560" spans="5:9" x14ac:dyDescent="0.3">
      <c r="E1560" s="76"/>
      <c r="F1560" s="76"/>
      <c r="G1560" s="293" t="s">
        <v>429</v>
      </c>
      <c r="H1560" s="293" t="s">
        <v>416</v>
      </c>
      <c r="I1560" s="287">
        <f t="shared" si="26"/>
        <v>0.22149999999999997</v>
      </c>
    </row>
    <row r="1561" spans="5:9" x14ac:dyDescent="0.3">
      <c r="E1561" s="76"/>
      <c r="F1561" s="76"/>
      <c r="G1561" s="293" t="s">
        <v>481</v>
      </c>
      <c r="H1561" s="293" t="s">
        <v>416</v>
      </c>
      <c r="I1561" s="287">
        <f t="shared" si="26"/>
        <v>0.25125747863247883</v>
      </c>
    </row>
    <row r="1562" spans="5:9" x14ac:dyDescent="0.3">
      <c r="E1562" s="76"/>
      <c r="F1562" s="76"/>
      <c r="G1562" s="293" t="s">
        <v>81</v>
      </c>
      <c r="H1562" s="293" t="s">
        <v>1738</v>
      </c>
      <c r="I1562" s="287">
        <f t="shared" si="26"/>
        <v>-1</v>
      </c>
    </row>
    <row r="1563" spans="5:9" x14ac:dyDescent="0.3">
      <c r="E1563" s="76"/>
      <c r="F1563" s="76"/>
      <c r="G1563" s="293" t="s">
        <v>162</v>
      </c>
      <c r="H1563" s="293" t="s">
        <v>3802</v>
      </c>
      <c r="I1563" s="287">
        <f t="shared" si="26"/>
        <v>-1</v>
      </c>
    </row>
    <row r="1564" spans="5:9" x14ac:dyDescent="0.3">
      <c r="E1564" s="76"/>
      <c r="F1564" s="76"/>
      <c r="G1564" s="293" t="s">
        <v>4146</v>
      </c>
      <c r="H1564" s="293" t="s">
        <v>3803</v>
      </c>
      <c r="I1564" s="287">
        <f t="shared" si="26"/>
        <v>-1</v>
      </c>
    </row>
    <row r="1565" spans="5:9" x14ac:dyDescent="0.3">
      <c r="E1565" s="76"/>
      <c r="F1565" s="76"/>
      <c r="G1565" s="293" t="s">
        <v>3804</v>
      </c>
      <c r="H1565" s="293" t="s">
        <v>478</v>
      </c>
      <c r="I1565" s="287">
        <f t="shared" si="26"/>
        <v>-1</v>
      </c>
    </row>
    <row r="1566" spans="5:9" x14ac:dyDescent="0.3">
      <c r="E1566" s="76"/>
      <c r="F1566" s="76"/>
      <c r="G1566" s="293" t="s">
        <v>475</v>
      </c>
      <c r="H1566" s="293" t="s">
        <v>3804</v>
      </c>
      <c r="I1566" s="287">
        <f t="shared" si="26"/>
        <v>-1</v>
      </c>
    </row>
    <row r="1567" spans="5:9" x14ac:dyDescent="0.3">
      <c r="E1567" s="76"/>
      <c r="F1567" s="76"/>
      <c r="G1567" s="293" t="s">
        <v>3593</v>
      </c>
      <c r="H1567" s="293" t="s">
        <v>1741</v>
      </c>
      <c r="I1567" s="287">
        <f t="shared" si="26"/>
        <v>-0.25500619834710714</v>
      </c>
    </row>
    <row r="1568" spans="5:9" x14ac:dyDescent="0.3">
      <c r="E1568" s="76"/>
      <c r="F1568" s="76"/>
      <c r="G1568" s="293" t="s">
        <v>466</v>
      </c>
      <c r="H1568" s="293" t="s">
        <v>3805</v>
      </c>
      <c r="I1568" s="287">
        <f t="shared" si="26"/>
        <v>0.21866249999999998</v>
      </c>
    </row>
    <row r="1569" spans="5:9" x14ac:dyDescent="0.3">
      <c r="E1569" s="76"/>
      <c r="F1569" s="76"/>
      <c r="G1569" s="293" t="s">
        <v>466</v>
      </c>
      <c r="H1569" s="293" t="s">
        <v>3805</v>
      </c>
      <c r="I1569" s="287">
        <f t="shared" si="26"/>
        <v>0.21866249999999998</v>
      </c>
    </row>
    <row r="1570" spans="5:9" x14ac:dyDescent="0.3">
      <c r="E1570" s="76"/>
      <c r="F1570" s="76"/>
      <c r="G1570" s="293" t="s">
        <v>3805</v>
      </c>
      <c r="H1570" s="293" t="s">
        <v>3806</v>
      </c>
      <c r="I1570" s="287">
        <f t="shared" si="26"/>
        <v>-1</v>
      </c>
    </row>
    <row r="1571" spans="5:9" x14ac:dyDescent="0.3">
      <c r="E1571" s="76"/>
      <c r="F1571" s="76"/>
      <c r="G1571" s="293" t="s">
        <v>523</v>
      </c>
      <c r="H1571" s="293" t="s">
        <v>92</v>
      </c>
      <c r="I1571" s="287">
        <f t="shared" si="26"/>
        <v>0.32</v>
      </c>
    </row>
    <row r="1572" spans="5:9" x14ac:dyDescent="0.3">
      <c r="E1572" s="76"/>
      <c r="F1572" s="76"/>
      <c r="G1572" s="293" t="s">
        <v>468</v>
      </c>
      <c r="H1572" s="293" t="s">
        <v>523</v>
      </c>
      <c r="I1572" s="287">
        <f t="shared" si="26"/>
        <v>-1</v>
      </c>
    </row>
    <row r="1573" spans="5:9" x14ac:dyDescent="0.3">
      <c r="E1573" s="76"/>
      <c r="F1573" s="76"/>
      <c r="G1573" s="293" t="s">
        <v>4147</v>
      </c>
      <c r="H1573" s="293" t="s">
        <v>3807</v>
      </c>
      <c r="I1573" s="287">
        <f t="shared" si="26"/>
        <v>-1</v>
      </c>
    </row>
    <row r="1574" spans="5:9" x14ac:dyDescent="0.3">
      <c r="E1574" s="76"/>
      <c r="F1574" s="76"/>
      <c r="G1574" s="293" t="s">
        <v>3613</v>
      </c>
      <c r="H1574" s="293" t="s">
        <v>3808</v>
      </c>
      <c r="I1574" s="287">
        <f t="shared" si="26"/>
        <v>0.35910029069767435</v>
      </c>
    </row>
    <row r="1575" spans="5:9" x14ac:dyDescent="0.3">
      <c r="E1575" s="76"/>
      <c r="F1575" s="76"/>
      <c r="G1575" s="293" t="s">
        <v>3613</v>
      </c>
      <c r="H1575" s="293" t="s">
        <v>1745</v>
      </c>
      <c r="I1575" s="287">
        <f t="shared" si="26"/>
        <v>0.35910029069767435</v>
      </c>
    </row>
    <row r="1576" spans="5:9" x14ac:dyDescent="0.3">
      <c r="E1576" s="76"/>
      <c r="F1576" s="76"/>
      <c r="G1576" s="293" t="s">
        <v>3613</v>
      </c>
      <c r="H1576" s="293" t="s">
        <v>3809</v>
      </c>
      <c r="I1576" s="287">
        <f t="shared" si="26"/>
        <v>0.35910029069767435</v>
      </c>
    </row>
    <row r="1577" spans="5:9" x14ac:dyDescent="0.3">
      <c r="E1577" s="76"/>
      <c r="F1577" s="76"/>
      <c r="G1577" s="293" t="s">
        <v>3613</v>
      </c>
      <c r="H1577" s="293" t="s">
        <v>3810</v>
      </c>
      <c r="I1577" s="287">
        <f t="shared" si="26"/>
        <v>0.35910029069767435</v>
      </c>
    </row>
    <row r="1578" spans="5:9" x14ac:dyDescent="0.3">
      <c r="E1578" s="76"/>
      <c r="F1578" s="76"/>
      <c r="G1578" s="293" t="s">
        <v>3613</v>
      </c>
      <c r="H1578" s="293" t="s">
        <v>2271</v>
      </c>
      <c r="I1578" s="287">
        <f t="shared" si="26"/>
        <v>0.35910029069767435</v>
      </c>
    </row>
    <row r="1579" spans="5:9" x14ac:dyDescent="0.3">
      <c r="E1579" s="76"/>
      <c r="F1579" s="76"/>
      <c r="G1579" s="293" t="s">
        <v>3628</v>
      </c>
      <c r="H1579" s="293" t="s">
        <v>1747</v>
      </c>
      <c r="I1579" s="287">
        <f t="shared" si="26"/>
        <v>0.38530844155844185</v>
      </c>
    </row>
    <row r="1580" spans="5:9" x14ac:dyDescent="0.3">
      <c r="E1580" s="76"/>
      <c r="F1580" s="76"/>
      <c r="G1580" s="293" t="s">
        <v>3628</v>
      </c>
      <c r="H1580" s="293" t="s">
        <v>1747</v>
      </c>
      <c r="I1580" s="287">
        <f t="shared" si="26"/>
        <v>0.38530844155844185</v>
      </c>
    </row>
    <row r="1581" spans="5:9" x14ac:dyDescent="0.3">
      <c r="E1581" s="76"/>
      <c r="F1581" s="76"/>
      <c r="G1581" s="293" t="s">
        <v>3627</v>
      </c>
      <c r="H1581" s="293" t="s">
        <v>2275</v>
      </c>
      <c r="I1581" s="287">
        <f t="shared" si="26"/>
        <v>0.38822550831792918</v>
      </c>
    </row>
    <row r="1582" spans="5:9" x14ac:dyDescent="0.3">
      <c r="E1582" s="76"/>
      <c r="F1582" s="76"/>
      <c r="G1582" s="293" t="s">
        <v>3628</v>
      </c>
      <c r="H1582" s="293" t="s">
        <v>2275</v>
      </c>
      <c r="I1582" s="287">
        <f t="shared" si="26"/>
        <v>0.38530844155844185</v>
      </c>
    </row>
    <row r="1583" spans="5:9" x14ac:dyDescent="0.3">
      <c r="E1583" s="76"/>
      <c r="F1583" s="76"/>
      <c r="G1583" s="293" t="s">
        <v>3628</v>
      </c>
      <c r="H1583" s="293" t="s">
        <v>1749</v>
      </c>
      <c r="I1583" s="287">
        <f t="shared" si="26"/>
        <v>0.38530844155844185</v>
      </c>
    </row>
    <row r="1584" spans="5:9" x14ac:dyDescent="0.3">
      <c r="E1584" s="76"/>
      <c r="F1584" s="76"/>
      <c r="G1584" s="293" t="s">
        <v>3627</v>
      </c>
      <c r="H1584" s="293" t="s">
        <v>1749</v>
      </c>
      <c r="I1584" s="287">
        <f t="shared" si="26"/>
        <v>0.38822550831792918</v>
      </c>
    </row>
    <row r="1585" spans="5:9" x14ac:dyDescent="0.3">
      <c r="E1585" s="76"/>
      <c r="F1585" s="76"/>
      <c r="G1585" s="293" t="s">
        <v>3628</v>
      </c>
      <c r="H1585" s="293" t="s">
        <v>1749</v>
      </c>
      <c r="I1585" s="287">
        <f t="shared" si="26"/>
        <v>0.38530844155844185</v>
      </c>
    </row>
    <row r="1586" spans="5:9" x14ac:dyDescent="0.3">
      <c r="E1586" s="76"/>
      <c r="F1586" s="76"/>
      <c r="G1586" s="293" t="s">
        <v>2876</v>
      </c>
      <c r="H1586" s="293" t="s">
        <v>1752</v>
      </c>
      <c r="I1586" s="287">
        <f t="shared" si="26"/>
        <v>0.31528571428571434</v>
      </c>
    </row>
    <row r="1587" spans="5:9" x14ac:dyDescent="0.3">
      <c r="E1587" s="76"/>
      <c r="F1587" s="76"/>
      <c r="G1587" s="293" t="s">
        <v>2876</v>
      </c>
      <c r="H1587" s="293" t="s">
        <v>1752</v>
      </c>
      <c r="I1587" s="287">
        <f t="shared" si="26"/>
        <v>0.31528571428571434</v>
      </c>
    </row>
    <row r="1588" spans="5:9" x14ac:dyDescent="0.3">
      <c r="E1588" s="76"/>
      <c r="F1588" s="76"/>
      <c r="G1588" s="293" t="s">
        <v>3644</v>
      </c>
      <c r="H1588" s="293" t="s">
        <v>1752</v>
      </c>
      <c r="I1588" s="287">
        <f t="shared" si="26"/>
        <v>0.3571647398843929</v>
      </c>
    </row>
    <row r="1589" spans="5:9" x14ac:dyDescent="0.3">
      <c r="E1589" s="76"/>
      <c r="F1589" s="76"/>
      <c r="G1589" s="293" t="s">
        <v>3644</v>
      </c>
      <c r="H1589" s="293" t="s">
        <v>1752</v>
      </c>
      <c r="I1589" s="287">
        <f t="shared" si="26"/>
        <v>0.3571647398843929</v>
      </c>
    </row>
    <row r="1590" spans="5:9" x14ac:dyDescent="0.3">
      <c r="E1590" s="76"/>
      <c r="F1590" s="76"/>
      <c r="G1590" s="293" t="s">
        <v>3644</v>
      </c>
      <c r="H1590" s="293" t="s">
        <v>1752</v>
      </c>
      <c r="I1590" s="287">
        <f t="shared" si="26"/>
        <v>0.3571647398843929</v>
      </c>
    </row>
    <row r="1591" spans="5:9" x14ac:dyDescent="0.3">
      <c r="E1591" s="76"/>
      <c r="F1591" s="76"/>
      <c r="G1591" s="293" t="s">
        <v>3642</v>
      </c>
      <c r="H1591" s="293" t="s">
        <v>3811</v>
      </c>
      <c r="I1591" s="287">
        <f t="shared" si="26"/>
        <v>0.3887695707070708</v>
      </c>
    </row>
    <row r="1592" spans="5:9" x14ac:dyDescent="0.3">
      <c r="E1592" s="76"/>
      <c r="F1592" s="76"/>
      <c r="G1592" s="293" t="s">
        <v>3642</v>
      </c>
      <c r="H1592" s="293" t="s">
        <v>1755</v>
      </c>
      <c r="I1592" s="287">
        <f t="shared" si="26"/>
        <v>0.3887695707070708</v>
      </c>
    </row>
    <row r="1593" spans="5:9" x14ac:dyDescent="0.3">
      <c r="E1593" s="76"/>
      <c r="F1593" s="76"/>
      <c r="G1593" s="293" t="s">
        <v>3642</v>
      </c>
      <c r="H1593" s="293" t="s">
        <v>1755</v>
      </c>
      <c r="I1593" s="287">
        <f t="shared" si="26"/>
        <v>0.3887695707070708</v>
      </c>
    </row>
    <row r="1594" spans="5:9" x14ac:dyDescent="0.3">
      <c r="E1594" s="76"/>
      <c r="F1594" s="76"/>
      <c r="G1594" s="293" t="s">
        <v>3628</v>
      </c>
      <c r="H1594" s="293" t="s">
        <v>1755</v>
      </c>
      <c r="I1594" s="287">
        <f t="shared" si="26"/>
        <v>0.38530844155844185</v>
      </c>
    </row>
    <row r="1595" spans="5:9" x14ac:dyDescent="0.3">
      <c r="E1595" s="76"/>
      <c r="F1595" s="76"/>
      <c r="G1595" s="293" t="s">
        <v>3627</v>
      </c>
      <c r="H1595" s="293" t="s">
        <v>2278</v>
      </c>
      <c r="I1595" s="287">
        <f t="shared" si="26"/>
        <v>0.38822550831792918</v>
      </c>
    </row>
    <row r="1596" spans="5:9" x14ac:dyDescent="0.3">
      <c r="E1596" s="76"/>
      <c r="F1596" s="76"/>
      <c r="G1596" s="293" t="s">
        <v>3642</v>
      </c>
      <c r="H1596" s="293" t="s">
        <v>1758</v>
      </c>
      <c r="I1596" s="287">
        <f t="shared" si="26"/>
        <v>0.3887695707070708</v>
      </c>
    </row>
    <row r="1597" spans="5:9" x14ac:dyDescent="0.3">
      <c r="E1597" s="76"/>
      <c r="F1597" s="76"/>
      <c r="G1597" s="293" t="s">
        <v>3627</v>
      </c>
      <c r="H1597" s="293" t="s">
        <v>1758</v>
      </c>
      <c r="I1597" s="287">
        <f t="shared" si="26"/>
        <v>0.38822550831792918</v>
      </c>
    </row>
    <row r="1598" spans="5:9" x14ac:dyDescent="0.3">
      <c r="E1598" s="76"/>
      <c r="F1598" s="76"/>
      <c r="G1598" s="293" t="s">
        <v>3628</v>
      </c>
      <c r="H1598" s="293" t="s">
        <v>1758</v>
      </c>
      <c r="I1598" s="287">
        <f t="shared" si="26"/>
        <v>0.38530844155844185</v>
      </c>
    </row>
    <row r="1599" spans="5:9" x14ac:dyDescent="0.3">
      <c r="E1599" s="76"/>
      <c r="F1599" s="76"/>
      <c r="G1599" s="293" t="s">
        <v>3642</v>
      </c>
      <c r="H1599" s="293" t="s">
        <v>1761</v>
      </c>
      <c r="I1599" s="287">
        <f t="shared" si="26"/>
        <v>0.3887695707070708</v>
      </c>
    </row>
    <row r="1600" spans="5:9" x14ac:dyDescent="0.3">
      <c r="E1600" s="76"/>
      <c r="F1600" s="76"/>
      <c r="G1600" s="293" t="s">
        <v>3642</v>
      </c>
      <c r="H1600" s="293" t="s">
        <v>1761</v>
      </c>
      <c r="I1600" s="287">
        <f t="shared" si="26"/>
        <v>0.3887695707070708</v>
      </c>
    </row>
    <row r="1601" spans="5:9" x14ac:dyDescent="0.3">
      <c r="E1601" s="76"/>
      <c r="F1601" s="76"/>
      <c r="G1601" s="293" t="s">
        <v>3628</v>
      </c>
      <c r="H1601" s="293" t="s">
        <v>1761</v>
      </c>
      <c r="I1601" s="287">
        <f t="shared" si="26"/>
        <v>0.38530844155844185</v>
      </c>
    </row>
    <row r="1602" spans="5:9" x14ac:dyDescent="0.3">
      <c r="E1602" s="76"/>
      <c r="F1602" s="76"/>
      <c r="G1602" s="293" t="s">
        <v>3628</v>
      </c>
      <c r="H1602" s="293" t="s">
        <v>3812</v>
      </c>
      <c r="I1602" s="287">
        <f t="shared" si="26"/>
        <v>0.38530844155844185</v>
      </c>
    </row>
    <row r="1603" spans="5:9" x14ac:dyDescent="0.3">
      <c r="E1603" s="76"/>
      <c r="F1603" s="76"/>
      <c r="G1603" s="293" t="s">
        <v>3628</v>
      </c>
      <c r="H1603" s="293" t="s">
        <v>3813</v>
      </c>
      <c r="I1603" s="287">
        <f t="shared" si="26"/>
        <v>0.38530844155844185</v>
      </c>
    </row>
    <row r="1604" spans="5:9" x14ac:dyDescent="0.3">
      <c r="E1604" s="76"/>
      <c r="F1604" s="76"/>
      <c r="G1604" s="293" t="s">
        <v>3628</v>
      </c>
      <c r="H1604" s="293" t="s">
        <v>3813</v>
      </c>
      <c r="I1604" s="287">
        <f t="shared" ref="I1604:I1667" si="27">IFERROR(AVERAGEIF(D$3:D$660,G1604,C$3:C$660),-1)</f>
        <v>0.38530844155844185</v>
      </c>
    </row>
    <row r="1605" spans="5:9" x14ac:dyDescent="0.3">
      <c r="E1605" s="76"/>
      <c r="F1605" s="76"/>
      <c r="G1605" s="293" t="s">
        <v>3628</v>
      </c>
      <c r="H1605" s="293" t="s">
        <v>3814</v>
      </c>
      <c r="I1605" s="287">
        <f t="shared" si="27"/>
        <v>0.38530844155844185</v>
      </c>
    </row>
    <row r="1606" spans="5:9" x14ac:dyDescent="0.3">
      <c r="E1606" s="76"/>
      <c r="F1606" s="76"/>
      <c r="G1606" s="293" t="s">
        <v>3642</v>
      </c>
      <c r="H1606" s="293" t="s">
        <v>1767</v>
      </c>
      <c r="I1606" s="287">
        <f t="shared" si="27"/>
        <v>0.3887695707070708</v>
      </c>
    </row>
    <row r="1607" spans="5:9" x14ac:dyDescent="0.3">
      <c r="E1607" s="76"/>
      <c r="F1607" s="76"/>
      <c r="G1607" s="293" t="s">
        <v>3642</v>
      </c>
      <c r="H1607" s="293" t="s">
        <v>1767</v>
      </c>
      <c r="I1607" s="287">
        <f t="shared" si="27"/>
        <v>0.3887695707070708</v>
      </c>
    </row>
    <row r="1608" spans="5:9" x14ac:dyDescent="0.3">
      <c r="E1608" s="76"/>
      <c r="F1608" s="76"/>
      <c r="G1608" s="293" t="s">
        <v>3642</v>
      </c>
      <c r="H1608" s="293" t="s">
        <v>1767</v>
      </c>
      <c r="I1608" s="287">
        <f t="shared" si="27"/>
        <v>0.3887695707070708</v>
      </c>
    </row>
    <row r="1609" spans="5:9" x14ac:dyDescent="0.3">
      <c r="E1609" s="76"/>
      <c r="F1609" s="76"/>
      <c r="G1609" s="293" t="s">
        <v>3628</v>
      </c>
      <c r="H1609" s="293" t="s">
        <v>1767</v>
      </c>
      <c r="I1609" s="287">
        <f t="shared" si="27"/>
        <v>0.38530844155844185</v>
      </c>
    </row>
    <row r="1610" spans="5:9" x14ac:dyDescent="0.3">
      <c r="E1610" s="76"/>
      <c r="F1610" s="76"/>
      <c r="G1610" s="293" t="s">
        <v>481</v>
      </c>
      <c r="H1610" s="293" t="s">
        <v>338</v>
      </c>
      <c r="I1610" s="287">
        <f t="shared" si="27"/>
        <v>0.25125747863247883</v>
      </c>
    </row>
    <row r="1611" spans="5:9" x14ac:dyDescent="0.3">
      <c r="E1611" s="76"/>
      <c r="F1611" s="76"/>
      <c r="G1611" s="293" t="s">
        <v>503</v>
      </c>
      <c r="H1611" s="293" t="s">
        <v>338</v>
      </c>
      <c r="I1611" s="287">
        <f t="shared" si="27"/>
        <v>-1</v>
      </c>
    </row>
    <row r="1612" spans="5:9" x14ac:dyDescent="0.3">
      <c r="E1612" s="76"/>
      <c r="F1612" s="76"/>
      <c r="G1612" s="293" t="s">
        <v>503</v>
      </c>
      <c r="H1612" s="293" t="s">
        <v>338</v>
      </c>
      <c r="I1612" s="287">
        <f t="shared" si="27"/>
        <v>-1</v>
      </c>
    </row>
    <row r="1613" spans="5:9" x14ac:dyDescent="0.3">
      <c r="E1613" s="76"/>
      <c r="F1613" s="76"/>
      <c r="G1613" s="293" t="s">
        <v>3630</v>
      </c>
      <c r="H1613" s="293" t="s">
        <v>1771</v>
      </c>
      <c r="I1613" s="287">
        <f t="shared" si="27"/>
        <v>0.35123404255319157</v>
      </c>
    </row>
    <row r="1614" spans="5:9" x14ac:dyDescent="0.3">
      <c r="E1614" s="76"/>
      <c r="F1614" s="76"/>
      <c r="G1614" s="293" t="s">
        <v>3594</v>
      </c>
      <c r="H1614" s="293" t="s">
        <v>1774</v>
      </c>
      <c r="I1614" s="287">
        <f t="shared" si="27"/>
        <v>0.31007885906040283</v>
      </c>
    </row>
    <row r="1615" spans="5:9" x14ac:dyDescent="0.3">
      <c r="E1615" s="76"/>
      <c r="F1615" s="76"/>
      <c r="G1615" s="293" t="s">
        <v>3628</v>
      </c>
      <c r="H1615" s="293" t="s">
        <v>1777</v>
      </c>
      <c r="I1615" s="287">
        <f t="shared" si="27"/>
        <v>0.38530844155844185</v>
      </c>
    </row>
    <row r="1616" spans="5:9" x14ac:dyDescent="0.3">
      <c r="E1616" s="76"/>
      <c r="F1616" s="76"/>
      <c r="G1616" s="293" t="s">
        <v>3628</v>
      </c>
      <c r="H1616" s="293" t="s">
        <v>1777</v>
      </c>
      <c r="I1616" s="287">
        <f t="shared" si="27"/>
        <v>0.38530844155844185</v>
      </c>
    </row>
    <row r="1617" spans="5:9" x14ac:dyDescent="0.3">
      <c r="E1617" s="76"/>
      <c r="F1617" s="76"/>
      <c r="G1617" s="293" t="s">
        <v>3640</v>
      </c>
      <c r="H1617" s="293" t="s">
        <v>1783</v>
      </c>
      <c r="I1617" s="287">
        <f t="shared" si="27"/>
        <v>0.32880142140468255</v>
      </c>
    </row>
    <row r="1618" spans="5:9" x14ac:dyDescent="0.3">
      <c r="E1618" s="76"/>
      <c r="F1618" s="76"/>
      <c r="G1618" s="293" t="s">
        <v>3640</v>
      </c>
      <c r="H1618" s="293" t="s">
        <v>1783</v>
      </c>
      <c r="I1618" s="287">
        <f t="shared" si="27"/>
        <v>0.32880142140468255</v>
      </c>
    </row>
    <row r="1619" spans="5:9" x14ac:dyDescent="0.3">
      <c r="E1619" s="76"/>
      <c r="F1619" s="76"/>
      <c r="G1619" s="293" t="s">
        <v>468</v>
      </c>
      <c r="H1619" s="293" t="s">
        <v>3815</v>
      </c>
      <c r="I1619" s="287">
        <f t="shared" si="27"/>
        <v>-1</v>
      </c>
    </row>
    <row r="1620" spans="5:9" x14ac:dyDescent="0.3">
      <c r="E1620" s="76"/>
      <c r="F1620" s="76"/>
      <c r="G1620" s="293" t="s">
        <v>483</v>
      </c>
      <c r="H1620" s="293" t="s">
        <v>3816</v>
      </c>
      <c r="I1620" s="287">
        <f t="shared" si="27"/>
        <v>0.24165079365079375</v>
      </c>
    </row>
    <row r="1621" spans="5:9" x14ac:dyDescent="0.3">
      <c r="E1621" s="76"/>
      <c r="F1621" s="76"/>
      <c r="G1621" s="293" t="s">
        <v>483</v>
      </c>
      <c r="H1621" s="293" t="s">
        <v>3816</v>
      </c>
      <c r="I1621" s="287">
        <f t="shared" si="27"/>
        <v>0.24165079365079375</v>
      </c>
    </row>
    <row r="1622" spans="5:9" x14ac:dyDescent="0.3">
      <c r="E1622" s="76"/>
      <c r="F1622" s="76"/>
      <c r="G1622" s="293" t="s">
        <v>437</v>
      </c>
      <c r="H1622" s="293" t="s">
        <v>3817</v>
      </c>
      <c r="I1622" s="287">
        <f t="shared" si="27"/>
        <v>1.0803636363636364</v>
      </c>
    </row>
    <row r="1623" spans="5:9" x14ac:dyDescent="0.3">
      <c r="E1623" s="76"/>
      <c r="F1623" s="76"/>
      <c r="G1623" s="293" t="s">
        <v>478</v>
      </c>
      <c r="H1623" s="293" t="s">
        <v>3818</v>
      </c>
      <c r="I1623" s="287">
        <f t="shared" si="27"/>
        <v>-1</v>
      </c>
    </row>
    <row r="1624" spans="5:9" x14ac:dyDescent="0.3">
      <c r="E1624" s="76"/>
      <c r="F1624" s="76"/>
      <c r="G1624" s="293" t="s">
        <v>492</v>
      </c>
      <c r="H1624" s="293" t="s">
        <v>3819</v>
      </c>
      <c r="I1624" s="287">
        <f t="shared" si="27"/>
        <v>-1</v>
      </c>
    </row>
    <row r="1625" spans="5:9" x14ac:dyDescent="0.3">
      <c r="E1625" s="76"/>
      <c r="F1625" s="76"/>
      <c r="G1625" s="293" t="s">
        <v>492</v>
      </c>
      <c r="H1625" s="293" t="s">
        <v>3819</v>
      </c>
      <c r="I1625" s="287">
        <f t="shared" si="27"/>
        <v>-1</v>
      </c>
    </row>
    <row r="1626" spans="5:9" x14ac:dyDescent="0.3">
      <c r="E1626" s="76"/>
      <c r="F1626" s="76"/>
      <c r="G1626" s="293" t="s">
        <v>3372</v>
      </c>
      <c r="H1626" s="293" t="s">
        <v>3820</v>
      </c>
      <c r="I1626" s="287">
        <f t="shared" si="27"/>
        <v>-1</v>
      </c>
    </row>
    <row r="1627" spans="5:9" x14ac:dyDescent="0.3">
      <c r="E1627" s="76"/>
      <c r="F1627" s="76"/>
      <c r="G1627" s="293" t="s">
        <v>162</v>
      </c>
      <c r="H1627" s="293" t="s">
        <v>3821</v>
      </c>
      <c r="I1627" s="287">
        <f t="shared" si="27"/>
        <v>-1</v>
      </c>
    </row>
    <row r="1628" spans="5:9" x14ac:dyDescent="0.3">
      <c r="E1628" s="76"/>
      <c r="F1628" s="76"/>
      <c r="G1628" s="293" t="s">
        <v>162</v>
      </c>
      <c r="H1628" s="293" t="s">
        <v>3821</v>
      </c>
      <c r="I1628" s="287">
        <f t="shared" si="27"/>
        <v>-1</v>
      </c>
    </row>
    <row r="1629" spans="5:9" x14ac:dyDescent="0.3">
      <c r="E1629" s="76"/>
      <c r="F1629" s="76"/>
      <c r="G1629" s="293" t="s">
        <v>162</v>
      </c>
      <c r="H1629" s="293" t="s">
        <v>3821</v>
      </c>
      <c r="I1629" s="287">
        <f t="shared" si="27"/>
        <v>-1</v>
      </c>
    </row>
    <row r="1630" spans="5:9" x14ac:dyDescent="0.3">
      <c r="E1630" s="76"/>
      <c r="F1630" s="76"/>
      <c r="G1630" s="293" t="s">
        <v>4147</v>
      </c>
      <c r="H1630" s="293" t="s">
        <v>3821</v>
      </c>
      <c r="I1630" s="287">
        <f t="shared" si="27"/>
        <v>-1</v>
      </c>
    </row>
    <row r="1631" spans="5:9" x14ac:dyDescent="0.3">
      <c r="E1631" s="76"/>
      <c r="F1631" s="76"/>
      <c r="G1631" s="293" t="s">
        <v>162</v>
      </c>
      <c r="H1631" s="293" t="s">
        <v>3822</v>
      </c>
      <c r="I1631" s="287">
        <f t="shared" si="27"/>
        <v>-1</v>
      </c>
    </row>
    <row r="1632" spans="5:9" x14ac:dyDescent="0.3">
      <c r="E1632" s="76"/>
      <c r="F1632" s="76"/>
      <c r="G1632" s="293" t="s">
        <v>162</v>
      </c>
      <c r="H1632" s="293" t="s">
        <v>3822</v>
      </c>
      <c r="I1632" s="287">
        <f t="shared" si="27"/>
        <v>-1</v>
      </c>
    </row>
    <row r="1633" spans="5:9" x14ac:dyDescent="0.3">
      <c r="E1633" s="76"/>
      <c r="F1633" s="76"/>
      <c r="G1633" s="293" t="s">
        <v>338</v>
      </c>
      <c r="H1633" s="293" t="s">
        <v>3823</v>
      </c>
      <c r="I1633" s="287">
        <f t="shared" si="27"/>
        <v>-1</v>
      </c>
    </row>
    <row r="1634" spans="5:9" x14ac:dyDescent="0.3">
      <c r="E1634" s="76"/>
      <c r="F1634" s="76"/>
      <c r="G1634" s="293" t="s">
        <v>338</v>
      </c>
      <c r="H1634" s="293" t="s">
        <v>3824</v>
      </c>
      <c r="I1634" s="287">
        <f t="shared" si="27"/>
        <v>-1</v>
      </c>
    </row>
    <row r="1635" spans="5:9" x14ac:dyDescent="0.3">
      <c r="E1635" s="76"/>
      <c r="F1635" s="76"/>
      <c r="G1635" s="293" t="s">
        <v>338</v>
      </c>
      <c r="H1635" s="293" t="s">
        <v>3825</v>
      </c>
      <c r="I1635" s="287">
        <f t="shared" si="27"/>
        <v>-1</v>
      </c>
    </row>
    <row r="1636" spans="5:9" x14ac:dyDescent="0.3">
      <c r="E1636" s="76"/>
      <c r="F1636" s="76"/>
      <c r="G1636" s="293" t="s">
        <v>338</v>
      </c>
      <c r="H1636" s="293" t="s">
        <v>3825</v>
      </c>
      <c r="I1636" s="287">
        <f t="shared" si="27"/>
        <v>-1</v>
      </c>
    </row>
    <row r="1637" spans="5:9" x14ac:dyDescent="0.3">
      <c r="E1637" s="76"/>
      <c r="F1637" s="76"/>
      <c r="G1637" s="293" t="s">
        <v>338</v>
      </c>
      <c r="H1637" s="293" t="s">
        <v>3825</v>
      </c>
      <c r="I1637" s="287">
        <f t="shared" si="27"/>
        <v>-1</v>
      </c>
    </row>
    <row r="1638" spans="5:9" x14ac:dyDescent="0.3">
      <c r="E1638" s="76"/>
      <c r="F1638" s="76"/>
      <c r="G1638" s="293" t="s">
        <v>338</v>
      </c>
      <c r="H1638" s="293" t="s">
        <v>3825</v>
      </c>
      <c r="I1638" s="287">
        <f t="shared" si="27"/>
        <v>-1</v>
      </c>
    </row>
    <row r="1639" spans="5:9" x14ac:dyDescent="0.3">
      <c r="E1639" s="76"/>
      <c r="F1639" s="76"/>
      <c r="G1639" s="293" t="s">
        <v>338</v>
      </c>
      <c r="H1639" s="293" t="s">
        <v>3826</v>
      </c>
      <c r="I1639" s="287">
        <f t="shared" si="27"/>
        <v>-1</v>
      </c>
    </row>
    <row r="1640" spans="5:9" x14ac:dyDescent="0.3">
      <c r="E1640" s="76"/>
      <c r="F1640" s="76"/>
      <c r="G1640" s="293" t="s">
        <v>338</v>
      </c>
      <c r="H1640" s="293" t="s">
        <v>3826</v>
      </c>
      <c r="I1640" s="287">
        <f t="shared" si="27"/>
        <v>-1</v>
      </c>
    </row>
    <row r="1641" spans="5:9" x14ac:dyDescent="0.3">
      <c r="E1641" s="76"/>
      <c r="F1641" s="76"/>
      <c r="G1641" s="293" t="s">
        <v>338</v>
      </c>
      <c r="H1641" s="293" t="s">
        <v>3826</v>
      </c>
      <c r="I1641" s="287">
        <f t="shared" si="27"/>
        <v>-1</v>
      </c>
    </row>
    <row r="1642" spans="5:9" x14ac:dyDescent="0.3">
      <c r="E1642" s="76"/>
      <c r="F1642" s="76"/>
      <c r="G1642" s="293" t="s">
        <v>338</v>
      </c>
      <c r="H1642" s="293" t="s">
        <v>3826</v>
      </c>
      <c r="I1642" s="287">
        <f t="shared" si="27"/>
        <v>-1</v>
      </c>
    </row>
    <row r="1643" spans="5:9" x14ac:dyDescent="0.3">
      <c r="E1643" s="76"/>
      <c r="F1643" s="76"/>
      <c r="G1643" s="293" t="s">
        <v>338</v>
      </c>
      <c r="H1643" s="293" t="s">
        <v>3827</v>
      </c>
      <c r="I1643" s="287">
        <f t="shared" si="27"/>
        <v>-1</v>
      </c>
    </row>
    <row r="1644" spans="5:9" x14ac:dyDescent="0.3">
      <c r="E1644" s="76"/>
      <c r="F1644" s="76"/>
      <c r="G1644" s="293" t="s">
        <v>3593</v>
      </c>
      <c r="H1644" s="293" t="s">
        <v>1903</v>
      </c>
      <c r="I1644" s="287">
        <f t="shared" si="27"/>
        <v>-0.25500619834710714</v>
      </c>
    </row>
    <row r="1645" spans="5:9" x14ac:dyDescent="0.3">
      <c r="E1645" s="76"/>
      <c r="F1645" s="76"/>
      <c r="G1645" s="293" t="s">
        <v>437</v>
      </c>
      <c r="H1645" s="293" t="s">
        <v>3828</v>
      </c>
      <c r="I1645" s="287">
        <f t="shared" si="27"/>
        <v>1.0803636363636364</v>
      </c>
    </row>
    <row r="1646" spans="5:9" x14ac:dyDescent="0.3">
      <c r="E1646" s="76"/>
      <c r="F1646" s="76"/>
      <c r="G1646" s="293" t="s">
        <v>437</v>
      </c>
      <c r="H1646" s="293" t="s">
        <v>3828</v>
      </c>
      <c r="I1646" s="287">
        <f t="shared" si="27"/>
        <v>1.0803636363636364</v>
      </c>
    </row>
    <row r="1647" spans="5:9" x14ac:dyDescent="0.3">
      <c r="E1647" s="76"/>
      <c r="F1647" s="76"/>
      <c r="G1647" s="293" t="s">
        <v>437</v>
      </c>
      <c r="H1647" s="293" t="s">
        <v>3828</v>
      </c>
      <c r="I1647" s="287">
        <f t="shared" si="27"/>
        <v>1.0803636363636364</v>
      </c>
    </row>
    <row r="1648" spans="5:9" x14ac:dyDescent="0.3">
      <c r="E1648" s="76"/>
      <c r="F1648" s="76"/>
      <c r="G1648" s="293" t="s">
        <v>437</v>
      </c>
      <c r="H1648" s="293" t="s">
        <v>3828</v>
      </c>
      <c r="I1648" s="287">
        <f t="shared" si="27"/>
        <v>1.0803636363636364</v>
      </c>
    </row>
    <row r="1649" spans="5:9" x14ac:dyDescent="0.3">
      <c r="E1649" s="76"/>
      <c r="F1649" s="76"/>
      <c r="G1649" s="293" t="s">
        <v>101</v>
      </c>
      <c r="H1649" s="293" t="s">
        <v>3829</v>
      </c>
      <c r="I1649" s="287">
        <f t="shared" si="27"/>
        <v>-1</v>
      </c>
    </row>
    <row r="1650" spans="5:9" x14ac:dyDescent="0.3">
      <c r="E1650" s="76"/>
      <c r="F1650" s="76"/>
      <c r="G1650" s="293" t="s">
        <v>437</v>
      </c>
      <c r="H1650" s="293" t="s">
        <v>3830</v>
      </c>
      <c r="I1650" s="287">
        <f t="shared" si="27"/>
        <v>1.0803636363636364</v>
      </c>
    </row>
    <row r="1651" spans="5:9" x14ac:dyDescent="0.3">
      <c r="E1651" s="76"/>
      <c r="F1651" s="76"/>
      <c r="G1651" s="293" t="s">
        <v>437</v>
      </c>
      <c r="H1651" s="293" t="s">
        <v>3830</v>
      </c>
      <c r="I1651" s="287">
        <f t="shared" si="27"/>
        <v>1.0803636363636364</v>
      </c>
    </row>
    <row r="1652" spans="5:9" x14ac:dyDescent="0.3">
      <c r="E1652" s="76"/>
      <c r="F1652" s="76"/>
      <c r="G1652" s="293" t="s">
        <v>437</v>
      </c>
      <c r="H1652" s="293" t="s">
        <v>3830</v>
      </c>
      <c r="I1652" s="287">
        <f t="shared" si="27"/>
        <v>1.0803636363636364</v>
      </c>
    </row>
    <row r="1653" spans="5:9" x14ac:dyDescent="0.3">
      <c r="E1653" s="76"/>
      <c r="F1653" s="76"/>
      <c r="G1653" s="293" t="s">
        <v>4074</v>
      </c>
      <c r="H1653" s="293" t="s">
        <v>3830</v>
      </c>
      <c r="I1653" s="287">
        <f t="shared" si="27"/>
        <v>1.0594852150537635</v>
      </c>
    </row>
    <row r="1654" spans="5:9" x14ac:dyDescent="0.3">
      <c r="E1654" s="76"/>
      <c r="F1654" s="76"/>
      <c r="G1654" s="293" t="s">
        <v>475</v>
      </c>
      <c r="H1654" s="293" t="s">
        <v>3831</v>
      </c>
      <c r="I1654" s="287">
        <f t="shared" si="27"/>
        <v>-1</v>
      </c>
    </row>
    <row r="1655" spans="5:9" x14ac:dyDescent="0.3">
      <c r="E1655" s="76"/>
      <c r="F1655" s="76"/>
      <c r="G1655" s="293" t="s">
        <v>475</v>
      </c>
      <c r="H1655" s="293" t="s">
        <v>3831</v>
      </c>
      <c r="I1655" s="287">
        <f t="shared" si="27"/>
        <v>-1</v>
      </c>
    </row>
    <row r="1656" spans="5:9" x14ac:dyDescent="0.3">
      <c r="E1656" s="76"/>
      <c r="F1656" s="76"/>
      <c r="G1656" s="293" t="s">
        <v>478</v>
      </c>
      <c r="H1656" s="293" t="s">
        <v>3831</v>
      </c>
      <c r="I1656" s="287">
        <f t="shared" si="27"/>
        <v>-1</v>
      </c>
    </row>
    <row r="1657" spans="5:9" x14ac:dyDescent="0.3">
      <c r="E1657" s="76"/>
      <c r="F1657" s="76"/>
      <c r="G1657" s="293" t="s">
        <v>478</v>
      </c>
      <c r="H1657" s="293" t="s">
        <v>3831</v>
      </c>
      <c r="I1657" s="287">
        <f t="shared" si="27"/>
        <v>-1</v>
      </c>
    </row>
    <row r="1658" spans="5:9" x14ac:dyDescent="0.3">
      <c r="E1658" s="76"/>
      <c r="F1658" s="76"/>
      <c r="G1658" s="293" t="s">
        <v>478</v>
      </c>
      <c r="H1658" s="293" t="s">
        <v>3831</v>
      </c>
      <c r="I1658" s="287">
        <f t="shared" si="27"/>
        <v>-1</v>
      </c>
    </row>
    <row r="1659" spans="5:9" x14ac:dyDescent="0.3">
      <c r="E1659" s="76"/>
      <c r="F1659" s="76"/>
      <c r="G1659" s="293" t="s">
        <v>468</v>
      </c>
      <c r="H1659" s="293" t="s">
        <v>3832</v>
      </c>
      <c r="I1659" s="287">
        <f t="shared" si="27"/>
        <v>-1</v>
      </c>
    </row>
    <row r="1660" spans="5:9" x14ac:dyDescent="0.3">
      <c r="E1660" s="76"/>
      <c r="F1660" s="76"/>
      <c r="G1660" s="293" t="s">
        <v>466</v>
      </c>
      <c r="H1660" s="293" t="s">
        <v>3833</v>
      </c>
      <c r="I1660" s="287">
        <f t="shared" si="27"/>
        <v>0.21866249999999998</v>
      </c>
    </row>
    <row r="1661" spans="5:9" x14ac:dyDescent="0.3">
      <c r="E1661" s="76"/>
      <c r="F1661" s="76"/>
      <c r="G1661" s="293" t="s">
        <v>505</v>
      </c>
      <c r="H1661" s="293" t="s">
        <v>3834</v>
      </c>
      <c r="I1661" s="287">
        <f t="shared" si="27"/>
        <v>-1</v>
      </c>
    </row>
    <row r="1662" spans="5:9" x14ac:dyDescent="0.3">
      <c r="E1662" s="76"/>
      <c r="F1662" s="76"/>
      <c r="G1662" s="293" t="s">
        <v>455</v>
      </c>
      <c r="H1662" s="293" t="s">
        <v>3835</v>
      </c>
      <c r="I1662" s="287">
        <f t="shared" si="27"/>
        <v>1.2164926470588233</v>
      </c>
    </row>
    <row r="1663" spans="5:9" x14ac:dyDescent="0.3">
      <c r="E1663" s="76"/>
      <c r="F1663" s="76"/>
      <c r="G1663" s="293" t="s">
        <v>455</v>
      </c>
      <c r="H1663" s="293" t="s">
        <v>3835</v>
      </c>
      <c r="I1663" s="287">
        <f t="shared" si="27"/>
        <v>1.2164926470588233</v>
      </c>
    </row>
    <row r="1664" spans="5:9" x14ac:dyDescent="0.3">
      <c r="E1664" s="76"/>
      <c r="F1664" s="76"/>
      <c r="G1664" s="293" t="s">
        <v>468</v>
      </c>
      <c r="H1664" s="293" t="s">
        <v>3836</v>
      </c>
      <c r="I1664" s="287">
        <f t="shared" si="27"/>
        <v>-1</v>
      </c>
    </row>
    <row r="1665" spans="5:9" x14ac:dyDescent="0.3">
      <c r="E1665" s="76"/>
      <c r="F1665" s="76"/>
      <c r="G1665" s="293" t="s">
        <v>466</v>
      </c>
      <c r="H1665" s="293" t="s">
        <v>3837</v>
      </c>
      <c r="I1665" s="287">
        <f t="shared" si="27"/>
        <v>0.21866249999999998</v>
      </c>
    </row>
    <row r="1666" spans="5:9" x14ac:dyDescent="0.3">
      <c r="E1666" s="76"/>
      <c r="F1666" s="76"/>
      <c r="G1666" s="293" t="s">
        <v>466</v>
      </c>
      <c r="H1666" s="293" t="s">
        <v>3838</v>
      </c>
      <c r="I1666" s="287">
        <f t="shared" si="27"/>
        <v>0.21866249999999998</v>
      </c>
    </row>
    <row r="1667" spans="5:9" x14ac:dyDescent="0.3">
      <c r="E1667" s="76"/>
      <c r="F1667" s="76"/>
      <c r="G1667" s="293" t="s">
        <v>435</v>
      </c>
      <c r="H1667" s="293" t="s">
        <v>3839</v>
      </c>
      <c r="I1667" s="287">
        <f t="shared" si="27"/>
        <v>-1</v>
      </c>
    </row>
    <row r="1668" spans="5:9" x14ac:dyDescent="0.3">
      <c r="E1668" s="76"/>
      <c r="F1668" s="76"/>
      <c r="G1668" s="293" t="s">
        <v>455</v>
      </c>
      <c r="H1668" s="293" t="s">
        <v>3839</v>
      </c>
      <c r="I1668" s="287">
        <f t="shared" ref="I1668:I1731" si="28">IFERROR(AVERAGEIF(D$3:D$660,G1668,C$3:C$660),-1)</f>
        <v>1.2164926470588233</v>
      </c>
    </row>
    <row r="1669" spans="5:9" x14ac:dyDescent="0.3">
      <c r="E1669" s="76"/>
      <c r="F1669" s="76"/>
      <c r="G1669" s="293" t="s">
        <v>455</v>
      </c>
      <c r="H1669" s="293" t="s">
        <v>3839</v>
      </c>
      <c r="I1669" s="287">
        <f t="shared" si="28"/>
        <v>1.2164926470588233</v>
      </c>
    </row>
    <row r="1670" spans="5:9" x14ac:dyDescent="0.3">
      <c r="E1670" s="76"/>
      <c r="F1670" s="76"/>
      <c r="G1670" s="293" t="s">
        <v>4148</v>
      </c>
      <c r="H1670" s="293" t="s">
        <v>3840</v>
      </c>
      <c r="I1670" s="287">
        <f t="shared" si="28"/>
        <v>-1</v>
      </c>
    </row>
    <row r="1671" spans="5:9" x14ac:dyDescent="0.3">
      <c r="E1671" s="76"/>
      <c r="F1671" s="76"/>
      <c r="G1671" s="293" t="s">
        <v>435</v>
      </c>
      <c r="H1671" s="293" t="s">
        <v>3840</v>
      </c>
      <c r="I1671" s="287">
        <f t="shared" si="28"/>
        <v>-1</v>
      </c>
    </row>
    <row r="1672" spans="5:9" x14ac:dyDescent="0.3">
      <c r="E1672" s="76"/>
      <c r="F1672" s="76"/>
      <c r="G1672" s="293" t="s">
        <v>455</v>
      </c>
      <c r="H1672" s="293" t="s">
        <v>3840</v>
      </c>
      <c r="I1672" s="287">
        <f t="shared" si="28"/>
        <v>1.2164926470588233</v>
      </c>
    </row>
    <row r="1673" spans="5:9" x14ac:dyDescent="0.3">
      <c r="E1673" s="76"/>
      <c r="F1673" s="76"/>
      <c r="G1673" s="293" t="s">
        <v>455</v>
      </c>
      <c r="H1673" s="293" t="s">
        <v>3840</v>
      </c>
      <c r="I1673" s="287">
        <f t="shared" si="28"/>
        <v>1.2164926470588233</v>
      </c>
    </row>
    <row r="1674" spans="5:9" x14ac:dyDescent="0.3">
      <c r="E1674" s="76"/>
      <c r="F1674" s="76"/>
      <c r="G1674" s="293" t="s">
        <v>523</v>
      </c>
      <c r="H1674" s="293" t="s">
        <v>3841</v>
      </c>
      <c r="I1674" s="287">
        <f t="shared" si="28"/>
        <v>0.32</v>
      </c>
    </row>
    <row r="1675" spans="5:9" x14ac:dyDescent="0.3">
      <c r="E1675" s="76"/>
      <c r="F1675" s="76"/>
      <c r="G1675" s="293" t="s">
        <v>523</v>
      </c>
      <c r="H1675" s="293" t="s">
        <v>3842</v>
      </c>
      <c r="I1675" s="287">
        <f t="shared" si="28"/>
        <v>0.32</v>
      </c>
    </row>
    <row r="1676" spans="5:9" x14ac:dyDescent="0.3">
      <c r="E1676" s="76"/>
      <c r="F1676" s="76"/>
      <c r="G1676" s="293" t="s">
        <v>470</v>
      </c>
      <c r="H1676" s="293" t="s">
        <v>3843</v>
      </c>
      <c r="I1676" s="287">
        <f t="shared" si="28"/>
        <v>-1</v>
      </c>
    </row>
    <row r="1677" spans="5:9" x14ac:dyDescent="0.3">
      <c r="E1677" s="76"/>
      <c r="F1677" s="76"/>
      <c r="G1677" s="293" t="s">
        <v>470</v>
      </c>
      <c r="H1677" s="293" t="s">
        <v>3844</v>
      </c>
      <c r="I1677" s="287">
        <f t="shared" si="28"/>
        <v>-1</v>
      </c>
    </row>
    <row r="1678" spans="5:9" x14ac:dyDescent="0.3">
      <c r="E1678" s="76"/>
      <c r="F1678" s="76"/>
      <c r="G1678" s="293" t="s">
        <v>468</v>
      </c>
      <c r="H1678" s="293" t="s">
        <v>3845</v>
      </c>
      <c r="I1678" s="287">
        <f t="shared" si="28"/>
        <v>-1</v>
      </c>
    </row>
    <row r="1679" spans="5:9" x14ac:dyDescent="0.3">
      <c r="E1679" s="76"/>
      <c r="F1679" s="76"/>
      <c r="G1679" s="293" t="s">
        <v>466</v>
      </c>
      <c r="H1679" s="293" t="s">
        <v>3846</v>
      </c>
      <c r="I1679" s="287">
        <f t="shared" si="28"/>
        <v>0.21866249999999998</v>
      </c>
    </row>
    <row r="1680" spans="5:9" x14ac:dyDescent="0.3">
      <c r="E1680" s="76"/>
      <c r="F1680" s="76"/>
      <c r="G1680" s="293" t="s">
        <v>4141</v>
      </c>
      <c r="H1680" s="293" t="s">
        <v>3847</v>
      </c>
      <c r="I1680" s="287">
        <f t="shared" si="28"/>
        <v>-1</v>
      </c>
    </row>
    <row r="1681" spans="5:9" x14ac:dyDescent="0.3">
      <c r="E1681" s="76"/>
      <c r="F1681" s="76"/>
      <c r="G1681" s="293" t="s">
        <v>437</v>
      </c>
      <c r="H1681" s="293" t="s">
        <v>3848</v>
      </c>
      <c r="I1681" s="287">
        <f t="shared" si="28"/>
        <v>1.0803636363636364</v>
      </c>
    </row>
    <row r="1682" spans="5:9" x14ac:dyDescent="0.3">
      <c r="E1682" s="76"/>
      <c r="F1682" s="76"/>
      <c r="G1682" s="293" t="s">
        <v>437</v>
      </c>
      <c r="H1682" s="293" t="s">
        <v>3848</v>
      </c>
      <c r="I1682" s="287">
        <f t="shared" si="28"/>
        <v>1.0803636363636364</v>
      </c>
    </row>
    <row r="1683" spans="5:9" x14ac:dyDescent="0.3">
      <c r="E1683" s="76"/>
      <c r="F1683" s="76"/>
      <c r="G1683" s="293" t="s">
        <v>437</v>
      </c>
      <c r="H1683" s="293" t="s">
        <v>3848</v>
      </c>
      <c r="I1683" s="287">
        <f t="shared" si="28"/>
        <v>1.0803636363636364</v>
      </c>
    </row>
    <row r="1684" spans="5:9" x14ac:dyDescent="0.3">
      <c r="E1684" s="76"/>
      <c r="F1684" s="76"/>
      <c r="G1684" s="293" t="s">
        <v>437</v>
      </c>
      <c r="H1684" s="293" t="s">
        <v>3848</v>
      </c>
      <c r="I1684" s="287">
        <f t="shared" si="28"/>
        <v>1.0803636363636364</v>
      </c>
    </row>
    <row r="1685" spans="5:9" x14ac:dyDescent="0.3">
      <c r="E1685" s="76"/>
      <c r="F1685" s="76"/>
      <c r="G1685" s="293" t="s">
        <v>437</v>
      </c>
      <c r="H1685" s="293" t="s">
        <v>3848</v>
      </c>
      <c r="I1685" s="287">
        <f t="shared" si="28"/>
        <v>1.0803636363636364</v>
      </c>
    </row>
    <row r="1686" spans="5:9" x14ac:dyDescent="0.3">
      <c r="E1686" s="76"/>
      <c r="F1686" s="76"/>
      <c r="G1686" s="293" t="s">
        <v>470</v>
      </c>
      <c r="H1686" s="293" t="s">
        <v>3849</v>
      </c>
      <c r="I1686" s="287">
        <f t="shared" si="28"/>
        <v>-1</v>
      </c>
    </row>
    <row r="1687" spans="5:9" x14ac:dyDescent="0.3">
      <c r="E1687" s="76"/>
      <c r="F1687" s="76"/>
      <c r="G1687" s="293" t="s">
        <v>470</v>
      </c>
      <c r="H1687" s="293" t="s">
        <v>3850</v>
      </c>
      <c r="I1687" s="287">
        <f t="shared" si="28"/>
        <v>-1</v>
      </c>
    </row>
    <row r="1688" spans="5:9" x14ac:dyDescent="0.3">
      <c r="E1688" s="76"/>
      <c r="F1688" s="76"/>
      <c r="G1688" s="293" t="s">
        <v>466</v>
      </c>
      <c r="H1688" s="293" t="s">
        <v>3851</v>
      </c>
      <c r="I1688" s="287">
        <f t="shared" si="28"/>
        <v>0.21866249999999998</v>
      </c>
    </row>
    <row r="1689" spans="5:9" x14ac:dyDescent="0.3">
      <c r="E1689" s="76"/>
      <c r="F1689" s="76"/>
      <c r="G1689" s="293" t="s">
        <v>466</v>
      </c>
      <c r="H1689" s="293" t="s">
        <v>3852</v>
      </c>
      <c r="I1689" s="287">
        <f t="shared" si="28"/>
        <v>0.21866249999999998</v>
      </c>
    </row>
    <row r="1690" spans="5:9" x14ac:dyDescent="0.3">
      <c r="E1690" s="76"/>
      <c r="F1690" s="76"/>
      <c r="G1690" s="293" t="s">
        <v>4141</v>
      </c>
      <c r="H1690" s="293" t="s">
        <v>3853</v>
      </c>
      <c r="I1690" s="287">
        <f t="shared" si="28"/>
        <v>-1</v>
      </c>
    </row>
    <row r="1691" spans="5:9" x14ac:dyDescent="0.3">
      <c r="E1691" s="76"/>
      <c r="F1691" s="76"/>
      <c r="G1691" s="293" t="s">
        <v>468</v>
      </c>
      <c r="H1691" s="293" t="s">
        <v>3854</v>
      </c>
      <c r="I1691" s="287">
        <f t="shared" si="28"/>
        <v>-1</v>
      </c>
    </row>
    <row r="1692" spans="5:9" x14ac:dyDescent="0.3">
      <c r="E1692" s="76"/>
      <c r="F1692" s="76"/>
      <c r="G1692" s="293" t="s">
        <v>466</v>
      </c>
      <c r="H1692" s="293" t="s">
        <v>3855</v>
      </c>
      <c r="I1692" s="287">
        <f t="shared" si="28"/>
        <v>0.21866249999999998</v>
      </c>
    </row>
    <row r="1693" spans="5:9" x14ac:dyDescent="0.3">
      <c r="E1693" s="76"/>
      <c r="F1693" s="76"/>
      <c r="G1693" s="293" t="s">
        <v>468</v>
      </c>
      <c r="H1693" s="293" t="s">
        <v>3855</v>
      </c>
      <c r="I1693" s="287">
        <f t="shared" si="28"/>
        <v>-1</v>
      </c>
    </row>
    <row r="1694" spans="5:9" x14ac:dyDescent="0.3">
      <c r="E1694" s="76"/>
      <c r="F1694" s="76"/>
      <c r="G1694" s="293" t="s">
        <v>485</v>
      </c>
      <c r="H1694" s="293" t="s">
        <v>3855</v>
      </c>
      <c r="I1694" s="287">
        <f t="shared" si="28"/>
        <v>-1</v>
      </c>
    </row>
    <row r="1695" spans="5:9" x14ac:dyDescent="0.3">
      <c r="E1695" s="76"/>
      <c r="F1695" s="76"/>
      <c r="G1695" s="293" t="s">
        <v>485</v>
      </c>
      <c r="H1695" s="293" t="s">
        <v>3856</v>
      </c>
      <c r="I1695" s="287">
        <f t="shared" si="28"/>
        <v>-1</v>
      </c>
    </row>
    <row r="1696" spans="5:9" x14ac:dyDescent="0.3">
      <c r="E1696" s="76"/>
      <c r="F1696" s="76"/>
      <c r="G1696" s="293" t="s">
        <v>468</v>
      </c>
      <c r="H1696" s="293" t="s">
        <v>3857</v>
      </c>
      <c r="I1696" s="287">
        <f t="shared" si="28"/>
        <v>-1</v>
      </c>
    </row>
    <row r="1697" spans="5:9" x14ac:dyDescent="0.3">
      <c r="E1697" s="76"/>
      <c r="F1697" s="76"/>
      <c r="G1697" s="293" t="s">
        <v>435</v>
      </c>
      <c r="H1697" s="293" t="s">
        <v>3858</v>
      </c>
      <c r="I1697" s="287">
        <f t="shared" si="28"/>
        <v>-1</v>
      </c>
    </row>
    <row r="1698" spans="5:9" x14ac:dyDescent="0.3">
      <c r="E1698" s="76"/>
      <c r="F1698" s="76"/>
      <c r="G1698" s="293" t="s">
        <v>435</v>
      </c>
      <c r="H1698" s="293" t="s">
        <v>3859</v>
      </c>
      <c r="I1698" s="287">
        <f t="shared" si="28"/>
        <v>-1</v>
      </c>
    </row>
    <row r="1699" spans="5:9" x14ac:dyDescent="0.3">
      <c r="E1699" s="76"/>
      <c r="F1699" s="76"/>
      <c r="G1699" s="293" t="s">
        <v>4141</v>
      </c>
      <c r="H1699" s="293" t="s">
        <v>3860</v>
      </c>
      <c r="I1699" s="287">
        <f t="shared" si="28"/>
        <v>-1</v>
      </c>
    </row>
    <row r="1700" spans="5:9" x14ac:dyDescent="0.3">
      <c r="E1700" s="76"/>
      <c r="F1700" s="76"/>
      <c r="G1700" s="293" t="s">
        <v>492</v>
      </c>
      <c r="H1700" s="293" t="s">
        <v>3861</v>
      </c>
      <c r="I1700" s="287">
        <f t="shared" si="28"/>
        <v>-1</v>
      </c>
    </row>
    <row r="1701" spans="5:9" x14ac:dyDescent="0.3">
      <c r="E1701" s="76"/>
      <c r="F1701" s="76"/>
      <c r="G1701" s="293" t="s">
        <v>492</v>
      </c>
      <c r="H1701" s="293" t="s">
        <v>3861</v>
      </c>
      <c r="I1701" s="287">
        <f t="shared" si="28"/>
        <v>-1</v>
      </c>
    </row>
    <row r="1702" spans="5:9" x14ac:dyDescent="0.3">
      <c r="E1702" s="76"/>
      <c r="F1702" s="76"/>
      <c r="G1702" s="293" t="s">
        <v>4141</v>
      </c>
      <c r="H1702" s="293" t="s">
        <v>3861</v>
      </c>
      <c r="I1702" s="287">
        <f t="shared" si="28"/>
        <v>-1</v>
      </c>
    </row>
    <row r="1703" spans="5:9" x14ac:dyDescent="0.3">
      <c r="E1703" s="76"/>
      <c r="F1703" s="76"/>
      <c r="G1703" s="293" t="s">
        <v>468</v>
      </c>
      <c r="H1703" s="293" t="s">
        <v>3862</v>
      </c>
      <c r="I1703" s="287">
        <f t="shared" si="28"/>
        <v>-1</v>
      </c>
    </row>
    <row r="1704" spans="5:9" x14ac:dyDescent="0.3">
      <c r="E1704" s="76"/>
      <c r="F1704" s="76"/>
      <c r="G1704" s="293" t="s">
        <v>455</v>
      </c>
      <c r="H1704" s="293" t="s">
        <v>3863</v>
      </c>
      <c r="I1704" s="287">
        <f t="shared" si="28"/>
        <v>1.2164926470588233</v>
      </c>
    </row>
    <row r="1705" spans="5:9" x14ac:dyDescent="0.3">
      <c r="E1705" s="76"/>
      <c r="F1705" s="76"/>
      <c r="G1705" s="293" t="s">
        <v>455</v>
      </c>
      <c r="H1705" s="293" t="s">
        <v>3863</v>
      </c>
      <c r="I1705" s="287">
        <f t="shared" si="28"/>
        <v>1.2164926470588233</v>
      </c>
    </row>
    <row r="1706" spans="5:9" x14ac:dyDescent="0.3">
      <c r="E1706" s="76"/>
      <c r="F1706" s="76"/>
      <c r="G1706" s="293" t="s">
        <v>466</v>
      </c>
      <c r="H1706" s="293" t="s">
        <v>3864</v>
      </c>
      <c r="I1706" s="287">
        <f t="shared" si="28"/>
        <v>0.21866249999999998</v>
      </c>
    </row>
    <row r="1707" spans="5:9" x14ac:dyDescent="0.3">
      <c r="E1707" s="76"/>
      <c r="F1707" s="76"/>
      <c r="G1707" s="293" t="s">
        <v>466</v>
      </c>
      <c r="H1707" s="293" t="s">
        <v>3864</v>
      </c>
      <c r="I1707" s="287">
        <f t="shared" si="28"/>
        <v>0.21866249999999998</v>
      </c>
    </row>
    <row r="1708" spans="5:9" x14ac:dyDescent="0.3">
      <c r="E1708" s="76"/>
      <c r="F1708" s="76"/>
      <c r="G1708" s="293" t="s">
        <v>418</v>
      </c>
      <c r="H1708" s="293" t="s">
        <v>3865</v>
      </c>
      <c r="I1708" s="287">
        <f t="shared" si="28"/>
        <v>0.20519999999999997</v>
      </c>
    </row>
    <row r="1709" spans="5:9" x14ac:dyDescent="0.3">
      <c r="E1709" s="76"/>
      <c r="F1709" s="76"/>
      <c r="G1709" s="293" t="s">
        <v>527</v>
      </c>
      <c r="H1709" s="293" t="s">
        <v>3866</v>
      </c>
      <c r="I1709" s="287">
        <f t="shared" si="28"/>
        <v>-1</v>
      </c>
    </row>
    <row r="1710" spans="5:9" x14ac:dyDescent="0.3">
      <c r="E1710" s="76"/>
      <c r="F1710" s="76"/>
      <c r="G1710" s="293" t="s">
        <v>487</v>
      </c>
      <c r="H1710" s="293" t="s">
        <v>3867</v>
      </c>
      <c r="I1710" s="287">
        <f t="shared" si="28"/>
        <v>-1</v>
      </c>
    </row>
    <row r="1711" spans="5:9" x14ac:dyDescent="0.3">
      <c r="E1711" s="76"/>
      <c r="F1711" s="76"/>
      <c r="G1711" s="293" t="s">
        <v>101</v>
      </c>
      <c r="H1711" s="293" t="s">
        <v>3868</v>
      </c>
      <c r="I1711" s="287">
        <f t="shared" si="28"/>
        <v>-1</v>
      </c>
    </row>
    <row r="1712" spans="5:9" x14ac:dyDescent="0.3">
      <c r="E1712" s="76"/>
      <c r="F1712" s="76"/>
      <c r="G1712" s="293" t="s">
        <v>468</v>
      </c>
      <c r="H1712" s="293" t="s">
        <v>3869</v>
      </c>
      <c r="I1712" s="287">
        <f t="shared" si="28"/>
        <v>-1</v>
      </c>
    </row>
    <row r="1713" spans="5:9" x14ac:dyDescent="0.3">
      <c r="E1713" s="76"/>
      <c r="F1713" s="76"/>
      <c r="G1713" s="293" t="s">
        <v>468</v>
      </c>
      <c r="H1713" s="293" t="s">
        <v>3870</v>
      </c>
      <c r="I1713" s="287">
        <f t="shared" si="28"/>
        <v>-1</v>
      </c>
    </row>
    <row r="1714" spans="5:9" x14ac:dyDescent="0.3">
      <c r="E1714" s="76"/>
      <c r="F1714" s="76"/>
      <c r="G1714" s="293" t="s">
        <v>468</v>
      </c>
      <c r="H1714" s="293" t="s">
        <v>3871</v>
      </c>
      <c r="I1714" s="287">
        <f t="shared" si="28"/>
        <v>-1</v>
      </c>
    </row>
    <row r="1715" spans="5:9" x14ac:dyDescent="0.3">
      <c r="E1715" s="76"/>
      <c r="F1715" s="76"/>
      <c r="G1715" s="293" t="s">
        <v>4075</v>
      </c>
      <c r="H1715" s="293" t="s">
        <v>3872</v>
      </c>
      <c r="I1715" s="287">
        <f t="shared" si="28"/>
        <v>-1</v>
      </c>
    </row>
    <row r="1716" spans="5:9" x14ac:dyDescent="0.3">
      <c r="E1716" s="76"/>
      <c r="F1716" s="76"/>
      <c r="G1716" s="293" t="s">
        <v>101</v>
      </c>
      <c r="H1716" s="293" t="s">
        <v>3873</v>
      </c>
      <c r="I1716" s="287">
        <f t="shared" si="28"/>
        <v>-1</v>
      </c>
    </row>
    <row r="1717" spans="5:9" x14ac:dyDescent="0.3">
      <c r="E1717" s="76"/>
      <c r="F1717" s="76"/>
      <c r="G1717" s="293" t="s">
        <v>466</v>
      </c>
      <c r="H1717" s="293" t="s">
        <v>3874</v>
      </c>
      <c r="I1717" s="287">
        <f t="shared" si="28"/>
        <v>0.21866249999999998</v>
      </c>
    </row>
    <row r="1718" spans="5:9" x14ac:dyDescent="0.3">
      <c r="E1718" s="76"/>
      <c r="F1718" s="76"/>
      <c r="G1718" s="293" t="s">
        <v>470</v>
      </c>
      <c r="H1718" s="293" t="s">
        <v>3875</v>
      </c>
      <c r="I1718" s="287">
        <f t="shared" si="28"/>
        <v>-1</v>
      </c>
    </row>
    <row r="1719" spans="5:9" x14ac:dyDescent="0.3">
      <c r="E1719" s="76"/>
      <c r="F1719" s="76"/>
      <c r="G1719" s="293" t="s">
        <v>470</v>
      </c>
      <c r="H1719" s="293" t="s">
        <v>3876</v>
      </c>
      <c r="I1719" s="287">
        <f t="shared" si="28"/>
        <v>-1</v>
      </c>
    </row>
    <row r="1720" spans="5:9" x14ac:dyDescent="0.3">
      <c r="E1720" s="76"/>
      <c r="F1720" s="76"/>
      <c r="G1720" s="293" t="s">
        <v>455</v>
      </c>
      <c r="H1720" s="293" t="s">
        <v>3877</v>
      </c>
      <c r="I1720" s="287">
        <f t="shared" si="28"/>
        <v>1.2164926470588233</v>
      </c>
    </row>
    <row r="1721" spans="5:9" x14ac:dyDescent="0.3">
      <c r="E1721" s="76"/>
      <c r="F1721" s="76"/>
      <c r="G1721" s="293" t="s">
        <v>455</v>
      </c>
      <c r="H1721" s="293" t="s">
        <v>3877</v>
      </c>
      <c r="I1721" s="287">
        <f t="shared" si="28"/>
        <v>1.2164926470588233</v>
      </c>
    </row>
    <row r="1722" spans="5:9" x14ac:dyDescent="0.3">
      <c r="E1722" s="76"/>
      <c r="F1722" s="76"/>
      <c r="G1722" s="293" t="s">
        <v>455</v>
      </c>
      <c r="H1722" s="293" t="s">
        <v>3878</v>
      </c>
      <c r="I1722" s="287">
        <f t="shared" si="28"/>
        <v>1.2164926470588233</v>
      </c>
    </row>
    <row r="1723" spans="5:9" x14ac:dyDescent="0.3">
      <c r="E1723" s="76"/>
      <c r="F1723" s="76"/>
      <c r="G1723" s="293" t="s">
        <v>466</v>
      </c>
      <c r="H1723" s="293" t="s">
        <v>3879</v>
      </c>
      <c r="I1723" s="287">
        <f t="shared" si="28"/>
        <v>0.21866249999999998</v>
      </c>
    </row>
    <row r="1724" spans="5:9" x14ac:dyDescent="0.3">
      <c r="E1724" s="76"/>
      <c r="F1724" s="76"/>
      <c r="G1724" s="293" t="s">
        <v>437</v>
      </c>
      <c r="H1724" s="293" t="s">
        <v>3880</v>
      </c>
      <c r="I1724" s="287">
        <f t="shared" si="28"/>
        <v>1.0803636363636364</v>
      </c>
    </row>
    <row r="1725" spans="5:9" x14ac:dyDescent="0.3">
      <c r="E1725" s="76"/>
      <c r="F1725" s="76"/>
      <c r="G1725" s="293" t="s">
        <v>437</v>
      </c>
      <c r="H1725" s="293" t="s">
        <v>3881</v>
      </c>
      <c r="I1725" s="287">
        <f t="shared" si="28"/>
        <v>1.0803636363636364</v>
      </c>
    </row>
    <row r="1726" spans="5:9" x14ac:dyDescent="0.3">
      <c r="E1726" s="76"/>
      <c r="F1726" s="76"/>
      <c r="G1726" s="293" t="s">
        <v>437</v>
      </c>
      <c r="H1726" s="293" t="s">
        <v>3882</v>
      </c>
      <c r="I1726" s="287">
        <f t="shared" si="28"/>
        <v>1.0803636363636364</v>
      </c>
    </row>
    <row r="1727" spans="5:9" x14ac:dyDescent="0.3">
      <c r="E1727" s="76"/>
      <c r="F1727" s="76"/>
      <c r="G1727" s="293" t="s">
        <v>488</v>
      </c>
      <c r="H1727" s="293" t="s">
        <v>3883</v>
      </c>
      <c r="I1727" s="287">
        <f t="shared" si="28"/>
        <v>-1</v>
      </c>
    </row>
    <row r="1728" spans="5:9" x14ac:dyDescent="0.3">
      <c r="E1728" s="76"/>
      <c r="F1728" s="76"/>
      <c r="G1728" s="293" t="s">
        <v>488</v>
      </c>
      <c r="H1728" s="293" t="s">
        <v>3883</v>
      </c>
      <c r="I1728" s="287">
        <f t="shared" si="28"/>
        <v>-1</v>
      </c>
    </row>
    <row r="1729" spans="5:9" x14ac:dyDescent="0.3">
      <c r="E1729" s="76"/>
      <c r="F1729" s="76"/>
      <c r="G1729" s="293" t="s">
        <v>468</v>
      </c>
      <c r="H1729" s="293" t="s">
        <v>3884</v>
      </c>
      <c r="I1729" s="287">
        <f t="shared" si="28"/>
        <v>-1</v>
      </c>
    </row>
    <row r="1730" spans="5:9" x14ac:dyDescent="0.3">
      <c r="E1730" s="76"/>
      <c r="F1730" s="76"/>
      <c r="G1730" s="293" t="s">
        <v>470</v>
      </c>
      <c r="H1730" s="293" t="s">
        <v>3885</v>
      </c>
      <c r="I1730" s="287">
        <f t="shared" si="28"/>
        <v>-1</v>
      </c>
    </row>
    <row r="1731" spans="5:9" x14ac:dyDescent="0.3">
      <c r="E1731" s="76"/>
      <c r="F1731" s="76"/>
      <c r="G1731" s="293" t="s">
        <v>437</v>
      </c>
      <c r="H1731" s="293" t="s">
        <v>3886</v>
      </c>
      <c r="I1731" s="287">
        <f t="shared" si="28"/>
        <v>1.0803636363636364</v>
      </c>
    </row>
    <row r="1732" spans="5:9" x14ac:dyDescent="0.3">
      <c r="E1732" s="76"/>
      <c r="F1732" s="76"/>
      <c r="G1732" s="293" t="s">
        <v>4074</v>
      </c>
      <c r="H1732" s="293" t="s">
        <v>1904</v>
      </c>
      <c r="I1732" s="287">
        <f t="shared" ref="I1732:I1795" si="29">IFERROR(AVERAGEIF(D$3:D$660,G1732,C$3:C$660),-1)</f>
        <v>1.0594852150537635</v>
      </c>
    </row>
    <row r="1733" spans="5:9" x14ac:dyDescent="0.3">
      <c r="E1733" s="76"/>
      <c r="F1733" s="76"/>
      <c r="G1733" s="293" t="s">
        <v>485</v>
      </c>
      <c r="H1733" s="293" t="s">
        <v>3887</v>
      </c>
      <c r="I1733" s="287">
        <f t="shared" si="29"/>
        <v>-1</v>
      </c>
    </row>
    <row r="1734" spans="5:9" x14ac:dyDescent="0.3">
      <c r="E1734" s="76"/>
      <c r="F1734" s="76"/>
      <c r="G1734" s="293" t="s">
        <v>468</v>
      </c>
      <c r="H1734" s="293" t="s">
        <v>3888</v>
      </c>
      <c r="I1734" s="287">
        <f t="shared" si="29"/>
        <v>-1</v>
      </c>
    </row>
    <row r="1735" spans="5:9" x14ac:dyDescent="0.3">
      <c r="E1735" s="76"/>
      <c r="F1735" s="76"/>
      <c r="G1735" s="293" t="s">
        <v>487</v>
      </c>
      <c r="H1735" s="293" t="s">
        <v>3889</v>
      </c>
      <c r="I1735" s="287">
        <f t="shared" si="29"/>
        <v>-1</v>
      </c>
    </row>
    <row r="1736" spans="5:9" x14ac:dyDescent="0.3">
      <c r="E1736" s="76"/>
      <c r="F1736" s="76"/>
      <c r="G1736" s="293" t="s">
        <v>475</v>
      </c>
      <c r="H1736" s="293" t="s">
        <v>3890</v>
      </c>
      <c r="I1736" s="287">
        <f t="shared" si="29"/>
        <v>-1</v>
      </c>
    </row>
    <row r="1737" spans="5:9" x14ac:dyDescent="0.3">
      <c r="E1737" s="76"/>
      <c r="F1737" s="76"/>
      <c r="G1737" s="293" t="s">
        <v>435</v>
      </c>
      <c r="H1737" s="293" t="s">
        <v>3891</v>
      </c>
      <c r="I1737" s="287">
        <f t="shared" si="29"/>
        <v>-1</v>
      </c>
    </row>
    <row r="1738" spans="5:9" x14ac:dyDescent="0.3">
      <c r="E1738" s="76"/>
      <c r="F1738" s="76"/>
      <c r="G1738" s="293" t="s">
        <v>437</v>
      </c>
      <c r="H1738" s="293" t="s">
        <v>3892</v>
      </c>
      <c r="I1738" s="287">
        <f t="shared" si="29"/>
        <v>1.0803636363636364</v>
      </c>
    </row>
    <row r="1739" spans="5:9" x14ac:dyDescent="0.3">
      <c r="E1739" s="76"/>
      <c r="F1739" s="76"/>
      <c r="G1739" s="293" t="s">
        <v>437</v>
      </c>
      <c r="H1739" s="293" t="s">
        <v>3892</v>
      </c>
      <c r="I1739" s="287">
        <f t="shared" si="29"/>
        <v>1.0803636363636364</v>
      </c>
    </row>
    <row r="1740" spans="5:9" x14ac:dyDescent="0.3">
      <c r="E1740" s="76"/>
      <c r="F1740" s="76"/>
      <c r="G1740" s="293" t="s">
        <v>4074</v>
      </c>
      <c r="H1740" s="293" t="s">
        <v>3893</v>
      </c>
      <c r="I1740" s="287">
        <f t="shared" si="29"/>
        <v>1.0594852150537635</v>
      </c>
    </row>
    <row r="1741" spans="5:9" x14ac:dyDescent="0.3">
      <c r="E1741" s="76"/>
      <c r="F1741" s="76"/>
      <c r="G1741" s="293" t="s">
        <v>4074</v>
      </c>
      <c r="H1741" s="293" t="s">
        <v>3893</v>
      </c>
      <c r="I1741" s="287">
        <f t="shared" si="29"/>
        <v>1.0594852150537635</v>
      </c>
    </row>
    <row r="1742" spans="5:9" x14ac:dyDescent="0.3">
      <c r="E1742" s="76"/>
      <c r="F1742" s="76"/>
      <c r="G1742" s="293" t="s">
        <v>4074</v>
      </c>
      <c r="H1742" s="293" t="s">
        <v>3893</v>
      </c>
      <c r="I1742" s="287">
        <f t="shared" si="29"/>
        <v>1.0594852150537635</v>
      </c>
    </row>
    <row r="1743" spans="5:9" x14ac:dyDescent="0.3">
      <c r="E1743" s="76"/>
      <c r="F1743" s="76"/>
      <c r="G1743" s="293" t="s">
        <v>437</v>
      </c>
      <c r="H1743" s="293" t="s">
        <v>3894</v>
      </c>
      <c r="I1743" s="287">
        <f t="shared" si="29"/>
        <v>1.0803636363636364</v>
      </c>
    </row>
    <row r="1744" spans="5:9" x14ac:dyDescent="0.3">
      <c r="E1744" s="76"/>
      <c r="F1744" s="76"/>
      <c r="G1744" s="293" t="s">
        <v>437</v>
      </c>
      <c r="H1744" s="293" t="s">
        <v>3894</v>
      </c>
      <c r="I1744" s="287">
        <f t="shared" si="29"/>
        <v>1.0803636363636364</v>
      </c>
    </row>
    <row r="1745" spans="5:9" x14ac:dyDescent="0.3">
      <c r="E1745" s="76"/>
      <c r="F1745" s="76"/>
      <c r="G1745" s="293" t="s">
        <v>437</v>
      </c>
      <c r="H1745" s="293" t="s">
        <v>3894</v>
      </c>
      <c r="I1745" s="287">
        <f t="shared" si="29"/>
        <v>1.0803636363636364</v>
      </c>
    </row>
    <row r="1746" spans="5:9" x14ac:dyDescent="0.3">
      <c r="E1746" s="76"/>
      <c r="F1746" s="76"/>
      <c r="G1746" s="293" t="s">
        <v>437</v>
      </c>
      <c r="H1746" s="293" t="s">
        <v>3894</v>
      </c>
      <c r="I1746" s="287">
        <f t="shared" si="29"/>
        <v>1.0803636363636364</v>
      </c>
    </row>
    <row r="1747" spans="5:9" x14ac:dyDescent="0.3">
      <c r="E1747" s="76"/>
      <c r="F1747" s="76"/>
      <c r="G1747" s="293" t="s">
        <v>437</v>
      </c>
      <c r="H1747" s="293" t="s">
        <v>3894</v>
      </c>
      <c r="I1747" s="287">
        <f t="shared" si="29"/>
        <v>1.0803636363636364</v>
      </c>
    </row>
    <row r="1748" spans="5:9" x14ac:dyDescent="0.3">
      <c r="E1748" s="76"/>
      <c r="F1748" s="76"/>
      <c r="G1748" s="293" t="s">
        <v>437</v>
      </c>
      <c r="H1748" s="293" t="s">
        <v>3895</v>
      </c>
      <c r="I1748" s="287">
        <f t="shared" si="29"/>
        <v>1.0803636363636364</v>
      </c>
    </row>
    <row r="1749" spans="5:9" x14ac:dyDescent="0.3">
      <c r="E1749" s="76"/>
      <c r="F1749" s="76"/>
      <c r="G1749" s="293" t="s">
        <v>437</v>
      </c>
      <c r="H1749" s="293" t="s">
        <v>3895</v>
      </c>
      <c r="I1749" s="287">
        <f t="shared" si="29"/>
        <v>1.0803636363636364</v>
      </c>
    </row>
    <row r="1750" spans="5:9" x14ac:dyDescent="0.3">
      <c r="E1750" s="76"/>
      <c r="F1750" s="76"/>
      <c r="G1750" s="293" t="s">
        <v>437</v>
      </c>
      <c r="H1750" s="293" t="s">
        <v>3895</v>
      </c>
      <c r="I1750" s="287">
        <f t="shared" si="29"/>
        <v>1.0803636363636364</v>
      </c>
    </row>
    <row r="1751" spans="5:9" x14ac:dyDescent="0.3">
      <c r="E1751" s="76"/>
      <c r="F1751" s="76"/>
      <c r="G1751" s="293" t="s">
        <v>437</v>
      </c>
      <c r="H1751" s="293" t="s">
        <v>3896</v>
      </c>
      <c r="I1751" s="287">
        <f t="shared" si="29"/>
        <v>1.0803636363636364</v>
      </c>
    </row>
    <row r="1752" spans="5:9" x14ac:dyDescent="0.3">
      <c r="E1752" s="76"/>
      <c r="F1752" s="76"/>
      <c r="G1752" s="293" t="s">
        <v>437</v>
      </c>
      <c r="H1752" s="293" t="s">
        <v>3896</v>
      </c>
      <c r="I1752" s="287">
        <f t="shared" si="29"/>
        <v>1.0803636363636364</v>
      </c>
    </row>
    <row r="1753" spans="5:9" x14ac:dyDescent="0.3">
      <c r="E1753" s="76"/>
      <c r="F1753" s="76"/>
      <c r="G1753" s="293" t="s">
        <v>475</v>
      </c>
      <c r="H1753" s="293" t="s">
        <v>3897</v>
      </c>
      <c r="I1753" s="287">
        <f t="shared" si="29"/>
        <v>-1</v>
      </c>
    </row>
    <row r="1754" spans="5:9" x14ac:dyDescent="0.3">
      <c r="E1754" s="76"/>
      <c r="F1754" s="76"/>
      <c r="G1754" s="293" t="s">
        <v>3804</v>
      </c>
      <c r="H1754" s="293" t="s">
        <v>3897</v>
      </c>
      <c r="I1754" s="287">
        <f t="shared" si="29"/>
        <v>-1</v>
      </c>
    </row>
    <row r="1755" spans="5:9" x14ac:dyDescent="0.3">
      <c r="E1755" s="76"/>
      <c r="F1755" s="76"/>
      <c r="G1755" s="293" t="s">
        <v>3343</v>
      </c>
      <c r="H1755" s="293" t="s">
        <v>3898</v>
      </c>
      <c r="I1755" s="287">
        <f t="shared" si="29"/>
        <v>-1</v>
      </c>
    </row>
    <row r="1756" spans="5:9" x14ac:dyDescent="0.3">
      <c r="E1756" s="76"/>
      <c r="F1756" s="76"/>
      <c r="G1756" s="293" t="s">
        <v>4087</v>
      </c>
      <c r="H1756" s="293" t="s">
        <v>3899</v>
      </c>
      <c r="I1756" s="287">
        <f t="shared" si="29"/>
        <v>0.94662499999999994</v>
      </c>
    </row>
    <row r="1757" spans="5:9" x14ac:dyDescent="0.3">
      <c r="E1757" s="76"/>
      <c r="F1757" s="76"/>
      <c r="G1757" s="293" t="s">
        <v>4074</v>
      </c>
      <c r="H1757" s="293" t="s">
        <v>3899</v>
      </c>
      <c r="I1757" s="287">
        <f t="shared" si="29"/>
        <v>1.0594852150537635</v>
      </c>
    </row>
    <row r="1758" spans="5:9" x14ac:dyDescent="0.3">
      <c r="E1758" s="76"/>
      <c r="F1758" s="76"/>
      <c r="G1758" s="293" t="s">
        <v>4074</v>
      </c>
      <c r="H1758" s="293" t="s">
        <v>3899</v>
      </c>
      <c r="I1758" s="287">
        <f t="shared" si="29"/>
        <v>1.0594852150537635</v>
      </c>
    </row>
    <row r="1759" spans="5:9" x14ac:dyDescent="0.3">
      <c r="E1759" s="76"/>
      <c r="F1759" s="76"/>
      <c r="G1759" s="293" t="s">
        <v>4074</v>
      </c>
      <c r="H1759" s="293" t="s">
        <v>3899</v>
      </c>
      <c r="I1759" s="287">
        <f t="shared" si="29"/>
        <v>1.0594852150537635</v>
      </c>
    </row>
    <row r="1760" spans="5:9" x14ac:dyDescent="0.3">
      <c r="E1760" s="76"/>
      <c r="F1760" s="76"/>
      <c r="G1760" s="293" t="s">
        <v>4087</v>
      </c>
      <c r="H1760" s="293" t="s">
        <v>3900</v>
      </c>
      <c r="I1760" s="287">
        <f t="shared" si="29"/>
        <v>0.94662499999999994</v>
      </c>
    </row>
    <row r="1761" spans="5:9" x14ac:dyDescent="0.3">
      <c r="E1761" s="76"/>
      <c r="F1761" s="76"/>
      <c r="G1761" s="293" t="s">
        <v>4074</v>
      </c>
      <c r="H1761" s="293" t="s">
        <v>3900</v>
      </c>
      <c r="I1761" s="287">
        <f t="shared" si="29"/>
        <v>1.0594852150537635</v>
      </c>
    </row>
    <row r="1762" spans="5:9" x14ac:dyDescent="0.3">
      <c r="E1762" s="76"/>
      <c r="F1762" s="76"/>
      <c r="G1762" s="293" t="s">
        <v>4074</v>
      </c>
      <c r="H1762" s="293" t="s">
        <v>3900</v>
      </c>
      <c r="I1762" s="287">
        <f t="shared" si="29"/>
        <v>1.0594852150537635</v>
      </c>
    </row>
    <row r="1763" spans="5:9" x14ac:dyDescent="0.3">
      <c r="E1763" s="76"/>
      <c r="F1763" s="76"/>
      <c r="G1763" s="293" t="s">
        <v>4074</v>
      </c>
      <c r="H1763" s="293" t="s">
        <v>3900</v>
      </c>
      <c r="I1763" s="287">
        <f t="shared" si="29"/>
        <v>1.0594852150537635</v>
      </c>
    </row>
    <row r="1764" spans="5:9" x14ac:dyDescent="0.3">
      <c r="E1764" s="76"/>
      <c r="F1764" s="76"/>
      <c r="G1764" s="293" t="s">
        <v>437</v>
      </c>
      <c r="H1764" s="293" t="s">
        <v>3901</v>
      </c>
      <c r="I1764" s="287">
        <f t="shared" si="29"/>
        <v>1.0803636363636364</v>
      </c>
    </row>
    <row r="1765" spans="5:9" x14ac:dyDescent="0.3">
      <c r="E1765" s="76"/>
      <c r="F1765" s="76"/>
      <c r="G1765" s="293" t="s">
        <v>437</v>
      </c>
      <c r="H1765" s="293" t="s">
        <v>3901</v>
      </c>
      <c r="I1765" s="287">
        <f t="shared" si="29"/>
        <v>1.0803636363636364</v>
      </c>
    </row>
    <row r="1766" spans="5:9" x14ac:dyDescent="0.3">
      <c r="E1766" s="76"/>
      <c r="F1766" s="76"/>
      <c r="G1766" s="293" t="s">
        <v>437</v>
      </c>
      <c r="H1766" s="293" t="s">
        <v>3901</v>
      </c>
      <c r="I1766" s="287">
        <f t="shared" si="29"/>
        <v>1.0803636363636364</v>
      </c>
    </row>
    <row r="1767" spans="5:9" x14ac:dyDescent="0.3">
      <c r="E1767" s="76"/>
      <c r="F1767" s="76"/>
      <c r="G1767" s="293" t="s">
        <v>437</v>
      </c>
      <c r="H1767" s="293" t="s">
        <v>3902</v>
      </c>
      <c r="I1767" s="287">
        <f t="shared" si="29"/>
        <v>1.0803636363636364</v>
      </c>
    </row>
    <row r="1768" spans="5:9" x14ac:dyDescent="0.3">
      <c r="E1768" s="76"/>
      <c r="F1768" s="76"/>
      <c r="G1768" s="293" t="s">
        <v>437</v>
      </c>
      <c r="H1768" s="293" t="s">
        <v>3902</v>
      </c>
      <c r="I1768" s="287">
        <f t="shared" si="29"/>
        <v>1.0803636363636364</v>
      </c>
    </row>
    <row r="1769" spans="5:9" x14ac:dyDescent="0.3">
      <c r="E1769" s="76"/>
      <c r="F1769" s="76"/>
      <c r="G1769" s="293" t="s">
        <v>437</v>
      </c>
      <c r="H1769" s="293" t="s">
        <v>3902</v>
      </c>
      <c r="I1769" s="287">
        <f t="shared" si="29"/>
        <v>1.0803636363636364</v>
      </c>
    </row>
    <row r="1770" spans="5:9" x14ac:dyDescent="0.3">
      <c r="E1770" s="76"/>
      <c r="F1770" s="76"/>
      <c r="G1770" s="293" t="s">
        <v>4074</v>
      </c>
      <c r="H1770" s="293" t="s">
        <v>3903</v>
      </c>
      <c r="I1770" s="287">
        <f t="shared" si="29"/>
        <v>1.0594852150537635</v>
      </c>
    </row>
    <row r="1771" spans="5:9" x14ac:dyDescent="0.3">
      <c r="E1771" s="76"/>
      <c r="F1771" s="76"/>
      <c r="G1771" s="293" t="s">
        <v>4074</v>
      </c>
      <c r="H1771" s="293" t="s">
        <v>3903</v>
      </c>
      <c r="I1771" s="287">
        <f t="shared" si="29"/>
        <v>1.0594852150537635</v>
      </c>
    </row>
    <row r="1772" spans="5:9" x14ac:dyDescent="0.3">
      <c r="E1772" s="76"/>
      <c r="F1772" s="76"/>
      <c r="G1772" s="293" t="s">
        <v>3370</v>
      </c>
      <c r="H1772" s="293" t="s">
        <v>3903</v>
      </c>
      <c r="I1772" s="287">
        <f t="shared" si="29"/>
        <v>-1</v>
      </c>
    </row>
    <row r="1773" spans="5:9" x14ac:dyDescent="0.3">
      <c r="E1773" s="76"/>
      <c r="F1773" s="76"/>
      <c r="G1773" s="293" t="s">
        <v>437</v>
      </c>
      <c r="H1773" s="293" t="s">
        <v>3904</v>
      </c>
      <c r="I1773" s="287">
        <f t="shared" si="29"/>
        <v>1.0803636363636364</v>
      </c>
    </row>
    <row r="1774" spans="5:9" x14ac:dyDescent="0.3">
      <c r="E1774" s="76"/>
      <c r="F1774" s="76"/>
      <c r="G1774" s="293" t="s">
        <v>437</v>
      </c>
      <c r="H1774" s="293" t="s">
        <v>3904</v>
      </c>
      <c r="I1774" s="287">
        <f t="shared" si="29"/>
        <v>1.0803636363636364</v>
      </c>
    </row>
    <row r="1775" spans="5:9" x14ac:dyDescent="0.3">
      <c r="E1775" s="76"/>
      <c r="F1775" s="76"/>
      <c r="G1775" s="293" t="s">
        <v>437</v>
      </c>
      <c r="H1775" s="293" t="s">
        <v>3904</v>
      </c>
      <c r="I1775" s="287">
        <f t="shared" si="29"/>
        <v>1.0803636363636364</v>
      </c>
    </row>
    <row r="1776" spans="5:9" x14ac:dyDescent="0.3">
      <c r="E1776" s="76"/>
      <c r="F1776" s="76"/>
      <c r="G1776" s="293" t="s">
        <v>437</v>
      </c>
      <c r="H1776" s="293" t="s">
        <v>3905</v>
      </c>
      <c r="I1776" s="287">
        <f t="shared" si="29"/>
        <v>1.0803636363636364</v>
      </c>
    </row>
    <row r="1777" spans="5:9" x14ac:dyDescent="0.3">
      <c r="E1777" s="76"/>
      <c r="F1777" s="76"/>
      <c r="G1777" s="293" t="s">
        <v>437</v>
      </c>
      <c r="H1777" s="293" t="s">
        <v>3905</v>
      </c>
      <c r="I1777" s="287">
        <f t="shared" si="29"/>
        <v>1.0803636363636364</v>
      </c>
    </row>
    <row r="1778" spans="5:9" x14ac:dyDescent="0.3">
      <c r="E1778" s="76"/>
      <c r="F1778" s="76"/>
      <c r="G1778" s="293" t="s">
        <v>437</v>
      </c>
      <c r="H1778" s="293" t="s">
        <v>3905</v>
      </c>
      <c r="I1778" s="287">
        <f t="shared" si="29"/>
        <v>1.0803636363636364</v>
      </c>
    </row>
    <row r="1779" spans="5:9" x14ac:dyDescent="0.3">
      <c r="E1779" s="76"/>
      <c r="F1779" s="76"/>
      <c r="G1779" s="293" t="s">
        <v>4072</v>
      </c>
      <c r="H1779" s="293" t="s">
        <v>3906</v>
      </c>
      <c r="I1779" s="287">
        <f t="shared" si="29"/>
        <v>-1</v>
      </c>
    </row>
    <row r="1780" spans="5:9" x14ac:dyDescent="0.3">
      <c r="E1780" s="76"/>
      <c r="F1780" s="76"/>
      <c r="G1780" s="293" t="s">
        <v>4072</v>
      </c>
      <c r="H1780" s="293" t="s">
        <v>3907</v>
      </c>
      <c r="I1780" s="287">
        <f t="shared" si="29"/>
        <v>-1</v>
      </c>
    </row>
    <row r="1781" spans="5:9" x14ac:dyDescent="0.3">
      <c r="E1781" s="76"/>
      <c r="F1781" s="76"/>
      <c r="G1781" s="293" t="s">
        <v>468</v>
      </c>
      <c r="H1781" s="293" t="s">
        <v>3908</v>
      </c>
      <c r="I1781" s="287">
        <f t="shared" si="29"/>
        <v>-1</v>
      </c>
    </row>
    <row r="1782" spans="5:9" x14ac:dyDescent="0.3">
      <c r="E1782" s="76"/>
      <c r="F1782" s="76"/>
      <c r="G1782" s="293" t="s">
        <v>4149</v>
      </c>
      <c r="H1782" s="293" t="s">
        <v>3909</v>
      </c>
      <c r="I1782" s="287">
        <f t="shared" si="29"/>
        <v>-1</v>
      </c>
    </row>
    <row r="1783" spans="5:9" x14ac:dyDescent="0.3">
      <c r="E1783" s="76"/>
      <c r="F1783" s="76"/>
      <c r="G1783" s="293" t="s">
        <v>3370</v>
      </c>
      <c r="H1783" s="293" t="s">
        <v>3910</v>
      </c>
      <c r="I1783" s="287">
        <f t="shared" si="29"/>
        <v>-1</v>
      </c>
    </row>
    <row r="1784" spans="5:9" x14ac:dyDescent="0.3">
      <c r="E1784" s="76"/>
      <c r="F1784" s="76"/>
      <c r="G1784" s="293" t="s">
        <v>3794</v>
      </c>
      <c r="H1784" s="293" t="s">
        <v>3911</v>
      </c>
      <c r="I1784" s="287">
        <f t="shared" si="29"/>
        <v>-1</v>
      </c>
    </row>
    <row r="1785" spans="5:9" x14ac:dyDescent="0.3">
      <c r="E1785" s="76"/>
      <c r="F1785" s="76"/>
      <c r="G1785" s="293" t="s">
        <v>3370</v>
      </c>
      <c r="H1785" s="293" t="s">
        <v>3912</v>
      </c>
      <c r="I1785" s="287">
        <f t="shared" si="29"/>
        <v>-1</v>
      </c>
    </row>
    <row r="1786" spans="5:9" x14ac:dyDescent="0.3">
      <c r="E1786" s="76"/>
      <c r="F1786" s="76"/>
      <c r="G1786" s="293" t="s">
        <v>4150</v>
      </c>
      <c r="H1786" s="293" t="s">
        <v>3913</v>
      </c>
      <c r="I1786" s="287">
        <f t="shared" si="29"/>
        <v>-1</v>
      </c>
    </row>
    <row r="1787" spans="5:9" x14ac:dyDescent="0.3">
      <c r="E1787" s="76"/>
      <c r="F1787" s="76"/>
      <c r="G1787" s="293" t="s">
        <v>3370</v>
      </c>
      <c r="H1787" s="293" t="s">
        <v>3914</v>
      </c>
      <c r="I1787" s="287">
        <f t="shared" si="29"/>
        <v>-1</v>
      </c>
    </row>
    <row r="1788" spans="5:9" x14ac:dyDescent="0.3">
      <c r="E1788" s="76"/>
      <c r="F1788" s="76"/>
      <c r="G1788" s="293" t="s">
        <v>470</v>
      </c>
      <c r="H1788" s="293" t="s">
        <v>3915</v>
      </c>
      <c r="I1788" s="287">
        <f t="shared" si="29"/>
        <v>-1</v>
      </c>
    </row>
    <row r="1789" spans="5:9" x14ac:dyDescent="0.3">
      <c r="E1789" s="76"/>
      <c r="F1789" s="76"/>
      <c r="G1789" s="293" t="s">
        <v>466</v>
      </c>
      <c r="H1789" s="293" t="s">
        <v>3916</v>
      </c>
      <c r="I1789" s="287">
        <f t="shared" si="29"/>
        <v>0.21866249999999998</v>
      </c>
    </row>
    <row r="1790" spans="5:9" x14ac:dyDescent="0.3">
      <c r="E1790" s="76"/>
      <c r="F1790" s="76"/>
      <c r="G1790" s="293" t="s">
        <v>492</v>
      </c>
      <c r="H1790" s="293" t="s">
        <v>3917</v>
      </c>
      <c r="I1790" s="287">
        <f t="shared" si="29"/>
        <v>-1</v>
      </c>
    </row>
    <row r="1791" spans="5:9" x14ac:dyDescent="0.3">
      <c r="E1791" s="76"/>
      <c r="F1791" s="76"/>
      <c r="G1791" s="293" t="s">
        <v>3617</v>
      </c>
      <c r="H1791" s="293" t="s">
        <v>1906</v>
      </c>
      <c r="I1791" s="287">
        <f t="shared" si="29"/>
        <v>0.2916890109890109</v>
      </c>
    </row>
    <row r="1792" spans="5:9" x14ac:dyDescent="0.3">
      <c r="E1792" s="76"/>
      <c r="F1792" s="76"/>
      <c r="G1792" s="293" t="s">
        <v>61</v>
      </c>
      <c r="H1792" s="293" t="s">
        <v>3918</v>
      </c>
      <c r="I1792" s="287">
        <f t="shared" si="29"/>
        <v>-1</v>
      </c>
    </row>
    <row r="1793" spans="5:9" x14ac:dyDescent="0.3">
      <c r="E1793" s="76"/>
      <c r="F1793" s="76"/>
      <c r="G1793" s="293" t="s">
        <v>61</v>
      </c>
      <c r="H1793" s="293" t="s">
        <v>3918</v>
      </c>
      <c r="I1793" s="287">
        <f t="shared" si="29"/>
        <v>-1</v>
      </c>
    </row>
    <row r="1794" spans="5:9" x14ac:dyDescent="0.3">
      <c r="E1794" s="76"/>
      <c r="F1794" s="76"/>
      <c r="G1794" s="293" t="s">
        <v>4141</v>
      </c>
      <c r="H1794" s="293" t="s">
        <v>3919</v>
      </c>
      <c r="I1794" s="287">
        <f t="shared" si="29"/>
        <v>-1</v>
      </c>
    </row>
    <row r="1795" spans="5:9" x14ac:dyDescent="0.3">
      <c r="E1795" s="76"/>
      <c r="F1795" s="76"/>
      <c r="G1795" s="293" t="s">
        <v>466</v>
      </c>
      <c r="H1795" s="293" t="s">
        <v>3919</v>
      </c>
      <c r="I1795" s="287">
        <f t="shared" si="29"/>
        <v>0.21866249999999998</v>
      </c>
    </row>
    <row r="1796" spans="5:9" x14ac:dyDescent="0.3">
      <c r="E1796" s="76"/>
      <c r="F1796" s="76"/>
      <c r="G1796" s="293" t="s">
        <v>466</v>
      </c>
      <c r="H1796" s="293" t="s">
        <v>3920</v>
      </c>
      <c r="I1796" s="287">
        <f t="shared" ref="I1796:I1859" si="30">IFERROR(AVERAGEIF(D$3:D$660,G1796,C$3:C$660),-1)</f>
        <v>0.21866249999999998</v>
      </c>
    </row>
    <row r="1797" spans="5:9" x14ac:dyDescent="0.3">
      <c r="E1797" s="76"/>
      <c r="F1797" s="76"/>
      <c r="G1797" s="293" t="s">
        <v>466</v>
      </c>
      <c r="H1797" s="293" t="s">
        <v>3920</v>
      </c>
      <c r="I1797" s="287">
        <f t="shared" si="30"/>
        <v>0.21866249999999998</v>
      </c>
    </row>
    <row r="1798" spans="5:9" x14ac:dyDescent="0.3">
      <c r="E1798" s="76"/>
      <c r="F1798" s="76"/>
      <c r="G1798" s="293" t="s">
        <v>4147</v>
      </c>
      <c r="H1798" s="293" t="s">
        <v>3921</v>
      </c>
      <c r="I1798" s="287">
        <f t="shared" si="30"/>
        <v>-1</v>
      </c>
    </row>
    <row r="1799" spans="5:9" x14ac:dyDescent="0.3">
      <c r="E1799" s="76"/>
      <c r="F1799" s="76"/>
      <c r="G1799" s="293" t="s">
        <v>466</v>
      </c>
      <c r="H1799" s="293" t="s">
        <v>3921</v>
      </c>
      <c r="I1799" s="287">
        <f t="shared" si="30"/>
        <v>0.21866249999999998</v>
      </c>
    </row>
    <row r="1800" spans="5:9" x14ac:dyDescent="0.3">
      <c r="E1800" s="76"/>
      <c r="F1800" s="76"/>
      <c r="G1800" s="293" t="s">
        <v>468</v>
      </c>
      <c r="H1800" s="293" t="s">
        <v>3921</v>
      </c>
      <c r="I1800" s="287">
        <f t="shared" si="30"/>
        <v>-1</v>
      </c>
    </row>
    <row r="1801" spans="5:9" x14ac:dyDescent="0.3">
      <c r="E1801" s="76"/>
      <c r="F1801" s="76"/>
      <c r="G1801" s="293" t="s">
        <v>4147</v>
      </c>
      <c r="H1801" s="293" t="s">
        <v>3922</v>
      </c>
      <c r="I1801" s="287">
        <f t="shared" si="30"/>
        <v>-1</v>
      </c>
    </row>
    <row r="1802" spans="5:9" x14ac:dyDescent="0.3">
      <c r="E1802" s="76"/>
      <c r="F1802" s="76"/>
      <c r="G1802" s="293" t="s">
        <v>466</v>
      </c>
      <c r="H1802" s="293" t="s">
        <v>3922</v>
      </c>
      <c r="I1802" s="287">
        <f t="shared" si="30"/>
        <v>0.21866249999999998</v>
      </c>
    </row>
    <row r="1803" spans="5:9" x14ac:dyDescent="0.3">
      <c r="E1803" s="76"/>
      <c r="F1803" s="76"/>
      <c r="G1803" s="293" t="s">
        <v>466</v>
      </c>
      <c r="H1803" s="293" t="s">
        <v>3922</v>
      </c>
      <c r="I1803" s="287">
        <f t="shared" si="30"/>
        <v>0.21866249999999998</v>
      </c>
    </row>
    <row r="1804" spans="5:9" x14ac:dyDescent="0.3">
      <c r="E1804" s="76"/>
      <c r="F1804" s="76"/>
      <c r="G1804" s="293" t="s">
        <v>466</v>
      </c>
      <c r="H1804" s="293" t="s">
        <v>3923</v>
      </c>
      <c r="I1804" s="287">
        <f t="shared" si="30"/>
        <v>0.21866249999999998</v>
      </c>
    </row>
    <row r="1805" spans="5:9" x14ac:dyDescent="0.3">
      <c r="E1805" s="76"/>
      <c r="F1805" s="76"/>
      <c r="G1805" s="293" t="s">
        <v>466</v>
      </c>
      <c r="H1805" s="293" t="s">
        <v>3924</v>
      </c>
      <c r="I1805" s="287">
        <f t="shared" si="30"/>
        <v>0.21866249999999998</v>
      </c>
    </row>
    <row r="1806" spans="5:9" x14ac:dyDescent="0.3">
      <c r="E1806" s="76"/>
      <c r="F1806" s="76"/>
      <c r="G1806" s="293" t="s">
        <v>466</v>
      </c>
      <c r="H1806" s="293" t="s">
        <v>3924</v>
      </c>
      <c r="I1806" s="287">
        <f t="shared" si="30"/>
        <v>0.21866249999999998</v>
      </c>
    </row>
    <row r="1807" spans="5:9" x14ac:dyDescent="0.3">
      <c r="E1807" s="76"/>
      <c r="F1807" s="76"/>
      <c r="G1807" s="293" t="s">
        <v>468</v>
      </c>
      <c r="H1807" s="293" t="s">
        <v>3924</v>
      </c>
      <c r="I1807" s="287">
        <f t="shared" si="30"/>
        <v>-1</v>
      </c>
    </row>
    <row r="1808" spans="5:9" x14ac:dyDescent="0.3">
      <c r="E1808" s="76"/>
      <c r="F1808" s="76"/>
      <c r="G1808" s="293" t="s">
        <v>437</v>
      </c>
      <c r="H1808" s="293" t="s">
        <v>3925</v>
      </c>
      <c r="I1808" s="287">
        <f t="shared" si="30"/>
        <v>1.0803636363636364</v>
      </c>
    </row>
    <row r="1809" spans="5:9" x14ac:dyDescent="0.3">
      <c r="E1809" s="76"/>
      <c r="F1809" s="76"/>
      <c r="G1809" s="293" t="s">
        <v>466</v>
      </c>
      <c r="H1809" s="293" t="s">
        <v>3926</v>
      </c>
      <c r="I1809" s="287">
        <f t="shared" si="30"/>
        <v>0.21866249999999998</v>
      </c>
    </row>
    <row r="1810" spans="5:9" x14ac:dyDescent="0.3">
      <c r="E1810" s="76"/>
      <c r="F1810" s="76"/>
      <c r="G1810" s="293" t="s">
        <v>468</v>
      </c>
      <c r="H1810" s="293" t="s">
        <v>3926</v>
      </c>
      <c r="I1810" s="287">
        <f t="shared" si="30"/>
        <v>-1</v>
      </c>
    </row>
    <row r="1811" spans="5:9" x14ac:dyDescent="0.3">
      <c r="E1811" s="76"/>
      <c r="F1811" s="76"/>
      <c r="G1811" s="293" t="s">
        <v>466</v>
      </c>
      <c r="H1811" s="293" t="s">
        <v>3927</v>
      </c>
      <c r="I1811" s="287">
        <f t="shared" si="30"/>
        <v>0.21866249999999998</v>
      </c>
    </row>
    <row r="1812" spans="5:9" x14ac:dyDescent="0.3">
      <c r="E1812" s="76"/>
      <c r="F1812" s="76"/>
      <c r="G1812" s="293" t="s">
        <v>4122</v>
      </c>
      <c r="H1812" s="293" t="s">
        <v>3928</v>
      </c>
      <c r="I1812" s="287">
        <f t="shared" si="30"/>
        <v>-1</v>
      </c>
    </row>
    <row r="1813" spans="5:9" x14ac:dyDescent="0.3">
      <c r="E1813" s="76"/>
      <c r="F1813" s="76"/>
      <c r="G1813" s="293" t="s">
        <v>4122</v>
      </c>
      <c r="H1813" s="293" t="s">
        <v>3928</v>
      </c>
      <c r="I1813" s="287">
        <f t="shared" si="30"/>
        <v>-1</v>
      </c>
    </row>
    <row r="1814" spans="5:9" x14ac:dyDescent="0.3">
      <c r="E1814" s="76"/>
      <c r="F1814" s="76"/>
      <c r="G1814" s="293" t="s">
        <v>487</v>
      </c>
      <c r="H1814" s="293" t="s">
        <v>3929</v>
      </c>
      <c r="I1814" s="287">
        <f t="shared" si="30"/>
        <v>-1</v>
      </c>
    </row>
    <row r="1815" spans="5:9" x14ac:dyDescent="0.3">
      <c r="E1815" s="76"/>
      <c r="F1815" s="76"/>
      <c r="G1815" s="293" t="s">
        <v>4141</v>
      </c>
      <c r="H1815" s="293" t="s">
        <v>3930</v>
      </c>
      <c r="I1815" s="287">
        <f t="shared" si="30"/>
        <v>-1</v>
      </c>
    </row>
    <row r="1816" spans="5:9" x14ac:dyDescent="0.3">
      <c r="E1816" s="76"/>
      <c r="F1816" s="76"/>
      <c r="G1816" s="293" t="s">
        <v>523</v>
      </c>
      <c r="H1816" s="293" t="s">
        <v>3930</v>
      </c>
      <c r="I1816" s="287">
        <f t="shared" si="30"/>
        <v>0.32</v>
      </c>
    </row>
    <row r="1817" spans="5:9" x14ac:dyDescent="0.3">
      <c r="E1817" s="76"/>
      <c r="F1817" s="76"/>
      <c r="G1817" s="293" t="s">
        <v>466</v>
      </c>
      <c r="H1817" s="293" t="s">
        <v>3931</v>
      </c>
      <c r="I1817" s="287">
        <f t="shared" si="30"/>
        <v>0.21866249999999998</v>
      </c>
    </row>
    <row r="1818" spans="5:9" x14ac:dyDescent="0.3">
      <c r="E1818" s="76"/>
      <c r="F1818" s="76"/>
      <c r="G1818" s="293" t="s">
        <v>523</v>
      </c>
      <c r="H1818" s="293" t="s">
        <v>3931</v>
      </c>
      <c r="I1818" s="287">
        <f t="shared" si="30"/>
        <v>0.32</v>
      </c>
    </row>
    <row r="1819" spans="5:9" x14ac:dyDescent="0.3">
      <c r="E1819" s="76"/>
      <c r="F1819" s="76"/>
      <c r="G1819" s="293" t="s">
        <v>466</v>
      </c>
      <c r="H1819" s="293" t="s">
        <v>3932</v>
      </c>
      <c r="I1819" s="287">
        <f t="shared" si="30"/>
        <v>0.21866249999999998</v>
      </c>
    </row>
    <row r="1820" spans="5:9" x14ac:dyDescent="0.3">
      <c r="E1820" s="76"/>
      <c r="F1820" s="76"/>
      <c r="G1820" s="293" t="s">
        <v>4151</v>
      </c>
      <c r="H1820" s="293" t="s">
        <v>3933</v>
      </c>
      <c r="I1820" s="287">
        <f t="shared" si="30"/>
        <v>-1</v>
      </c>
    </row>
    <row r="1821" spans="5:9" x14ac:dyDescent="0.3">
      <c r="E1821" s="76"/>
      <c r="F1821" s="76"/>
      <c r="G1821" s="293" t="s">
        <v>162</v>
      </c>
      <c r="H1821" s="293" t="s">
        <v>3934</v>
      </c>
      <c r="I1821" s="287">
        <f t="shared" si="30"/>
        <v>-1</v>
      </c>
    </row>
    <row r="1822" spans="5:9" x14ac:dyDescent="0.3">
      <c r="E1822" s="76"/>
      <c r="F1822" s="76"/>
      <c r="G1822" s="293" t="s">
        <v>162</v>
      </c>
      <c r="H1822" s="293" t="s">
        <v>3935</v>
      </c>
      <c r="I1822" s="287">
        <f t="shared" si="30"/>
        <v>-1</v>
      </c>
    </row>
    <row r="1823" spans="5:9" x14ac:dyDescent="0.3">
      <c r="E1823" s="76"/>
      <c r="F1823" s="76"/>
      <c r="G1823" s="293" t="s">
        <v>468</v>
      </c>
      <c r="H1823" s="293" t="s">
        <v>3936</v>
      </c>
      <c r="I1823" s="287">
        <f t="shared" si="30"/>
        <v>-1</v>
      </c>
    </row>
    <row r="1824" spans="5:9" x14ac:dyDescent="0.3">
      <c r="E1824" s="76"/>
      <c r="F1824" s="76"/>
      <c r="G1824" s="293" t="s">
        <v>162</v>
      </c>
      <c r="H1824" s="293" t="s">
        <v>3937</v>
      </c>
      <c r="I1824" s="287">
        <f t="shared" si="30"/>
        <v>-1</v>
      </c>
    </row>
    <row r="1825" spans="5:9" x14ac:dyDescent="0.3">
      <c r="E1825" s="76"/>
      <c r="F1825" s="76"/>
      <c r="G1825" s="293" t="s">
        <v>487</v>
      </c>
      <c r="H1825" s="293" t="s">
        <v>3938</v>
      </c>
      <c r="I1825" s="287">
        <f t="shared" si="30"/>
        <v>-1</v>
      </c>
    </row>
    <row r="1826" spans="5:9" x14ac:dyDescent="0.3">
      <c r="E1826" s="76"/>
      <c r="F1826" s="76"/>
      <c r="G1826" s="293" t="s">
        <v>162</v>
      </c>
      <c r="H1826" s="293" t="s">
        <v>3939</v>
      </c>
      <c r="I1826" s="287">
        <f t="shared" si="30"/>
        <v>-1</v>
      </c>
    </row>
    <row r="1827" spans="5:9" x14ac:dyDescent="0.3">
      <c r="E1827" s="76"/>
      <c r="F1827" s="76"/>
      <c r="G1827" s="293" t="s">
        <v>338</v>
      </c>
      <c r="H1827" s="293" t="s">
        <v>3940</v>
      </c>
      <c r="I1827" s="287">
        <f t="shared" si="30"/>
        <v>-1</v>
      </c>
    </row>
    <row r="1828" spans="5:9" x14ac:dyDescent="0.3">
      <c r="E1828" s="76"/>
      <c r="F1828" s="76"/>
      <c r="G1828" s="293" t="s">
        <v>338</v>
      </c>
      <c r="H1828" s="293" t="s">
        <v>3940</v>
      </c>
      <c r="I1828" s="287">
        <f t="shared" si="30"/>
        <v>-1</v>
      </c>
    </row>
    <row r="1829" spans="5:9" x14ac:dyDescent="0.3">
      <c r="E1829" s="76"/>
      <c r="F1829" s="76"/>
      <c r="G1829" s="293" t="s">
        <v>338</v>
      </c>
      <c r="H1829" s="293" t="s">
        <v>3941</v>
      </c>
      <c r="I1829" s="287">
        <f t="shared" si="30"/>
        <v>-1</v>
      </c>
    </row>
    <row r="1830" spans="5:9" x14ac:dyDescent="0.3">
      <c r="E1830" s="76"/>
      <c r="F1830" s="76"/>
      <c r="G1830" s="293" t="s">
        <v>485</v>
      </c>
      <c r="H1830" s="293" t="s">
        <v>3942</v>
      </c>
      <c r="I1830" s="287">
        <f t="shared" si="30"/>
        <v>-1</v>
      </c>
    </row>
    <row r="1831" spans="5:9" x14ac:dyDescent="0.3">
      <c r="E1831" s="76"/>
      <c r="F1831" s="76"/>
      <c r="G1831" s="293" t="s">
        <v>527</v>
      </c>
      <c r="H1831" s="293" t="s">
        <v>3943</v>
      </c>
      <c r="I1831" s="287">
        <f t="shared" si="30"/>
        <v>-1</v>
      </c>
    </row>
    <row r="1832" spans="5:9" x14ac:dyDescent="0.3">
      <c r="E1832" s="76"/>
      <c r="F1832" s="76"/>
      <c r="G1832" s="293" t="s">
        <v>492</v>
      </c>
      <c r="H1832" s="293" t="s">
        <v>3944</v>
      </c>
      <c r="I1832" s="287">
        <f t="shared" si="30"/>
        <v>-1</v>
      </c>
    </row>
    <row r="1833" spans="5:9" x14ac:dyDescent="0.3">
      <c r="E1833" s="76"/>
      <c r="F1833" s="76"/>
      <c r="G1833" s="293" t="s">
        <v>466</v>
      </c>
      <c r="H1833" s="293" t="s">
        <v>3945</v>
      </c>
      <c r="I1833" s="287">
        <f t="shared" si="30"/>
        <v>0.21866249999999998</v>
      </c>
    </row>
    <row r="1834" spans="5:9" x14ac:dyDescent="0.3">
      <c r="E1834" s="76"/>
      <c r="F1834" s="76"/>
      <c r="G1834" s="293" t="s">
        <v>496</v>
      </c>
      <c r="H1834" s="293" t="s">
        <v>3946</v>
      </c>
      <c r="I1834" s="287">
        <f t="shared" si="30"/>
        <v>-1</v>
      </c>
    </row>
    <row r="1835" spans="5:9" x14ac:dyDescent="0.3">
      <c r="E1835" s="76"/>
      <c r="F1835" s="76"/>
      <c r="G1835" s="293" t="s">
        <v>466</v>
      </c>
      <c r="H1835" s="293" t="s">
        <v>3947</v>
      </c>
      <c r="I1835" s="287">
        <f t="shared" si="30"/>
        <v>0.21866249999999998</v>
      </c>
    </row>
    <row r="1836" spans="5:9" x14ac:dyDescent="0.3">
      <c r="E1836" s="76"/>
      <c r="F1836" s="76"/>
      <c r="G1836" s="293" t="s">
        <v>468</v>
      </c>
      <c r="H1836" s="293" t="s">
        <v>3947</v>
      </c>
      <c r="I1836" s="287">
        <f t="shared" si="30"/>
        <v>-1</v>
      </c>
    </row>
    <row r="1837" spans="5:9" x14ac:dyDescent="0.3">
      <c r="E1837" s="76"/>
      <c r="F1837" s="76"/>
      <c r="G1837" s="293" t="s">
        <v>475</v>
      </c>
      <c r="H1837" s="293" t="s">
        <v>3947</v>
      </c>
      <c r="I1837" s="287">
        <f t="shared" si="30"/>
        <v>-1</v>
      </c>
    </row>
    <row r="1838" spans="5:9" x14ac:dyDescent="0.3">
      <c r="E1838" s="76"/>
      <c r="F1838" s="76"/>
      <c r="G1838" s="293" t="s">
        <v>4074</v>
      </c>
      <c r="H1838" s="293" t="s">
        <v>3948</v>
      </c>
      <c r="I1838" s="287">
        <f t="shared" si="30"/>
        <v>1.0594852150537635</v>
      </c>
    </row>
    <row r="1839" spans="5:9" x14ac:dyDescent="0.3">
      <c r="E1839" s="76"/>
      <c r="F1839" s="76"/>
      <c r="G1839" s="293" t="s">
        <v>492</v>
      </c>
      <c r="H1839" s="293" t="s">
        <v>3949</v>
      </c>
      <c r="I1839" s="287">
        <f t="shared" si="30"/>
        <v>-1</v>
      </c>
    </row>
    <row r="1840" spans="5:9" x14ac:dyDescent="0.3">
      <c r="E1840" s="76"/>
      <c r="F1840" s="76"/>
      <c r="G1840" s="293" t="s">
        <v>3794</v>
      </c>
      <c r="H1840" s="293" t="s">
        <v>3950</v>
      </c>
      <c r="I1840" s="287">
        <f t="shared" si="30"/>
        <v>-1</v>
      </c>
    </row>
    <row r="1841" spans="5:9" x14ac:dyDescent="0.3">
      <c r="E1841" s="76"/>
      <c r="F1841" s="76"/>
      <c r="G1841" s="293" t="s">
        <v>3640</v>
      </c>
      <c r="H1841" s="293" t="s">
        <v>3951</v>
      </c>
      <c r="I1841" s="287">
        <f t="shared" si="30"/>
        <v>0.32880142140468255</v>
      </c>
    </row>
    <row r="1842" spans="5:9" x14ac:dyDescent="0.3">
      <c r="E1842" s="76"/>
      <c r="F1842" s="76"/>
      <c r="G1842" s="293" t="s">
        <v>3952</v>
      </c>
      <c r="H1842" s="293" t="s">
        <v>3951</v>
      </c>
      <c r="I1842" s="287">
        <f t="shared" si="30"/>
        <v>-1</v>
      </c>
    </row>
    <row r="1843" spans="5:9" x14ac:dyDescent="0.3">
      <c r="E1843" s="76"/>
      <c r="F1843" s="76"/>
      <c r="G1843" s="293" t="s">
        <v>3640</v>
      </c>
      <c r="H1843" s="293" t="s">
        <v>3951</v>
      </c>
      <c r="I1843" s="287">
        <f t="shared" si="30"/>
        <v>0.32880142140468255</v>
      </c>
    </row>
    <row r="1844" spans="5:9" x14ac:dyDescent="0.3">
      <c r="E1844" s="76"/>
      <c r="F1844" s="76"/>
      <c r="G1844" s="293" t="s">
        <v>3640</v>
      </c>
      <c r="H1844" s="293" t="s">
        <v>3951</v>
      </c>
      <c r="I1844" s="287">
        <f t="shared" si="30"/>
        <v>0.32880142140468255</v>
      </c>
    </row>
    <row r="1845" spans="5:9" x14ac:dyDescent="0.3">
      <c r="E1845" s="76"/>
      <c r="F1845" s="76"/>
      <c r="G1845" s="293" t="s">
        <v>3640</v>
      </c>
      <c r="H1845" s="293" t="s">
        <v>3952</v>
      </c>
      <c r="I1845" s="287">
        <f t="shared" si="30"/>
        <v>0.32880142140468255</v>
      </c>
    </row>
    <row r="1846" spans="5:9" x14ac:dyDescent="0.3">
      <c r="E1846" s="76"/>
      <c r="F1846" s="76"/>
      <c r="G1846" s="293" t="s">
        <v>418</v>
      </c>
      <c r="H1846" s="293" t="s">
        <v>3953</v>
      </c>
      <c r="I1846" s="287">
        <f t="shared" si="30"/>
        <v>0.20519999999999997</v>
      </c>
    </row>
    <row r="1847" spans="5:9" x14ac:dyDescent="0.3">
      <c r="E1847" s="76"/>
      <c r="F1847" s="76"/>
      <c r="G1847" s="293" t="s">
        <v>466</v>
      </c>
      <c r="H1847" s="293" t="s">
        <v>3953</v>
      </c>
      <c r="I1847" s="287">
        <f t="shared" si="30"/>
        <v>0.21866249999999998</v>
      </c>
    </row>
    <row r="1848" spans="5:9" x14ac:dyDescent="0.3">
      <c r="E1848" s="76"/>
      <c r="F1848" s="76"/>
      <c r="G1848" s="293" t="s">
        <v>468</v>
      </c>
      <c r="H1848" s="293" t="s">
        <v>3953</v>
      </c>
      <c r="I1848" s="287">
        <f t="shared" si="30"/>
        <v>-1</v>
      </c>
    </row>
    <row r="1849" spans="5:9" x14ac:dyDescent="0.3">
      <c r="E1849" s="76"/>
      <c r="F1849" s="76"/>
      <c r="G1849" s="293" t="s">
        <v>468</v>
      </c>
      <c r="H1849" s="293" t="s">
        <v>3953</v>
      </c>
      <c r="I1849" s="287">
        <f t="shared" si="30"/>
        <v>-1</v>
      </c>
    </row>
    <row r="1850" spans="5:9" x14ac:dyDescent="0.3">
      <c r="E1850" s="76"/>
      <c r="F1850" s="76"/>
      <c r="G1850" s="293" t="s">
        <v>3794</v>
      </c>
      <c r="H1850" s="293" t="s">
        <v>3954</v>
      </c>
      <c r="I1850" s="287">
        <f t="shared" si="30"/>
        <v>-1</v>
      </c>
    </row>
    <row r="1851" spans="5:9" x14ac:dyDescent="0.3">
      <c r="E1851" s="76"/>
      <c r="F1851" s="76"/>
      <c r="G1851" s="293" t="s">
        <v>389</v>
      </c>
      <c r="H1851" s="293" t="s">
        <v>3955</v>
      </c>
      <c r="I1851" s="287">
        <f t="shared" si="30"/>
        <v>-1</v>
      </c>
    </row>
    <row r="1852" spans="5:9" x14ac:dyDescent="0.3">
      <c r="E1852" s="76"/>
      <c r="F1852" s="76"/>
      <c r="G1852" s="293" t="s">
        <v>487</v>
      </c>
      <c r="H1852" s="293" t="s">
        <v>3955</v>
      </c>
      <c r="I1852" s="287">
        <f t="shared" si="30"/>
        <v>-1</v>
      </c>
    </row>
    <row r="1853" spans="5:9" x14ac:dyDescent="0.3">
      <c r="E1853" s="76"/>
      <c r="F1853" s="76"/>
      <c r="G1853" s="293" t="s">
        <v>485</v>
      </c>
      <c r="H1853" s="293" t="s">
        <v>3955</v>
      </c>
      <c r="I1853" s="287">
        <f t="shared" si="30"/>
        <v>-1</v>
      </c>
    </row>
    <row r="1854" spans="5:9" x14ac:dyDescent="0.3">
      <c r="E1854" s="76"/>
      <c r="F1854" s="76"/>
      <c r="G1854" s="293" t="s">
        <v>485</v>
      </c>
      <c r="H1854" s="293" t="s">
        <v>3956</v>
      </c>
      <c r="I1854" s="287">
        <f t="shared" si="30"/>
        <v>-1</v>
      </c>
    </row>
    <row r="1855" spans="5:9" x14ac:dyDescent="0.3">
      <c r="E1855" s="76"/>
      <c r="F1855" s="76"/>
      <c r="G1855" s="293" t="s">
        <v>176</v>
      </c>
      <c r="H1855" s="293" t="s">
        <v>3957</v>
      </c>
      <c r="I1855" s="287">
        <f t="shared" si="30"/>
        <v>-1</v>
      </c>
    </row>
    <row r="1856" spans="5:9" x14ac:dyDescent="0.3">
      <c r="E1856" s="76"/>
      <c r="F1856" s="76"/>
      <c r="G1856" s="293" t="s">
        <v>466</v>
      </c>
      <c r="H1856" s="293" t="s">
        <v>3958</v>
      </c>
      <c r="I1856" s="287">
        <f t="shared" si="30"/>
        <v>0.21866249999999998</v>
      </c>
    </row>
    <row r="1857" spans="5:9" x14ac:dyDescent="0.3">
      <c r="E1857" s="76"/>
      <c r="F1857" s="76"/>
      <c r="G1857" s="293" t="s">
        <v>435</v>
      </c>
      <c r="H1857" s="293" t="s">
        <v>3959</v>
      </c>
      <c r="I1857" s="287">
        <f t="shared" si="30"/>
        <v>-1</v>
      </c>
    </row>
    <row r="1858" spans="5:9" x14ac:dyDescent="0.3">
      <c r="E1858" s="76"/>
      <c r="F1858" s="76"/>
      <c r="G1858" s="293" t="s">
        <v>468</v>
      </c>
      <c r="H1858" s="293" t="s">
        <v>3959</v>
      </c>
      <c r="I1858" s="287">
        <f t="shared" si="30"/>
        <v>-1</v>
      </c>
    </row>
    <row r="1859" spans="5:9" x14ac:dyDescent="0.3">
      <c r="E1859" s="76"/>
      <c r="F1859" s="76"/>
      <c r="G1859" s="293" t="s">
        <v>3640</v>
      </c>
      <c r="H1859" s="293" t="s">
        <v>1910</v>
      </c>
      <c r="I1859" s="287">
        <f t="shared" si="30"/>
        <v>0.32880142140468255</v>
      </c>
    </row>
    <row r="1860" spans="5:9" x14ac:dyDescent="0.3">
      <c r="E1860" s="76"/>
      <c r="F1860" s="76"/>
      <c r="G1860" s="293" t="s">
        <v>3640</v>
      </c>
      <c r="H1860" s="293" t="s">
        <v>1910</v>
      </c>
      <c r="I1860" s="287">
        <f t="shared" ref="I1860:I1923" si="31">IFERROR(AVERAGEIF(D$3:D$660,G1860,C$3:C$660),-1)</f>
        <v>0.32880142140468255</v>
      </c>
    </row>
    <row r="1861" spans="5:9" x14ac:dyDescent="0.3">
      <c r="E1861" s="76"/>
      <c r="F1861" s="76"/>
      <c r="G1861" s="293" t="s">
        <v>487</v>
      </c>
      <c r="H1861" s="293" t="s">
        <v>3960</v>
      </c>
      <c r="I1861" s="287">
        <f t="shared" si="31"/>
        <v>-1</v>
      </c>
    </row>
    <row r="1862" spans="5:9" x14ac:dyDescent="0.3">
      <c r="E1862" s="76"/>
      <c r="F1862" s="76"/>
      <c r="G1862" s="293" t="s">
        <v>3794</v>
      </c>
      <c r="H1862" s="293" t="s">
        <v>3961</v>
      </c>
      <c r="I1862" s="287">
        <f t="shared" si="31"/>
        <v>-1</v>
      </c>
    </row>
    <row r="1863" spans="5:9" x14ac:dyDescent="0.3">
      <c r="E1863" s="76"/>
      <c r="F1863" s="76"/>
      <c r="G1863" s="293" t="s">
        <v>470</v>
      </c>
      <c r="H1863" s="293" t="s">
        <v>3961</v>
      </c>
      <c r="I1863" s="287">
        <f t="shared" si="31"/>
        <v>-1</v>
      </c>
    </row>
    <row r="1864" spans="5:9" x14ac:dyDescent="0.3">
      <c r="E1864" s="76"/>
      <c r="F1864" s="76"/>
      <c r="G1864" s="293" t="s">
        <v>478</v>
      </c>
      <c r="H1864" s="293" t="s">
        <v>3961</v>
      </c>
      <c r="I1864" s="287">
        <f t="shared" si="31"/>
        <v>-1</v>
      </c>
    </row>
    <row r="1865" spans="5:9" x14ac:dyDescent="0.3">
      <c r="E1865" s="76"/>
      <c r="F1865" s="76"/>
      <c r="G1865" s="293" t="s">
        <v>466</v>
      </c>
      <c r="H1865" s="293" t="s">
        <v>3961</v>
      </c>
      <c r="I1865" s="287">
        <f t="shared" si="31"/>
        <v>0.21866249999999998</v>
      </c>
    </row>
    <row r="1866" spans="5:9" x14ac:dyDescent="0.3">
      <c r="E1866" s="76"/>
      <c r="F1866" s="76"/>
      <c r="G1866" s="293" t="s">
        <v>3794</v>
      </c>
      <c r="H1866" s="293" t="s">
        <v>3962</v>
      </c>
      <c r="I1866" s="287">
        <f t="shared" si="31"/>
        <v>-1</v>
      </c>
    </row>
    <row r="1867" spans="5:9" x14ac:dyDescent="0.3">
      <c r="E1867" s="76"/>
      <c r="F1867" s="76"/>
      <c r="G1867" s="293" t="s">
        <v>3794</v>
      </c>
      <c r="H1867" s="293" t="s">
        <v>3962</v>
      </c>
      <c r="I1867" s="287">
        <f t="shared" si="31"/>
        <v>-1</v>
      </c>
    </row>
    <row r="1868" spans="5:9" x14ac:dyDescent="0.3">
      <c r="E1868" s="76"/>
      <c r="F1868" s="76"/>
      <c r="G1868" s="293" t="s">
        <v>3794</v>
      </c>
      <c r="H1868" s="293" t="s">
        <v>3962</v>
      </c>
      <c r="I1868" s="287">
        <f t="shared" si="31"/>
        <v>-1</v>
      </c>
    </row>
    <row r="1869" spans="5:9" x14ac:dyDescent="0.3">
      <c r="E1869" s="76"/>
      <c r="F1869" s="76"/>
      <c r="G1869" s="293" t="s">
        <v>3794</v>
      </c>
      <c r="H1869" s="293" t="s">
        <v>3963</v>
      </c>
      <c r="I1869" s="287">
        <f t="shared" si="31"/>
        <v>-1</v>
      </c>
    </row>
    <row r="1870" spans="5:9" x14ac:dyDescent="0.3">
      <c r="E1870" s="76"/>
      <c r="F1870" s="76"/>
      <c r="G1870" s="293" t="s">
        <v>3794</v>
      </c>
      <c r="H1870" s="293" t="s">
        <v>3964</v>
      </c>
      <c r="I1870" s="287">
        <f t="shared" si="31"/>
        <v>-1</v>
      </c>
    </row>
    <row r="1871" spans="5:9" x14ac:dyDescent="0.3">
      <c r="E1871" s="76"/>
      <c r="F1871" s="76"/>
      <c r="G1871" s="293" t="s">
        <v>3794</v>
      </c>
      <c r="H1871" s="293" t="s">
        <v>3965</v>
      </c>
      <c r="I1871" s="287">
        <f t="shared" si="31"/>
        <v>-1</v>
      </c>
    </row>
    <row r="1872" spans="5:9" x14ac:dyDescent="0.3">
      <c r="E1872" s="76"/>
      <c r="F1872" s="76"/>
      <c r="G1872" s="293" t="s">
        <v>466</v>
      </c>
      <c r="H1872" s="293" t="s">
        <v>3966</v>
      </c>
      <c r="I1872" s="287">
        <f t="shared" si="31"/>
        <v>0.21866249999999998</v>
      </c>
    </row>
    <row r="1873" spans="5:9" x14ac:dyDescent="0.3">
      <c r="E1873" s="76"/>
      <c r="F1873" s="76"/>
      <c r="G1873" s="293" t="s">
        <v>4141</v>
      </c>
      <c r="H1873" s="293" t="s">
        <v>3966</v>
      </c>
      <c r="I1873" s="287">
        <f t="shared" si="31"/>
        <v>-1</v>
      </c>
    </row>
    <row r="1874" spans="5:9" x14ac:dyDescent="0.3">
      <c r="E1874" s="76"/>
      <c r="F1874" s="76"/>
      <c r="G1874" s="293" t="s">
        <v>468</v>
      </c>
      <c r="H1874" s="293" t="s">
        <v>3967</v>
      </c>
      <c r="I1874" s="287">
        <f t="shared" si="31"/>
        <v>-1</v>
      </c>
    </row>
    <row r="1875" spans="5:9" x14ac:dyDescent="0.3">
      <c r="E1875" s="76"/>
      <c r="F1875" s="76"/>
      <c r="G1875" s="293" t="s">
        <v>3794</v>
      </c>
      <c r="H1875" s="293" t="s">
        <v>3968</v>
      </c>
      <c r="I1875" s="287">
        <f t="shared" si="31"/>
        <v>-1</v>
      </c>
    </row>
    <row r="1876" spans="5:9" x14ac:dyDescent="0.3">
      <c r="E1876" s="76"/>
      <c r="F1876" s="76"/>
      <c r="G1876" s="293" t="s">
        <v>468</v>
      </c>
      <c r="H1876" s="293" t="s">
        <v>3968</v>
      </c>
      <c r="I1876" s="287">
        <f t="shared" si="31"/>
        <v>-1</v>
      </c>
    </row>
    <row r="1877" spans="5:9" x14ac:dyDescent="0.3">
      <c r="E1877" s="76"/>
      <c r="F1877" s="76"/>
      <c r="G1877" s="293" t="s">
        <v>3794</v>
      </c>
      <c r="H1877" s="293" t="s">
        <v>3968</v>
      </c>
      <c r="I1877" s="287">
        <f t="shared" si="31"/>
        <v>-1</v>
      </c>
    </row>
    <row r="1878" spans="5:9" x14ac:dyDescent="0.3">
      <c r="E1878" s="76"/>
      <c r="F1878" s="76"/>
      <c r="G1878" s="293" t="s">
        <v>466</v>
      </c>
      <c r="H1878" s="293" t="s">
        <v>3969</v>
      </c>
      <c r="I1878" s="287">
        <f t="shared" si="31"/>
        <v>0.21866249999999998</v>
      </c>
    </row>
    <row r="1879" spans="5:9" x14ac:dyDescent="0.3">
      <c r="E1879" s="76"/>
      <c r="F1879" s="76"/>
      <c r="G1879" s="293" t="s">
        <v>468</v>
      </c>
      <c r="H1879" s="293" t="s">
        <v>3969</v>
      </c>
      <c r="I1879" s="287">
        <f t="shared" si="31"/>
        <v>-1</v>
      </c>
    </row>
    <row r="1880" spans="5:9" x14ac:dyDescent="0.3">
      <c r="E1880" s="76"/>
      <c r="F1880" s="76"/>
      <c r="G1880" s="293" t="s">
        <v>3794</v>
      </c>
      <c r="H1880" s="293" t="s">
        <v>3969</v>
      </c>
      <c r="I1880" s="287">
        <f t="shared" si="31"/>
        <v>-1</v>
      </c>
    </row>
    <row r="1881" spans="5:9" x14ac:dyDescent="0.3">
      <c r="E1881" s="76"/>
      <c r="F1881" s="76"/>
      <c r="G1881" s="293" t="s">
        <v>468</v>
      </c>
      <c r="H1881" s="293" t="s">
        <v>3970</v>
      </c>
      <c r="I1881" s="287">
        <f t="shared" si="31"/>
        <v>-1</v>
      </c>
    </row>
    <row r="1882" spans="5:9" x14ac:dyDescent="0.3">
      <c r="E1882" s="76"/>
      <c r="F1882" s="76"/>
      <c r="G1882" s="293" t="s">
        <v>466</v>
      </c>
      <c r="H1882" s="293" t="s">
        <v>3971</v>
      </c>
      <c r="I1882" s="287">
        <f t="shared" si="31"/>
        <v>0.21866249999999998</v>
      </c>
    </row>
    <row r="1883" spans="5:9" x14ac:dyDescent="0.3">
      <c r="E1883" s="76"/>
      <c r="F1883" s="76"/>
      <c r="G1883" s="293" t="s">
        <v>468</v>
      </c>
      <c r="H1883" s="293" t="s">
        <v>3971</v>
      </c>
      <c r="I1883" s="287">
        <f t="shared" si="31"/>
        <v>-1</v>
      </c>
    </row>
    <row r="1884" spans="5:9" x14ac:dyDescent="0.3">
      <c r="E1884" s="76"/>
      <c r="F1884" s="76"/>
      <c r="G1884" s="293" t="s">
        <v>466</v>
      </c>
      <c r="H1884" s="293" t="s">
        <v>3971</v>
      </c>
      <c r="I1884" s="287">
        <f t="shared" si="31"/>
        <v>0.21866249999999998</v>
      </c>
    </row>
    <row r="1885" spans="5:9" x14ac:dyDescent="0.3">
      <c r="E1885" s="76"/>
      <c r="F1885" s="76"/>
      <c r="G1885" s="293" t="s">
        <v>419</v>
      </c>
      <c r="H1885" s="293" t="s">
        <v>3972</v>
      </c>
      <c r="I1885" s="287">
        <f t="shared" si="31"/>
        <v>-1</v>
      </c>
    </row>
    <row r="1886" spans="5:9" x14ac:dyDescent="0.3">
      <c r="E1886" s="76"/>
      <c r="F1886" s="76"/>
      <c r="G1886" s="293" t="s">
        <v>466</v>
      </c>
      <c r="H1886" s="293" t="s">
        <v>3972</v>
      </c>
      <c r="I1886" s="287">
        <f t="shared" si="31"/>
        <v>0.21866249999999998</v>
      </c>
    </row>
    <row r="1887" spans="5:9" x14ac:dyDescent="0.3">
      <c r="E1887" s="76"/>
      <c r="F1887" s="76"/>
      <c r="G1887" s="293" t="s">
        <v>466</v>
      </c>
      <c r="H1887" s="293" t="s">
        <v>3973</v>
      </c>
      <c r="I1887" s="287">
        <f t="shared" si="31"/>
        <v>0.21866249999999998</v>
      </c>
    </row>
    <row r="1888" spans="5:9" x14ac:dyDescent="0.3">
      <c r="E1888" s="76"/>
      <c r="F1888" s="76"/>
      <c r="G1888" s="293" t="s">
        <v>468</v>
      </c>
      <c r="H1888" s="293" t="s">
        <v>3973</v>
      </c>
      <c r="I1888" s="287">
        <f t="shared" si="31"/>
        <v>-1</v>
      </c>
    </row>
    <row r="1889" spans="5:9" x14ac:dyDescent="0.3">
      <c r="E1889" s="76"/>
      <c r="F1889" s="76"/>
      <c r="G1889" s="293" t="s">
        <v>3794</v>
      </c>
      <c r="H1889" s="293" t="s">
        <v>3974</v>
      </c>
      <c r="I1889" s="287">
        <f t="shared" si="31"/>
        <v>-1</v>
      </c>
    </row>
    <row r="1890" spans="5:9" x14ac:dyDescent="0.3">
      <c r="E1890" s="76"/>
      <c r="F1890" s="76"/>
      <c r="G1890" s="293" t="s">
        <v>162</v>
      </c>
      <c r="H1890" s="293" t="s">
        <v>3975</v>
      </c>
      <c r="I1890" s="287">
        <f t="shared" si="31"/>
        <v>-1</v>
      </c>
    </row>
    <row r="1891" spans="5:9" x14ac:dyDescent="0.3">
      <c r="E1891" s="76"/>
      <c r="F1891" s="76"/>
      <c r="G1891" s="293" t="s">
        <v>162</v>
      </c>
      <c r="H1891" s="293" t="s">
        <v>3975</v>
      </c>
      <c r="I1891" s="287">
        <f t="shared" si="31"/>
        <v>-1</v>
      </c>
    </row>
    <row r="1892" spans="5:9" x14ac:dyDescent="0.3">
      <c r="E1892" s="76"/>
      <c r="F1892" s="76"/>
      <c r="G1892" s="293" t="s">
        <v>3530</v>
      </c>
      <c r="H1892" s="293" t="s">
        <v>3976</v>
      </c>
      <c r="I1892" s="287">
        <f t="shared" si="31"/>
        <v>-1</v>
      </c>
    </row>
    <row r="1893" spans="5:9" x14ac:dyDescent="0.3">
      <c r="E1893" s="76"/>
      <c r="F1893" s="76"/>
      <c r="G1893" s="293" t="s">
        <v>466</v>
      </c>
      <c r="H1893" s="293" t="s">
        <v>3976</v>
      </c>
      <c r="I1893" s="287">
        <f t="shared" si="31"/>
        <v>0.21866249999999998</v>
      </c>
    </row>
    <row r="1894" spans="5:9" x14ac:dyDescent="0.3">
      <c r="E1894" s="76"/>
      <c r="F1894" s="76"/>
      <c r="G1894" s="293" t="s">
        <v>466</v>
      </c>
      <c r="H1894" s="293" t="s">
        <v>3977</v>
      </c>
      <c r="I1894" s="287">
        <f t="shared" si="31"/>
        <v>0.21866249999999998</v>
      </c>
    </row>
    <row r="1895" spans="5:9" x14ac:dyDescent="0.3">
      <c r="E1895" s="76"/>
      <c r="F1895" s="76"/>
      <c r="G1895" s="293" t="s">
        <v>468</v>
      </c>
      <c r="H1895" s="293" t="s">
        <v>3978</v>
      </c>
      <c r="I1895" s="287">
        <f t="shared" si="31"/>
        <v>-1</v>
      </c>
    </row>
    <row r="1896" spans="5:9" x14ac:dyDescent="0.3">
      <c r="E1896" s="76"/>
      <c r="F1896" s="76"/>
      <c r="G1896" s="293" t="s">
        <v>3794</v>
      </c>
      <c r="H1896" s="293" t="s">
        <v>3979</v>
      </c>
      <c r="I1896" s="287">
        <f t="shared" si="31"/>
        <v>-1</v>
      </c>
    </row>
    <row r="1897" spans="5:9" x14ac:dyDescent="0.3">
      <c r="E1897" s="76"/>
      <c r="F1897" s="76"/>
      <c r="G1897" s="293" t="s">
        <v>466</v>
      </c>
      <c r="H1897" s="293" t="s">
        <v>3980</v>
      </c>
      <c r="I1897" s="287">
        <f t="shared" si="31"/>
        <v>0.21866249999999998</v>
      </c>
    </row>
    <row r="1898" spans="5:9" x14ac:dyDescent="0.3">
      <c r="E1898" s="76"/>
      <c r="F1898" s="76"/>
      <c r="G1898" s="293" t="s">
        <v>468</v>
      </c>
      <c r="H1898" s="293" t="s">
        <v>3981</v>
      </c>
      <c r="I1898" s="287">
        <f t="shared" si="31"/>
        <v>-1</v>
      </c>
    </row>
    <row r="1899" spans="5:9" x14ac:dyDescent="0.3">
      <c r="E1899" s="76"/>
      <c r="F1899" s="76"/>
      <c r="G1899" s="293" t="s">
        <v>468</v>
      </c>
      <c r="H1899" s="293" t="s">
        <v>3982</v>
      </c>
      <c r="I1899" s="287">
        <f t="shared" si="31"/>
        <v>-1</v>
      </c>
    </row>
    <row r="1900" spans="5:9" x14ac:dyDescent="0.3">
      <c r="E1900" s="76"/>
      <c r="F1900" s="76"/>
      <c r="G1900" s="293" t="s">
        <v>437</v>
      </c>
      <c r="H1900" s="293" t="s">
        <v>3983</v>
      </c>
      <c r="I1900" s="287">
        <f t="shared" si="31"/>
        <v>1.0803636363636364</v>
      </c>
    </row>
    <row r="1901" spans="5:9" x14ac:dyDescent="0.3">
      <c r="E1901" s="76"/>
      <c r="F1901" s="76"/>
      <c r="G1901" s="293" t="s">
        <v>487</v>
      </c>
      <c r="H1901" s="293" t="s">
        <v>3984</v>
      </c>
      <c r="I1901" s="287">
        <f t="shared" si="31"/>
        <v>-1</v>
      </c>
    </row>
    <row r="1902" spans="5:9" x14ac:dyDescent="0.3">
      <c r="E1902" s="76"/>
      <c r="F1902" s="76"/>
      <c r="G1902" s="293" t="s">
        <v>487</v>
      </c>
      <c r="H1902" s="293" t="s">
        <v>3985</v>
      </c>
      <c r="I1902" s="287">
        <f t="shared" si="31"/>
        <v>-1</v>
      </c>
    </row>
    <row r="1903" spans="5:9" x14ac:dyDescent="0.3">
      <c r="E1903" s="76"/>
      <c r="F1903" s="76"/>
      <c r="G1903" s="293" t="s">
        <v>468</v>
      </c>
      <c r="H1903" s="293" t="s">
        <v>3986</v>
      </c>
      <c r="I1903" s="287">
        <f t="shared" si="31"/>
        <v>-1</v>
      </c>
    </row>
    <row r="1904" spans="5:9" x14ac:dyDescent="0.3">
      <c r="E1904" s="76"/>
      <c r="F1904" s="76"/>
      <c r="G1904" s="293" t="s">
        <v>101</v>
      </c>
      <c r="H1904" s="293" t="s">
        <v>3987</v>
      </c>
      <c r="I1904" s="287">
        <f t="shared" si="31"/>
        <v>-1</v>
      </c>
    </row>
    <row r="1905" spans="5:9" x14ac:dyDescent="0.3">
      <c r="E1905" s="76"/>
      <c r="F1905" s="76"/>
      <c r="G1905" s="293" t="s">
        <v>162</v>
      </c>
      <c r="H1905" s="293" t="s">
        <v>3987</v>
      </c>
      <c r="I1905" s="287">
        <f t="shared" si="31"/>
        <v>-1</v>
      </c>
    </row>
    <row r="1906" spans="5:9" x14ac:dyDescent="0.3">
      <c r="E1906" s="76"/>
      <c r="F1906" s="76"/>
      <c r="G1906" s="293" t="s">
        <v>468</v>
      </c>
      <c r="H1906" s="293" t="s">
        <v>3988</v>
      </c>
      <c r="I1906" s="287">
        <f t="shared" si="31"/>
        <v>-1</v>
      </c>
    </row>
    <row r="1907" spans="5:9" x14ac:dyDescent="0.3">
      <c r="E1907" s="76"/>
      <c r="F1907" s="76"/>
      <c r="G1907" s="293" t="s">
        <v>468</v>
      </c>
      <c r="H1907" s="293" t="s">
        <v>3989</v>
      </c>
      <c r="I1907" s="287">
        <f t="shared" si="31"/>
        <v>-1</v>
      </c>
    </row>
    <row r="1908" spans="5:9" x14ac:dyDescent="0.3">
      <c r="E1908" s="76"/>
      <c r="F1908" s="76"/>
      <c r="G1908" s="293" t="s">
        <v>4150</v>
      </c>
      <c r="H1908" s="293" t="s">
        <v>3990</v>
      </c>
      <c r="I1908" s="287">
        <f t="shared" si="31"/>
        <v>-1</v>
      </c>
    </row>
    <row r="1909" spans="5:9" x14ac:dyDescent="0.3">
      <c r="E1909" s="76"/>
      <c r="F1909" s="76"/>
      <c r="G1909" s="293" t="s">
        <v>3370</v>
      </c>
      <c r="H1909" s="293" t="s">
        <v>3991</v>
      </c>
      <c r="I1909" s="287">
        <f t="shared" si="31"/>
        <v>-1</v>
      </c>
    </row>
    <row r="1910" spans="5:9" x14ac:dyDescent="0.3">
      <c r="E1910" s="76"/>
      <c r="F1910" s="76"/>
      <c r="G1910" s="293" t="s">
        <v>3370</v>
      </c>
      <c r="H1910" s="293" t="s">
        <v>3992</v>
      </c>
      <c r="I1910" s="287">
        <f t="shared" si="31"/>
        <v>-1</v>
      </c>
    </row>
    <row r="1911" spans="5:9" x14ac:dyDescent="0.3">
      <c r="E1911" s="76"/>
      <c r="F1911" s="76"/>
      <c r="G1911" s="293" t="s">
        <v>3370</v>
      </c>
      <c r="H1911" s="293" t="s">
        <v>3993</v>
      </c>
      <c r="I1911" s="287">
        <f t="shared" si="31"/>
        <v>-1</v>
      </c>
    </row>
    <row r="1912" spans="5:9" x14ac:dyDescent="0.3">
      <c r="E1912" s="76"/>
      <c r="F1912" s="76"/>
      <c r="G1912" s="293" t="s">
        <v>488</v>
      </c>
      <c r="H1912" s="293" t="s">
        <v>3994</v>
      </c>
      <c r="I1912" s="287">
        <f t="shared" si="31"/>
        <v>-1</v>
      </c>
    </row>
    <row r="1913" spans="5:9" x14ac:dyDescent="0.3">
      <c r="E1913" s="76"/>
      <c r="F1913" s="76"/>
      <c r="G1913" s="293" t="s">
        <v>488</v>
      </c>
      <c r="H1913" s="293" t="s">
        <v>3995</v>
      </c>
      <c r="I1913" s="287">
        <f t="shared" si="31"/>
        <v>-1</v>
      </c>
    </row>
    <row r="1914" spans="5:9" x14ac:dyDescent="0.3">
      <c r="E1914" s="76"/>
      <c r="F1914" s="76"/>
      <c r="G1914" s="293" t="s">
        <v>3370</v>
      </c>
      <c r="H1914" s="293" t="s">
        <v>3995</v>
      </c>
      <c r="I1914" s="287">
        <f t="shared" si="31"/>
        <v>-1</v>
      </c>
    </row>
    <row r="1915" spans="5:9" x14ac:dyDescent="0.3">
      <c r="E1915" s="76"/>
      <c r="F1915" s="76"/>
      <c r="G1915" s="293" t="s">
        <v>4152</v>
      </c>
      <c r="H1915" s="293" t="s">
        <v>3996</v>
      </c>
      <c r="I1915" s="287">
        <f t="shared" si="31"/>
        <v>-1</v>
      </c>
    </row>
    <row r="1916" spans="5:9" x14ac:dyDescent="0.3">
      <c r="E1916" s="76"/>
      <c r="F1916" s="76"/>
      <c r="G1916" s="293" t="s">
        <v>488</v>
      </c>
      <c r="H1916" s="293" t="s">
        <v>3997</v>
      </c>
      <c r="I1916" s="287">
        <f t="shared" si="31"/>
        <v>-1</v>
      </c>
    </row>
    <row r="1917" spans="5:9" x14ac:dyDescent="0.3">
      <c r="E1917" s="76"/>
      <c r="F1917" s="76"/>
      <c r="G1917" s="293" t="s">
        <v>162</v>
      </c>
      <c r="H1917" s="293" t="s">
        <v>3998</v>
      </c>
      <c r="I1917" s="287">
        <f t="shared" si="31"/>
        <v>-1</v>
      </c>
    </row>
    <row r="1918" spans="5:9" x14ac:dyDescent="0.3">
      <c r="E1918" s="76"/>
      <c r="F1918" s="76"/>
      <c r="G1918" s="293" t="s">
        <v>4075</v>
      </c>
      <c r="H1918" s="293" t="s">
        <v>3999</v>
      </c>
      <c r="I1918" s="287">
        <f t="shared" si="31"/>
        <v>-1</v>
      </c>
    </row>
    <row r="1919" spans="5:9" x14ac:dyDescent="0.3">
      <c r="E1919" s="76"/>
      <c r="F1919" s="76"/>
      <c r="G1919" s="293" t="s">
        <v>4075</v>
      </c>
      <c r="H1919" s="293" t="s">
        <v>4000</v>
      </c>
      <c r="I1919" s="287">
        <f t="shared" si="31"/>
        <v>-1</v>
      </c>
    </row>
    <row r="1920" spans="5:9" x14ac:dyDescent="0.3">
      <c r="E1920" s="76"/>
      <c r="F1920" s="76"/>
      <c r="G1920" s="293" t="s">
        <v>4075</v>
      </c>
      <c r="H1920" s="293" t="s">
        <v>4000</v>
      </c>
      <c r="I1920" s="287">
        <f t="shared" si="31"/>
        <v>-1</v>
      </c>
    </row>
    <row r="1921" spans="5:9" x14ac:dyDescent="0.3">
      <c r="E1921" s="76"/>
      <c r="F1921" s="76"/>
      <c r="G1921" s="293" t="s">
        <v>3370</v>
      </c>
      <c r="H1921" s="293" t="s">
        <v>4001</v>
      </c>
      <c r="I1921" s="287">
        <f t="shared" si="31"/>
        <v>-1</v>
      </c>
    </row>
    <row r="1922" spans="5:9" x14ac:dyDescent="0.3">
      <c r="E1922" s="76"/>
      <c r="F1922" s="76"/>
      <c r="G1922" s="293" t="s">
        <v>101</v>
      </c>
      <c r="H1922" s="293" t="s">
        <v>4001</v>
      </c>
      <c r="I1922" s="287">
        <f t="shared" si="31"/>
        <v>-1</v>
      </c>
    </row>
    <row r="1923" spans="5:9" x14ac:dyDescent="0.3">
      <c r="E1923" s="76"/>
      <c r="F1923" s="76"/>
      <c r="G1923" s="293" t="s">
        <v>162</v>
      </c>
      <c r="H1923" s="293" t="s">
        <v>4001</v>
      </c>
      <c r="I1923" s="287">
        <f t="shared" si="31"/>
        <v>-1</v>
      </c>
    </row>
    <row r="1924" spans="5:9" x14ac:dyDescent="0.3">
      <c r="E1924" s="76"/>
      <c r="F1924" s="76"/>
      <c r="G1924" s="293" t="s">
        <v>418</v>
      </c>
      <c r="H1924" s="293" t="s">
        <v>4002</v>
      </c>
      <c r="I1924" s="287">
        <f t="shared" ref="I1924:I1987" si="32">IFERROR(AVERAGEIF(D$3:D$660,G1924,C$3:C$660),-1)</f>
        <v>0.20519999999999997</v>
      </c>
    </row>
    <row r="1925" spans="5:9" x14ac:dyDescent="0.3">
      <c r="E1925" s="76"/>
      <c r="F1925" s="76"/>
      <c r="G1925" s="293" t="s">
        <v>488</v>
      </c>
      <c r="H1925" s="293" t="s">
        <v>4003</v>
      </c>
      <c r="I1925" s="287">
        <f t="shared" si="32"/>
        <v>-1</v>
      </c>
    </row>
    <row r="1926" spans="5:9" x14ac:dyDescent="0.3">
      <c r="E1926" s="76"/>
      <c r="F1926" s="76"/>
      <c r="G1926" s="293" t="s">
        <v>101</v>
      </c>
      <c r="H1926" s="293" t="s">
        <v>4004</v>
      </c>
      <c r="I1926" s="287">
        <f t="shared" si="32"/>
        <v>-1</v>
      </c>
    </row>
    <row r="1927" spans="5:9" x14ac:dyDescent="0.3">
      <c r="E1927" s="76"/>
      <c r="F1927" s="76"/>
      <c r="G1927" s="293" t="s">
        <v>162</v>
      </c>
      <c r="H1927" s="293" t="s">
        <v>4005</v>
      </c>
      <c r="I1927" s="287">
        <f t="shared" si="32"/>
        <v>-1</v>
      </c>
    </row>
    <row r="1928" spans="5:9" x14ac:dyDescent="0.3">
      <c r="E1928" s="76"/>
      <c r="F1928" s="76"/>
      <c r="G1928" s="293" t="s">
        <v>162</v>
      </c>
      <c r="H1928" s="293" t="s">
        <v>4006</v>
      </c>
      <c r="I1928" s="287">
        <f t="shared" si="32"/>
        <v>-1</v>
      </c>
    </row>
    <row r="1929" spans="5:9" x14ac:dyDescent="0.3">
      <c r="E1929" s="76"/>
      <c r="F1929" s="76"/>
      <c r="G1929" s="293" t="s">
        <v>162</v>
      </c>
      <c r="H1929" s="293" t="s">
        <v>4006</v>
      </c>
      <c r="I1929" s="287">
        <f t="shared" si="32"/>
        <v>-1</v>
      </c>
    </row>
    <row r="1930" spans="5:9" x14ac:dyDescent="0.3">
      <c r="E1930" s="76"/>
      <c r="F1930" s="76"/>
      <c r="G1930" s="293" t="s">
        <v>338</v>
      </c>
      <c r="H1930" s="293" t="s">
        <v>4007</v>
      </c>
      <c r="I1930" s="287">
        <f t="shared" si="32"/>
        <v>-1</v>
      </c>
    </row>
    <row r="1931" spans="5:9" x14ac:dyDescent="0.3">
      <c r="E1931" s="76"/>
      <c r="F1931" s="76"/>
      <c r="G1931" s="293" t="s">
        <v>338</v>
      </c>
      <c r="H1931" s="293" t="s">
        <v>4007</v>
      </c>
      <c r="I1931" s="287">
        <f t="shared" si="32"/>
        <v>-1</v>
      </c>
    </row>
    <row r="1932" spans="5:9" x14ac:dyDescent="0.3">
      <c r="E1932" s="76"/>
      <c r="F1932" s="76"/>
      <c r="G1932" s="293" t="s">
        <v>4149</v>
      </c>
      <c r="H1932" s="293" t="s">
        <v>4008</v>
      </c>
      <c r="I1932" s="287">
        <f t="shared" si="32"/>
        <v>-1</v>
      </c>
    </row>
    <row r="1933" spans="5:9" x14ac:dyDescent="0.3">
      <c r="E1933" s="76"/>
      <c r="F1933" s="76"/>
      <c r="G1933" s="293" t="s">
        <v>4149</v>
      </c>
      <c r="H1933" s="293" t="s">
        <v>4009</v>
      </c>
      <c r="I1933" s="287">
        <f t="shared" si="32"/>
        <v>-1</v>
      </c>
    </row>
    <row r="1934" spans="5:9" x14ac:dyDescent="0.3">
      <c r="E1934" s="76"/>
      <c r="F1934" s="76"/>
      <c r="G1934" s="293" t="s">
        <v>3794</v>
      </c>
      <c r="H1934" s="293" t="s">
        <v>4010</v>
      </c>
      <c r="I1934" s="287">
        <f t="shared" si="32"/>
        <v>-1</v>
      </c>
    </row>
    <row r="1935" spans="5:9" x14ac:dyDescent="0.3">
      <c r="E1935" s="76"/>
      <c r="F1935" s="76"/>
      <c r="G1935" s="293" t="s">
        <v>4150</v>
      </c>
      <c r="H1935" s="293" t="s">
        <v>4011</v>
      </c>
      <c r="I1935" s="287">
        <f t="shared" si="32"/>
        <v>-1</v>
      </c>
    </row>
    <row r="1936" spans="5:9" x14ac:dyDescent="0.3">
      <c r="E1936" s="76"/>
      <c r="F1936" s="76"/>
      <c r="G1936" s="293" t="s">
        <v>338</v>
      </c>
      <c r="H1936" s="293" t="s">
        <v>4012</v>
      </c>
      <c r="I1936" s="287">
        <f t="shared" si="32"/>
        <v>-1</v>
      </c>
    </row>
    <row r="1937" spans="5:9" x14ac:dyDescent="0.3">
      <c r="E1937" s="76"/>
      <c r="F1937" s="76"/>
      <c r="G1937" s="293" t="s">
        <v>468</v>
      </c>
      <c r="H1937" s="293" t="s">
        <v>4013</v>
      </c>
      <c r="I1937" s="287">
        <f t="shared" si="32"/>
        <v>-1</v>
      </c>
    </row>
    <row r="1938" spans="5:9" x14ac:dyDescent="0.3">
      <c r="E1938" s="76"/>
      <c r="F1938" s="76"/>
      <c r="G1938" s="293" t="s">
        <v>466</v>
      </c>
      <c r="H1938" s="293" t="s">
        <v>4014</v>
      </c>
      <c r="I1938" s="287">
        <f t="shared" si="32"/>
        <v>0.21866249999999998</v>
      </c>
    </row>
    <row r="1939" spans="5:9" x14ac:dyDescent="0.3">
      <c r="E1939" s="76"/>
      <c r="F1939" s="76"/>
      <c r="G1939" s="293" t="s">
        <v>468</v>
      </c>
      <c r="H1939" s="293" t="s">
        <v>4014</v>
      </c>
      <c r="I1939" s="287">
        <f t="shared" si="32"/>
        <v>-1</v>
      </c>
    </row>
    <row r="1940" spans="5:9" x14ac:dyDescent="0.3">
      <c r="E1940" s="76"/>
      <c r="F1940" s="76"/>
      <c r="G1940" s="293" t="s">
        <v>466</v>
      </c>
      <c r="H1940" s="293" t="s">
        <v>4015</v>
      </c>
      <c r="I1940" s="287">
        <f t="shared" si="32"/>
        <v>0.21866249999999998</v>
      </c>
    </row>
    <row r="1941" spans="5:9" x14ac:dyDescent="0.3">
      <c r="E1941" s="76"/>
      <c r="F1941" s="76"/>
      <c r="G1941" s="293" t="s">
        <v>4150</v>
      </c>
      <c r="H1941" s="293" t="s">
        <v>4015</v>
      </c>
      <c r="I1941" s="287">
        <f t="shared" si="32"/>
        <v>-1</v>
      </c>
    </row>
    <row r="1942" spans="5:9" x14ac:dyDescent="0.3">
      <c r="E1942" s="76"/>
      <c r="F1942" s="76"/>
      <c r="G1942" s="293" t="s">
        <v>487</v>
      </c>
      <c r="H1942" s="293" t="s">
        <v>4016</v>
      </c>
      <c r="I1942" s="287">
        <f t="shared" si="32"/>
        <v>-1</v>
      </c>
    </row>
    <row r="1943" spans="5:9" x14ac:dyDescent="0.3">
      <c r="E1943" s="76"/>
      <c r="F1943" s="76"/>
      <c r="G1943" s="293" t="s">
        <v>3370</v>
      </c>
      <c r="H1943" s="293" t="s">
        <v>4016</v>
      </c>
      <c r="I1943" s="287">
        <f t="shared" si="32"/>
        <v>-1</v>
      </c>
    </row>
    <row r="1944" spans="5:9" x14ac:dyDescent="0.3">
      <c r="E1944" s="76"/>
      <c r="F1944" s="76"/>
      <c r="G1944" s="293" t="s">
        <v>487</v>
      </c>
      <c r="H1944" s="293" t="s">
        <v>4017</v>
      </c>
      <c r="I1944" s="287">
        <f t="shared" si="32"/>
        <v>-1</v>
      </c>
    </row>
    <row r="1945" spans="5:9" x14ac:dyDescent="0.3">
      <c r="E1945" s="76"/>
      <c r="F1945" s="76"/>
      <c r="G1945" s="293" t="s">
        <v>466</v>
      </c>
      <c r="H1945" s="293" t="s">
        <v>4018</v>
      </c>
      <c r="I1945" s="287">
        <f t="shared" si="32"/>
        <v>0.21866249999999998</v>
      </c>
    </row>
    <row r="1946" spans="5:9" x14ac:dyDescent="0.3">
      <c r="E1946" s="76"/>
      <c r="F1946" s="76"/>
      <c r="G1946" s="293" t="s">
        <v>338</v>
      </c>
      <c r="H1946" s="293" t="s">
        <v>4019</v>
      </c>
      <c r="I1946" s="287">
        <f t="shared" si="32"/>
        <v>-1</v>
      </c>
    </row>
    <row r="1947" spans="5:9" x14ac:dyDescent="0.3">
      <c r="E1947" s="76"/>
      <c r="F1947" s="76"/>
      <c r="G1947" s="293" t="s">
        <v>468</v>
      </c>
      <c r="H1947" s="293" t="s">
        <v>4020</v>
      </c>
      <c r="I1947" s="287">
        <f t="shared" si="32"/>
        <v>-1</v>
      </c>
    </row>
    <row r="1948" spans="5:9" x14ac:dyDescent="0.3">
      <c r="E1948" s="76"/>
      <c r="F1948" s="76"/>
      <c r="G1948" s="293" t="s">
        <v>468</v>
      </c>
      <c r="H1948" s="293" t="s">
        <v>4021</v>
      </c>
      <c r="I1948" s="287">
        <f t="shared" si="32"/>
        <v>-1</v>
      </c>
    </row>
    <row r="1949" spans="5:9" x14ac:dyDescent="0.3">
      <c r="E1949" s="76"/>
      <c r="F1949" s="76"/>
      <c r="G1949" s="293" t="s">
        <v>4150</v>
      </c>
      <c r="H1949" s="293" t="s">
        <v>4021</v>
      </c>
      <c r="I1949" s="287">
        <f t="shared" si="32"/>
        <v>-1</v>
      </c>
    </row>
    <row r="1950" spans="5:9" x14ac:dyDescent="0.3">
      <c r="E1950" s="76"/>
      <c r="F1950" s="76"/>
      <c r="G1950" s="293" t="s">
        <v>468</v>
      </c>
      <c r="H1950" s="293" t="s">
        <v>4022</v>
      </c>
      <c r="I1950" s="287">
        <f t="shared" si="32"/>
        <v>-1</v>
      </c>
    </row>
    <row r="1951" spans="5:9" x14ac:dyDescent="0.3">
      <c r="E1951" s="76"/>
      <c r="F1951" s="76"/>
      <c r="G1951" s="293" t="s">
        <v>466</v>
      </c>
      <c r="H1951" s="293" t="s">
        <v>4023</v>
      </c>
      <c r="I1951" s="287">
        <f t="shared" si="32"/>
        <v>0.21866249999999998</v>
      </c>
    </row>
    <row r="1952" spans="5:9" x14ac:dyDescent="0.3">
      <c r="E1952" s="76"/>
      <c r="F1952" s="76"/>
      <c r="G1952" s="293" t="s">
        <v>487</v>
      </c>
      <c r="H1952" s="293" t="s">
        <v>4024</v>
      </c>
      <c r="I1952" s="287">
        <f t="shared" si="32"/>
        <v>-1</v>
      </c>
    </row>
    <row r="1953" spans="5:9" x14ac:dyDescent="0.3">
      <c r="E1953" s="76"/>
      <c r="F1953" s="76"/>
      <c r="G1953" s="293" t="s">
        <v>466</v>
      </c>
      <c r="H1953" s="293" t="s">
        <v>4024</v>
      </c>
      <c r="I1953" s="287">
        <f t="shared" si="32"/>
        <v>0.21866249999999998</v>
      </c>
    </row>
    <row r="1954" spans="5:9" x14ac:dyDescent="0.3">
      <c r="E1954" s="76"/>
      <c r="F1954" s="76"/>
      <c r="G1954" s="293" t="s">
        <v>487</v>
      </c>
      <c r="H1954" s="293" t="s">
        <v>4025</v>
      </c>
      <c r="I1954" s="287">
        <f t="shared" si="32"/>
        <v>-1</v>
      </c>
    </row>
    <row r="1955" spans="5:9" x14ac:dyDescent="0.3">
      <c r="E1955" s="76"/>
      <c r="F1955" s="76"/>
      <c r="G1955" s="293" t="s">
        <v>4150</v>
      </c>
      <c r="H1955" s="293" t="s">
        <v>4025</v>
      </c>
      <c r="I1955" s="287">
        <f t="shared" si="32"/>
        <v>-1</v>
      </c>
    </row>
    <row r="1956" spans="5:9" x14ac:dyDescent="0.3">
      <c r="E1956" s="76"/>
      <c r="F1956" s="76"/>
      <c r="G1956" s="293" t="s">
        <v>427</v>
      </c>
      <c r="H1956" s="293" t="s">
        <v>4026</v>
      </c>
      <c r="I1956" s="287">
        <f t="shared" si="32"/>
        <v>0.27691406250000006</v>
      </c>
    </row>
    <row r="1957" spans="5:9" x14ac:dyDescent="0.3">
      <c r="E1957" s="76"/>
      <c r="F1957" s="76"/>
      <c r="G1957" s="293" t="s">
        <v>466</v>
      </c>
      <c r="H1957" s="293" t="s">
        <v>4027</v>
      </c>
      <c r="I1957" s="287">
        <f t="shared" si="32"/>
        <v>0.21866249999999998</v>
      </c>
    </row>
    <row r="1958" spans="5:9" x14ac:dyDescent="0.3">
      <c r="E1958" s="76"/>
      <c r="F1958" s="76"/>
      <c r="G1958" s="293" t="s">
        <v>466</v>
      </c>
      <c r="H1958" s="293" t="s">
        <v>4028</v>
      </c>
      <c r="I1958" s="287">
        <f t="shared" si="32"/>
        <v>0.21866249999999998</v>
      </c>
    </row>
    <row r="1959" spans="5:9" x14ac:dyDescent="0.3">
      <c r="E1959" s="76"/>
      <c r="F1959" s="76"/>
      <c r="G1959" s="293" t="s">
        <v>466</v>
      </c>
      <c r="H1959" s="293" t="s">
        <v>4028</v>
      </c>
      <c r="I1959" s="287">
        <f t="shared" si="32"/>
        <v>0.21866249999999998</v>
      </c>
    </row>
    <row r="1960" spans="5:9" x14ac:dyDescent="0.3">
      <c r="E1960" s="76"/>
      <c r="F1960" s="76"/>
      <c r="G1960" s="293" t="s">
        <v>466</v>
      </c>
      <c r="H1960" s="293" t="s">
        <v>4029</v>
      </c>
      <c r="I1960" s="287">
        <f t="shared" si="32"/>
        <v>0.21866249999999998</v>
      </c>
    </row>
    <row r="1961" spans="5:9" x14ac:dyDescent="0.3">
      <c r="E1961" s="76"/>
      <c r="F1961" s="76"/>
      <c r="G1961" s="293" t="s">
        <v>466</v>
      </c>
      <c r="H1961" s="293" t="s">
        <v>4030</v>
      </c>
      <c r="I1961" s="287">
        <f t="shared" si="32"/>
        <v>0.21866249999999998</v>
      </c>
    </row>
    <row r="1962" spans="5:9" x14ac:dyDescent="0.3">
      <c r="E1962" s="76"/>
      <c r="F1962" s="76"/>
      <c r="G1962" s="293" t="s">
        <v>468</v>
      </c>
      <c r="H1962" s="293" t="s">
        <v>4030</v>
      </c>
      <c r="I1962" s="287">
        <f t="shared" si="32"/>
        <v>-1</v>
      </c>
    </row>
    <row r="1963" spans="5:9" x14ac:dyDescent="0.3">
      <c r="E1963" s="76"/>
      <c r="F1963" s="76"/>
      <c r="G1963" s="293" t="s">
        <v>487</v>
      </c>
      <c r="H1963" s="293" t="s">
        <v>4031</v>
      </c>
      <c r="I1963" s="287">
        <f t="shared" si="32"/>
        <v>-1</v>
      </c>
    </row>
    <row r="1964" spans="5:9" x14ac:dyDescent="0.3">
      <c r="E1964" s="76"/>
      <c r="F1964" s="76"/>
      <c r="G1964" s="293" t="s">
        <v>466</v>
      </c>
      <c r="H1964" s="293" t="s">
        <v>4032</v>
      </c>
      <c r="I1964" s="287">
        <f t="shared" si="32"/>
        <v>0.21866249999999998</v>
      </c>
    </row>
    <row r="1965" spans="5:9" x14ac:dyDescent="0.3">
      <c r="E1965" s="76"/>
      <c r="F1965" s="76"/>
      <c r="G1965" s="293" t="s">
        <v>4150</v>
      </c>
      <c r="H1965" s="293" t="s">
        <v>4033</v>
      </c>
      <c r="I1965" s="287">
        <f t="shared" si="32"/>
        <v>-1</v>
      </c>
    </row>
    <row r="1966" spans="5:9" x14ac:dyDescent="0.3">
      <c r="E1966" s="76"/>
      <c r="F1966" s="76"/>
      <c r="G1966" s="293" t="s">
        <v>468</v>
      </c>
      <c r="H1966" s="293" t="s">
        <v>4034</v>
      </c>
      <c r="I1966" s="287">
        <f t="shared" si="32"/>
        <v>-1</v>
      </c>
    </row>
    <row r="1967" spans="5:9" x14ac:dyDescent="0.3">
      <c r="E1967" s="76"/>
      <c r="F1967" s="76"/>
      <c r="G1967" s="293" t="s">
        <v>3794</v>
      </c>
      <c r="H1967" s="293" t="s">
        <v>4035</v>
      </c>
      <c r="I1967" s="287">
        <f t="shared" si="32"/>
        <v>-1</v>
      </c>
    </row>
    <row r="1968" spans="5:9" x14ac:dyDescent="0.3">
      <c r="E1968" s="76"/>
      <c r="F1968" s="76"/>
      <c r="G1968" s="293" t="s">
        <v>3794</v>
      </c>
      <c r="H1968" s="293" t="s">
        <v>4036</v>
      </c>
      <c r="I1968" s="287">
        <f t="shared" si="32"/>
        <v>-1</v>
      </c>
    </row>
    <row r="1969" spans="5:9" x14ac:dyDescent="0.3">
      <c r="E1969" s="76"/>
      <c r="F1969" s="76"/>
      <c r="G1969" s="293" t="s">
        <v>3794</v>
      </c>
      <c r="H1969" s="293" t="s">
        <v>4037</v>
      </c>
      <c r="I1969" s="287">
        <f t="shared" si="32"/>
        <v>-1</v>
      </c>
    </row>
    <row r="1970" spans="5:9" x14ac:dyDescent="0.3">
      <c r="E1970" s="76"/>
      <c r="F1970" s="76"/>
      <c r="G1970" s="293" t="s">
        <v>418</v>
      </c>
      <c r="H1970" s="293" t="s">
        <v>4038</v>
      </c>
      <c r="I1970" s="287">
        <f t="shared" si="32"/>
        <v>0.20519999999999997</v>
      </c>
    </row>
    <row r="1971" spans="5:9" x14ac:dyDescent="0.3">
      <c r="E1971" s="76"/>
      <c r="F1971" s="76"/>
      <c r="G1971" s="293" t="s">
        <v>4122</v>
      </c>
      <c r="H1971" s="293" t="s">
        <v>4039</v>
      </c>
      <c r="I1971" s="287">
        <f t="shared" si="32"/>
        <v>-1</v>
      </c>
    </row>
    <row r="1972" spans="5:9" x14ac:dyDescent="0.3">
      <c r="E1972" s="76"/>
      <c r="F1972" s="76"/>
      <c r="G1972" s="293" t="s">
        <v>466</v>
      </c>
      <c r="H1972" s="293" t="s">
        <v>4040</v>
      </c>
      <c r="I1972" s="287">
        <f t="shared" si="32"/>
        <v>0.21866249999999998</v>
      </c>
    </row>
    <row r="1973" spans="5:9" x14ac:dyDescent="0.3">
      <c r="E1973" s="76"/>
      <c r="F1973" s="76"/>
      <c r="G1973" s="293" t="s">
        <v>3794</v>
      </c>
      <c r="H1973" s="293" t="s">
        <v>4041</v>
      </c>
      <c r="I1973" s="287">
        <f t="shared" si="32"/>
        <v>-1</v>
      </c>
    </row>
    <row r="1974" spans="5:9" x14ac:dyDescent="0.3">
      <c r="E1974" s="76"/>
      <c r="F1974" s="76"/>
      <c r="G1974" s="293" t="s">
        <v>4147</v>
      </c>
      <c r="H1974" s="293" t="s">
        <v>4041</v>
      </c>
      <c r="I1974" s="287">
        <f t="shared" si="32"/>
        <v>-1</v>
      </c>
    </row>
    <row r="1975" spans="5:9" x14ac:dyDescent="0.3">
      <c r="E1975" s="76"/>
      <c r="F1975" s="76"/>
      <c r="G1975" s="293" t="s">
        <v>3794</v>
      </c>
      <c r="H1975" s="293" t="s">
        <v>4042</v>
      </c>
      <c r="I1975" s="287">
        <f t="shared" si="32"/>
        <v>-1</v>
      </c>
    </row>
    <row r="1976" spans="5:9" x14ac:dyDescent="0.3">
      <c r="E1976" s="76"/>
      <c r="F1976" s="76"/>
      <c r="G1976" s="293" t="s">
        <v>4153</v>
      </c>
      <c r="H1976" s="293" t="s">
        <v>4042</v>
      </c>
      <c r="I1976" s="287">
        <f t="shared" si="32"/>
        <v>-1</v>
      </c>
    </row>
    <row r="1977" spans="5:9" x14ac:dyDescent="0.3">
      <c r="E1977" s="76"/>
      <c r="F1977" s="76"/>
      <c r="G1977" s="293" t="s">
        <v>162</v>
      </c>
      <c r="H1977" s="293" t="s">
        <v>4043</v>
      </c>
      <c r="I1977" s="287">
        <f t="shared" si="32"/>
        <v>-1</v>
      </c>
    </row>
    <row r="1978" spans="5:9" x14ac:dyDescent="0.3">
      <c r="E1978" s="76"/>
      <c r="F1978" s="76"/>
      <c r="G1978" s="293" t="s">
        <v>4074</v>
      </c>
      <c r="H1978" s="293" t="s">
        <v>4044</v>
      </c>
      <c r="I1978" s="287">
        <f t="shared" si="32"/>
        <v>1.0594852150537635</v>
      </c>
    </row>
    <row r="1979" spans="5:9" x14ac:dyDescent="0.3">
      <c r="E1979" s="76"/>
      <c r="F1979" s="76"/>
      <c r="G1979" s="293" t="s">
        <v>4053</v>
      </c>
      <c r="H1979" s="293" t="s">
        <v>4045</v>
      </c>
      <c r="I1979" s="287">
        <f t="shared" si="32"/>
        <v>0.46655555555555545</v>
      </c>
    </row>
    <row r="1980" spans="5:9" x14ac:dyDescent="0.3">
      <c r="E1980" s="76"/>
      <c r="F1980" s="76"/>
      <c r="G1980" s="293" t="s">
        <v>4053</v>
      </c>
      <c r="H1980" s="293" t="s">
        <v>4046</v>
      </c>
      <c r="I1980" s="287">
        <f t="shared" si="32"/>
        <v>0.46655555555555545</v>
      </c>
    </row>
    <row r="1981" spans="5:9" x14ac:dyDescent="0.3">
      <c r="E1981" s="76"/>
      <c r="F1981" s="76"/>
      <c r="G1981" s="293" t="s">
        <v>4141</v>
      </c>
      <c r="H1981" s="293" t="s">
        <v>4046</v>
      </c>
      <c r="I1981" s="287">
        <f t="shared" si="32"/>
        <v>-1</v>
      </c>
    </row>
    <row r="1982" spans="5:9" x14ac:dyDescent="0.3">
      <c r="E1982" s="76"/>
      <c r="F1982" s="76"/>
      <c r="G1982" s="293" t="s">
        <v>4053</v>
      </c>
      <c r="H1982" s="293" t="s">
        <v>4047</v>
      </c>
      <c r="I1982" s="287">
        <f t="shared" si="32"/>
        <v>0.46655555555555545</v>
      </c>
    </row>
    <row r="1983" spans="5:9" x14ac:dyDescent="0.3">
      <c r="E1983" s="76"/>
      <c r="F1983" s="76"/>
      <c r="G1983" s="293" t="s">
        <v>485</v>
      </c>
      <c r="H1983" s="293" t="s">
        <v>4047</v>
      </c>
      <c r="I1983" s="287">
        <f t="shared" si="32"/>
        <v>-1</v>
      </c>
    </row>
    <row r="1984" spans="5:9" x14ac:dyDescent="0.3">
      <c r="E1984" s="76"/>
      <c r="F1984" s="76"/>
      <c r="G1984" s="293" t="s">
        <v>475</v>
      </c>
      <c r="H1984" s="293" t="s">
        <v>4048</v>
      </c>
      <c r="I1984" s="287">
        <f t="shared" si="32"/>
        <v>-1</v>
      </c>
    </row>
    <row r="1985" spans="5:9" x14ac:dyDescent="0.3">
      <c r="E1985" s="76"/>
      <c r="F1985" s="76"/>
      <c r="G1985" s="293" t="s">
        <v>4053</v>
      </c>
      <c r="H1985" s="293" t="s">
        <v>4049</v>
      </c>
      <c r="I1985" s="287">
        <f t="shared" si="32"/>
        <v>0.46655555555555545</v>
      </c>
    </row>
    <row r="1986" spans="5:9" x14ac:dyDescent="0.3">
      <c r="E1986" s="76"/>
      <c r="F1986" s="76"/>
      <c r="G1986" s="293" t="s">
        <v>4053</v>
      </c>
      <c r="H1986" s="293" t="s">
        <v>4049</v>
      </c>
      <c r="I1986" s="287">
        <f t="shared" si="32"/>
        <v>0.46655555555555545</v>
      </c>
    </row>
    <row r="1987" spans="5:9" x14ac:dyDescent="0.3">
      <c r="E1987" s="76"/>
      <c r="F1987" s="76"/>
      <c r="G1987" s="293" t="s">
        <v>176</v>
      </c>
      <c r="H1987" s="293" t="s">
        <v>4049</v>
      </c>
      <c r="I1987" s="287">
        <f t="shared" si="32"/>
        <v>-1</v>
      </c>
    </row>
    <row r="1988" spans="5:9" x14ac:dyDescent="0.3">
      <c r="E1988" s="76"/>
      <c r="F1988" s="76"/>
      <c r="G1988" s="293" t="s">
        <v>4053</v>
      </c>
      <c r="H1988" s="293" t="s">
        <v>4050</v>
      </c>
      <c r="I1988" s="287">
        <f t="shared" ref="I1988:I2051" si="33">IFERROR(AVERAGEIF(D$3:D$660,G1988,C$3:C$660),-1)</f>
        <v>0.46655555555555545</v>
      </c>
    </row>
    <row r="1989" spans="5:9" x14ac:dyDescent="0.3">
      <c r="E1989" s="76"/>
      <c r="F1989" s="76"/>
      <c r="G1989" s="293" t="s">
        <v>4053</v>
      </c>
      <c r="H1989" s="293" t="s">
        <v>4050</v>
      </c>
      <c r="I1989" s="287">
        <f t="shared" si="33"/>
        <v>0.46655555555555545</v>
      </c>
    </row>
    <row r="1990" spans="5:9" x14ac:dyDescent="0.3">
      <c r="E1990" s="76"/>
      <c r="F1990" s="76"/>
      <c r="G1990" s="293" t="s">
        <v>485</v>
      </c>
      <c r="H1990" s="293" t="s">
        <v>4051</v>
      </c>
      <c r="I1990" s="287">
        <f t="shared" si="33"/>
        <v>-1</v>
      </c>
    </row>
    <row r="1991" spans="5:9" x14ac:dyDescent="0.3">
      <c r="E1991" s="76"/>
      <c r="F1991" s="76"/>
      <c r="G1991" s="293" t="s">
        <v>4053</v>
      </c>
      <c r="H1991" s="293" t="s">
        <v>4051</v>
      </c>
      <c r="I1991" s="287">
        <f t="shared" si="33"/>
        <v>0.46655555555555545</v>
      </c>
    </row>
    <row r="1992" spans="5:9" x14ac:dyDescent="0.3">
      <c r="E1992" s="76"/>
      <c r="F1992" s="76"/>
      <c r="G1992" s="293" t="s">
        <v>4053</v>
      </c>
      <c r="H1992" s="293" t="s">
        <v>4052</v>
      </c>
      <c r="I1992" s="287">
        <f t="shared" si="33"/>
        <v>0.46655555555555545</v>
      </c>
    </row>
    <row r="1993" spans="5:9" x14ac:dyDescent="0.3">
      <c r="E1993" s="76"/>
      <c r="F1993" s="76"/>
      <c r="G1993" s="293" t="s">
        <v>4053</v>
      </c>
      <c r="H1993" s="293" t="s">
        <v>4052</v>
      </c>
      <c r="I1993" s="287">
        <f t="shared" si="33"/>
        <v>0.46655555555555545</v>
      </c>
    </row>
    <row r="1994" spans="5:9" x14ac:dyDescent="0.3">
      <c r="E1994" s="76"/>
      <c r="F1994" s="76"/>
      <c r="G1994" s="293" t="s">
        <v>4148</v>
      </c>
      <c r="H1994" s="293" t="s">
        <v>4053</v>
      </c>
      <c r="I1994" s="287">
        <f t="shared" si="33"/>
        <v>-1</v>
      </c>
    </row>
    <row r="1995" spans="5:9" x14ac:dyDescent="0.3">
      <c r="E1995" s="76"/>
      <c r="F1995" s="76"/>
      <c r="G1995" s="293" t="s">
        <v>4141</v>
      </c>
      <c r="H1995" s="293" t="s">
        <v>4053</v>
      </c>
      <c r="I1995" s="287">
        <f t="shared" si="33"/>
        <v>-1</v>
      </c>
    </row>
    <row r="1996" spans="5:9" x14ac:dyDescent="0.3">
      <c r="E1996" s="76"/>
      <c r="F1996" s="76"/>
      <c r="G1996" s="293" t="s">
        <v>492</v>
      </c>
      <c r="H1996" s="293" t="s">
        <v>4053</v>
      </c>
      <c r="I1996" s="287">
        <f t="shared" si="33"/>
        <v>-1</v>
      </c>
    </row>
    <row r="1997" spans="5:9" x14ac:dyDescent="0.3">
      <c r="E1997" s="76"/>
      <c r="F1997" s="76"/>
      <c r="G1997" s="293" t="s">
        <v>3406</v>
      </c>
      <c r="H1997" s="293" t="s">
        <v>4053</v>
      </c>
      <c r="I1997" s="287">
        <f t="shared" si="33"/>
        <v>-1</v>
      </c>
    </row>
    <row r="1998" spans="5:9" x14ac:dyDescent="0.3">
      <c r="E1998" s="76"/>
      <c r="F1998" s="76"/>
      <c r="G1998" s="293" t="s">
        <v>393</v>
      </c>
      <c r="H1998" s="293" t="s">
        <v>4054</v>
      </c>
      <c r="I1998" s="287">
        <f t="shared" si="33"/>
        <v>0.52942857142857147</v>
      </c>
    </row>
    <row r="1999" spans="5:9" x14ac:dyDescent="0.3">
      <c r="E1999" s="76"/>
      <c r="F1999" s="76"/>
      <c r="G1999" s="293" t="s">
        <v>393</v>
      </c>
      <c r="H1999" s="293" t="s">
        <v>4055</v>
      </c>
      <c r="I1999" s="287">
        <f t="shared" si="33"/>
        <v>0.52942857142857147</v>
      </c>
    </row>
    <row r="2000" spans="5:9" x14ac:dyDescent="0.3">
      <c r="E2000" s="76"/>
      <c r="F2000" s="76"/>
      <c r="G2000" s="293" t="s">
        <v>475</v>
      </c>
      <c r="H2000" s="293" t="s">
        <v>4056</v>
      </c>
      <c r="I2000" s="287">
        <f t="shared" si="33"/>
        <v>-1</v>
      </c>
    </row>
    <row r="2001" spans="5:9" x14ac:dyDescent="0.3">
      <c r="E2001" s="76"/>
      <c r="F2001" s="76"/>
      <c r="G2001" s="293" t="s">
        <v>4074</v>
      </c>
      <c r="H2001" s="293" t="s">
        <v>4057</v>
      </c>
      <c r="I2001" s="287">
        <f t="shared" si="33"/>
        <v>1.0594852150537635</v>
      </c>
    </row>
    <row r="2002" spans="5:9" x14ac:dyDescent="0.3">
      <c r="E2002" s="76"/>
      <c r="F2002" s="76"/>
      <c r="G2002" s="293" t="s">
        <v>492</v>
      </c>
      <c r="H2002" s="293" t="s">
        <v>4058</v>
      </c>
      <c r="I2002" s="287">
        <f t="shared" si="33"/>
        <v>-1</v>
      </c>
    </row>
    <row r="2003" spans="5:9" x14ac:dyDescent="0.3">
      <c r="E2003" s="76"/>
      <c r="F2003" s="76"/>
      <c r="G2003" s="293" t="s">
        <v>475</v>
      </c>
      <c r="H2003" s="293" t="s">
        <v>4059</v>
      </c>
      <c r="I2003" s="287">
        <f t="shared" si="33"/>
        <v>-1</v>
      </c>
    </row>
    <row r="2004" spans="5:9" x14ac:dyDescent="0.3">
      <c r="E2004" s="76"/>
      <c r="F2004" s="76"/>
      <c r="G2004" s="293" t="s">
        <v>4141</v>
      </c>
      <c r="H2004" s="293" t="s">
        <v>4059</v>
      </c>
      <c r="I2004" s="287">
        <f t="shared" si="33"/>
        <v>-1</v>
      </c>
    </row>
    <row r="2005" spans="5:9" x14ac:dyDescent="0.3">
      <c r="E2005" s="76"/>
      <c r="F2005" s="76"/>
      <c r="G2005" s="293" t="s">
        <v>492</v>
      </c>
      <c r="H2005" s="293" t="s">
        <v>4060</v>
      </c>
      <c r="I2005" s="287">
        <f t="shared" si="33"/>
        <v>-1</v>
      </c>
    </row>
    <row r="2006" spans="5:9" x14ac:dyDescent="0.3">
      <c r="E2006" s="76"/>
      <c r="F2006" s="76"/>
      <c r="G2006" s="293" t="s">
        <v>435</v>
      </c>
      <c r="H2006" s="293" t="s">
        <v>4061</v>
      </c>
      <c r="I2006" s="287">
        <f t="shared" si="33"/>
        <v>-1</v>
      </c>
    </row>
    <row r="2007" spans="5:9" x14ac:dyDescent="0.3">
      <c r="E2007" s="76"/>
      <c r="F2007" s="76"/>
      <c r="G2007" s="293" t="s">
        <v>4127</v>
      </c>
      <c r="H2007" s="293" t="s">
        <v>4062</v>
      </c>
      <c r="I2007" s="287">
        <f t="shared" si="33"/>
        <v>-1</v>
      </c>
    </row>
    <row r="2008" spans="5:9" x14ac:dyDescent="0.3">
      <c r="E2008" s="76"/>
      <c r="F2008" s="76"/>
      <c r="G2008" s="293" t="s">
        <v>4076</v>
      </c>
      <c r="H2008" s="293" t="s">
        <v>4062</v>
      </c>
      <c r="I2008" s="287">
        <f t="shared" si="33"/>
        <v>-1</v>
      </c>
    </row>
    <row r="2009" spans="5:9" x14ac:dyDescent="0.3">
      <c r="E2009" s="76"/>
      <c r="F2009" s="76"/>
      <c r="G2009" s="293" t="s">
        <v>437</v>
      </c>
      <c r="H2009" s="293" t="s">
        <v>4063</v>
      </c>
      <c r="I2009" s="287">
        <f t="shared" si="33"/>
        <v>1.0803636363636364</v>
      </c>
    </row>
    <row r="2010" spans="5:9" x14ac:dyDescent="0.3">
      <c r="E2010" s="76"/>
      <c r="F2010" s="76"/>
      <c r="G2010" s="293" t="s">
        <v>455</v>
      </c>
      <c r="H2010" s="293" t="s">
        <v>4064</v>
      </c>
      <c r="I2010" s="287">
        <f t="shared" si="33"/>
        <v>1.2164926470588233</v>
      </c>
    </row>
    <row r="2011" spans="5:9" x14ac:dyDescent="0.3">
      <c r="E2011" s="76"/>
      <c r="F2011" s="76"/>
      <c r="G2011" s="293" t="s">
        <v>429</v>
      </c>
      <c r="H2011" s="293" t="s">
        <v>1787</v>
      </c>
      <c r="I2011" s="287">
        <f t="shared" si="33"/>
        <v>0.22149999999999997</v>
      </c>
    </row>
    <row r="2012" spans="5:9" x14ac:dyDescent="0.3">
      <c r="E2012" s="76"/>
      <c r="F2012" s="76"/>
      <c r="G2012" s="293" t="s">
        <v>481</v>
      </c>
      <c r="H2012" s="293" t="s">
        <v>1787</v>
      </c>
      <c r="I2012" s="287">
        <f t="shared" si="33"/>
        <v>0.25125747863247883</v>
      </c>
    </row>
    <row r="2013" spans="5:9" x14ac:dyDescent="0.3">
      <c r="E2013" s="76"/>
      <c r="F2013" s="76"/>
      <c r="G2013" s="293" t="s">
        <v>3613</v>
      </c>
      <c r="H2013" s="293" t="s">
        <v>1790</v>
      </c>
      <c r="I2013" s="287">
        <f t="shared" si="33"/>
        <v>0.35910029069767435</v>
      </c>
    </row>
    <row r="2014" spans="5:9" x14ac:dyDescent="0.3">
      <c r="E2014" s="76"/>
      <c r="F2014" s="76"/>
      <c r="G2014" s="293" t="s">
        <v>3627</v>
      </c>
      <c r="H2014" s="293" t="s">
        <v>1912</v>
      </c>
      <c r="I2014" s="287">
        <f t="shared" si="33"/>
        <v>0.38822550831792918</v>
      </c>
    </row>
    <row r="2015" spans="5:9" x14ac:dyDescent="0.3">
      <c r="E2015" s="76"/>
      <c r="F2015" s="76"/>
      <c r="G2015" s="293" t="s">
        <v>3628</v>
      </c>
      <c r="H2015" s="293" t="s">
        <v>1912</v>
      </c>
      <c r="I2015" s="287">
        <f t="shared" si="33"/>
        <v>0.38530844155844185</v>
      </c>
    </row>
    <row r="2016" spans="5:9" x14ac:dyDescent="0.3">
      <c r="E2016" s="76"/>
      <c r="F2016" s="76"/>
      <c r="G2016" s="293" t="s">
        <v>3642</v>
      </c>
      <c r="H2016" s="293" t="s">
        <v>1914</v>
      </c>
      <c r="I2016" s="287">
        <f t="shared" si="33"/>
        <v>0.3887695707070708</v>
      </c>
    </row>
    <row r="2017" spans="5:9" x14ac:dyDescent="0.3">
      <c r="E2017" s="76"/>
      <c r="F2017" s="76"/>
      <c r="G2017" s="293" t="s">
        <v>3628</v>
      </c>
      <c r="H2017" s="293" t="s">
        <v>1914</v>
      </c>
      <c r="I2017" s="287">
        <f t="shared" si="33"/>
        <v>0.38530844155844185</v>
      </c>
    </row>
    <row r="2018" spans="5:9" x14ac:dyDescent="0.3">
      <c r="E2018" s="76"/>
      <c r="F2018" s="76"/>
      <c r="G2018" s="293" t="s">
        <v>3645</v>
      </c>
      <c r="H2018" s="293" t="s">
        <v>1794</v>
      </c>
      <c r="I2018" s="287">
        <f t="shared" si="33"/>
        <v>0.31274345549738225</v>
      </c>
    </row>
    <row r="2019" spans="5:9" x14ac:dyDescent="0.3">
      <c r="E2019" s="76"/>
      <c r="F2019" s="76"/>
      <c r="G2019" s="293" t="s">
        <v>3199</v>
      </c>
      <c r="H2019" s="293" t="s">
        <v>1798</v>
      </c>
      <c r="I2019" s="287">
        <f t="shared" si="33"/>
        <v>-0.34500000000000003</v>
      </c>
    </row>
    <row r="2020" spans="5:9" x14ac:dyDescent="0.3">
      <c r="E2020" s="76"/>
      <c r="F2020" s="76"/>
      <c r="G2020" s="293" t="s">
        <v>3199</v>
      </c>
      <c r="H2020" s="293" t="s">
        <v>1798</v>
      </c>
      <c r="I2020" s="287">
        <f t="shared" si="33"/>
        <v>-0.34500000000000003</v>
      </c>
    </row>
    <row r="2021" spans="5:9" x14ac:dyDescent="0.3">
      <c r="E2021" s="76"/>
      <c r="F2021" s="76"/>
      <c r="G2021" s="293" t="s">
        <v>406</v>
      </c>
      <c r="H2021" s="293" t="s">
        <v>1804</v>
      </c>
      <c r="I2021" s="287">
        <f t="shared" si="33"/>
        <v>0.15552272727272728</v>
      </c>
    </row>
    <row r="2022" spans="5:9" x14ac:dyDescent="0.3">
      <c r="E2022" s="76"/>
      <c r="F2022" s="76"/>
      <c r="G2022" s="293" t="s">
        <v>431</v>
      </c>
      <c r="H2022" s="293" t="s">
        <v>1809</v>
      </c>
      <c r="I2022" s="287">
        <f t="shared" si="33"/>
        <v>0.25531071428571428</v>
      </c>
    </row>
    <row r="2023" spans="5:9" x14ac:dyDescent="0.3">
      <c r="E2023" s="76"/>
      <c r="F2023" s="76"/>
      <c r="G2023" s="293" t="s">
        <v>4065</v>
      </c>
      <c r="H2023" s="293" t="s">
        <v>1817</v>
      </c>
      <c r="I2023" s="287">
        <f t="shared" si="33"/>
        <v>-1</v>
      </c>
    </row>
    <row r="2024" spans="5:9" x14ac:dyDescent="0.3">
      <c r="E2024" s="76"/>
      <c r="F2024" s="76"/>
      <c r="G2024" s="293" t="s">
        <v>3596</v>
      </c>
      <c r="H2024" s="293" t="s">
        <v>4065</v>
      </c>
      <c r="I2024" s="287">
        <f t="shared" si="33"/>
        <v>0.40449999999999997</v>
      </c>
    </row>
    <row r="2025" spans="5:9" x14ac:dyDescent="0.3">
      <c r="E2025" s="76"/>
      <c r="F2025" s="76"/>
      <c r="G2025" s="293" t="s">
        <v>4066</v>
      </c>
      <c r="H2025" s="293" t="s">
        <v>1820</v>
      </c>
      <c r="I2025" s="287">
        <f t="shared" si="33"/>
        <v>-1</v>
      </c>
    </row>
    <row r="2026" spans="5:9" x14ac:dyDescent="0.3">
      <c r="E2026" s="76"/>
      <c r="F2026" s="76"/>
      <c r="G2026" s="293" t="s">
        <v>3594</v>
      </c>
      <c r="H2026" s="293" t="s">
        <v>4066</v>
      </c>
      <c r="I2026" s="287">
        <f t="shared" si="33"/>
        <v>0.31007885906040283</v>
      </c>
    </row>
    <row r="2027" spans="5:9" x14ac:dyDescent="0.3">
      <c r="E2027" s="76"/>
      <c r="F2027" s="76"/>
      <c r="G2027" s="293" t="s">
        <v>3594</v>
      </c>
      <c r="H2027" s="293" t="s">
        <v>1823</v>
      </c>
      <c r="I2027" s="287">
        <f t="shared" si="33"/>
        <v>0.31007885906040283</v>
      </c>
    </row>
    <row r="2028" spans="5:9" x14ac:dyDescent="0.3">
      <c r="E2028" s="76"/>
      <c r="F2028" s="76"/>
      <c r="G2028" s="293" t="s">
        <v>3595</v>
      </c>
      <c r="H2028" s="293" t="s">
        <v>1826</v>
      </c>
      <c r="I2028" s="287">
        <f t="shared" si="33"/>
        <v>0.41049999999999998</v>
      </c>
    </row>
    <row r="2029" spans="5:9" x14ac:dyDescent="0.3">
      <c r="E2029" s="76"/>
      <c r="F2029" s="76"/>
      <c r="G2029" s="293" t="s">
        <v>399</v>
      </c>
      <c r="H2029" s="293" t="s">
        <v>1829</v>
      </c>
      <c r="I2029" s="287">
        <f t="shared" si="33"/>
        <v>-1</v>
      </c>
    </row>
    <row r="2030" spans="5:9" x14ac:dyDescent="0.3">
      <c r="E2030" s="76"/>
      <c r="F2030" s="76"/>
      <c r="G2030" s="293" t="s">
        <v>3596</v>
      </c>
      <c r="H2030" s="293" t="s">
        <v>1832</v>
      </c>
      <c r="I2030" s="287">
        <f t="shared" si="33"/>
        <v>0.40449999999999997</v>
      </c>
    </row>
    <row r="2031" spans="5:9" x14ac:dyDescent="0.3">
      <c r="E2031" s="76"/>
      <c r="F2031" s="76"/>
      <c r="G2031" s="293" t="s">
        <v>4069</v>
      </c>
      <c r="H2031" s="293" t="s">
        <v>1835</v>
      </c>
      <c r="I2031" s="287">
        <f t="shared" si="33"/>
        <v>-1</v>
      </c>
    </row>
    <row r="2032" spans="5:9" x14ac:dyDescent="0.3">
      <c r="E2032" s="76"/>
      <c r="F2032" s="76"/>
      <c r="G2032" s="293" t="s">
        <v>3151</v>
      </c>
      <c r="H2032" s="293" t="s">
        <v>1835</v>
      </c>
      <c r="I2032" s="287">
        <f t="shared" si="33"/>
        <v>-1</v>
      </c>
    </row>
    <row r="2033" spans="5:9" x14ac:dyDescent="0.3">
      <c r="E2033" s="76"/>
      <c r="F2033" s="76"/>
      <c r="G2033" s="293" t="s">
        <v>3524</v>
      </c>
      <c r="H2033" s="293" t="s">
        <v>1838</v>
      </c>
      <c r="I2033" s="287">
        <f t="shared" si="33"/>
        <v>-1</v>
      </c>
    </row>
    <row r="2034" spans="5:9" x14ac:dyDescent="0.3">
      <c r="E2034" s="76"/>
      <c r="F2034" s="76"/>
      <c r="G2034" s="293" t="s">
        <v>3601</v>
      </c>
      <c r="H2034" s="293" t="s">
        <v>1841</v>
      </c>
      <c r="I2034" s="287">
        <f t="shared" si="33"/>
        <v>0.52274999999999994</v>
      </c>
    </row>
    <row r="2035" spans="5:9" x14ac:dyDescent="0.3">
      <c r="E2035" s="76"/>
      <c r="F2035" s="76"/>
      <c r="G2035" s="293" t="s">
        <v>3614</v>
      </c>
      <c r="H2035" s="293" t="s">
        <v>1844</v>
      </c>
      <c r="I2035" s="287">
        <f t="shared" si="33"/>
        <v>0.42275000000000001</v>
      </c>
    </row>
    <row r="2036" spans="5:9" x14ac:dyDescent="0.3">
      <c r="E2036" s="76"/>
      <c r="F2036" s="76"/>
      <c r="G2036" s="293" t="s">
        <v>4067</v>
      </c>
      <c r="H2036" s="293" t="s">
        <v>1847</v>
      </c>
      <c r="I2036" s="287">
        <f t="shared" si="33"/>
        <v>-1</v>
      </c>
    </row>
    <row r="2037" spans="5:9" x14ac:dyDescent="0.3">
      <c r="E2037" s="76"/>
      <c r="F2037" s="76"/>
      <c r="G2037" s="293" t="s">
        <v>3622</v>
      </c>
      <c r="H2037" s="293" t="s">
        <v>4067</v>
      </c>
      <c r="I2037" s="287">
        <f t="shared" si="33"/>
        <v>0.33110810810810815</v>
      </c>
    </row>
    <row r="2038" spans="5:9" x14ac:dyDescent="0.3">
      <c r="E2038" s="76"/>
      <c r="F2038" s="76"/>
      <c r="G2038" s="293" t="s">
        <v>3640</v>
      </c>
      <c r="H2038" s="293" t="s">
        <v>1850</v>
      </c>
      <c r="I2038" s="287">
        <f t="shared" si="33"/>
        <v>0.32880142140468255</v>
      </c>
    </row>
    <row r="2039" spans="5:9" x14ac:dyDescent="0.3">
      <c r="E2039" s="76"/>
      <c r="F2039" s="76"/>
      <c r="G2039" s="293" t="s">
        <v>4068</v>
      </c>
      <c r="H2039" s="293" t="s">
        <v>1850</v>
      </c>
      <c r="I2039" s="287">
        <f t="shared" si="33"/>
        <v>-1</v>
      </c>
    </row>
    <row r="2040" spans="5:9" x14ac:dyDescent="0.3">
      <c r="E2040" s="76"/>
      <c r="F2040" s="76"/>
      <c r="G2040" s="293" t="s">
        <v>3640</v>
      </c>
      <c r="H2040" s="293" t="s">
        <v>4068</v>
      </c>
      <c r="I2040" s="287">
        <f t="shared" si="33"/>
        <v>0.32880142140468255</v>
      </c>
    </row>
    <row r="2041" spans="5:9" x14ac:dyDescent="0.3">
      <c r="E2041" s="76"/>
      <c r="F2041" s="76"/>
      <c r="G2041" s="293" t="s">
        <v>3602</v>
      </c>
      <c r="H2041" s="293" t="s">
        <v>1856</v>
      </c>
      <c r="I2041" s="287">
        <f t="shared" si="33"/>
        <v>0.39974999999999999</v>
      </c>
    </row>
    <row r="2042" spans="5:9" x14ac:dyDescent="0.3">
      <c r="E2042" s="76"/>
      <c r="F2042" s="76"/>
      <c r="G2042" s="293" t="s">
        <v>3645</v>
      </c>
      <c r="H2042" s="293" t="s">
        <v>1868</v>
      </c>
      <c r="I2042" s="287">
        <f t="shared" si="33"/>
        <v>0.31274345549738225</v>
      </c>
    </row>
    <row r="2043" spans="5:9" x14ac:dyDescent="0.3">
      <c r="E2043" s="76"/>
      <c r="F2043" s="76"/>
      <c r="G2043" s="293" t="s">
        <v>527</v>
      </c>
      <c r="H2043" s="293" t="s">
        <v>1871</v>
      </c>
      <c r="I2043" s="287">
        <f t="shared" si="33"/>
        <v>-1</v>
      </c>
    </row>
    <row r="2044" spans="5:9" x14ac:dyDescent="0.3">
      <c r="E2044" s="76"/>
      <c r="F2044" s="76"/>
      <c r="G2044" s="76" t="s">
        <v>3864</v>
      </c>
      <c r="H2044" s="76" t="s">
        <v>3787</v>
      </c>
      <c r="I2044" s="287">
        <f t="shared" si="33"/>
        <v>-1</v>
      </c>
    </row>
    <row r="2045" spans="5:9" x14ac:dyDescent="0.3">
      <c r="E2045" s="76"/>
      <c r="F2045" s="76"/>
      <c r="G2045" s="76" t="s">
        <v>523</v>
      </c>
      <c r="H2045" s="76" t="s">
        <v>3788</v>
      </c>
      <c r="I2045" s="287">
        <f t="shared" si="33"/>
        <v>0.32</v>
      </c>
    </row>
    <row r="2046" spans="5:9" x14ac:dyDescent="0.3">
      <c r="E2046" s="76"/>
      <c r="F2046" s="76"/>
      <c r="G2046" s="76" t="s">
        <v>523</v>
      </c>
      <c r="H2046" s="76" t="s">
        <v>3788</v>
      </c>
      <c r="I2046" s="287">
        <f t="shared" si="33"/>
        <v>0.32</v>
      </c>
    </row>
    <row r="2047" spans="5:9" x14ac:dyDescent="0.3">
      <c r="E2047" s="76"/>
      <c r="F2047" s="76"/>
      <c r="G2047" s="76" t="s">
        <v>3125</v>
      </c>
      <c r="H2047" s="76" t="s">
        <v>3789</v>
      </c>
      <c r="I2047" s="287">
        <f t="shared" si="33"/>
        <v>-1</v>
      </c>
    </row>
    <row r="2048" spans="5:9" x14ac:dyDescent="0.3">
      <c r="E2048" s="76"/>
      <c r="F2048" s="76"/>
      <c r="G2048" s="76" t="s">
        <v>3125</v>
      </c>
      <c r="H2048" s="76" t="s">
        <v>3790</v>
      </c>
      <c r="I2048" s="287">
        <f t="shared" si="33"/>
        <v>-1</v>
      </c>
    </row>
    <row r="2049" spans="5:9" x14ac:dyDescent="0.3">
      <c r="E2049" s="76"/>
      <c r="F2049" s="76"/>
      <c r="G2049" s="76" t="s">
        <v>3127</v>
      </c>
      <c r="H2049" s="76" t="s">
        <v>2268</v>
      </c>
      <c r="I2049" s="287">
        <f t="shared" si="33"/>
        <v>0.44825735294117641</v>
      </c>
    </row>
    <row r="2050" spans="5:9" x14ac:dyDescent="0.3">
      <c r="E2050" s="76"/>
      <c r="F2050" s="76"/>
      <c r="G2050" s="76" t="s">
        <v>3641</v>
      </c>
      <c r="H2050" s="76" t="s">
        <v>3791</v>
      </c>
      <c r="I2050" s="287">
        <f t="shared" si="33"/>
        <v>0.3659995283018867</v>
      </c>
    </row>
    <row r="2051" spans="5:9" x14ac:dyDescent="0.3">
      <c r="E2051" s="76"/>
      <c r="F2051" s="76"/>
      <c r="G2051" s="76" t="s">
        <v>3641</v>
      </c>
      <c r="H2051" s="76" t="s">
        <v>3791</v>
      </c>
      <c r="I2051" s="287">
        <f t="shared" si="33"/>
        <v>0.3659995283018867</v>
      </c>
    </row>
    <row r="2052" spans="5:9" x14ac:dyDescent="0.3">
      <c r="E2052" s="76"/>
      <c r="F2052" s="76"/>
      <c r="G2052" s="76" t="s">
        <v>418</v>
      </c>
      <c r="H2052" s="76" t="s">
        <v>61</v>
      </c>
      <c r="I2052" s="287">
        <f t="shared" ref="I2052:I2115" si="34">IFERROR(AVERAGEIF(D$3:D$660,G2052,C$3:C$660),-1)</f>
        <v>0.20519999999999997</v>
      </c>
    </row>
    <row r="2053" spans="5:9" x14ac:dyDescent="0.3">
      <c r="E2053" s="76"/>
      <c r="F2053" s="76"/>
      <c r="G2053" s="76" t="s">
        <v>418</v>
      </c>
      <c r="H2053" s="76" t="s">
        <v>61</v>
      </c>
      <c r="I2053" s="287">
        <f t="shared" si="34"/>
        <v>0.20519999999999997</v>
      </c>
    </row>
    <row r="2054" spans="5:9" x14ac:dyDescent="0.3">
      <c r="E2054" s="76"/>
      <c r="F2054" s="76"/>
      <c r="G2054" s="76" t="s">
        <v>468</v>
      </c>
      <c r="H2054" s="76" t="s">
        <v>61</v>
      </c>
      <c r="I2054" s="287">
        <f t="shared" si="34"/>
        <v>-1</v>
      </c>
    </row>
    <row r="2055" spans="5:9" x14ac:dyDescent="0.3">
      <c r="E2055" s="76"/>
      <c r="F2055" s="76"/>
      <c r="G2055" s="76" t="s">
        <v>418</v>
      </c>
      <c r="H2055" s="76" t="s">
        <v>466</v>
      </c>
      <c r="I2055" s="287">
        <f t="shared" si="34"/>
        <v>0.20519999999999997</v>
      </c>
    </row>
    <row r="2056" spans="5:9" x14ac:dyDescent="0.3">
      <c r="E2056" s="76"/>
      <c r="F2056" s="76"/>
      <c r="G2056" s="76" t="s">
        <v>418</v>
      </c>
      <c r="H2056" s="76" t="s">
        <v>466</v>
      </c>
      <c r="I2056" s="287">
        <f t="shared" si="34"/>
        <v>0.20519999999999997</v>
      </c>
    </row>
    <row r="2057" spans="5:9" x14ac:dyDescent="0.3">
      <c r="E2057" s="76"/>
      <c r="F2057" s="76"/>
      <c r="G2057" s="76" t="s">
        <v>468</v>
      </c>
      <c r="H2057" s="76" t="s">
        <v>466</v>
      </c>
      <c r="I2057" s="287">
        <f t="shared" si="34"/>
        <v>-1</v>
      </c>
    </row>
    <row r="2058" spans="5:9" x14ac:dyDescent="0.3">
      <c r="E2058" s="76"/>
      <c r="F2058" s="76"/>
      <c r="G2058" s="76" t="s">
        <v>418</v>
      </c>
      <c r="H2058" s="76" t="s">
        <v>468</v>
      </c>
      <c r="I2058" s="287">
        <f t="shared" si="34"/>
        <v>0.20519999999999997</v>
      </c>
    </row>
    <row r="2059" spans="5:9" x14ac:dyDescent="0.3">
      <c r="E2059" s="76"/>
      <c r="F2059" s="76"/>
      <c r="G2059" s="76" t="s">
        <v>418</v>
      </c>
      <c r="H2059" s="76" t="s">
        <v>468</v>
      </c>
      <c r="I2059" s="287">
        <f t="shared" si="34"/>
        <v>0.20519999999999997</v>
      </c>
    </row>
    <row r="2060" spans="5:9" x14ac:dyDescent="0.3">
      <c r="E2060" s="76"/>
      <c r="F2060" s="76"/>
      <c r="G2060" s="76" t="s">
        <v>470</v>
      </c>
      <c r="H2060" s="76" t="s">
        <v>468</v>
      </c>
      <c r="I2060" s="287">
        <f t="shared" si="34"/>
        <v>-1</v>
      </c>
    </row>
    <row r="2061" spans="5:9" x14ac:dyDescent="0.3">
      <c r="E2061" s="76"/>
      <c r="F2061" s="76"/>
      <c r="G2061" s="76" t="s">
        <v>468</v>
      </c>
      <c r="H2061" s="76" t="s">
        <v>95</v>
      </c>
      <c r="I2061" s="287">
        <f t="shared" si="34"/>
        <v>-1</v>
      </c>
    </row>
    <row r="2062" spans="5:9" x14ac:dyDescent="0.3">
      <c r="E2062" s="76"/>
      <c r="F2062" s="76"/>
      <c r="G2062" s="76" t="s">
        <v>418</v>
      </c>
      <c r="H2062" s="76" t="s">
        <v>3792</v>
      </c>
      <c r="I2062" s="287">
        <f t="shared" si="34"/>
        <v>0.20519999999999997</v>
      </c>
    </row>
    <row r="2063" spans="5:9" x14ac:dyDescent="0.3">
      <c r="E2063" s="76"/>
      <c r="F2063" s="76"/>
      <c r="G2063" s="76" t="s">
        <v>468</v>
      </c>
      <c r="H2063" s="76" t="s">
        <v>3792</v>
      </c>
      <c r="I2063" s="287">
        <f t="shared" si="34"/>
        <v>-1</v>
      </c>
    </row>
    <row r="2064" spans="5:9" x14ac:dyDescent="0.3">
      <c r="E2064" s="76"/>
      <c r="F2064" s="76"/>
      <c r="G2064" s="76" t="s">
        <v>470</v>
      </c>
      <c r="H2064" s="76" t="s">
        <v>3792</v>
      </c>
      <c r="I2064" s="287">
        <f t="shared" si="34"/>
        <v>-1</v>
      </c>
    </row>
    <row r="2065" spans="5:9" x14ac:dyDescent="0.3">
      <c r="E2065" s="76"/>
      <c r="F2065" s="76"/>
      <c r="G2065" s="76" t="s">
        <v>418</v>
      </c>
      <c r="H2065" s="76" t="s">
        <v>3793</v>
      </c>
      <c r="I2065" s="287">
        <f t="shared" si="34"/>
        <v>0.20519999999999997</v>
      </c>
    </row>
    <row r="2066" spans="5:9" x14ac:dyDescent="0.3">
      <c r="E2066" s="76"/>
      <c r="F2066" s="76"/>
      <c r="G2066" s="76" t="s">
        <v>468</v>
      </c>
      <c r="H2066" s="76" t="s">
        <v>3793</v>
      </c>
      <c r="I2066" s="287">
        <f t="shared" si="34"/>
        <v>-1</v>
      </c>
    </row>
    <row r="2067" spans="5:9" x14ac:dyDescent="0.3">
      <c r="E2067" s="76"/>
      <c r="F2067" s="76"/>
      <c r="G2067" s="76" t="s">
        <v>470</v>
      </c>
      <c r="H2067" s="76" t="s">
        <v>3793</v>
      </c>
      <c r="I2067" s="287">
        <f t="shared" si="34"/>
        <v>-1</v>
      </c>
    </row>
    <row r="2068" spans="5:9" x14ac:dyDescent="0.3">
      <c r="E2068" s="76"/>
      <c r="F2068" s="76"/>
      <c r="G2068" s="76" t="s">
        <v>418</v>
      </c>
      <c r="H2068" s="76" t="s">
        <v>3794</v>
      </c>
      <c r="I2068" s="287">
        <f t="shared" si="34"/>
        <v>0.20519999999999997</v>
      </c>
    </row>
    <row r="2069" spans="5:9" x14ac:dyDescent="0.3">
      <c r="E2069" s="76"/>
      <c r="F2069" s="76"/>
      <c r="G2069" s="76" t="s">
        <v>418</v>
      </c>
      <c r="H2069" s="76" t="s">
        <v>3794</v>
      </c>
      <c r="I2069" s="287">
        <f t="shared" si="34"/>
        <v>0.20519999999999997</v>
      </c>
    </row>
    <row r="2070" spans="5:9" x14ac:dyDescent="0.3">
      <c r="E2070" s="76"/>
      <c r="F2070" s="76"/>
      <c r="G2070" s="76" t="s">
        <v>418</v>
      </c>
      <c r="H2070" s="76" t="s">
        <v>3795</v>
      </c>
      <c r="I2070" s="287">
        <f t="shared" si="34"/>
        <v>0.20519999999999997</v>
      </c>
    </row>
    <row r="2071" spans="5:9" x14ac:dyDescent="0.3">
      <c r="E2071" s="76"/>
      <c r="F2071" s="76"/>
      <c r="G2071" s="76" t="s">
        <v>418</v>
      </c>
      <c r="H2071" s="76" t="s">
        <v>3795</v>
      </c>
      <c r="I2071" s="287">
        <f t="shared" si="34"/>
        <v>0.20519999999999997</v>
      </c>
    </row>
    <row r="2072" spans="5:9" x14ac:dyDescent="0.3">
      <c r="E2072" s="76"/>
      <c r="F2072" s="76"/>
      <c r="G2072" s="76" t="s">
        <v>418</v>
      </c>
      <c r="H2072" s="76" t="s">
        <v>3795</v>
      </c>
      <c r="I2072" s="287">
        <f t="shared" si="34"/>
        <v>0.20519999999999997</v>
      </c>
    </row>
    <row r="2073" spans="5:9" x14ac:dyDescent="0.3">
      <c r="E2073" s="76"/>
      <c r="F2073" s="76"/>
      <c r="G2073" s="76" t="s">
        <v>418</v>
      </c>
      <c r="H2073" s="76" t="s">
        <v>3795</v>
      </c>
      <c r="I2073" s="287">
        <f t="shared" si="34"/>
        <v>0.20519999999999997</v>
      </c>
    </row>
    <row r="2074" spans="5:9" x14ac:dyDescent="0.3">
      <c r="E2074" s="76"/>
      <c r="F2074" s="76"/>
      <c r="G2074" s="76" t="s">
        <v>492</v>
      </c>
      <c r="H2074" s="76" t="s">
        <v>3796</v>
      </c>
      <c r="I2074" s="287">
        <f t="shared" si="34"/>
        <v>-1</v>
      </c>
    </row>
    <row r="2075" spans="5:9" x14ac:dyDescent="0.3">
      <c r="E2075" s="76"/>
      <c r="F2075" s="76"/>
      <c r="G2075" s="76" t="s">
        <v>492</v>
      </c>
      <c r="H2075" s="76" t="s">
        <v>3797</v>
      </c>
      <c r="I2075" s="287">
        <f t="shared" si="34"/>
        <v>-1</v>
      </c>
    </row>
    <row r="2076" spans="5:9" x14ac:dyDescent="0.3">
      <c r="E2076" s="76"/>
      <c r="F2076" s="76"/>
      <c r="G2076" s="76" t="s">
        <v>4145</v>
      </c>
      <c r="H2076" s="76" t="s">
        <v>3798</v>
      </c>
      <c r="I2076" s="287">
        <f t="shared" si="34"/>
        <v>-1</v>
      </c>
    </row>
    <row r="2077" spans="5:9" x14ac:dyDescent="0.3">
      <c r="E2077" s="76"/>
      <c r="F2077" s="76"/>
      <c r="G2077" s="76" t="s">
        <v>3801</v>
      </c>
      <c r="H2077" s="76" t="s">
        <v>492</v>
      </c>
      <c r="I2077" s="287">
        <f t="shared" si="34"/>
        <v>-1</v>
      </c>
    </row>
    <row r="2078" spans="5:9" x14ac:dyDescent="0.3">
      <c r="E2078" s="76"/>
      <c r="F2078" s="76"/>
      <c r="G2078" s="76" t="s">
        <v>3798</v>
      </c>
      <c r="H2078" s="76" t="s">
        <v>492</v>
      </c>
      <c r="I2078" s="287">
        <f t="shared" si="34"/>
        <v>-1</v>
      </c>
    </row>
    <row r="2079" spans="5:9" x14ac:dyDescent="0.3">
      <c r="E2079" s="76"/>
      <c r="F2079" s="76"/>
      <c r="G2079" s="76" t="s">
        <v>492</v>
      </c>
      <c r="H2079" s="76" t="s">
        <v>3799</v>
      </c>
      <c r="I2079" s="287">
        <f t="shared" si="34"/>
        <v>-1</v>
      </c>
    </row>
    <row r="2080" spans="5:9" x14ac:dyDescent="0.3">
      <c r="E2080" s="76"/>
      <c r="F2080" s="76"/>
      <c r="G2080" s="76" t="s">
        <v>492</v>
      </c>
      <c r="H2080" s="76" t="s">
        <v>3799</v>
      </c>
      <c r="I2080" s="287">
        <f t="shared" si="34"/>
        <v>-1</v>
      </c>
    </row>
    <row r="2081" spans="5:9" x14ac:dyDescent="0.3">
      <c r="E2081" s="76"/>
      <c r="F2081" s="76"/>
      <c r="G2081" s="76" t="s">
        <v>492</v>
      </c>
      <c r="H2081" s="76" t="s">
        <v>3800</v>
      </c>
      <c r="I2081" s="287">
        <f t="shared" si="34"/>
        <v>-1</v>
      </c>
    </row>
    <row r="2082" spans="5:9" x14ac:dyDescent="0.3">
      <c r="E2082" s="76"/>
      <c r="F2082" s="76"/>
      <c r="G2082" s="76" t="s">
        <v>3798</v>
      </c>
      <c r="H2082" s="76" t="s">
        <v>3801</v>
      </c>
      <c r="I2082" s="287">
        <f t="shared" si="34"/>
        <v>-1</v>
      </c>
    </row>
    <row r="2083" spans="5:9" x14ac:dyDescent="0.3">
      <c r="E2083" s="76"/>
      <c r="F2083" s="76"/>
      <c r="G2083" s="76" t="s">
        <v>463</v>
      </c>
      <c r="H2083" s="76" t="s">
        <v>527</v>
      </c>
      <c r="I2083" s="287">
        <f t="shared" si="34"/>
        <v>0.58899999999999997</v>
      </c>
    </row>
    <row r="2084" spans="5:9" x14ac:dyDescent="0.3">
      <c r="E2084" s="76"/>
      <c r="F2084" s="76"/>
      <c r="G2084" s="76" t="s">
        <v>429</v>
      </c>
      <c r="H2084" s="76" t="s">
        <v>416</v>
      </c>
      <c r="I2084" s="287">
        <f t="shared" si="34"/>
        <v>0.22149999999999997</v>
      </c>
    </row>
    <row r="2085" spans="5:9" x14ac:dyDescent="0.3">
      <c r="E2085" s="76"/>
      <c r="F2085" s="76"/>
      <c r="G2085" s="76" t="s">
        <v>481</v>
      </c>
      <c r="H2085" s="76" t="s">
        <v>416</v>
      </c>
      <c r="I2085" s="287">
        <f t="shared" si="34"/>
        <v>0.25125747863247883</v>
      </c>
    </row>
    <row r="2086" spans="5:9" x14ac:dyDescent="0.3">
      <c r="E2086" s="76"/>
      <c r="F2086" s="76"/>
      <c r="G2086" s="76" t="s">
        <v>81</v>
      </c>
      <c r="H2086" s="76" t="s">
        <v>1738</v>
      </c>
      <c r="I2086" s="287">
        <f t="shared" si="34"/>
        <v>-1</v>
      </c>
    </row>
    <row r="2087" spans="5:9" x14ac:dyDescent="0.3">
      <c r="E2087" s="76"/>
      <c r="F2087" s="76"/>
      <c r="G2087" s="76" t="s">
        <v>162</v>
      </c>
      <c r="H2087" s="76" t="s">
        <v>3802</v>
      </c>
      <c r="I2087" s="287">
        <f t="shared" si="34"/>
        <v>-1</v>
      </c>
    </row>
    <row r="2088" spans="5:9" x14ac:dyDescent="0.3">
      <c r="E2088" s="76"/>
      <c r="F2088" s="76"/>
      <c r="G2088" s="76" t="s">
        <v>4146</v>
      </c>
      <c r="H2088" s="76" t="s">
        <v>3803</v>
      </c>
      <c r="I2088" s="287">
        <f t="shared" si="34"/>
        <v>-1</v>
      </c>
    </row>
    <row r="2089" spans="5:9" x14ac:dyDescent="0.3">
      <c r="E2089" s="76"/>
      <c r="F2089" s="76"/>
      <c r="G2089" s="76" t="s">
        <v>3804</v>
      </c>
      <c r="H2089" s="76" t="s">
        <v>478</v>
      </c>
      <c r="I2089" s="287">
        <f t="shared" si="34"/>
        <v>-1</v>
      </c>
    </row>
    <row r="2090" spans="5:9" x14ac:dyDescent="0.3">
      <c r="E2090" s="76"/>
      <c r="F2090" s="76"/>
      <c r="G2090" s="76" t="s">
        <v>475</v>
      </c>
      <c r="H2090" s="76" t="s">
        <v>3804</v>
      </c>
      <c r="I2090" s="287">
        <f t="shared" si="34"/>
        <v>-1</v>
      </c>
    </row>
    <row r="2091" spans="5:9" x14ac:dyDescent="0.3">
      <c r="E2091" s="76"/>
      <c r="F2091" s="76"/>
      <c r="G2091" s="76" t="s">
        <v>3593</v>
      </c>
      <c r="H2091" s="76" t="s">
        <v>1741</v>
      </c>
      <c r="I2091" s="287">
        <f t="shared" si="34"/>
        <v>-0.25500619834710714</v>
      </c>
    </row>
    <row r="2092" spans="5:9" x14ac:dyDescent="0.3">
      <c r="E2092" s="76"/>
      <c r="F2092" s="76"/>
      <c r="G2092" s="76" t="s">
        <v>466</v>
      </c>
      <c r="H2092" s="76" t="s">
        <v>3805</v>
      </c>
      <c r="I2092" s="287">
        <f t="shared" si="34"/>
        <v>0.21866249999999998</v>
      </c>
    </row>
    <row r="2093" spans="5:9" x14ac:dyDescent="0.3">
      <c r="E2093" s="76"/>
      <c r="F2093" s="76"/>
      <c r="G2093" s="76" t="s">
        <v>466</v>
      </c>
      <c r="H2093" s="76" t="s">
        <v>3805</v>
      </c>
      <c r="I2093" s="287">
        <f t="shared" si="34"/>
        <v>0.21866249999999998</v>
      </c>
    </row>
    <row r="2094" spans="5:9" x14ac:dyDescent="0.3">
      <c r="E2094" s="76"/>
      <c r="F2094" s="76"/>
      <c r="G2094" s="76" t="s">
        <v>3805</v>
      </c>
      <c r="H2094" s="76" t="s">
        <v>3806</v>
      </c>
      <c r="I2094" s="287">
        <f t="shared" si="34"/>
        <v>-1</v>
      </c>
    </row>
    <row r="2095" spans="5:9" x14ac:dyDescent="0.3">
      <c r="E2095" s="76"/>
      <c r="F2095" s="76"/>
      <c r="G2095" s="76" t="s">
        <v>523</v>
      </c>
      <c r="H2095" s="76" t="s">
        <v>92</v>
      </c>
      <c r="I2095" s="287">
        <f t="shared" si="34"/>
        <v>0.32</v>
      </c>
    </row>
    <row r="2096" spans="5:9" x14ac:dyDescent="0.3">
      <c r="E2096" s="76"/>
      <c r="F2096" s="76"/>
      <c r="G2096" s="76" t="s">
        <v>468</v>
      </c>
      <c r="H2096" s="76" t="s">
        <v>523</v>
      </c>
      <c r="I2096" s="287">
        <f t="shared" si="34"/>
        <v>-1</v>
      </c>
    </row>
    <row r="2097" spans="5:9" x14ac:dyDescent="0.3">
      <c r="E2097" s="76"/>
      <c r="F2097" s="76"/>
      <c r="G2097" s="76" t="s">
        <v>4147</v>
      </c>
      <c r="H2097" s="76" t="s">
        <v>3807</v>
      </c>
      <c r="I2097" s="287">
        <f t="shared" si="34"/>
        <v>-1</v>
      </c>
    </row>
    <row r="2098" spans="5:9" x14ac:dyDescent="0.3">
      <c r="E2098" s="76"/>
      <c r="F2098" s="76"/>
      <c r="G2098" s="76" t="s">
        <v>3613</v>
      </c>
      <c r="H2098" s="76" t="s">
        <v>3808</v>
      </c>
      <c r="I2098" s="287">
        <f t="shared" si="34"/>
        <v>0.35910029069767435</v>
      </c>
    </row>
    <row r="2099" spans="5:9" x14ac:dyDescent="0.3">
      <c r="E2099" s="76"/>
      <c r="F2099" s="76"/>
      <c r="G2099" s="76" t="s">
        <v>3613</v>
      </c>
      <c r="H2099" s="76" t="s">
        <v>1745</v>
      </c>
      <c r="I2099" s="287">
        <f t="shared" si="34"/>
        <v>0.35910029069767435</v>
      </c>
    </row>
    <row r="2100" spans="5:9" x14ac:dyDescent="0.3">
      <c r="E2100" s="76"/>
      <c r="F2100" s="76"/>
      <c r="G2100" s="76" t="s">
        <v>3613</v>
      </c>
      <c r="H2100" s="76" t="s">
        <v>3809</v>
      </c>
      <c r="I2100" s="287">
        <f t="shared" si="34"/>
        <v>0.35910029069767435</v>
      </c>
    </row>
    <row r="2101" spans="5:9" x14ac:dyDescent="0.3">
      <c r="E2101" s="76"/>
      <c r="F2101" s="76"/>
      <c r="G2101" s="76" t="s">
        <v>3613</v>
      </c>
      <c r="H2101" s="76" t="s">
        <v>3810</v>
      </c>
      <c r="I2101" s="287">
        <f t="shared" si="34"/>
        <v>0.35910029069767435</v>
      </c>
    </row>
    <row r="2102" spans="5:9" x14ac:dyDescent="0.3">
      <c r="E2102" s="76"/>
      <c r="F2102" s="76"/>
      <c r="G2102" s="76" t="s">
        <v>3613</v>
      </c>
      <c r="H2102" s="76" t="s">
        <v>2271</v>
      </c>
      <c r="I2102" s="287">
        <f t="shared" si="34"/>
        <v>0.35910029069767435</v>
      </c>
    </row>
    <row r="2103" spans="5:9" x14ac:dyDescent="0.3">
      <c r="E2103" s="76"/>
      <c r="F2103" s="76"/>
      <c r="G2103" s="76" t="s">
        <v>3628</v>
      </c>
      <c r="H2103" s="76" t="s">
        <v>1747</v>
      </c>
      <c r="I2103" s="287">
        <f t="shared" si="34"/>
        <v>0.38530844155844185</v>
      </c>
    </row>
    <row r="2104" spans="5:9" x14ac:dyDescent="0.3">
      <c r="E2104" s="76"/>
      <c r="F2104" s="76"/>
      <c r="G2104" s="76" t="s">
        <v>3628</v>
      </c>
      <c r="H2104" s="76" t="s">
        <v>1747</v>
      </c>
      <c r="I2104" s="287">
        <f t="shared" si="34"/>
        <v>0.38530844155844185</v>
      </c>
    </row>
    <row r="2105" spans="5:9" x14ac:dyDescent="0.3">
      <c r="E2105" s="76"/>
      <c r="F2105" s="76"/>
      <c r="G2105" s="76" t="s">
        <v>3627</v>
      </c>
      <c r="H2105" s="76" t="s">
        <v>2275</v>
      </c>
      <c r="I2105" s="287">
        <f t="shared" si="34"/>
        <v>0.38822550831792918</v>
      </c>
    </row>
    <row r="2106" spans="5:9" x14ac:dyDescent="0.3">
      <c r="E2106" s="76"/>
      <c r="F2106" s="76"/>
      <c r="G2106" s="76" t="s">
        <v>3628</v>
      </c>
      <c r="H2106" s="76" t="s">
        <v>2275</v>
      </c>
      <c r="I2106" s="287">
        <f t="shared" si="34"/>
        <v>0.38530844155844185</v>
      </c>
    </row>
    <row r="2107" spans="5:9" x14ac:dyDescent="0.3">
      <c r="E2107" s="76"/>
      <c r="F2107" s="76"/>
      <c r="G2107" s="76" t="s">
        <v>3628</v>
      </c>
      <c r="H2107" s="76" t="s">
        <v>1749</v>
      </c>
      <c r="I2107" s="287">
        <f t="shared" si="34"/>
        <v>0.38530844155844185</v>
      </c>
    </row>
    <row r="2108" spans="5:9" x14ac:dyDescent="0.3">
      <c r="E2108" s="76"/>
      <c r="F2108" s="76"/>
      <c r="G2108" s="76" t="s">
        <v>3627</v>
      </c>
      <c r="H2108" s="76" t="s">
        <v>1749</v>
      </c>
      <c r="I2108" s="287">
        <f t="shared" si="34"/>
        <v>0.38822550831792918</v>
      </c>
    </row>
    <row r="2109" spans="5:9" x14ac:dyDescent="0.3">
      <c r="E2109" s="76"/>
      <c r="F2109" s="76"/>
      <c r="G2109" s="76" t="s">
        <v>3628</v>
      </c>
      <c r="H2109" s="76" t="s">
        <v>1749</v>
      </c>
      <c r="I2109" s="287">
        <f t="shared" si="34"/>
        <v>0.38530844155844185</v>
      </c>
    </row>
    <row r="2110" spans="5:9" x14ac:dyDescent="0.3">
      <c r="E2110" s="76"/>
      <c r="F2110" s="76"/>
      <c r="G2110" s="76" t="s">
        <v>2876</v>
      </c>
      <c r="H2110" s="76" t="s">
        <v>1752</v>
      </c>
      <c r="I2110" s="287">
        <f t="shared" si="34"/>
        <v>0.31528571428571434</v>
      </c>
    </row>
    <row r="2111" spans="5:9" x14ac:dyDescent="0.3">
      <c r="E2111" s="76"/>
      <c r="F2111" s="76"/>
      <c r="G2111" s="76" t="s">
        <v>2876</v>
      </c>
      <c r="H2111" s="76" t="s">
        <v>1752</v>
      </c>
      <c r="I2111" s="287">
        <f t="shared" si="34"/>
        <v>0.31528571428571434</v>
      </c>
    </row>
    <row r="2112" spans="5:9" x14ac:dyDescent="0.3">
      <c r="E2112" s="76"/>
      <c r="F2112" s="76"/>
      <c r="G2112" s="76" t="s">
        <v>3644</v>
      </c>
      <c r="H2112" s="76" t="s">
        <v>1752</v>
      </c>
      <c r="I2112" s="287">
        <f t="shared" si="34"/>
        <v>0.3571647398843929</v>
      </c>
    </row>
    <row r="2113" spans="5:9" x14ac:dyDescent="0.3">
      <c r="E2113" s="76"/>
      <c r="F2113" s="76"/>
      <c r="G2113" s="76" t="s">
        <v>3644</v>
      </c>
      <c r="H2113" s="76" t="s">
        <v>1752</v>
      </c>
      <c r="I2113" s="287">
        <f t="shared" si="34"/>
        <v>0.3571647398843929</v>
      </c>
    </row>
    <row r="2114" spans="5:9" x14ac:dyDescent="0.3">
      <c r="E2114" s="76"/>
      <c r="F2114" s="76"/>
      <c r="G2114" s="76" t="s">
        <v>3644</v>
      </c>
      <c r="H2114" s="76" t="s">
        <v>1752</v>
      </c>
      <c r="I2114" s="287">
        <f t="shared" si="34"/>
        <v>0.3571647398843929</v>
      </c>
    </row>
    <row r="2115" spans="5:9" x14ac:dyDescent="0.3">
      <c r="E2115" s="76"/>
      <c r="F2115" s="76"/>
      <c r="G2115" s="76" t="s">
        <v>3642</v>
      </c>
      <c r="H2115" s="76" t="s">
        <v>3811</v>
      </c>
      <c r="I2115" s="287">
        <f t="shared" si="34"/>
        <v>0.3887695707070708</v>
      </c>
    </row>
    <row r="2116" spans="5:9" x14ac:dyDescent="0.3">
      <c r="E2116" s="76"/>
      <c r="F2116" s="76"/>
      <c r="G2116" s="76" t="s">
        <v>3642</v>
      </c>
      <c r="H2116" s="76" t="s">
        <v>1755</v>
      </c>
      <c r="I2116" s="287">
        <f t="shared" ref="I2116:I2179" si="35">IFERROR(AVERAGEIF(D$3:D$660,G2116,C$3:C$660),-1)</f>
        <v>0.3887695707070708</v>
      </c>
    </row>
    <row r="2117" spans="5:9" x14ac:dyDescent="0.3">
      <c r="E2117" s="76"/>
      <c r="F2117" s="76"/>
      <c r="G2117" s="76" t="s">
        <v>3642</v>
      </c>
      <c r="H2117" s="76" t="s">
        <v>1755</v>
      </c>
      <c r="I2117" s="287">
        <f t="shared" si="35"/>
        <v>0.3887695707070708</v>
      </c>
    </row>
    <row r="2118" spans="5:9" x14ac:dyDescent="0.3">
      <c r="E2118" s="76"/>
      <c r="F2118" s="76"/>
      <c r="G2118" s="76" t="s">
        <v>3628</v>
      </c>
      <c r="H2118" s="76" t="s">
        <v>1755</v>
      </c>
      <c r="I2118" s="287">
        <f t="shared" si="35"/>
        <v>0.38530844155844185</v>
      </c>
    </row>
    <row r="2119" spans="5:9" x14ac:dyDescent="0.3">
      <c r="E2119" s="76"/>
      <c r="F2119" s="76"/>
      <c r="G2119" s="76" t="s">
        <v>3627</v>
      </c>
      <c r="H2119" s="76" t="s">
        <v>2278</v>
      </c>
      <c r="I2119" s="287">
        <f t="shared" si="35"/>
        <v>0.38822550831792918</v>
      </c>
    </row>
    <row r="2120" spans="5:9" x14ac:dyDescent="0.3">
      <c r="E2120" s="76"/>
      <c r="F2120" s="76"/>
      <c r="G2120" s="76" t="s">
        <v>3642</v>
      </c>
      <c r="H2120" s="76" t="s">
        <v>1758</v>
      </c>
      <c r="I2120" s="287">
        <f t="shared" si="35"/>
        <v>0.3887695707070708</v>
      </c>
    </row>
    <row r="2121" spans="5:9" x14ac:dyDescent="0.3">
      <c r="E2121" s="76"/>
      <c r="F2121" s="76"/>
      <c r="G2121" s="76" t="s">
        <v>3627</v>
      </c>
      <c r="H2121" s="76" t="s">
        <v>1758</v>
      </c>
      <c r="I2121" s="287">
        <f t="shared" si="35"/>
        <v>0.38822550831792918</v>
      </c>
    </row>
    <row r="2122" spans="5:9" x14ac:dyDescent="0.3">
      <c r="E2122" s="76"/>
      <c r="F2122" s="76"/>
      <c r="G2122" s="76" t="s">
        <v>3628</v>
      </c>
      <c r="H2122" s="76" t="s">
        <v>1758</v>
      </c>
      <c r="I2122" s="287">
        <f t="shared" si="35"/>
        <v>0.38530844155844185</v>
      </c>
    </row>
    <row r="2123" spans="5:9" x14ac:dyDescent="0.3">
      <c r="E2123" s="76"/>
      <c r="F2123" s="76"/>
      <c r="G2123" s="76" t="s">
        <v>3642</v>
      </c>
      <c r="H2123" s="76" t="s">
        <v>1761</v>
      </c>
      <c r="I2123" s="287">
        <f t="shared" si="35"/>
        <v>0.3887695707070708</v>
      </c>
    </row>
    <row r="2124" spans="5:9" x14ac:dyDescent="0.3">
      <c r="E2124" s="76"/>
      <c r="F2124" s="76"/>
      <c r="G2124" s="76" t="s">
        <v>3642</v>
      </c>
      <c r="H2124" s="76" t="s">
        <v>1761</v>
      </c>
      <c r="I2124" s="287">
        <f t="shared" si="35"/>
        <v>0.3887695707070708</v>
      </c>
    </row>
    <row r="2125" spans="5:9" x14ac:dyDescent="0.3">
      <c r="E2125" s="76"/>
      <c r="F2125" s="76"/>
      <c r="G2125" s="76" t="s">
        <v>3628</v>
      </c>
      <c r="H2125" s="76" t="s">
        <v>1761</v>
      </c>
      <c r="I2125" s="287">
        <f t="shared" si="35"/>
        <v>0.38530844155844185</v>
      </c>
    </row>
    <row r="2126" spans="5:9" x14ac:dyDescent="0.3">
      <c r="E2126" s="76"/>
      <c r="F2126" s="76"/>
      <c r="G2126" s="76" t="s">
        <v>3628</v>
      </c>
      <c r="H2126" s="76" t="s">
        <v>3812</v>
      </c>
      <c r="I2126" s="287">
        <f t="shared" si="35"/>
        <v>0.38530844155844185</v>
      </c>
    </row>
    <row r="2127" spans="5:9" x14ac:dyDescent="0.3">
      <c r="E2127" s="76"/>
      <c r="F2127" s="76"/>
      <c r="G2127" s="76" t="s">
        <v>3628</v>
      </c>
      <c r="H2127" s="76" t="s">
        <v>3813</v>
      </c>
      <c r="I2127" s="287">
        <f t="shared" si="35"/>
        <v>0.38530844155844185</v>
      </c>
    </row>
    <row r="2128" spans="5:9" x14ac:dyDescent="0.3">
      <c r="E2128" s="76"/>
      <c r="F2128" s="76"/>
      <c r="G2128" s="76" t="s">
        <v>3628</v>
      </c>
      <c r="H2128" s="76" t="s">
        <v>3813</v>
      </c>
      <c r="I2128" s="287">
        <f t="shared" si="35"/>
        <v>0.38530844155844185</v>
      </c>
    </row>
    <row r="2129" spans="5:9" x14ac:dyDescent="0.3">
      <c r="E2129" s="76"/>
      <c r="F2129" s="76"/>
      <c r="G2129" s="76" t="s">
        <v>3628</v>
      </c>
      <c r="H2129" s="76" t="s">
        <v>3814</v>
      </c>
      <c r="I2129" s="287">
        <f t="shared" si="35"/>
        <v>0.38530844155844185</v>
      </c>
    </row>
    <row r="2130" spans="5:9" x14ac:dyDescent="0.3">
      <c r="E2130" s="76"/>
      <c r="F2130" s="76"/>
      <c r="G2130" s="76" t="s">
        <v>3642</v>
      </c>
      <c r="H2130" s="76" t="s">
        <v>1767</v>
      </c>
      <c r="I2130" s="287">
        <f t="shared" si="35"/>
        <v>0.3887695707070708</v>
      </c>
    </row>
    <row r="2131" spans="5:9" x14ac:dyDescent="0.3">
      <c r="E2131" s="76"/>
      <c r="F2131" s="76"/>
      <c r="G2131" s="76" t="s">
        <v>3642</v>
      </c>
      <c r="H2131" s="76" t="s">
        <v>1767</v>
      </c>
      <c r="I2131" s="287">
        <f t="shared" si="35"/>
        <v>0.3887695707070708</v>
      </c>
    </row>
    <row r="2132" spans="5:9" x14ac:dyDescent="0.3">
      <c r="E2132" s="76"/>
      <c r="F2132" s="76"/>
      <c r="G2132" s="76" t="s">
        <v>3642</v>
      </c>
      <c r="H2132" s="76" t="s">
        <v>1767</v>
      </c>
      <c r="I2132" s="287">
        <f t="shared" si="35"/>
        <v>0.3887695707070708</v>
      </c>
    </row>
    <row r="2133" spans="5:9" x14ac:dyDescent="0.3">
      <c r="E2133" s="76"/>
      <c r="F2133" s="76"/>
      <c r="G2133" s="76" t="s">
        <v>3628</v>
      </c>
      <c r="H2133" s="76" t="s">
        <v>1767</v>
      </c>
      <c r="I2133" s="287">
        <f t="shared" si="35"/>
        <v>0.38530844155844185</v>
      </c>
    </row>
    <row r="2134" spans="5:9" x14ac:dyDescent="0.3">
      <c r="E2134" s="76"/>
      <c r="F2134" s="76"/>
      <c r="G2134" s="76" t="s">
        <v>481</v>
      </c>
      <c r="H2134" s="76" t="s">
        <v>338</v>
      </c>
      <c r="I2134" s="287">
        <f t="shared" si="35"/>
        <v>0.25125747863247883</v>
      </c>
    </row>
    <row r="2135" spans="5:9" x14ac:dyDescent="0.3">
      <c r="E2135" s="76"/>
      <c r="F2135" s="76"/>
      <c r="G2135" s="76" t="s">
        <v>503</v>
      </c>
      <c r="H2135" s="76" t="s">
        <v>338</v>
      </c>
      <c r="I2135" s="287">
        <f t="shared" si="35"/>
        <v>-1</v>
      </c>
    </row>
    <row r="2136" spans="5:9" x14ac:dyDescent="0.3">
      <c r="E2136" s="76"/>
      <c r="F2136" s="76"/>
      <c r="G2136" s="76" t="s">
        <v>503</v>
      </c>
      <c r="H2136" s="76" t="s">
        <v>338</v>
      </c>
      <c r="I2136" s="287">
        <f t="shared" si="35"/>
        <v>-1</v>
      </c>
    </row>
    <row r="2137" spans="5:9" x14ac:dyDescent="0.3">
      <c r="E2137" s="76"/>
      <c r="F2137" s="76"/>
      <c r="G2137" s="76" t="s">
        <v>3630</v>
      </c>
      <c r="H2137" s="76" t="s">
        <v>1771</v>
      </c>
      <c r="I2137" s="287">
        <f t="shared" si="35"/>
        <v>0.35123404255319157</v>
      </c>
    </row>
    <row r="2138" spans="5:9" x14ac:dyDescent="0.3">
      <c r="E2138" s="76"/>
      <c r="F2138" s="76"/>
      <c r="G2138" s="76" t="s">
        <v>3594</v>
      </c>
      <c r="H2138" s="76" t="s">
        <v>1774</v>
      </c>
      <c r="I2138" s="287">
        <f t="shared" si="35"/>
        <v>0.31007885906040283</v>
      </c>
    </row>
    <row r="2139" spans="5:9" x14ac:dyDescent="0.3">
      <c r="E2139" s="76"/>
      <c r="F2139" s="76"/>
      <c r="G2139" s="76" t="s">
        <v>3628</v>
      </c>
      <c r="H2139" s="76" t="s">
        <v>1777</v>
      </c>
      <c r="I2139" s="287">
        <f t="shared" si="35"/>
        <v>0.38530844155844185</v>
      </c>
    </row>
    <row r="2140" spans="5:9" x14ac:dyDescent="0.3">
      <c r="E2140" s="76"/>
      <c r="F2140" s="76"/>
      <c r="G2140" s="76" t="s">
        <v>3628</v>
      </c>
      <c r="H2140" s="76" t="s">
        <v>1777</v>
      </c>
      <c r="I2140" s="287">
        <f t="shared" si="35"/>
        <v>0.38530844155844185</v>
      </c>
    </row>
    <row r="2141" spans="5:9" x14ac:dyDescent="0.3">
      <c r="E2141" s="76"/>
      <c r="F2141" s="76"/>
      <c r="G2141" s="76" t="s">
        <v>3640</v>
      </c>
      <c r="H2141" s="76" t="s">
        <v>1783</v>
      </c>
      <c r="I2141" s="287">
        <f t="shared" si="35"/>
        <v>0.32880142140468255</v>
      </c>
    </row>
    <row r="2142" spans="5:9" x14ac:dyDescent="0.3">
      <c r="E2142" s="76"/>
      <c r="F2142" s="76"/>
      <c r="G2142" s="76" t="s">
        <v>3640</v>
      </c>
      <c r="H2142" s="76" t="s">
        <v>1783</v>
      </c>
      <c r="I2142" s="287">
        <f t="shared" si="35"/>
        <v>0.32880142140468255</v>
      </c>
    </row>
    <row r="2143" spans="5:9" x14ac:dyDescent="0.3">
      <c r="E2143" s="76"/>
      <c r="F2143" s="76"/>
      <c r="G2143" s="76" t="s">
        <v>468</v>
      </c>
      <c r="H2143" s="76" t="s">
        <v>3815</v>
      </c>
      <c r="I2143" s="287">
        <f t="shared" si="35"/>
        <v>-1</v>
      </c>
    </row>
    <row r="2144" spans="5:9" x14ac:dyDescent="0.3">
      <c r="E2144" s="76"/>
      <c r="F2144" s="76"/>
      <c r="G2144" s="76" t="s">
        <v>483</v>
      </c>
      <c r="H2144" s="76" t="s">
        <v>3816</v>
      </c>
      <c r="I2144" s="287">
        <f t="shared" si="35"/>
        <v>0.24165079365079375</v>
      </c>
    </row>
    <row r="2145" spans="5:9" x14ac:dyDescent="0.3">
      <c r="E2145" s="76"/>
      <c r="F2145" s="76"/>
      <c r="G2145" s="76" t="s">
        <v>483</v>
      </c>
      <c r="H2145" s="76" t="s">
        <v>3816</v>
      </c>
      <c r="I2145" s="287">
        <f t="shared" si="35"/>
        <v>0.24165079365079375</v>
      </c>
    </row>
    <row r="2146" spans="5:9" x14ac:dyDescent="0.3">
      <c r="E2146" s="76"/>
      <c r="F2146" s="76"/>
      <c r="G2146" s="76" t="s">
        <v>437</v>
      </c>
      <c r="H2146" s="76" t="s">
        <v>3817</v>
      </c>
      <c r="I2146" s="287">
        <f t="shared" si="35"/>
        <v>1.0803636363636364</v>
      </c>
    </row>
    <row r="2147" spans="5:9" x14ac:dyDescent="0.3">
      <c r="E2147" s="76"/>
      <c r="F2147" s="76"/>
      <c r="G2147" s="76" t="s">
        <v>478</v>
      </c>
      <c r="H2147" s="76" t="s">
        <v>3818</v>
      </c>
      <c r="I2147" s="287">
        <f t="shared" si="35"/>
        <v>-1</v>
      </c>
    </row>
    <row r="2148" spans="5:9" x14ac:dyDescent="0.3">
      <c r="E2148" s="76"/>
      <c r="F2148" s="76"/>
      <c r="G2148" s="76" t="s">
        <v>492</v>
      </c>
      <c r="H2148" s="76" t="s">
        <v>3819</v>
      </c>
      <c r="I2148" s="287">
        <f t="shared" si="35"/>
        <v>-1</v>
      </c>
    </row>
    <row r="2149" spans="5:9" x14ac:dyDescent="0.3">
      <c r="E2149" s="76"/>
      <c r="F2149" s="76"/>
      <c r="G2149" s="76" t="s">
        <v>492</v>
      </c>
      <c r="H2149" s="76" t="s">
        <v>3819</v>
      </c>
      <c r="I2149" s="287">
        <f t="shared" si="35"/>
        <v>-1</v>
      </c>
    </row>
    <row r="2150" spans="5:9" x14ac:dyDescent="0.3">
      <c r="E2150" s="76"/>
      <c r="F2150" s="76"/>
      <c r="G2150" s="76" t="s">
        <v>3372</v>
      </c>
      <c r="H2150" s="76" t="s">
        <v>3820</v>
      </c>
      <c r="I2150" s="287">
        <f t="shared" si="35"/>
        <v>-1</v>
      </c>
    </row>
    <row r="2151" spans="5:9" x14ac:dyDescent="0.3">
      <c r="E2151" s="76"/>
      <c r="F2151" s="76"/>
      <c r="G2151" s="76" t="s">
        <v>162</v>
      </c>
      <c r="H2151" s="76" t="s">
        <v>3821</v>
      </c>
      <c r="I2151" s="287">
        <f t="shared" si="35"/>
        <v>-1</v>
      </c>
    </row>
    <row r="2152" spans="5:9" x14ac:dyDescent="0.3">
      <c r="E2152" s="76"/>
      <c r="F2152" s="76"/>
      <c r="G2152" s="76" t="s">
        <v>162</v>
      </c>
      <c r="H2152" s="76" t="s">
        <v>3821</v>
      </c>
      <c r="I2152" s="287">
        <f t="shared" si="35"/>
        <v>-1</v>
      </c>
    </row>
    <row r="2153" spans="5:9" x14ac:dyDescent="0.3">
      <c r="E2153" s="76"/>
      <c r="F2153" s="76"/>
      <c r="G2153" s="76" t="s">
        <v>162</v>
      </c>
      <c r="H2153" s="76" t="s">
        <v>3821</v>
      </c>
      <c r="I2153" s="287">
        <f t="shared" si="35"/>
        <v>-1</v>
      </c>
    </row>
    <row r="2154" spans="5:9" x14ac:dyDescent="0.3">
      <c r="E2154" s="76"/>
      <c r="F2154" s="76"/>
      <c r="G2154" s="76" t="s">
        <v>4147</v>
      </c>
      <c r="H2154" s="76" t="s">
        <v>3821</v>
      </c>
      <c r="I2154" s="287">
        <f t="shared" si="35"/>
        <v>-1</v>
      </c>
    </row>
    <row r="2155" spans="5:9" x14ac:dyDescent="0.3">
      <c r="E2155" s="76"/>
      <c r="F2155" s="76"/>
      <c r="G2155" s="76" t="s">
        <v>162</v>
      </c>
      <c r="H2155" s="76" t="s">
        <v>3822</v>
      </c>
      <c r="I2155" s="287">
        <f t="shared" si="35"/>
        <v>-1</v>
      </c>
    </row>
    <row r="2156" spans="5:9" x14ac:dyDescent="0.3">
      <c r="E2156" s="76"/>
      <c r="F2156" s="76"/>
      <c r="G2156" s="76" t="s">
        <v>162</v>
      </c>
      <c r="H2156" s="76" t="s">
        <v>3822</v>
      </c>
      <c r="I2156" s="287">
        <f t="shared" si="35"/>
        <v>-1</v>
      </c>
    </row>
    <row r="2157" spans="5:9" x14ac:dyDescent="0.3">
      <c r="E2157" s="76"/>
      <c r="F2157" s="76"/>
      <c r="G2157" s="76" t="s">
        <v>338</v>
      </c>
      <c r="H2157" s="76" t="s">
        <v>3823</v>
      </c>
      <c r="I2157" s="287">
        <f t="shared" si="35"/>
        <v>-1</v>
      </c>
    </row>
    <row r="2158" spans="5:9" x14ac:dyDescent="0.3">
      <c r="E2158" s="76"/>
      <c r="F2158" s="76"/>
      <c r="G2158" s="76" t="s">
        <v>338</v>
      </c>
      <c r="H2158" s="76" t="s">
        <v>3824</v>
      </c>
      <c r="I2158" s="287">
        <f t="shared" si="35"/>
        <v>-1</v>
      </c>
    </row>
    <row r="2159" spans="5:9" x14ac:dyDescent="0.3">
      <c r="E2159" s="76"/>
      <c r="F2159" s="76"/>
      <c r="G2159" s="76" t="s">
        <v>338</v>
      </c>
      <c r="H2159" s="76" t="s">
        <v>3825</v>
      </c>
      <c r="I2159" s="287">
        <f t="shared" si="35"/>
        <v>-1</v>
      </c>
    </row>
    <row r="2160" spans="5:9" x14ac:dyDescent="0.3">
      <c r="E2160" s="76"/>
      <c r="F2160" s="76"/>
      <c r="G2160" s="76" t="s">
        <v>338</v>
      </c>
      <c r="H2160" s="76" t="s">
        <v>3825</v>
      </c>
      <c r="I2160" s="287">
        <f t="shared" si="35"/>
        <v>-1</v>
      </c>
    </row>
    <row r="2161" spans="5:9" x14ac:dyDescent="0.3">
      <c r="E2161" s="76"/>
      <c r="F2161" s="76"/>
      <c r="G2161" s="76" t="s">
        <v>338</v>
      </c>
      <c r="H2161" s="76" t="s">
        <v>3825</v>
      </c>
      <c r="I2161" s="287">
        <f t="shared" si="35"/>
        <v>-1</v>
      </c>
    </row>
    <row r="2162" spans="5:9" x14ac:dyDescent="0.3">
      <c r="E2162" s="76"/>
      <c r="F2162" s="76"/>
      <c r="G2162" s="76" t="s">
        <v>338</v>
      </c>
      <c r="H2162" s="76" t="s">
        <v>3825</v>
      </c>
      <c r="I2162" s="287">
        <f t="shared" si="35"/>
        <v>-1</v>
      </c>
    </row>
    <row r="2163" spans="5:9" x14ac:dyDescent="0.3">
      <c r="E2163" s="76"/>
      <c r="F2163" s="76"/>
      <c r="G2163" s="76" t="s">
        <v>338</v>
      </c>
      <c r="H2163" s="76" t="s">
        <v>3826</v>
      </c>
      <c r="I2163" s="287">
        <f t="shared" si="35"/>
        <v>-1</v>
      </c>
    </row>
    <row r="2164" spans="5:9" x14ac:dyDescent="0.3">
      <c r="E2164" s="76"/>
      <c r="F2164" s="76"/>
      <c r="G2164" s="76" t="s">
        <v>338</v>
      </c>
      <c r="H2164" s="76" t="s">
        <v>3826</v>
      </c>
      <c r="I2164" s="287">
        <f t="shared" si="35"/>
        <v>-1</v>
      </c>
    </row>
    <row r="2165" spans="5:9" x14ac:dyDescent="0.3">
      <c r="E2165" s="76"/>
      <c r="F2165" s="76"/>
      <c r="G2165" s="76" t="s">
        <v>338</v>
      </c>
      <c r="H2165" s="76" t="s">
        <v>3826</v>
      </c>
      <c r="I2165" s="287">
        <f t="shared" si="35"/>
        <v>-1</v>
      </c>
    </row>
    <row r="2166" spans="5:9" x14ac:dyDescent="0.3">
      <c r="E2166" s="76"/>
      <c r="F2166" s="76"/>
      <c r="G2166" s="76" t="s">
        <v>338</v>
      </c>
      <c r="H2166" s="76" t="s">
        <v>3826</v>
      </c>
      <c r="I2166" s="287">
        <f t="shared" si="35"/>
        <v>-1</v>
      </c>
    </row>
    <row r="2167" spans="5:9" x14ac:dyDescent="0.3">
      <c r="E2167" s="76"/>
      <c r="F2167" s="76"/>
      <c r="G2167" s="76" t="s">
        <v>338</v>
      </c>
      <c r="H2167" s="76" t="s">
        <v>3827</v>
      </c>
      <c r="I2167" s="287">
        <f t="shared" si="35"/>
        <v>-1</v>
      </c>
    </row>
    <row r="2168" spans="5:9" x14ac:dyDescent="0.3">
      <c r="E2168" s="76"/>
      <c r="F2168" s="76"/>
      <c r="G2168" s="76" t="s">
        <v>3593</v>
      </c>
      <c r="H2168" s="76" t="s">
        <v>1903</v>
      </c>
      <c r="I2168" s="287">
        <f t="shared" si="35"/>
        <v>-0.25500619834710714</v>
      </c>
    </row>
    <row r="2169" spans="5:9" x14ac:dyDescent="0.3">
      <c r="E2169" s="76"/>
      <c r="F2169" s="76"/>
      <c r="G2169" s="76" t="s">
        <v>437</v>
      </c>
      <c r="H2169" s="76" t="s">
        <v>3828</v>
      </c>
      <c r="I2169" s="287">
        <f t="shared" si="35"/>
        <v>1.0803636363636364</v>
      </c>
    </row>
    <row r="2170" spans="5:9" x14ac:dyDescent="0.3">
      <c r="E2170" s="76"/>
      <c r="F2170" s="76"/>
      <c r="G2170" s="76" t="s">
        <v>437</v>
      </c>
      <c r="H2170" s="76" t="s">
        <v>3828</v>
      </c>
      <c r="I2170" s="287">
        <f t="shared" si="35"/>
        <v>1.0803636363636364</v>
      </c>
    </row>
    <row r="2171" spans="5:9" x14ac:dyDescent="0.3">
      <c r="E2171" s="76"/>
      <c r="F2171" s="76"/>
      <c r="G2171" s="76" t="s">
        <v>437</v>
      </c>
      <c r="H2171" s="76" t="s">
        <v>3828</v>
      </c>
      <c r="I2171" s="287">
        <f t="shared" si="35"/>
        <v>1.0803636363636364</v>
      </c>
    </row>
    <row r="2172" spans="5:9" x14ac:dyDescent="0.3">
      <c r="E2172" s="76"/>
      <c r="F2172" s="76"/>
      <c r="G2172" s="76" t="s">
        <v>437</v>
      </c>
      <c r="H2172" s="76" t="s">
        <v>3828</v>
      </c>
      <c r="I2172" s="287">
        <f t="shared" si="35"/>
        <v>1.0803636363636364</v>
      </c>
    </row>
    <row r="2173" spans="5:9" x14ac:dyDescent="0.3">
      <c r="E2173" s="76"/>
      <c r="F2173" s="76"/>
      <c r="G2173" s="76" t="s">
        <v>101</v>
      </c>
      <c r="H2173" s="76" t="s">
        <v>3829</v>
      </c>
      <c r="I2173" s="287">
        <f t="shared" si="35"/>
        <v>-1</v>
      </c>
    </row>
    <row r="2174" spans="5:9" x14ac:dyDescent="0.3">
      <c r="E2174" s="76"/>
      <c r="F2174" s="76"/>
      <c r="G2174" s="76" t="s">
        <v>437</v>
      </c>
      <c r="H2174" s="76" t="s">
        <v>3830</v>
      </c>
      <c r="I2174" s="287">
        <f t="shared" si="35"/>
        <v>1.0803636363636364</v>
      </c>
    </row>
    <row r="2175" spans="5:9" x14ac:dyDescent="0.3">
      <c r="E2175" s="76"/>
      <c r="F2175" s="76"/>
      <c r="G2175" s="76" t="s">
        <v>437</v>
      </c>
      <c r="H2175" s="76" t="s">
        <v>3830</v>
      </c>
      <c r="I2175" s="287">
        <f t="shared" si="35"/>
        <v>1.0803636363636364</v>
      </c>
    </row>
    <row r="2176" spans="5:9" x14ac:dyDescent="0.3">
      <c r="E2176" s="76"/>
      <c r="F2176" s="76"/>
      <c r="G2176" s="76" t="s">
        <v>437</v>
      </c>
      <c r="H2176" s="76" t="s">
        <v>3830</v>
      </c>
      <c r="I2176" s="287">
        <f t="shared" si="35"/>
        <v>1.0803636363636364</v>
      </c>
    </row>
    <row r="2177" spans="5:9" x14ac:dyDescent="0.3">
      <c r="E2177" s="76"/>
      <c r="F2177" s="76"/>
      <c r="G2177" s="76" t="s">
        <v>4074</v>
      </c>
      <c r="H2177" s="76" t="s">
        <v>3830</v>
      </c>
      <c r="I2177" s="287">
        <f t="shared" si="35"/>
        <v>1.0594852150537635</v>
      </c>
    </row>
    <row r="2178" spans="5:9" x14ac:dyDescent="0.3">
      <c r="E2178" s="76"/>
      <c r="F2178" s="76"/>
      <c r="G2178" s="76" t="s">
        <v>475</v>
      </c>
      <c r="H2178" s="76" t="s">
        <v>3831</v>
      </c>
      <c r="I2178" s="287">
        <f t="shared" si="35"/>
        <v>-1</v>
      </c>
    </row>
    <row r="2179" spans="5:9" x14ac:dyDescent="0.3">
      <c r="E2179" s="76"/>
      <c r="F2179" s="76"/>
      <c r="G2179" s="76" t="s">
        <v>475</v>
      </c>
      <c r="H2179" s="76" t="s">
        <v>3831</v>
      </c>
      <c r="I2179" s="287">
        <f t="shared" si="35"/>
        <v>-1</v>
      </c>
    </row>
    <row r="2180" spans="5:9" x14ac:dyDescent="0.3">
      <c r="E2180" s="76"/>
      <c r="F2180" s="76"/>
      <c r="G2180" s="76" t="s">
        <v>478</v>
      </c>
      <c r="H2180" s="76" t="s">
        <v>3831</v>
      </c>
      <c r="I2180" s="287">
        <f t="shared" ref="I2180:I2243" si="36">IFERROR(AVERAGEIF(D$3:D$660,G2180,C$3:C$660),-1)</f>
        <v>-1</v>
      </c>
    </row>
    <row r="2181" spans="5:9" x14ac:dyDescent="0.3">
      <c r="E2181" s="76"/>
      <c r="F2181" s="76"/>
      <c r="G2181" s="76" t="s">
        <v>478</v>
      </c>
      <c r="H2181" s="76" t="s">
        <v>3831</v>
      </c>
      <c r="I2181" s="287">
        <f t="shared" si="36"/>
        <v>-1</v>
      </c>
    </row>
    <row r="2182" spans="5:9" x14ac:dyDescent="0.3">
      <c r="E2182" s="76"/>
      <c r="F2182" s="76"/>
      <c r="G2182" s="76" t="s">
        <v>478</v>
      </c>
      <c r="H2182" s="76" t="s">
        <v>3831</v>
      </c>
      <c r="I2182" s="287">
        <f t="shared" si="36"/>
        <v>-1</v>
      </c>
    </row>
    <row r="2183" spans="5:9" x14ac:dyDescent="0.3">
      <c r="E2183" s="76"/>
      <c r="F2183" s="76"/>
      <c r="G2183" s="76" t="s">
        <v>468</v>
      </c>
      <c r="H2183" s="76" t="s">
        <v>3832</v>
      </c>
      <c r="I2183" s="287">
        <f t="shared" si="36"/>
        <v>-1</v>
      </c>
    </row>
    <row r="2184" spans="5:9" x14ac:dyDescent="0.3">
      <c r="E2184" s="76"/>
      <c r="F2184" s="76"/>
      <c r="G2184" s="76" t="s">
        <v>466</v>
      </c>
      <c r="H2184" s="76" t="s">
        <v>3833</v>
      </c>
      <c r="I2184" s="287">
        <f t="shared" si="36"/>
        <v>0.21866249999999998</v>
      </c>
    </row>
    <row r="2185" spans="5:9" x14ac:dyDescent="0.3">
      <c r="E2185" s="76"/>
      <c r="F2185" s="76"/>
      <c r="G2185" s="76" t="s">
        <v>505</v>
      </c>
      <c r="H2185" s="76" t="s">
        <v>3834</v>
      </c>
      <c r="I2185" s="287">
        <f t="shared" si="36"/>
        <v>-1</v>
      </c>
    </row>
    <row r="2186" spans="5:9" x14ac:dyDescent="0.3">
      <c r="E2186" s="76"/>
      <c r="F2186" s="76"/>
      <c r="G2186" s="76" t="s">
        <v>455</v>
      </c>
      <c r="H2186" s="76" t="s">
        <v>3835</v>
      </c>
      <c r="I2186" s="287">
        <f t="shared" si="36"/>
        <v>1.2164926470588233</v>
      </c>
    </row>
    <row r="2187" spans="5:9" x14ac:dyDescent="0.3">
      <c r="E2187" s="76"/>
      <c r="F2187" s="76"/>
      <c r="G2187" s="76" t="s">
        <v>455</v>
      </c>
      <c r="H2187" s="76" t="s">
        <v>3835</v>
      </c>
      <c r="I2187" s="287">
        <f t="shared" si="36"/>
        <v>1.2164926470588233</v>
      </c>
    </row>
    <row r="2188" spans="5:9" x14ac:dyDescent="0.3">
      <c r="E2188" s="76"/>
      <c r="F2188" s="76"/>
      <c r="G2188" s="76" t="s">
        <v>468</v>
      </c>
      <c r="H2188" s="76" t="s">
        <v>3836</v>
      </c>
      <c r="I2188" s="287">
        <f t="shared" si="36"/>
        <v>-1</v>
      </c>
    </row>
    <row r="2189" spans="5:9" x14ac:dyDescent="0.3">
      <c r="E2189" s="76"/>
      <c r="F2189" s="76"/>
      <c r="G2189" s="76" t="s">
        <v>466</v>
      </c>
      <c r="H2189" s="76" t="s">
        <v>3837</v>
      </c>
      <c r="I2189" s="287">
        <f t="shared" si="36"/>
        <v>0.21866249999999998</v>
      </c>
    </row>
    <row r="2190" spans="5:9" x14ac:dyDescent="0.3">
      <c r="E2190" s="76"/>
      <c r="F2190" s="76"/>
      <c r="G2190" s="76" t="s">
        <v>466</v>
      </c>
      <c r="H2190" s="76" t="s">
        <v>3838</v>
      </c>
      <c r="I2190" s="287">
        <f t="shared" si="36"/>
        <v>0.21866249999999998</v>
      </c>
    </row>
    <row r="2191" spans="5:9" x14ac:dyDescent="0.3">
      <c r="E2191" s="76"/>
      <c r="F2191" s="76"/>
      <c r="G2191" s="76" t="s">
        <v>435</v>
      </c>
      <c r="H2191" s="76" t="s">
        <v>3839</v>
      </c>
      <c r="I2191" s="287">
        <f t="shared" si="36"/>
        <v>-1</v>
      </c>
    </row>
    <row r="2192" spans="5:9" x14ac:dyDescent="0.3">
      <c r="E2192" s="76"/>
      <c r="F2192" s="76"/>
      <c r="G2192" s="76" t="s">
        <v>455</v>
      </c>
      <c r="H2192" s="76" t="s">
        <v>3839</v>
      </c>
      <c r="I2192" s="287">
        <f t="shared" si="36"/>
        <v>1.2164926470588233</v>
      </c>
    </row>
    <row r="2193" spans="5:9" x14ac:dyDescent="0.3">
      <c r="E2193" s="76"/>
      <c r="F2193" s="76"/>
      <c r="G2193" s="76" t="s">
        <v>455</v>
      </c>
      <c r="H2193" s="76" t="s">
        <v>3839</v>
      </c>
      <c r="I2193" s="287">
        <f t="shared" si="36"/>
        <v>1.2164926470588233</v>
      </c>
    </row>
    <row r="2194" spans="5:9" x14ac:dyDescent="0.3">
      <c r="E2194" s="76"/>
      <c r="F2194" s="76"/>
      <c r="G2194" s="76" t="s">
        <v>4148</v>
      </c>
      <c r="H2194" s="76" t="s">
        <v>3840</v>
      </c>
      <c r="I2194" s="287">
        <f t="shared" si="36"/>
        <v>-1</v>
      </c>
    </row>
    <row r="2195" spans="5:9" x14ac:dyDescent="0.3">
      <c r="E2195" s="76"/>
      <c r="F2195" s="76"/>
      <c r="G2195" s="76" t="s">
        <v>435</v>
      </c>
      <c r="H2195" s="76" t="s">
        <v>3840</v>
      </c>
      <c r="I2195" s="287">
        <f t="shared" si="36"/>
        <v>-1</v>
      </c>
    </row>
    <row r="2196" spans="5:9" x14ac:dyDescent="0.3">
      <c r="E2196" s="76"/>
      <c r="F2196" s="76"/>
      <c r="G2196" s="76" t="s">
        <v>455</v>
      </c>
      <c r="H2196" s="76" t="s">
        <v>3840</v>
      </c>
      <c r="I2196" s="287">
        <f t="shared" si="36"/>
        <v>1.2164926470588233</v>
      </c>
    </row>
    <row r="2197" spans="5:9" x14ac:dyDescent="0.3">
      <c r="E2197" s="76"/>
      <c r="F2197" s="76"/>
      <c r="G2197" s="76" t="s">
        <v>455</v>
      </c>
      <c r="H2197" s="76" t="s">
        <v>3840</v>
      </c>
      <c r="I2197" s="287">
        <f t="shared" si="36"/>
        <v>1.2164926470588233</v>
      </c>
    </row>
    <row r="2198" spans="5:9" x14ac:dyDescent="0.3">
      <c r="E2198" s="76"/>
      <c r="F2198" s="76"/>
      <c r="G2198" s="76" t="s">
        <v>523</v>
      </c>
      <c r="H2198" s="76" t="s">
        <v>3841</v>
      </c>
      <c r="I2198" s="287">
        <f t="shared" si="36"/>
        <v>0.32</v>
      </c>
    </row>
    <row r="2199" spans="5:9" x14ac:dyDescent="0.3">
      <c r="E2199" s="76"/>
      <c r="F2199" s="76"/>
      <c r="G2199" s="76" t="s">
        <v>523</v>
      </c>
      <c r="H2199" s="76" t="s">
        <v>3842</v>
      </c>
      <c r="I2199" s="287">
        <f t="shared" si="36"/>
        <v>0.32</v>
      </c>
    </row>
    <row r="2200" spans="5:9" x14ac:dyDescent="0.3">
      <c r="E2200" s="76"/>
      <c r="F2200" s="76"/>
      <c r="G2200" s="76" t="s">
        <v>470</v>
      </c>
      <c r="H2200" s="76" t="s">
        <v>3843</v>
      </c>
      <c r="I2200" s="287">
        <f t="shared" si="36"/>
        <v>-1</v>
      </c>
    </row>
    <row r="2201" spans="5:9" x14ac:dyDescent="0.3">
      <c r="E2201" s="76"/>
      <c r="F2201" s="76"/>
      <c r="G2201" s="76" t="s">
        <v>470</v>
      </c>
      <c r="H2201" s="76" t="s">
        <v>3844</v>
      </c>
      <c r="I2201" s="287">
        <f t="shared" si="36"/>
        <v>-1</v>
      </c>
    </row>
    <row r="2202" spans="5:9" x14ac:dyDescent="0.3">
      <c r="E2202" s="76"/>
      <c r="F2202" s="76"/>
      <c r="G2202" s="76" t="s">
        <v>468</v>
      </c>
      <c r="H2202" s="76" t="s">
        <v>3845</v>
      </c>
      <c r="I2202" s="287">
        <f t="shared" si="36"/>
        <v>-1</v>
      </c>
    </row>
    <row r="2203" spans="5:9" x14ac:dyDescent="0.3">
      <c r="E2203" s="76"/>
      <c r="F2203" s="76"/>
      <c r="G2203" s="76" t="s">
        <v>466</v>
      </c>
      <c r="H2203" s="76" t="s">
        <v>3846</v>
      </c>
      <c r="I2203" s="287">
        <f t="shared" si="36"/>
        <v>0.21866249999999998</v>
      </c>
    </row>
    <row r="2204" spans="5:9" x14ac:dyDescent="0.3">
      <c r="E2204" s="76"/>
      <c r="F2204" s="76"/>
      <c r="G2204" s="76" t="s">
        <v>4141</v>
      </c>
      <c r="H2204" s="76" t="s">
        <v>3847</v>
      </c>
      <c r="I2204" s="287">
        <f t="shared" si="36"/>
        <v>-1</v>
      </c>
    </row>
    <row r="2205" spans="5:9" x14ac:dyDescent="0.3">
      <c r="E2205" s="76"/>
      <c r="F2205" s="76"/>
      <c r="G2205" s="76" t="s">
        <v>437</v>
      </c>
      <c r="H2205" s="76" t="s">
        <v>3848</v>
      </c>
      <c r="I2205" s="287">
        <f t="shared" si="36"/>
        <v>1.0803636363636364</v>
      </c>
    </row>
    <row r="2206" spans="5:9" x14ac:dyDescent="0.3">
      <c r="E2206" s="76"/>
      <c r="F2206" s="76"/>
      <c r="G2206" s="76" t="s">
        <v>437</v>
      </c>
      <c r="H2206" s="76" t="s">
        <v>3848</v>
      </c>
      <c r="I2206" s="287">
        <f t="shared" si="36"/>
        <v>1.0803636363636364</v>
      </c>
    </row>
    <row r="2207" spans="5:9" x14ac:dyDescent="0.3">
      <c r="E2207" s="76"/>
      <c r="F2207" s="76"/>
      <c r="G2207" s="76" t="s">
        <v>437</v>
      </c>
      <c r="H2207" s="76" t="s">
        <v>3848</v>
      </c>
      <c r="I2207" s="287">
        <f t="shared" si="36"/>
        <v>1.0803636363636364</v>
      </c>
    </row>
    <row r="2208" spans="5:9" x14ac:dyDescent="0.3">
      <c r="E2208" s="76"/>
      <c r="F2208" s="76"/>
      <c r="G2208" s="76" t="s">
        <v>437</v>
      </c>
      <c r="H2208" s="76" t="s">
        <v>3848</v>
      </c>
      <c r="I2208" s="287">
        <f t="shared" si="36"/>
        <v>1.0803636363636364</v>
      </c>
    </row>
    <row r="2209" spans="5:9" x14ac:dyDescent="0.3">
      <c r="E2209" s="76"/>
      <c r="F2209" s="76"/>
      <c r="G2209" s="76" t="s">
        <v>437</v>
      </c>
      <c r="H2209" s="76" t="s">
        <v>3848</v>
      </c>
      <c r="I2209" s="287">
        <f t="shared" si="36"/>
        <v>1.0803636363636364</v>
      </c>
    </row>
    <row r="2210" spans="5:9" x14ac:dyDescent="0.3">
      <c r="E2210" s="76"/>
      <c r="F2210" s="76"/>
      <c r="G2210" s="76" t="s">
        <v>470</v>
      </c>
      <c r="H2210" s="76" t="s">
        <v>3849</v>
      </c>
      <c r="I2210" s="287">
        <f t="shared" si="36"/>
        <v>-1</v>
      </c>
    </row>
    <row r="2211" spans="5:9" x14ac:dyDescent="0.3">
      <c r="E2211" s="76"/>
      <c r="F2211" s="76"/>
      <c r="G2211" s="76" t="s">
        <v>470</v>
      </c>
      <c r="H2211" s="76" t="s">
        <v>3850</v>
      </c>
      <c r="I2211" s="287">
        <f t="shared" si="36"/>
        <v>-1</v>
      </c>
    </row>
    <row r="2212" spans="5:9" x14ac:dyDescent="0.3">
      <c r="E2212" s="76"/>
      <c r="F2212" s="76"/>
      <c r="G2212" s="76" t="s">
        <v>466</v>
      </c>
      <c r="H2212" s="76" t="s">
        <v>3851</v>
      </c>
      <c r="I2212" s="287">
        <f t="shared" si="36"/>
        <v>0.21866249999999998</v>
      </c>
    </row>
    <row r="2213" spans="5:9" x14ac:dyDescent="0.3">
      <c r="E2213" s="76"/>
      <c r="F2213" s="76"/>
      <c r="G2213" s="76" t="s">
        <v>466</v>
      </c>
      <c r="H2213" s="76" t="s">
        <v>3852</v>
      </c>
      <c r="I2213" s="287">
        <f t="shared" si="36"/>
        <v>0.21866249999999998</v>
      </c>
    </row>
    <row r="2214" spans="5:9" x14ac:dyDescent="0.3">
      <c r="E2214" s="76"/>
      <c r="F2214" s="76"/>
      <c r="G2214" s="76" t="s">
        <v>4141</v>
      </c>
      <c r="H2214" s="76" t="s">
        <v>3853</v>
      </c>
      <c r="I2214" s="287">
        <f t="shared" si="36"/>
        <v>-1</v>
      </c>
    </row>
    <row r="2215" spans="5:9" x14ac:dyDescent="0.3">
      <c r="E2215" s="76"/>
      <c r="F2215" s="76"/>
      <c r="G2215" s="76" t="s">
        <v>468</v>
      </c>
      <c r="H2215" s="76" t="s">
        <v>3854</v>
      </c>
      <c r="I2215" s="287">
        <f t="shared" si="36"/>
        <v>-1</v>
      </c>
    </row>
    <row r="2216" spans="5:9" x14ac:dyDescent="0.3">
      <c r="E2216" s="76"/>
      <c r="F2216" s="76"/>
      <c r="G2216" s="76" t="s">
        <v>466</v>
      </c>
      <c r="H2216" s="76" t="s">
        <v>3855</v>
      </c>
      <c r="I2216" s="287">
        <f t="shared" si="36"/>
        <v>0.21866249999999998</v>
      </c>
    </row>
    <row r="2217" spans="5:9" x14ac:dyDescent="0.3">
      <c r="E2217" s="76"/>
      <c r="F2217" s="76"/>
      <c r="G2217" s="76" t="s">
        <v>468</v>
      </c>
      <c r="H2217" s="76" t="s">
        <v>3855</v>
      </c>
      <c r="I2217" s="287">
        <f t="shared" si="36"/>
        <v>-1</v>
      </c>
    </row>
    <row r="2218" spans="5:9" x14ac:dyDescent="0.3">
      <c r="E2218" s="76"/>
      <c r="F2218" s="76"/>
      <c r="G2218" s="76" t="s">
        <v>485</v>
      </c>
      <c r="H2218" s="76" t="s">
        <v>3855</v>
      </c>
      <c r="I2218" s="287">
        <f t="shared" si="36"/>
        <v>-1</v>
      </c>
    </row>
    <row r="2219" spans="5:9" x14ac:dyDescent="0.3">
      <c r="E2219" s="76"/>
      <c r="F2219" s="76"/>
      <c r="G2219" s="76" t="s">
        <v>485</v>
      </c>
      <c r="H2219" s="76" t="s">
        <v>3856</v>
      </c>
      <c r="I2219" s="287">
        <f t="shared" si="36"/>
        <v>-1</v>
      </c>
    </row>
    <row r="2220" spans="5:9" x14ac:dyDescent="0.3">
      <c r="E2220" s="76"/>
      <c r="F2220" s="76"/>
      <c r="G2220" s="76" t="s">
        <v>468</v>
      </c>
      <c r="H2220" s="76" t="s">
        <v>3857</v>
      </c>
      <c r="I2220" s="287">
        <f t="shared" si="36"/>
        <v>-1</v>
      </c>
    </row>
    <row r="2221" spans="5:9" x14ac:dyDescent="0.3">
      <c r="E2221" s="76"/>
      <c r="F2221" s="76"/>
      <c r="G2221" s="76" t="s">
        <v>435</v>
      </c>
      <c r="H2221" s="76" t="s">
        <v>3858</v>
      </c>
      <c r="I2221" s="287">
        <f t="shared" si="36"/>
        <v>-1</v>
      </c>
    </row>
    <row r="2222" spans="5:9" x14ac:dyDescent="0.3">
      <c r="E2222" s="76"/>
      <c r="F2222" s="76"/>
      <c r="G2222" s="76" t="s">
        <v>435</v>
      </c>
      <c r="H2222" s="76" t="s">
        <v>3859</v>
      </c>
      <c r="I2222" s="287">
        <f t="shared" si="36"/>
        <v>-1</v>
      </c>
    </row>
    <row r="2223" spans="5:9" x14ac:dyDescent="0.3">
      <c r="E2223" s="76"/>
      <c r="F2223" s="76"/>
      <c r="G2223" s="76" t="s">
        <v>4141</v>
      </c>
      <c r="H2223" s="76" t="s">
        <v>3860</v>
      </c>
      <c r="I2223" s="287">
        <f t="shared" si="36"/>
        <v>-1</v>
      </c>
    </row>
    <row r="2224" spans="5:9" x14ac:dyDescent="0.3">
      <c r="E2224" s="76"/>
      <c r="F2224" s="76"/>
      <c r="G2224" s="76" t="s">
        <v>492</v>
      </c>
      <c r="H2224" s="76" t="s">
        <v>3861</v>
      </c>
      <c r="I2224" s="287">
        <f t="shared" si="36"/>
        <v>-1</v>
      </c>
    </row>
    <row r="2225" spans="5:9" x14ac:dyDescent="0.3">
      <c r="E2225" s="76"/>
      <c r="F2225" s="76"/>
      <c r="G2225" s="76" t="s">
        <v>492</v>
      </c>
      <c r="H2225" s="76" t="s">
        <v>3861</v>
      </c>
      <c r="I2225" s="287">
        <f t="shared" si="36"/>
        <v>-1</v>
      </c>
    </row>
    <row r="2226" spans="5:9" x14ac:dyDescent="0.3">
      <c r="E2226" s="76"/>
      <c r="F2226" s="76"/>
      <c r="G2226" s="76" t="s">
        <v>4141</v>
      </c>
      <c r="H2226" s="76" t="s">
        <v>3861</v>
      </c>
      <c r="I2226" s="287">
        <f t="shared" si="36"/>
        <v>-1</v>
      </c>
    </row>
    <row r="2227" spans="5:9" x14ac:dyDescent="0.3">
      <c r="E2227" s="76"/>
      <c r="F2227" s="76"/>
      <c r="G2227" s="76" t="s">
        <v>468</v>
      </c>
      <c r="H2227" s="76" t="s">
        <v>3862</v>
      </c>
      <c r="I2227" s="287">
        <f t="shared" si="36"/>
        <v>-1</v>
      </c>
    </row>
    <row r="2228" spans="5:9" x14ac:dyDescent="0.3">
      <c r="E2228" s="76"/>
      <c r="F2228" s="76"/>
      <c r="G2228" s="76" t="s">
        <v>455</v>
      </c>
      <c r="H2228" s="76" t="s">
        <v>3863</v>
      </c>
      <c r="I2228" s="287">
        <f t="shared" si="36"/>
        <v>1.2164926470588233</v>
      </c>
    </row>
    <row r="2229" spans="5:9" x14ac:dyDescent="0.3">
      <c r="E2229" s="76"/>
      <c r="F2229" s="76"/>
      <c r="G2229" s="76" t="s">
        <v>455</v>
      </c>
      <c r="H2229" s="76" t="s">
        <v>3863</v>
      </c>
      <c r="I2229" s="287">
        <f t="shared" si="36"/>
        <v>1.2164926470588233</v>
      </c>
    </row>
    <row r="2230" spans="5:9" x14ac:dyDescent="0.3">
      <c r="E2230" s="76"/>
      <c r="F2230" s="76"/>
      <c r="G2230" s="76" t="s">
        <v>466</v>
      </c>
      <c r="H2230" s="76" t="s">
        <v>3864</v>
      </c>
      <c r="I2230" s="287">
        <f t="shared" si="36"/>
        <v>0.21866249999999998</v>
      </c>
    </row>
    <row r="2231" spans="5:9" x14ac:dyDescent="0.3">
      <c r="E2231" s="76"/>
      <c r="F2231" s="76"/>
      <c r="G2231" s="76" t="s">
        <v>466</v>
      </c>
      <c r="H2231" s="76" t="s">
        <v>3864</v>
      </c>
      <c r="I2231" s="287">
        <f t="shared" si="36"/>
        <v>0.21866249999999998</v>
      </c>
    </row>
    <row r="2232" spans="5:9" x14ac:dyDescent="0.3">
      <c r="E2232" s="76"/>
      <c r="F2232" s="76"/>
      <c r="G2232" s="76" t="s">
        <v>418</v>
      </c>
      <c r="H2232" s="76" t="s">
        <v>3865</v>
      </c>
      <c r="I2232" s="287">
        <f t="shared" si="36"/>
        <v>0.20519999999999997</v>
      </c>
    </row>
    <row r="2233" spans="5:9" x14ac:dyDescent="0.3">
      <c r="E2233" s="76"/>
      <c r="F2233" s="76"/>
      <c r="G2233" s="76" t="s">
        <v>527</v>
      </c>
      <c r="H2233" s="76" t="s">
        <v>3866</v>
      </c>
      <c r="I2233" s="287">
        <f t="shared" si="36"/>
        <v>-1</v>
      </c>
    </row>
    <row r="2234" spans="5:9" x14ac:dyDescent="0.3">
      <c r="E2234" s="76"/>
      <c r="F2234" s="76"/>
      <c r="G2234" s="76" t="s">
        <v>487</v>
      </c>
      <c r="H2234" s="76" t="s">
        <v>3867</v>
      </c>
      <c r="I2234" s="287">
        <f t="shared" si="36"/>
        <v>-1</v>
      </c>
    </row>
    <row r="2235" spans="5:9" x14ac:dyDescent="0.3">
      <c r="E2235" s="76"/>
      <c r="F2235" s="76"/>
      <c r="G2235" s="76" t="s">
        <v>101</v>
      </c>
      <c r="H2235" s="76" t="s">
        <v>3868</v>
      </c>
      <c r="I2235" s="287">
        <f t="shared" si="36"/>
        <v>-1</v>
      </c>
    </row>
    <row r="2236" spans="5:9" x14ac:dyDescent="0.3">
      <c r="E2236" s="76"/>
      <c r="F2236" s="76"/>
      <c r="G2236" s="76" t="s">
        <v>468</v>
      </c>
      <c r="H2236" s="76" t="s">
        <v>3869</v>
      </c>
      <c r="I2236" s="287">
        <f t="shared" si="36"/>
        <v>-1</v>
      </c>
    </row>
    <row r="2237" spans="5:9" x14ac:dyDescent="0.3">
      <c r="E2237" s="76"/>
      <c r="F2237" s="76"/>
      <c r="G2237" s="76" t="s">
        <v>468</v>
      </c>
      <c r="H2237" s="76" t="s">
        <v>3870</v>
      </c>
      <c r="I2237" s="287">
        <f t="shared" si="36"/>
        <v>-1</v>
      </c>
    </row>
    <row r="2238" spans="5:9" x14ac:dyDescent="0.3">
      <c r="E2238" s="76"/>
      <c r="F2238" s="76"/>
      <c r="G2238" s="76" t="s">
        <v>468</v>
      </c>
      <c r="H2238" s="76" t="s">
        <v>3871</v>
      </c>
      <c r="I2238" s="287">
        <f t="shared" si="36"/>
        <v>-1</v>
      </c>
    </row>
    <row r="2239" spans="5:9" x14ac:dyDescent="0.3">
      <c r="E2239" s="76"/>
      <c r="F2239" s="76"/>
      <c r="G2239" s="76" t="s">
        <v>4075</v>
      </c>
      <c r="H2239" s="76" t="s">
        <v>3872</v>
      </c>
      <c r="I2239" s="287">
        <f t="shared" si="36"/>
        <v>-1</v>
      </c>
    </row>
    <row r="2240" spans="5:9" x14ac:dyDescent="0.3">
      <c r="E2240" s="76"/>
      <c r="F2240" s="76"/>
      <c r="G2240" s="76" t="s">
        <v>101</v>
      </c>
      <c r="H2240" s="76" t="s">
        <v>3873</v>
      </c>
      <c r="I2240" s="287">
        <f t="shared" si="36"/>
        <v>-1</v>
      </c>
    </row>
    <row r="2241" spans="5:9" x14ac:dyDescent="0.3">
      <c r="E2241" s="76"/>
      <c r="F2241" s="76"/>
      <c r="G2241" s="76" t="s">
        <v>466</v>
      </c>
      <c r="H2241" s="76" t="s">
        <v>3874</v>
      </c>
      <c r="I2241" s="287">
        <f t="shared" si="36"/>
        <v>0.21866249999999998</v>
      </c>
    </row>
    <row r="2242" spans="5:9" x14ac:dyDescent="0.3">
      <c r="E2242" s="76"/>
      <c r="F2242" s="76"/>
      <c r="G2242" s="76" t="s">
        <v>470</v>
      </c>
      <c r="H2242" s="76" t="s">
        <v>3875</v>
      </c>
      <c r="I2242" s="287">
        <f t="shared" si="36"/>
        <v>-1</v>
      </c>
    </row>
    <row r="2243" spans="5:9" x14ac:dyDescent="0.3">
      <c r="E2243" s="76"/>
      <c r="F2243" s="76"/>
      <c r="G2243" s="76" t="s">
        <v>470</v>
      </c>
      <c r="H2243" s="76" t="s">
        <v>3876</v>
      </c>
      <c r="I2243" s="287">
        <f t="shared" si="36"/>
        <v>-1</v>
      </c>
    </row>
    <row r="2244" spans="5:9" x14ac:dyDescent="0.3">
      <c r="E2244" s="76"/>
      <c r="F2244" s="76"/>
      <c r="G2244" s="76" t="s">
        <v>455</v>
      </c>
      <c r="H2244" s="76" t="s">
        <v>3877</v>
      </c>
      <c r="I2244" s="287">
        <f t="shared" ref="I2244:I2307" si="37">IFERROR(AVERAGEIF(D$3:D$660,G2244,C$3:C$660),-1)</f>
        <v>1.2164926470588233</v>
      </c>
    </row>
    <row r="2245" spans="5:9" x14ac:dyDescent="0.3">
      <c r="E2245" s="76"/>
      <c r="F2245" s="76"/>
      <c r="G2245" s="76" t="s">
        <v>455</v>
      </c>
      <c r="H2245" s="76" t="s">
        <v>3877</v>
      </c>
      <c r="I2245" s="287">
        <f t="shared" si="37"/>
        <v>1.2164926470588233</v>
      </c>
    </row>
    <row r="2246" spans="5:9" x14ac:dyDescent="0.3">
      <c r="E2246" s="76"/>
      <c r="F2246" s="76"/>
      <c r="G2246" s="76" t="s">
        <v>455</v>
      </c>
      <c r="H2246" s="76" t="s">
        <v>3878</v>
      </c>
      <c r="I2246" s="287">
        <f t="shared" si="37"/>
        <v>1.2164926470588233</v>
      </c>
    </row>
    <row r="2247" spans="5:9" x14ac:dyDescent="0.3">
      <c r="E2247" s="76"/>
      <c r="F2247" s="76"/>
      <c r="G2247" s="76" t="s">
        <v>466</v>
      </c>
      <c r="H2247" s="76" t="s">
        <v>3879</v>
      </c>
      <c r="I2247" s="287">
        <f t="shared" si="37"/>
        <v>0.21866249999999998</v>
      </c>
    </row>
    <row r="2248" spans="5:9" x14ac:dyDescent="0.3">
      <c r="E2248" s="76"/>
      <c r="F2248" s="76"/>
      <c r="G2248" s="76" t="s">
        <v>437</v>
      </c>
      <c r="H2248" s="76" t="s">
        <v>3880</v>
      </c>
      <c r="I2248" s="287">
        <f t="shared" si="37"/>
        <v>1.0803636363636364</v>
      </c>
    </row>
    <row r="2249" spans="5:9" x14ac:dyDescent="0.3">
      <c r="E2249" s="76"/>
      <c r="F2249" s="76"/>
      <c r="G2249" s="76" t="s">
        <v>437</v>
      </c>
      <c r="H2249" s="76" t="s">
        <v>3881</v>
      </c>
      <c r="I2249" s="287">
        <f t="shared" si="37"/>
        <v>1.0803636363636364</v>
      </c>
    </row>
    <row r="2250" spans="5:9" x14ac:dyDescent="0.3">
      <c r="E2250" s="76"/>
      <c r="F2250" s="76"/>
      <c r="G2250" s="76" t="s">
        <v>437</v>
      </c>
      <c r="H2250" s="76" t="s">
        <v>3882</v>
      </c>
      <c r="I2250" s="287">
        <f t="shared" si="37"/>
        <v>1.0803636363636364</v>
      </c>
    </row>
    <row r="2251" spans="5:9" x14ac:dyDescent="0.3">
      <c r="E2251" s="76"/>
      <c r="F2251" s="76"/>
      <c r="G2251" s="76" t="s">
        <v>488</v>
      </c>
      <c r="H2251" s="76" t="s">
        <v>3883</v>
      </c>
      <c r="I2251" s="287">
        <f t="shared" si="37"/>
        <v>-1</v>
      </c>
    </row>
    <row r="2252" spans="5:9" x14ac:dyDescent="0.3">
      <c r="E2252" s="76"/>
      <c r="F2252" s="76"/>
      <c r="G2252" s="76" t="s">
        <v>488</v>
      </c>
      <c r="H2252" s="76" t="s">
        <v>3883</v>
      </c>
      <c r="I2252" s="287">
        <f t="shared" si="37"/>
        <v>-1</v>
      </c>
    </row>
    <row r="2253" spans="5:9" x14ac:dyDescent="0.3">
      <c r="E2253" s="76"/>
      <c r="F2253" s="76"/>
      <c r="G2253" s="76" t="s">
        <v>468</v>
      </c>
      <c r="H2253" s="76" t="s">
        <v>3884</v>
      </c>
      <c r="I2253" s="287">
        <f t="shared" si="37"/>
        <v>-1</v>
      </c>
    </row>
    <row r="2254" spans="5:9" x14ac:dyDescent="0.3">
      <c r="E2254" s="76"/>
      <c r="F2254" s="76"/>
      <c r="G2254" s="76" t="s">
        <v>470</v>
      </c>
      <c r="H2254" s="76" t="s">
        <v>3885</v>
      </c>
      <c r="I2254" s="287">
        <f t="shared" si="37"/>
        <v>-1</v>
      </c>
    </row>
    <row r="2255" spans="5:9" x14ac:dyDescent="0.3">
      <c r="E2255" s="76"/>
      <c r="F2255" s="76"/>
      <c r="G2255" s="76" t="s">
        <v>437</v>
      </c>
      <c r="H2255" s="76" t="s">
        <v>3886</v>
      </c>
      <c r="I2255" s="287">
        <f t="shared" si="37"/>
        <v>1.0803636363636364</v>
      </c>
    </row>
    <row r="2256" spans="5:9" x14ac:dyDescent="0.3">
      <c r="E2256" s="76"/>
      <c r="F2256" s="76"/>
      <c r="G2256" s="76" t="s">
        <v>4074</v>
      </c>
      <c r="H2256" s="76" t="s">
        <v>1904</v>
      </c>
      <c r="I2256" s="287">
        <f t="shared" si="37"/>
        <v>1.0594852150537635</v>
      </c>
    </row>
    <row r="2257" spans="5:9" x14ac:dyDescent="0.3">
      <c r="E2257" s="76"/>
      <c r="F2257" s="76"/>
      <c r="G2257" s="76" t="s">
        <v>485</v>
      </c>
      <c r="H2257" s="76" t="s">
        <v>3887</v>
      </c>
      <c r="I2257" s="287">
        <f t="shared" si="37"/>
        <v>-1</v>
      </c>
    </row>
    <row r="2258" spans="5:9" x14ac:dyDescent="0.3">
      <c r="E2258" s="76"/>
      <c r="F2258" s="76"/>
      <c r="G2258" s="76" t="s">
        <v>468</v>
      </c>
      <c r="H2258" s="76" t="s">
        <v>3888</v>
      </c>
      <c r="I2258" s="287">
        <f t="shared" si="37"/>
        <v>-1</v>
      </c>
    </row>
    <row r="2259" spans="5:9" x14ac:dyDescent="0.3">
      <c r="E2259" s="76"/>
      <c r="F2259" s="76"/>
      <c r="G2259" s="76" t="s">
        <v>487</v>
      </c>
      <c r="H2259" s="76" t="s">
        <v>3889</v>
      </c>
      <c r="I2259" s="287">
        <f t="shared" si="37"/>
        <v>-1</v>
      </c>
    </row>
    <row r="2260" spans="5:9" x14ac:dyDescent="0.3">
      <c r="E2260" s="76"/>
      <c r="F2260" s="76"/>
      <c r="G2260" s="76" t="s">
        <v>475</v>
      </c>
      <c r="H2260" s="76" t="s">
        <v>3890</v>
      </c>
      <c r="I2260" s="287">
        <f t="shared" si="37"/>
        <v>-1</v>
      </c>
    </row>
    <row r="2261" spans="5:9" x14ac:dyDescent="0.3">
      <c r="E2261" s="76"/>
      <c r="F2261" s="76"/>
      <c r="G2261" s="76" t="s">
        <v>435</v>
      </c>
      <c r="H2261" s="76" t="s">
        <v>3891</v>
      </c>
      <c r="I2261" s="287">
        <f t="shared" si="37"/>
        <v>-1</v>
      </c>
    </row>
    <row r="2262" spans="5:9" x14ac:dyDescent="0.3">
      <c r="E2262" s="76"/>
      <c r="F2262" s="76"/>
      <c r="G2262" s="76" t="s">
        <v>437</v>
      </c>
      <c r="H2262" s="76" t="s">
        <v>3892</v>
      </c>
      <c r="I2262" s="287">
        <f t="shared" si="37"/>
        <v>1.0803636363636364</v>
      </c>
    </row>
    <row r="2263" spans="5:9" x14ac:dyDescent="0.3">
      <c r="E2263" s="76"/>
      <c r="F2263" s="76"/>
      <c r="G2263" s="76" t="s">
        <v>437</v>
      </c>
      <c r="H2263" s="76" t="s">
        <v>3892</v>
      </c>
      <c r="I2263" s="287">
        <f t="shared" si="37"/>
        <v>1.0803636363636364</v>
      </c>
    </row>
    <row r="2264" spans="5:9" x14ac:dyDescent="0.3">
      <c r="E2264" s="76"/>
      <c r="F2264" s="76"/>
      <c r="G2264" s="76" t="s">
        <v>4074</v>
      </c>
      <c r="H2264" s="76" t="s">
        <v>3893</v>
      </c>
      <c r="I2264" s="287">
        <f t="shared" si="37"/>
        <v>1.0594852150537635</v>
      </c>
    </row>
    <row r="2265" spans="5:9" x14ac:dyDescent="0.3">
      <c r="E2265" s="76"/>
      <c r="F2265" s="76"/>
      <c r="G2265" s="76" t="s">
        <v>4074</v>
      </c>
      <c r="H2265" s="76" t="s">
        <v>3893</v>
      </c>
      <c r="I2265" s="287">
        <f t="shared" si="37"/>
        <v>1.0594852150537635</v>
      </c>
    </row>
    <row r="2266" spans="5:9" x14ac:dyDescent="0.3">
      <c r="E2266" s="76"/>
      <c r="F2266" s="76"/>
      <c r="G2266" s="76" t="s">
        <v>4074</v>
      </c>
      <c r="H2266" s="76" t="s">
        <v>3893</v>
      </c>
      <c r="I2266" s="287">
        <f t="shared" si="37"/>
        <v>1.0594852150537635</v>
      </c>
    </row>
    <row r="2267" spans="5:9" x14ac:dyDescent="0.3">
      <c r="E2267" s="76"/>
      <c r="F2267" s="76"/>
      <c r="G2267" s="76" t="s">
        <v>437</v>
      </c>
      <c r="H2267" s="76" t="s">
        <v>3894</v>
      </c>
      <c r="I2267" s="287">
        <f t="shared" si="37"/>
        <v>1.0803636363636364</v>
      </c>
    </row>
    <row r="2268" spans="5:9" x14ac:dyDescent="0.3">
      <c r="E2268" s="76"/>
      <c r="F2268" s="76"/>
      <c r="G2268" s="76" t="s">
        <v>437</v>
      </c>
      <c r="H2268" s="76" t="s">
        <v>3894</v>
      </c>
      <c r="I2268" s="287">
        <f t="shared" si="37"/>
        <v>1.0803636363636364</v>
      </c>
    </row>
    <row r="2269" spans="5:9" x14ac:dyDescent="0.3">
      <c r="E2269" s="76"/>
      <c r="F2269" s="76"/>
      <c r="G2269" s="76" t="s">
        <v>437</v>
      </c>
      <c r="H2269" s="76" t="s">
        <v>3894</v>
      </c>
      <c r="I2269" s="287">
        <f t="shared" si="37"/>
        <v>1.0803636363636364</v>
      </c>
    </row>
    <row r="2270" spans="5:9" x14ac:dyDescent="0.3">
      <c r="E2270" s="76"/>
      <c r="F2270" s="76"/>
      <c r="G2270" s="76" t="s">
        <v>437</v>
      </c>
      <c r="H2270" s="76" t="s">
        <v>3894</v>
      </c>
      <c r="I2270" s="287">
        <f t="shared" si="37"/>
        <v>1.0803636363636364</v>
      </c>
    </row>
    <row r="2271" spans="5:9" x14ac:dyDescent="0.3">
      <c r="E2271" s="76"/>
      <c r="F2271" s="76"/>
      <c r="G2271" s="76" t="s">
        <v>437</v>
      </c>
      <c r="H2271" s="76" t="s">
        <v>3894</v>
      </c>
      <c r="I2271" s="287">
        <f t="shared" si="37"/>
        <v>1.0803636363636364</v>
      </c>
    </row>
    <row r="2272" spans="5:9" x14ac:dyDescent="0.3">
      <c r="E2272" s="76"/>
      <c r="F2272" s="76"/>
      <c r="G2272" s="76" t="s">
        <v>437</v>
      </c>
      <c r="H2272" s="76" t="s">
        <v>3895</v>
      </c>
      <c r="I2272" s="287">
        <f t="shared" si="37"/>
        <v>1.0803636363636364</v>
      </c>
    </row>
    <row r="2273" spans="5:9" x14ac:dyDescent="0.3">
      <c r="E2273" s="76"/>
      <c r="F2273" s="76"/>
      <c r="G2273" s="76" t="s">
        <v>437</v>
      </c>
      <c r="H2273" s="76" t="s">
        <v>3895</v>
      </c>
      <c r="I2273" s="287">
        <f t="shared" si="37"/>
        <v>1.0803636363636364</v>
      </c>
    </row>
    <row r="2274" spans="5:9" x14ac:dyDescent="0.3">
      <c r="E2274" s="76"/>
      <c r="F2274" s="76"/>
      <c r="G2274" s="76" t="s">
        <v>437</v>
      </c>
      <c r="H2274" s="76" t="s">
        <v>3895</v>
      </c>
      <c r="I2274" s="287">
        <f t="shared" si="37"/>
        <v>1.0803636363636364</v>
      </c>
    </row>
    <row r="2275" spans="5:9" x14ac:dyDescent="0.3">
      <c r="E2275" s="76"/>
      <c r="F2275" s="76"/>
      <c r="G2275" s="76" t="s">
        <v>437</v>
      </c>
      <c r="H2275" s="76" t="s">
        <v>3896</v>
      </c>
      <c r="I2275" s="287">
        <f t="shared" si="37"/>
        <v>1.0803636363636364</v>
      </c>
    </row>
    <row r="2276" spans="5:9" x14ac:dyDescent="0.3">
      <c r="E2276" s="76"/>
      <c r="F2276" s="76"/>
      <c r="G2276" s="76" t="s">
        <v>437</v>
      </c>
      <c r="H2276" s="76" t="s">
        <v>3896</v>
      </c>
      <c r="I2276" s="287">
        <f t="shared" si="37"/>
        <v>1.0803636363636364</v>
      </c>
    </row>
    <row r="2277" spans="5:9" x14ac:dyDescent="0.3">
      <c r="E2277" s="76"/>
      <c r="F2277" s="76"/>
      <c r="G2277" s="76" t="s">
        <v>475</v>
      </c>
      <c r="H2277" s="76" t="s">
        <v>3897</v>
      </c>
      <c r="I2277" s="287">
        <f t="shared" si="37"/>
        <v>-1</v>
      </c>
    </row>
    <row r="2278" spans="5:9" x14ac:dyDescent="0.3">
      <c r="E2278" s="76"/>
      <c r="F2278" s="76"/>
      <c r="G2278" s="76" t="s">
        <v>3804</v>
      </c>
      <c r="H2278" s="76" t="s">
        <v>3897</v>
      </c>
      <c r="I2278" s="287">
        <f t="shared" si="37"/>
        <v>-1</v>
      </c>
    </row>
    <row r="2279" spans="5:9" x14ac:dyDescent="0.3">
      <c r="E2279" s="76"/>
      <c r="F2279" s="76"/>
      <c r="G2279" s="76" t="s">
        <v>3343</v>
      </c>
      <c r="H2279" s="76" t="s">
        <v>3898</v>
      </c>
      <c r="I2279" s="287">
        <f t="shared" si="37"/>
        <v>-1</v>
      </c>
    </row>
    <row r="2280" spans="5:9" x14ac:dyDescent="0.3">
      <c r="E2280" s="76"/>
      <c r="F2280" s="76"/>
      <c r="G2280" s="76" t="s">
        <v>4087</v>
      </c>
      <c r="H2280" s="76" t="s">
        <v>3899</v>
      </c>
      <c r="I2280" s="287">
        <f t="shared" si="37"/>
        <v>0.94662499999999994</v>
      </c>
    </row>
    <row r="2281" spans="5:9" x14ac:dyDescent="0.3">
      <c r="E2281" s="76"/>
      <c r="F2281" s="76"/>
      <c r="G2281" s="76" t="s">
        <v>4074</v>
      </c>
      <c r="H2281" s="76" t="s">
        <v>3899</v>
      </c>
      <c r="I2281" s="287">
        <f t="shared" si="37"/>
        <v>1.0594852150537635</v>
      </c>
    </row>
    <row r="2282" spans="5:9" x14ac:dyDescent="0.3">
      <c r="E2282" s="76"/>
      <c r="F2282" s="76"/>
      <c r="G2282" s="76" t="s">
        <v>4074</v>
      </c>
      <c r="H2282" s="76" t="s">
        <v>3899</v>
      </c>
      <c r="I2282" s="287">
        <f t="shared" si="37"/>
        <v>1.0594852150537635</v>
      </c>
    </row>
    <row r="2283" spans="5:9" x14ac:dyDescent="0.3">
      <c r="E2283" s="76"/>
      <c r="F2283" s="76"/>
      <c r="G2283" s="76" t="s">
        <v>4074</v>
      </c>
      <c r="H2283" s="76" t="s">
        <v>3899</v>
      </c>
      <c r="I2283" s="287">
        <f t="shared" si="37"/>
        <v>1.0594852150537635</v>
      </c>
    </row>
    <row r="2284" spans="5:9" x14ac:dyDescent="0.3">
      <c r="E2284" s="76"/>
      <c r="F2284" s="76"/>
      <c r="G2284" s="76" t="s">
        <v>4087</v>
      </c>
      <c r="H2284" s="76" t="s">
        <v>3900</v>
      </c>
      <c r="I2284" s="287">
        <f t="shared" si="37"/>
        <v>0.94662499999999994</v>
      </c>
    </row>
    <row r="2285" spans="5:9" x14ac:dyDescent="0.3">
      <c r="E2285" s="76"/>
      <c r="F2285" s="76"/>
      <c r="G2285" s="76" t="s">
        <v>4074</v>
      </c>
      <c r="H2285" s="76" t="s">
        <v>3900</v>
      </c>
      <c r="I2285" s="287">
        <f t="shared" si="37"/>
        <v>1.0594852150537635</v>
      </c>
    </row>
    <row r="2286" spans="5:9" x14ac:dyDescent="0.3">
      <c r="E2286" s="76"/>
      <c r="F2286" s="76"/>
      <c r="G2286" s="76" t="s">
        <v>4074</v>
      </c>
      <c r="H2286" s="76" t="s">
        <v>3900</v>
      </c>
      <c r="I2286" s="287">
        <f t="shared" si="37"/>
        <v>1.0594852150537635</v>
      </c>
    </row>
    <row r="2287" spans="5:9" x14ac:dyDescent="0.3">
      <c r="E2287" s="76"/>
      <c r="F2287" s="76"/>
      <c r="G2287" s="76" t="s">
        <v>4074</v>
      </c>
      <c r="H2287" s="76" t="s">
        <v>3900</v>
      </c>
      <c r="I2287" s="287">
        <f t="shared" si="37"/>
        <v>1.0594852150537635</v>
      </c>
    </row>
    <row r="2288" spans="5:9" x14ac:dyDescent="0.3">
      <c r="E2288" s="76"/>
      <c r="F2288" s="76"/>
      <c r="G2288" s="76" t="s">
        <v>437</v>
      </c>
      <c r="H2288" s="76" t="s">
        <v>3901</v>
      </c>
      <c r="I2288" s="287">
        <f t="shared" si="37"/>
        <v>1.0803636363636364</v>
      </c>
    </row>
    <row r="2289" spans="5:9" x14ac:dyDescent="0.3">
      <c r="E2289" s="76"/>
      <c r="F2289" s="76"/>
      <c r="G2289" s="76" t="s">
        <v>437</v>
      </c>
      <c r="H2289" s="76" t="s">
        <v>3901</v>
      </c>
      <c r="I2289" s="287">
        <f t="shared" si="37"/>
        <v>1.0803636363636364</v>
      </c>
    </row>
    <row r="2290" spans="5:9" x14ac:dyDescent="0.3">
      <c r="E2290" s="76"/>
      <c r="F2290" s="76"/>
      <c r="G2290" s="76" t="s">
        <v>437</v>
      </c>
      <c r="H2290" s="76" t="s">
        <v>3901</v>
      </c>
      <c r="I2290" s="287">
        <f t="shared" si="37"/>
        <v>1.0803636363636364</v>
      </c>
    </row>
    <row r="2291" spans="5:9" x14ac:dyDescent="0.3">
      <c r="E2291" s="76"/>
      <c r="F2291" s="76"/>
      <c r="G2291" s="76" t="s">
        <v>437</v>
      </c>
      <c r="H2291" s="76" t="s">
        <v>3902</v>
      </c>
      <c r="I2291" s="287">
        <f t="shared" si="37"/>
        <v>1.0803636363636364</v>
      </c>
    </row>
    <row r="2292" spans="5:9" x14ac:dyDescent="0.3">
      <c r="E2292" s="76"/>
      <c r="F2292" s="76"/>
      <c r="G2292" s="76" t="s">
        <v>437</v>
      </c>
      <c r="H2292" s="76" t="s">
        <v>3902</v>
      </c>
      <c r="I2292" s="287">
        <f t="shared" si="37"/>
        <v>1.0803636363636364</v>
      </c>
    </row>
    <row r="2293" spans="5:9" x14ac:dyDescent="0.3">
      <c r="E2293" s="76"/>
      <c r="F2293" s="76"/>
      <c r="G2293" s="76" t="s">
        <v>437</v>
      </c>
      <c r="H2293" s="76" t="s">
        <v>3902</v>
      </c>
      <c r="I2293" s="287">
        <f t="shared" si="37"/>
        <v>1.0803636363636364</v>
      </c>
    </row>
    <row r="2294" spans="5:9" x14ac:dyDescent="0.3">
      <c r="E2294" s="76"/>
      <c r="F2294" s="76"/>
      <c r="G2294" s="76" t="s">
        <v>4074</v>
      </c>
      <c r="H2294" s="76" t="s">
        <v>3903</v>
      </c>
      <c r="I2294" s="287">
        <f t="shared" si="37"/>
        <v>1.0594852150537635</v>
      </c>
    </row>
    <row r="2295" spans="5:9" x14ac:dyDescent="0.3">
      <c r="E2295" s="76"/>
      <c r="F2295" s="76"/>
      <c r="G2295" s="76" t="s">
        <v>4074</v>
      </c>
      <c r="H2295" s="76" t="s">
        <v>3903</v>
      </c>
      <c r="I2295" s="287">
        <f t="shared" si="37"/>
        <v>1.0594852150537635</v>
      </c>
    </row>
    <row r="2296" spans="5:9" x14ac:dyDescent="0.3">
      <c r="E2296" s="76"/>
      <c r="F2296" s="76"/>
      <c r="G2296" s="76" t="s">
        <v>3370</v>
      </c>
      <c r="H2296" s="76" t="s">
        <v>3903</v>
      </c>
      <c r="I2296" s="287">
        <f t="shared" si="37"/>
        <v>-1</v>
      </c>
    </row>
    <row r="2297" spans="5:9" x14ac:dyDescent="0.3">
      <c r="E2297" s="76"/>
      <c r="F2297" s="76"/>
      <c r="G2297" s="76" t="s">
        <v>437</v>
      </c>
      <c r="H2297" s="76" t="s">
        <v>3904</v>
      </c>
      <c r="I2297" s="287">
        <f t="shared" si="37"/>
        <v>1.0803636363636364</v>
      </c>
    </row>
    <row r="2298" spans="5:9" x14ac:dyDescent="0.3">
      <c r="E2298" s="76"/>
      <c r="F2298" s="76"/>
      <c r="G2298" s="76" t="s">
        <v>437</v>
      </c>
      <c r="H2298" s="76" t="s">
        <v>3904</v>
      </c>
      <c r="I2298" s="287">
        <f t="shared" si="37"/>
        <v>1.0803636363636364</v>
      </c>
    </row>
    <row r="2299" spans="5:9" x14ac:dyDescent="0.3">
      <c r="E2299" s="76"/>
      <c r="F2299" s="76"/>
      <c r="G2299" s="76" t="s">
        <v>437</v>
      </c>
      <c r="H2299" s="76" t="s">
        <v>3904</v>
      </c>
      <c r="I2299" s="287">
        <f t="shared" si="37"/>
        <v>1.0803636363636364</v>
      </c>
    </row>
    <row r="2300" spans="5:9" x14ac:dyDescent="0.3">
      <c r="E2300" s="76"/>
      <c r="F2300" s="76"/>
      <c r="G2300" s="76" t="s">
        <v>437</v>
      </c>
      <c r="H2300" s="76" t="s">
        <v>3905</v>
      </c>
      <c r="I2300" s="287">
        <f t="shared" si="37"/>
        <v>1.0803636363636364</v>
      </c>
    </row>
    <row r="2301" spans="5:9" x14ac:dyDescent="0.3">
      <c r="E2301" s="76"/>
      <c r="F2301" s="76"/>
      <c r="G2301" s="76" t="s">
        <v>437</v>
      </c>
      <c r="H2301" s="76" t="s">
        <v>3905</v>
      </c>
      <c r="I2301" s="287">
        <f t="shared" si="37"/>
        <v>1.0803636363636364</v>
      </c>
    </row>
    <row r="2302" spans="5:9" x14ac:dyDescent="0.3">
      <c r="E2302" s="76"/>
      <c r="F2302" s="76"/>
      <c r="G2302" s="76" t="s">
        <v>437</v>
      </c>
      <c r="H2302" s="76" t="s">
        <v>3905</v>
      </c>
      <c r="I2302" s="287">
        <f t="shared" si="37"/>
        <v>1.0803636363636364</v>
      </c>
    </row>
    <row r="2303" spans="5:9" x14ac:dyDescent="0.3">
      <c r="E2303" s="76"/>
      <c r="F2303" s="76"/>
      <c r="G2303" s="76" t="s">
        <v>4072</v>
      </c>
      <c r="H2303" s="76" t="s">
        <v>3906</v>
      </c>
      <c r="I2303" s="287">
        <f t="shared" si="37"/>
        <v>-1</v>
      </c>
    </row>
    <row r="2304" spans="5:9" x14ac:dyDescent="0.3">
      <c r="E2304" s="76"/>
      <c r="F2304" s="76"/>
      <c r="G2304" s="76" t="s">
        <v>4072</v>
      </c>
      <c r="H2304" s="76" t="s">
        <v>3907</v>
      </c>
      <c r="I2304" s="287">
        <f t="shared" si="37"/>
        <v>-1</v>
      </c>
    </row>
    <row r="2305" spans="5:9" x14ac:dyDescent="0.3">
      <c r="E2305" s="76"/>
      <c r="F2305" s="76"/>
      <c r="G2305" s="76" t="s">
        <v>468</v>
      </c>
      <c r="H2305" s="76" t="s">
        <v>3908</v>
      </c>
      <c r="I2305" s="287">
        <f t="shared" si="37"/>
        <v>-1</v>
      </c>
    </row>
    <row r="2306" spans="5:9" x14ac:dyDescent="0.3">
      <c r="E2306" s="76"/>
      <c r="F2306" s="76"/>
      <c r="G2306" s="76" t="s">
        <v>4149</v>
      </c>
      <c r="H2306" s="76" t="s">
        <v>3909</v>
      </c>
      <c r="I2306" s="287">
        <f t="shared" si="37"/>
        <v>-1</v>
      </c>
    </row>
    <row r="2307" spans="5:9" x14ac:dyDescent="0.3">
      <c r="E2307" s="76"/>
      <c r="F2307" s="76"/>
      <c r="G2307" s="76" t="s">
        <v>3370</v>
      </c>
      <c r="H2307" s="76" t="s">
        <v>3910</v>
      </c>
      <c r="I2307" s="287">
        <f t="shared" si="37"/>
        <v>-1</v>
      </c>
    </row>
    <row r="2308" spans="5:9" x14ac:dyDescent="0.3">
      <c r="E2308" s="76"/>
      <c r="F2308" s="76"/>
      <c r="G2308" s="76" t="s">
        <v>3794</v>
      </c>
      <c r="H2308" s="76" t="s">
        <v>3911</v>
      </c>
      <c r="I2308" s="287">
        <f t="shared" ref="I2308:I2371" si="38">IFERROR(AVERAGEIF(D$3:D$660,G2308,C$3:C$660),-1)</f>
        <v>-1</v>
      </c>
    </row>
    <row r="2309" spans="5:9" x14ac:dyDescent="0.3">
      <c r="E2309" s="76"/>
      <c r="F2309" s="76"/>
      <c r="G2309" s="76" t="s">
        <v>3370</v>
      </c>
      <c r="H2309" s="76" t="s">
        <v>3912</v>
      </c>
      <c r="I2309" s="287">
        <f t="shared" si="38"/>
        <v>-1</v>
      </c>
    </row>
    <row r="2310" spans="5:9" x14ac:dyDescent="0.3">
      <c r="E2310" s="76"/>
      <c r="F2310" s="76"/>
      <c r="G2310" s="76" t="s">
        <v>4150</v>
      </c>
      <c r="H2310" s="76" t="s">
        <v>3913</v>
      </c>
      <c r="I2310" s="287">
        <f t="shared" si="38"/>
        <v>-1</v>
      </c>
    </row>
    <row r="2311" spans="5:9" x14ac:dyDescent="0.3">
      <c r="E2311" s="76"/>
      <c r="F2311" s="76"/>
      <c r="G2311" s="76" t="s">
        <v>3370</v>
      </c>
      <c r="H2311" s="76" t="s">
        <v>3914</v>
      </c>
      <c r="I2311" s="287">
        <f t="shared" si="38"/>
        <v>-1</v>
      </c>
    </row>
    <row r="2312" spans="5:9" x14ac:dyDescent="0.3">
      <c r="E2312" s="76"/>
      <c r="F2312" s="76"/>
      <c r="G2312" s="76" t="s">
        <v>470</v>
      </c>
      <c r="H2312" s="76" t="s">
        <v>3915</v>
      </c>
      <c r="I2312" s="287">
        <f t="shared" si="38"/>
        <v>-1</v>
      </c>
    </row>
    <row r="2313" spans="5:9" x14ac:dyDescent="0.3">
      <c r="E2313" s="76"/>
      <c r="F2313" s="76"/>
      <c r="G2313" s="76" t="s">
        <v>466</v>
      </c>
      <c r="H2313" s="76" t="s">
        <v>3916</v>
      </c>
      <c r="I2313" s="287">
        <f t="shared" si="38"/>
        <v>0.21866249999999998</v>
      </c>
    </row>
    <row r="2314" spans="5:9" x14ac:dyDescent="0.3">
      <c r="E2314" s="76"/>
      <c r="F2314" s="76"/>
      <c r="G2314" s="76" t="s">
        <v>492</v>
      </c>
      <c r="H2314" s="76" t="s">
        <v>3917</v>
      </c>
      <c r="I2314" s="287">
        <f t="shared" si="38"/>
        <v>-1</v>
      </c>
    </row>
    <row r="2315" spans="5:9" x14ac:dyDescent="0.3">
      <c r="E2315" s="76"/>
      <c r="F2315" s="76"/>
      <c r="G2315" s="76" t="s">
        <v>3617</v>
      </c>
      <c r="H2315" s="76" t="s">
        <v>1906</v>
      </c>
      <c r="I2315" s="287">
        <f t="shared" si="38"/>
        <v>0.2916890109890109</v>
      </c>
    </row>
    <row r="2316" spans="5:9" x14ac:dyDescent="0.3">
      <c r="E2316" s="76"/>
      <c r="F2316" s="76"/>
      <c r="G2316" s="76" t="s">
        <v>61</v>
      </c>
      <c r="H2316" s="76" t="s">
        <v>3918</v>
      </c>
      <c r="I2316" s="287">
        <f t="shared" si="38"/>
        <v>-1</v>
      </c>
    </row>
    <row r="2317" spans="5:9" x14ac:dyDescent="0.3">
      <c r="E2317" s="76"/>
      <c r="F2317" s="76"/>
      <c r="G2317" s="76" t="s">
        <v>61</v>
      </c>
      <c r="H2317" s="76" t="s">
        <v>3918</v>
      </c>
      <c r="I2317" s="287">
        <f t="shared" si="38"/>
        <v>-1</v>
      </c>
    </row>
    <row r="2318" spans="5:9" x14ac:dyDescent="0.3">
      <c r="E2318" s="76"/>
      <c r="F2318" s="76"/>
      <c r="G2318" s="76" t="s">
        <v>4141</v>
      </c>
      <c r="H2318" s="76" t="s">
        <v>3919</v>
      </c>
      <c r="I2318" s="287">
        <f t="shared" si="38"/>
        <v>-1</v>
      </c>
    </row>
    <row r="2319" spans="5:9" x14ac:dyDescent="0.3">
      <c r="E2319" s="76"/>
      <c r="F2319" s="76"/>
      <c r="G2319" s="76" t="s">
        <v>466</v>
      </c>
      <c r="H2319" s="76" t="s">
        <v>3919</v>
      </c>
      <c r="I2319" s="287">
        <f t="shared" si="38"/>
        <v>0.21866249999999998</v>
      </c>
    </row>
    <row r="2320" spans="5:9" x14ac:dyDescent="0.3">
      <c r="E2320" s="76"/>
      <c r="F2320" s="76"/>
      <c r="G2320" s="76" t="s">
        <v>466</v>
      </c>
      <c r="H2320" s="76" t="s">
        <v>3920</v>
      </c>
      <c r="I2320" s="287">
        <f t="shared" si="38"/>
        <v>0.21866249999999998</v>
      </c>
    </row>
    <row r="2321" spans="5:9" x14ac:dyDescent="0.3">
      <c r="E2321" s="76"/>
      <c r="F2321" s="76"/>
      <c r="G2321" s="76" t="s">
        <v>466</v>
      </c>
      <c r="H2321" s="76" t="s">
        <v>3920</v>
      </c>
      <c r="I2321" s="287">
        <f t="shared" si="38"/>
        <v>0.21866249999999998</v>
      </c>
    </row>
    <row r="2322" spans="5:9" x14ac:dyDescent="0.3">
      <c r="E2322" s="76"/>
      <c r="F2322" s="76"/>
      <c r="G2322" s="76" t="s">
        <v>4147</v>
      </c>
      <c r="H2322" s="76" t="s">
        <v>3921</v>
      </c>
      <c r="I2322" s="287">
        <f t="shared" si="38"/>
        <v>-1</v>
      </c>
    </row>
    <row r="2323" spans="5:9" x14ac:dyDescent="0.3">
      <c r="E2323" s="76"/>
      <c r="F2323" s="76"/>
      <c r="G2323" s="76" t="s">
        <v>466</v>
      </c>
      <c r="H2323" s="76" t="s">
        <v>3921</v>
      </c>
      <c r="I2323" s="287">
        <f t="shared" si="38"/>
        <v>0.21866249999999998</v>
      </c>
    </row>
    <row r="2324" spans="5:9" x14ac:dyDescent="0.3">
      <c r="E2324" s="76"/>
      <c r="F2324" s="76"/>
      <c r="G2324" s="76" t="s">
        <v>468</v>
      </c>
      <c r="H2324" s="76" t="s">
        <v>3921</v>
      </c>
      <c r="I2324" s="287">
        <f t="shared" si="38"/>
        <v>-1</v>
      </c>
    </row>
    <row r="2325" spans="5:9" x14ac:dyDescent="0.3">
      <c r="E2325" s="76"/>
      <c r="F2325" s="76"/>
      <c r="G2325" s="76" t="s">
        <v>4147</v>
      </c>
      <c r="H2325" s="76" t="s">
        <v>3922</v>
      </c>
      <c r="I2325" s="287">
        <f t="shared" si="38"/>
        <v>-1</v>
      </c>
    </row>
    <row r="2326" spans="5:9" x14ac:dyDescent="0.3">
      <c r="E2326" s="76"/>
      <c r="F2326" s="76"/>
      <c r="G2326" s="76" t="s">
        <v>466</v>
      </c>
      <c r="H2326" s="76" t="s">
        <v>3922</v>
      </c>
      <c r="I2326" s="287">
        <f t="shared" si="38"/>
        <v>0.21866249999999998</v>
      </c>
    </row>
    <row r="2327" spans="5:9" x14ac:dyDescent="0.3">
      <c r="E2327" s="76"/>
      <c r="F2327" s="76"/>
      <c r="G2327" s="76" t="s">
        <v>466</v>
      </c>
      <c r="H2327" s="76" t="s">
        <v>3922</v>
      </c>
      <c r="I2327" s="287">
        <f t="shared" si="38"/>
        <v>0.21866249999999998</v>
      </c>
    </row>
    <row r="2328" spans="5:9" x14ac:dyDescent="0.3">
      <c r="E2328" s="76"/>
      <c r="F2328" s="76"/>
      <c r="G2328" s="76" t="s">
        <v>466</v>
      </c>
      <c r="H2328" s="76" t="s">
        <v>3923</v>
      </c>
      <c r="I2328" s="287">
        <f t="shared" si="38"/>
        <v>0.21866249999999998</v>
      </c>
    </row>
    <row r="2329" spans="5:9" x14ac:dyDescent="0.3">
      <c r="E2329" s="76"/>
      <c r="F2329" s="76"/>
      <c r="G2329" s="76" t="s">
        <v>466</v>
      </c>
      <c r="H2329" s="76" t="s">
        <v>3924</v>
      </c>
      <c r="I2329" s="287">
        <f t="shared" si="38"/>
        <v>0.21866249999999998</v>
      </c>
    </row>
    <row r="2330" spans="5:9" x14ac:dyDescent="0.3">
      <c r="E2330" s="76"/>
      <c r="F2330" s="76"/>
      <c r="G2330" s="76" t="s">
        <v>466</v>
      </c>
      <c r="H2330" s="76" t="s">
        <v>3924</v>
      </c>
      <c r="I2330" s="287">
        <f t="shared" si="38"/>
        <v>0.21866249999999998</v>
      </c>
    </row>
    <row r="2331" spans="5:9" x14ac:dyDescent="0.3">
      <c r="E2331" s="76"/>
      <c r="F2331" s="76"/>
      <c r="G2331" s="76" t="s">
        <v>468</v>
      </c>
      <c r="H2331" s="76" t="s">
        <v>3924</v>
      </c>
      <c r="I2331" s="287">
        <f t="shared" si="38"/>
        <v>-1</v>
      </c>
    </row>
    <row r="2332" spans="5:9" x14ac:dyDescent="0.3">
      <c r="E2332" s="76"/>
      <c r="F2332" s="76"/>
      <c r="G2332" s="76" t="s">
        <v>437</v>
      </c>
      <c r="H2332" s="76" t="s">
        <v>3925</v>
      </c>
      <c r="I2332" s="287">
        <f t="shared" si="38"/>
        <v>1.0803636363636364</v>
      </c>
    </row>
    <row r="2333" spans="5:9" x14ac:dyDescent="0.3">
      <c r="E2333" s="76"/>
      <c r="F2333" s="76"/>
      <c r="G2333" s="76" t="s">
        <v>466</v>
      </c>
      <c r="H2333" s="76" t="s">
        <v>3926</v>
      </c>
      <c r="I2333" s="287">
        <f t="shared" si="38"/>
        <v>0.21866249999999998</v>
      </c>
    </row>
    <row r="2334" spans="5:9" x14ac:dyDescent="0.3">
      <c r="E2334" s="76"/>
      <c r="F2334" s="76"/>
      <c r="G2334" s="76" t="s">
        <v>468</v>
      </c>
      <c r="H2334" s="76" t="s">
        <v>3926</v>
      </c>
      <c r="I2334" s="287">
        <f t="shared" si="38"/>
        <v>-1</v>
      </c>
    </row>
    <row r="2335" spans="5:9" x14ac:dyDescent="0.3">
      <c r="E2335" s="76"/>
      <c r="F2335" s="76"/>
      <c r="G2335" s="76" t="s">
        <v>466</v>
      </c>
      <c r="H2335" s="76" t="s">
        <v>3927</v>
      </c>
      <c r="I2335" s="287">
        <f t="shared" si="38"/>
        <v>0.21866249999999998</v>
      </c>
    </row>
    <row r="2336" spans="5:9" x14ac:dyDescent="0.3">
      <c r="E2336" s="76"/>
      <c r="F2336" s="76"/>
      <c r="G2336" s="76" t="s">
        <v>4122</v>
      </c>
      <c r="H2336" s="76" t="s">
        <v>3928</v>
      </c>
      <c r="I2336" s="287">
        <f t="shared" si="38"/>
        <v>-1</v>
      </c>
    </row>
    <row r="2337" spans="5:9" x14ac:dyDescent="0.3">
      <c r="E2337" s="76"/>
      <c r="F2337" s="76"/>
      <c r="G2337" s="76" t="s">
        <v>4122</v>
      </c>
      <c r="H2337" s="76" t="s">
        <v>3928</v>
      </c>
      <c r="I2337" s="287">
        <f t="shared" si="38"/>
        <v>-1</v>
      </c>
    </row>
    <row r="2338" spans="5:9" x14ac:dyDescent="0.3">
      <c r="E2338" s="76"/>
      <c r="F2338" s="76"/>
      <c r="G2338" s="76" t="s">
        <v>487</v>
      </c>
      <c r="H2338" s="76" t="s">
        <v>3929</v>
      </c>
      <c r="I2338" s="287">
        <f t="shared" si="38"/>
        <v>-1</v>
      </c>
    </row>
    <row r="2339" spans="5:9" x14ac:dyDescent="0.3">
      <c r="E2339" s="76"/>
      <c r="F2339" s="76"/>
      <c r="G2339" s="76" t="s">
        <v>4141</v>
      </c>
      <c r="H2339" s="76" t="s">
        <v>3930</v>
      </c>
      <c r="I2339" s="287">
        <f t="shared" si="38"/>
        <v>-1</v>
      </c>
    </row>
    <row r="2340" spans="5:9" x14ac:dyDescent="0.3">
      <c r="E2340" s="76"/>
      <c r="F2340" s="76"/>
      <c r="G2340" s="76" t="s">
        <v>523</v>
      </c>
      <c r="H2340" s="76" t="s">
        <v>3930</v>
      </c>
      <c r="I2340" s="287">
        <f t="shared" si="38"/>
        <v>0.32</v>
      </c>
    </row>
    <row r="2341" spans="5:9" x14ac:dyDescent="0.3">
      <c r="E2341" s="76"/>
      <c r="F2341" s="76"/>
      <c r="G2341" s="76" t="s">
        <v>466</v>
      </c>
      <c r="H2341" s="76" t="s">
        <v>3931</v>
      </c>
      <c r="I2341" s="287">
        <f t="shared" si="38"/>
        <v>0.21866249999999998</v>
      </c>
    </row>
    <row r="2342" spans="5:9" x14ac:dyDescent="0.3">
      <c r="E2342" s="76"/>
      <c r="F2342" s="76"/>
      <c r="G2342" s="76" t="s">
        <v>523</v>
      </c>
      <c r="H2342" s="76" t="s">
        <v>3931</v>
      </c>
      <c r="I2342" s="287">
        <f t="shared" si="38"/>
        <v>0.32</v>
      </c>
    </row>
    <row r="2343" spans="5:9" x14ac:dyDescent="0.3">
      <c r="E2343" s="76"/>
      <c r="F2343" s="76"/>
      <c r="G2343" s="76" t="s">
        <v>466</v>
      </c>
      <c r="H2343" s="76" t="s">
        <v>3932</v>
      </c>
      <c r="I2343" s="287">
        <f t="shared" si="38"/>
        <v>0.21866249999999998</v>
      </c>
    </row>
    <row r="2344" spans="5:9" x14ac:dyDescent="0.3">
      <c r="E2344" s="76"/>
      <c r="F2344" s="76"/>
      <c r="G2344" s="76" t="s">
        <v>4151</v>
      </c>
      <c r="H2344" s="76" t="s">
        <v>3933</v>
      </c>
      <c r="I2344" s="287">
        <f t="shared" si="38"/>
        <v>-1</v>
      </c>
    </row>
    <row r="2345" spans="5:9" x14ac:dyDescent="0.3">
      <c r="E2345" s="76"/>
      <c r="F2345" s="76"/>
      <c r="G2345" s="76" t="s">
        <v>162</v>
      </c>
      <c r="H2345" s="76" t="s">
        <v>3934</v>
      </c>
      <c r="I2345" s="287">
        <f t="shared" si="38"/>
        <v>-1</v>
      </c>
    </row>
    <row r="2346" spans="5:9" x14ac:dyDescent="0.3">
      <c r="E2346" s="76"/>
      <c r="F2346" s="76"/>
      <c r="G2346" s="76" t="s">
        <v>162</v>
      </c>
      <c r="H2346" s="76" t="s">
        <v>3935</v>
      </c>
      <c r="I2346" s="287">
        <f t="shared" si="38"/>
        <v>-1</v>
      </c>
    </row>
    <row r="2347" spans="5:9" x14ac:dyDescent="0.3">
      <c r="E2347" s="76"/>
      <c r="F2347" s="76"/>
      <c r="G2347" s="76" t="s">
        <v>468</v>
      </c>
      <c r="H2347" s="76" t="s">
        <v>3936</v>
      </c>
      <c r="I2347" s="287">
        <f t="shared" si="38"/>
        <v>-1</v>
      </c>
    </row>
    <row r="2348" spans="5:9" x14ac:dyDescent="0.3">
      <c r="E2348" s="76"/>
      <c r="F2348" s="76"/>
      <c r="G2348" s="76" t="s">
        <v>162</v>
      </c>
      <c r="H2348" s="76" t="s">
        <v>3937</v>
      </c>
      <c r="I2348" s="287">
        <f t="shared" si="38"/>
        <v>-1</v>
      </c>
    </row>
    <row r="2349" spans="5:9" x14ac:dyDescent="0.3">
      <c r="E2349" s="76"/>
      <c r="F2349" s="76"/>
      <c r="G2349" s="76" t="s">
        <v>487</v>
      </c>
      <c r="H2349" s="76" t="s">
        <v>3938</v>
      </c>
      <c r="I2349" s="287">
        <f t="shared" si="38"/>
        <v>-1</v>
      </c>
    </row>
    <row r="2350" spans="5:9" x14ac:dyDescent="0.3">
      <c r="E2350" s="76"/>
      <c r="F2350" s="76"/>
      <c r="G2350" s="76" t="s">
        <v>162</v>
      </c>
      <c r="H2350" s="76" t="s">
        <v>3939</v>
      </c>
      <c r="I2350" s="287">
        <f t="shared" si="38"/>
        <v>-1</v>
      </c>
    </row>
    <row r="2351" spans="5:9" x14ac:dyDescent="0.3">
      <c r="E2351" s="76"/>
      <c r="F2351" s="76"/>
      <c r="G2351" s="76" t="s">
        <v>338</v>
      </c>
      <c r="H2351" s="76" t="s">
        <v>3940</v>
      </c>
      <c r="I2351" s="287">
        <f t="shared" si="38"/>
        <v>-1</v>
      </c>
    </row>
    <row r="2352" spans="5:9" x14ac:dyDescent="0.3">
      <c r="E2352" s="76"/>
      <c r="F2352" s="76"/>
      <c r="G2352" s="76" t="s">
        <v>338</v>
      </c>
      <c r="H2352" s="76" t="s">
        <v>3940</v>
      </c>
      <c r="I2352" s="287">
        <f t="shared" si="38"/>
        <v>-1</v>
      </c>
    </row>
    <row r="2353" spans="5:9" x14ac:dyDescent="0.3">
      <c r="E2353" s="76"/>
      <c r="F2353" s="76"/>
      <c r="G2353" s="76" t="s">
        <v>338</v>
      </c>
      <c r="H2353" s="76" t="s">
        <v>3941</v>
      </c>
      <c r="I2353" s="287">
        <f t="shared" si="38"/>
        <v>-1</v>
      </c>
    </row>
    <row r="2354" spans="5:9" x14ac:dyDescent="0.3">
      <c r="E2354" s="76"/>
      <c r="F2354" s="76"/>
      <c r="G2354" s="76" t="s">
        <v>485</v>
      </c>
      <c r="H2354" s="76" t="s">
        <v>3942</v>
      </c>
      <c r="I2354" s="287">
        <f t="shared" si="38"/>
        <v>-1</v>
      </c>
    </row>
    <row r="2355" spans="5:9" x14ac:dyDescent="0.3">
      <c r="E2355" s="76"/>
      <c r="F2355" s="76"/>
      <c r="G2355" s="76" t="s">
        <v>527</v>
      </c>
      <c r="H2355" s="76" t="s">
        <v>3943</v>
      </c>
      <c r="I2355" s="287">
        <f t="shared" si="38"/>
        <v>-1</v>
      </c>
    </row>
    <row r="2356" spans="5:9" x14ac:dyDescent="0.3">
      <c r="E2356" s="76"/>
      <c r="F2356" s="76"/>
      <c r="G2356" s="76" t="s">
        <v>492</v>
      </c>
      <c r="H2356" s="76" t="s">
        <v>3944</v>
      </c>
      <c r="I2356" s="287">
        <f t="shared" si="38"/>
        <v>-1</v>
      </c>
    </row>
    <row r="2357" spans="5:9" x14ac:dyDescent="0.3">
      <c r="E2357" s="76"/>
      <c r="F2357" s="76"/>
      <c r="G2357" s="76" t="s">
        <v>466</v>
      </c>
      <c r="H2357" s="76" t="s">
        <v>3945</v>
      </c>
      <c r="I2357" s="287">
        <f t="shared" si="38"/>
        <v>0.21866249999999998</v>
      </c>
    </row>
    <row r="2358" spans="5:9" x14ac:dyDescent="0.3">
      <c r="E2358" s="76"/>
      <c r="F2358" s="76"/>
      <c r="G2358" s="76" t="s">
        <v>496</v>
      </c>
      <c r="H2358" s="76" t="s">
        <v>3946</v>
      </c>
      <c r="I2358" s="287">
        <f t="shared" si="38"/>
        <v>-1</v>
      </c>
    </row>
    <row r="2359" spans="5:9" x14ac:dyDescent="0.3">
      <c r="E2359" s="76"/>
      <c r="F2359" s="76"/>
      <c r="G2359" s="76" t="s">
        <v>466</v>
      </c>
      <c r="H2359" s="76" t="s">
        <v>3947</v>
      </c>
      <c r="I2359" s="287">
        <f t="shared" si="38"/>
        <v>0.21866249999999998</v>
      </c>
    </row>
    <row r="2360" spans="5:9" x14ac:dyDescent="0.3">
      <c r="E2360" s="76"/>
      <c r="F2360" s="76"/>
      <c r="G2360" s="76" t="s">
        <v>468</v>
      </c>
      <c r="H2360" s="76" t="s">
        <v>3947</v>
      </c>
      <c r="I2360" s="287">
        <f t="shared" si="38"/>
        <v>-1</v>
      </c>
    </row>
    <row r="2361" spans="5:9" x14ac:dyDescent="0.3">
      <c r="E2361" s="76"/>
      <c r="F2361" s="76"/>
      <c r="G2361" s="76" t="s">
        <v>475</v>
      </c>
      <c r="H2361" s="76" t="s">
        <v>3947</v>
      </c>
      <c r="I2361" s="287">
        <f t="shared" si="38"/>
        <v>-1</v>
      </c>
    </row>
    <row r="2362" spans="5:9" x14ac:dyDescent="0.3">
      <c r="E2362" s="76"/>
      <c r="F2362" s="76"/>
      <c r="G2362" s="76" t="s">
        <v>4074</v>
      </c>
      <c r="H2362" s="76" t="s">
        <v>3948</v>
      </c>
      <c r="I2362" s="287">
        <f t="shared" si="38"/>
        <v>1.0594852150537635</v>
      </c>
    </row>
    <row r="2363" spans="5:9" x14ac:dyDescent="0.3">
      <c r="E2363" s="76"/>
      <c r="F2363" s="76"/>
      <c r="G2363" s="76" t="s">
        <v>492</v>
      </c>
      <c r="H2363" s="76" t="s">
        <v>3949</v>
      </c>
      <c r="I2363" s="287">
        <f t="shared" si="38"/>
        <v>-1</v>
      </c>
    </row>
    <row r="2364" spans="5:9" x14ac:dyDescent="0.3">
      <c r="E2364" s="76"/>
      <c r="F2364" s="76"/>
      <c r="G2364" s="76" t="s">
        <v>3794</v>
      </c>
      <c r="H2364" s="76" t="s">
        <v>3950</v>
      </c>
      <c r="I2364" s="287">
        <f t="shared" si="38"/>
        <v>-1</v>
      </c>
    </row>
    <row r="2365" spans="5:9" x14ac:dyDescent="0.3">
      <c r="E2365" s="76"/>
      <c r="F2365" s="76"/>
      <c r="G2365" s="76" t="s">
        <v>3640</v>
      </c>
      <c r="H2365" s="76" t="s">
        <v>3951</v>
      </c>
      <c r="I2365" s="287">
        <f t="shared" si="38"/>
        <v>0.32880142140468255</v>
      </c>
    </row>
    <row r="2366" spans="5:9" x14ac:dyDescent="0.3">
      <c r="E2366" s="76"/>
      <c r="F2366" s="76"/>
      <c r="G2366" s="76" t="s">
        <v>3952</v>
      </c>
      <c r="H2366" s="76" t="s">
        <v>3951</v>
      </c>
      <c r="I2366" s="287">
        <f t="shared" si="38"/>
        <v>-1</v>
      </c>
    </row>
    <row r="2367" spans="5:9" x14ac:dyDescent="0.3">
      <c r="E2367" s="76"/>
      <c r="F2367" s="76"/>
      <c r="G2367" s="76" t="s">
        <v>3640</v>
      </c>
      <c r="H2367" s="76" t="s">
        <v>3951</v>
      </c>
      <c r="I2367" s="287">
        <f t="shared" si="38"/>
        <v>0.32880142140468255</v>
      </c>
    </row>
    <row r="2368" spans="5:9" x14ac:dyDescent="0.3">
      <c r="E2368" s="76"/>
      <c r="F2368" s="76"/>
      <c r="G2368" s="76" t="s">
        <v>3640</v>
      </c>
      <c r="H2368" s="76" t="s">
        <v>3951</v>
      </c>
      <c r="I2368" s="287">
        <f t="shared" si="38"/>
        <v>0.32880142140468255</v>
      </c>
    </row>
    <row r="2369" spans="5:9" x14ac:dyDescent="0.3">
      <c r="E2369" s="76"/>
      <c r="F2369" s="76"/>
      <c r="G2369" s="76" t="s">
        <v>3640</v>
      </c>
      <c r="H2369" s="76" t="s">
        <v>3952</v>
      </c>
      <c r="I2369" s="287">
        <f t="shared" si="38"/>
        <v>0.32880142140468255</v>
      </c>
    </row>
    <row r="2370" spans="5:9" x14ac:dyDescent="0.3">
      <c r="E2370" s="76"/>
      <c r="F2370" s="76"/>
      <c r="G2370" s="76" t="s">
        <v>418</v>
      </c>
      <c r="H2370" s="76" t="s">
        <v>3953</v>
      </c>
      <c r="I2370" s="287">
        <f t="shared" si="38"/>
        <v>0.20519999999999997</v>
      </c>
    </row>
    <row r="2371" spans="5:9" x14ac:dyDescent="0.3">
      <c r="E2371" s="76"/>
      <c r="F2371" s="76"/>
      <c r="G2371" s="76" t="s">
        <v>466</v>
      </c>
      <c r="H2371" s="76" t="s">
        <v>3953</v>
      </c>
      <c r="I2371" s="287">
        <f t="shared" si="38"/>
        <v>0.21866249999999998</v>
      </c>
    </row>
    <row r="2372" spans="5:9" x14ac:dyDescent="0.3">
      <c r="E2372" s="76"/>
      <c r="F2372" s="76"/>
      <c r="G2372" s="76" t="s">
        <v>468</v>
      </c>
      <c r="H2372" s="76" t="s">
        <v>3953</v>
      </c>
      <c r="I2372" s="287">
        <f t="shared" ref="I2372:I2435" si="39">IFERROR(AVERAGEIF(D$3:D$660,G2372,C$3:C$660),-1)</f>
        <v>-1</v>
      </c>
    </row>
    <row r="2373" spans="5:9" x14ac:dyDescent="0.3">
      <c r="E2373" s="76"/>
      <c r="F2373" s="76"/>
      <c r="G2373" s="76" t="s">
        <v>468</v>
      </c>
      <c r="H2373" s="76" t="s">
        <v>3953</v>
      </c>
      <c r="I2373" s="287">
        <f t="shared" si="39"/>
        <v>-1</v>
      </c>
    </row>
    <row r="2374" spans="5:9" x14ac:dyDescent="0.3">
      <c r="E2374" s="76"/>
      <c r="F2374" s="76"/>
      <c r="G2374" s="76" t="s">
        <v>3794</v>
      </c>
      <c r="H2374" s="76" t="s">
        <v>3954</v>
      </c>
      <c r="I2374" s="287">
        <f t="shared" si="39"/>
        <v>-1</v>
      </c>
    </row>
    <row r="2375" spans="5:9" x14ac:dyDescent="0.3">
      <c r="E2375" s="76"/>
      <c r="F2375" s="76"/>
      <c r="G2375" s="76" t="s">
        <v>389</v>
      </c>
      <c r="H2375" s="76" t="s">
        <v>3955</v>
      </c>
      <c r="I2375" s="287">
        <f t="shared" si="39"/>
        <v>-1</v>
      </c>
    </row>
    <row r="2376" spans="5:9" x14ac:dyDescent="0.3">
      <c r="E2376" s="76"/>
      <c r="F2376" s="76"/>
      <c r="G2376" s="76" t="s">
        <v>487</v>
      </c>
      <c r="H2376" s="76" t="s">
        <v>3955</v>
      </c>
      <c r="I2376" s="287">
        <f t="shared" si="39"/>
        <v>-1</v>
      </c>
    </row>
    <row r="2377" spans="5:9" x14ac:dyDescent="0.3">
      <c r="E2377" s="76"/>
      <c r="F2377" s="76"/>
      <c r="G2377" s="76" t="s">
        <v>485</v>
      </c>
      <c r="H2377" s="76" t="s">
        <v>3955</v>
      </c>
      <c r="I2377" s="287">
        <f t="shared" si="39"/>
        <v>-1</v>
      </c>
    </row>
    <row r="2378" spans="5:9" x14ac:dyDescent="0.3">
      <c r="E2378" s="76"/>
      <c r="F2378" s="76"/>
      <c r="G2378" s="76" t="s">
        <v>485</v>
      </c>
      <c r="H2378" s="76" t="s">
        <v>3956</v>
      </c>
      <c r="I2378" s="287">
        <f t="shared" si="39"/>
        <v>-1</v>
      </c>
    </row>
    <row r="2379" spans="5:9" x14ac:dyDescent="0.3">
      <c r="E2379" s="76"/>
      <c r="F2379" s="76"/>
      <c r="G2379" s="76" t="s">
        <v>176</v>
      </c>
      <c r="H2379" s="76" t="s">
        <v>3957</v>
      </c>
      <c r="I2379" s="287">
        <f t="shared" si="39"/>
        <v>-1</v>
      </c>
    </row>
    <row r="2380" spans="5:9" x14ac:dyDescent="0.3">
      <c r="E2380" s="76"/>
      <c r="F2380" s="76"/>
      <c r="G2380" s="76" t="s">
        <v>466</v>
      </c>
      <c r="H2380" s="76" t="s">
        <v>3958</v>
      </c>
      <c r="I2380" s="287">
        <f t="shared" si="39"/>
        <v>0.21866249999999998</v>
      </c>
    </row>
    <row r="2381" spans="5:9" x14ac:dyDescent="0.3">
      <c r="E2381" s="76"/>
      <c r="F2381" s="76"/>
      <c r="G2381" s="76" t="s">
        <v>435</v>
      </c>
      <c r="H2381" s="76" t="s">
        <v>3959</v>
      </c>
      <c r="I2381" s="287">
        <f t="shared" si="39"/>
        <v>-1</v>
      </c>
    </row>
    <row r="2382" spans="5:9" x14ac:dyDescent="0.3">
      <c r="E2382" s="76"/>
      <c r="F2382" s="76"/>
      <c r="G2382" s="76" t="s">
        <v>468</v>
      </c>
      <c r="H2382" s="76" t="s">
        <v>3959</v>
      </c>
      <c r="I2382" s="287">
        <f t="shared" si="39"/>
        <v>-1</v>
      </c>
    </row>
    <row r="2383" spans="5:9" x14ac:dyDescent="0.3">
      <c r="E2383" s="76"/>
      <c r="F2383" s="76"/>
      <c r="G2383" s="76" t="s">
        <v>3640</v>
      </c>
      <c r="H2383" s="76" t="s">
        <v>1910</v>
      </c>
      <c r="I2383" s="287">
        <f t="shared" si="39"/>
        <v>0.32880142140468255</v>
      </c>
    </row>
    <row r="2384" spans="5:9" x14ac:dyDescent="0.3">
      <c r="E2384" s="76"/>
      <c r="F2384" s="76"/>
      <c r="G2384" s="76" t="s">
        <v>3640</v>
      </c>
      <c r="H2384" s="76" t="s">
        <v>1910</v>
      </c>
      <c r="I2384" s="287">
        <f t="shared" si="39"/>
        <v>0.32880142140468255</v>
      </c>
    </row>
    <row r="2385" spans="5:9" x14ac:dyDescent="0.3">
      <c r="E2385" s="76"/>
      <c r="F2385" s="76"/>
      <c r="G2385" s="76" t="s">
        <v>487</v>
      </c>
      <c r="H2385" s="76" t="s">
        <v>3960</v>
      </c>
      <c r="I2385" s="287">
        <f t="shared" si="39"/>
        <v>-1</v>
      </c>
    </row>
    <row r="2386" spans="5:9" x14ac:dyDescent="0.3">
      <c r="E2386" s="76"/>
      <c r="F2386" s="76"/>
      <c r="G2386" s="76" t="s">
        <v>3794</v>
      </c>
      <c r="H2386" s="76" t="s">
        <v>3961</v>
      </c>
      <c r="I2386" s="287">
        <f t="shared" si="39"/>
        <v>-1</v>
      </c>
    </row>
    <row r="2387" spans="5:9" x14ac:dyDescent="0.3">
      <c r="E2387" s="76"/>
      <c r="F2387" s="76"/>
      <c r="G2387" s="76" t="s">
        <v>470</v>
      </c>
      <c r="H2387" s="76" t="s">
        <v>3961</v>
      </c>
      <c r="I2387" s="287">
        <f t="shared" si="39"/>
        <v>-1</v>
      </c>
    </row>
    <row r="2388" spans="5:9" x14ac:dyDescent="0.3">
      <c r="E2388" s="76"/>
      <c r="F2388" s="76"/>
      <c r="G2388" s="76" t="s">
        <v>478</v>
      </c>
      <c r="H2388" s="76" t="s">
        <v>3961</v>
      </c>
      <c r="I2388" s="287">
        <f t="shared" si="39"/>
        <v>-1</v>
      </c>
    </row>
    <row r="2389" spans="5:9" x14ac:dyDescent="0.3">
      <c r="E2389" s="76"/>
      <c r="F2389" s="76"/>
      <c r="G2389" s="76" t="s">
        <v>466</v>
      </c>
      <c r="H2389" s="76" t="s">
        <v>3961</v>
      </c>
      <c r="I2389" s="287">
        <f t="shared" si="39"/>
        <v>0.21866249999999998</v>
      </c>
    </row>
    <row r="2390" spans="5:9" x14ac:dyDescent="0.3">
      <c r="E2390" s="76"/>
      <c r="F2390" s="76"/>
      <c r="G2390" s="76" t="s">
        <v>3794</v>
      </c>
      <c r="H2390" s="76" t="s">
        <v>3962</v>
      </c>
      <c r="I2390" s="287">
        <f t="shared" si="39"/>
        <v>-1</v>
      </c>
    </row>
    <row r="2391" spans="5:9" x14ac:dyDescent="0.3">
      <c r="E2391" s="76"/>
      <c r="F2391" s="76"/>
      <c r="G2391" s="76" t="s">
        <v>3794</v>
      </c>
      <c r="H2391" s="76" t="s">
        <v>3962</v>
      </c>
      <c r="I2391" s="287">
        <f t="shared" si="39"/>
        <v>-1</v>
      </c>
    </row>
    <row r="2392" spans="5:9" x14ac:dyDescent="0.3">
      <c r="E2392" s="76"/>
      <c r="F2392" s="76"/>
      <c r="G2392" s="76" t="s">
        <v>3794</v>
      </c>
      <c r="H2392" s="76" t="s">
        <v>3962</v>
      </c>
      <c r="I2392" s="287">
        <f t="shared" si="39"/>
        <v>-1</v>
      </c>
    </row>
    <row r="2393" spans="5:9" x14ac:dyDescent="0.3">
      <c r="E2393" s="76"/>
      <c r="F2393" s="76"/>
      <c r="G2393" s="76" t="s">
        <v>3794</v>
      </c>
      <c r="H2393" s="76" t="s">
        <v>3963</v>
      </c>
      <c r="I2393" s="287">
        <f t="shared" si="39"/>
        <v>-1</v>
      </c>
    </row>
    <row r="2394" spans="5:9" x14ac:dyDescent="0.3">
      <c r="E2394" s="76"/>
      <c r="F2394" s="76"/>
      <c r="G2394" s="76" t="s">
        <v>3794</v>
      </c>
      <c r="H2394" s="76" t="s">
        <v>3964</v>
      </c>
      <c r="I2394" s="287">
        <f t="shared" si="39"/>
        <v>-1</v>
      </c>
    </row>
    <row r="2395" spans="5:9" x14ac:dyDescent="0.3">
      <c r="E2395" s="76"/>
      <c r="F2395" s="76"/>
      <c r="G2395" s="76" t="s">
        <v>3794</v>
      </c>
      <c r="H2395" s="76" t="s">
        <v>3965</v>
      </c>
      <c r="I2395" s="287">
        <f t="shared" si="39"/>
        <v>-1</v>
      </c>
    </row>
    <row r="2396" spans="5:9" x14ac:dyDescent="0.3">
      <c r="E2396" s="76"/>
      <c r="F2396" s="76"/>
      <c r="G2396" s="76" t="s">
        <v>466</v>
      </c>
      <c r="H2396" s="76" t="s">
        <v>3966</v>
      </c>
      <c r="I2396" s="287">
        <f t="shared" si="39"/>
        <v>0.21866249999999998</v>
      </c>
    </row>
    <row r="2397" spans="5:9" x14ac:dyDescent="0.3">
      <c r="E2397" s="76"/>
      <c r="F2397" s="76"/>
      <c r="G2397" s="76" t="s">
        <v>4141</v>
      </c>
      <c r="H2397" s="76" t="s">
        <v>3966</v>
      </c>
      <c r="I2397" s="287">
        <f t="shared" si="39"/>
        <v>-1</v>
      </c>
    </row>
    <row r="2398" spans="5:9" x14ac:dyDescent="0.3">
      <c r="E2398" s="76"/>
      <c r="F2398" s="76"/>
      <c r="G2398" s="76" t="s">
        <v>468</v>
      </c>
      <c r="H2398" s="76" t="s">
        <v>3967</v>
      </c>
      <c r="I2398" s="287">
        <f t="shared" si="39"/>
        <v>-1</v>
      </c>
    </row>
    <row r="2399" spans="5:9" x14ac:dyDescent="0.3">
      <c r="E2399" s="76"/>
      <c r="F2399" s="76"/>
      <c r="G2399" s="76" t="s">
        <v>3794</v>
      </c>
      <c r="H2399" s="76" t="s">
        <v>3968</v>
      </c>
      <c r="I2399" s="287">
        <f t="shared" si="39"/>
        <v>-1</v>
      </c>
    </row>
    <row r="2400" spans="5:9" x14ac:dyDescent="0.3">
      <c r="E2400" s="76"/>
      <c r="F2400" s="76"/>
      <c r="G2400" s="76" t="s">
        <v>468</v>
      </c>
      <c r="H2400" s="76" t="s">
        <v>3968</v>
      </c>
      <c r="I2400" s="287">
        <f t="shared" si="39"/>
        <v>-1</v>
      </c>
    </row>
    <row r="2401" spans="5:9" x14ac:dyDescent="0.3">
      <c r="E2401" s="76"/>
      <c r="F2401" s="76"/>
      <c r="G2401" s="76" t="s">
        <v>3794</v>
      </c>
      <c r="H2401" s="76" t="s">
        <v>3968</v>
      </c>
      <c r="I2401" s="287">
        <f t="shared" si="39"/>
        <v>-1</v>
      </c>
    </row>
    <row r="2402" spans="5:9" x14ac:dyDescent="0.3">
      <c r="E2402" s="76"/>
      <c r="F2402" s="76"/>
      <c r="G2402" s="76" t="s">
        <v>466</v>
      </c>
      <c r="H2402" s="76" t="s">
        <v>3969</v>
      </c>
      <c r="I2402" s="287">
        <f t="shared" si="39"/>
        <v>0.21866249999999998</v>
      </c>
    </row>
    <row r="2403" spans="5:9" x14ac:dyDescent="0.3">
      <c r="E2403" s="76"/>
      <c r="F2403" s="76"/>
      <c r="G2403" s="76" t="s">
        <v>468</v>
      </c>
      <c r="H2403" s="76" t="s">
        <v>3969</v>
      </c>
      <c r="I2403" s="287">
        <f t="shared" si="39"/>
        <v>-1</v>
      </c>
    </row>
    <row r="2404" spans="5:9" x14ac:dyDescent="0.3">
      <c r="E2404" s="76"/>
      <c r="F2404" s="76"/>
      <c r="G2404" s="76" t="s">
        <v>3794</v>
      </c>
      <c r="H2404" s="76" t="s">
        <v>3969</v>
      </c>
      <c r="I2404" s="287">
        <f t="shared" si="39"/>
        <v>-1</v>
      </c>
    </row>
    <row r="2405" spans="5:9" x14ac:dyDescent="0.3">
      <c r="E2405" s="76"/>
      <c r="F2405" s="76"/>
      <c r="G2405" s="76" t="s">
        <v>468</v>
      </c>
      <c r="H2405" s="76" t="s">
        <v>3970</v>
      </c>
      <c r="I2405" s="287">
        <f t="shared" si="39"/>
        <v>-1</v>
      </c>
    </row>
    <row r="2406" spans="5:9" x14ac:dyDescent="0.3">
      <c r="E2406" s="76"/>
      <c r="F2406" s="76"/>
      <c r="G2406" s="76" t="s">
        <v>466</v>
      </c>
      <c r="H2406" s="76" t="s">
        <v>3971</v>
      </c>
      <c r="I2406" s="287">
        <f t="shared" si="39"/>
        <v>0.21866249999999998</v>
      </c>
    </row>
    <row r="2407" spans="5:9" x14ac:dyDescent="0.3">
      <c r="E2407" s="76"/>
      <c r="F2407" s="76"/>
      <c r="G2407" s="76" t="s">
        <v>468</v>
      </c>
      <c r="H2407" s="76" t="s">
        <v>3971</v>
      </c>
      <c r="I2407" s="287">
        <f t="shared" si="39"/>
        <v>-1</v>
      </c>
    </row>
    <row r="2408" spans="5:9" x14ac:dyDescent="0.3">
      <c r="E2408" s="76"/>
      <c r="F2408" s="76"/>
      <c r="G2408" s="76" t="s">
        <v>466</v>
      </c>
      <c r="H2408" s="76" t="s">
        <v>3971</v>
      </c>
      <c r="I2408" s="287">
        <f t="shared" si="39"/>
        <v>0.21866249999999998</v>
      </c>
    </row>
    <row r="2409" spans="5:9" x14ac:dyDescent="0.3">
      <c r="E2409" s="76"/>
      <c r="F2409" s="76"/>
      <c r="G2409" s="76" t="s">
        <v>419</v>
      </c>
      <c r="H2409" s="76" t="s">
        <v>3972</v>
      </c>
      <c r="I2409" s="287">
        <f t="shared" si="39"/>
        <v>-1</v>
      </c>
    </row>
    <row r="2410" spans="5:9" x14ac:dyDescent="0.3">
      <c r="E2410" s="76"/>
      <c r="F2410" s="76"/>
      <c r="G2410" s="76" t="s">
        <v>466</v>
      </c>
      <c r="H2410" s="76" t="s">
        <v>3972</v>
      </c>
      <c r="I2410" s="287">
        <f t="shared" si="39"/>
        <v>0.21866249999999998</v>
      </c>
    </row>
    <row r="2411" spans="5:9" x14ac:dyDescent="0.3">
      <c r="E2411" s="76"/>
      <c r="F2411" s="76"/>
      <c r="G2411" s="76" t="s">
        <v>466</v>
      </c>
      <c r="H2411" s="76" t="s">
        <v>3973</v>
      </c>
      <c r="I2411" s="287">
        <f t="shared" si="39"/>
        <v>0.21866249999999998</v>
      </c>
    </row>
    <row r="2412" spans="5:9" x14ac:dyDescent="0.3">
      <c r="E2412" s="76"/>
      <c r="F2412" s="76"/>
      <c r="G2412" s="76" t="s">
        <v>468</v>
      </c>
      <c r="H2412" s="76" t="s">
        <v>3973</v>
      </c>
      <c r="I2412" s="287">
        <f t="shared" si="39"/>
        <v>-1</v>
      </c>
    </row>
    <row r="2413" spans="5:9" x14ac:dyDescent="0.3">
      <c r="E2413" s="76"/>
      <c r="F2413" s="76"/>
      <c r="G2413" s="76" t="s">
        <v>3794</v>
      </c>
      <c r="H2413" s="76" t="s">
        <v>3974</v>
      </c>
      <c r="I2413" s="287">
        <f t="shared" si="39"/>
        <v>-1</v>
      </c>
    </row>
    <row r="2414" spans="5:9" x14ac:dyDescent="0.3">
      <c r="E2414" s="76"/>
      <c r="F2414" s="76"/>
      <c r="G2414" s="76" t="s">
        <v>162</v>
      </c>
      <c r="H2414" s="76" t="s">
        <v>3975</v>
      </c>
      <c r="I2414" s="287">
        <f t="shared" si="39"/>
        <v>-1</v>
      </c>
    </row>
    <row r="2415" spans="5:9" x14ac:dyDescent="0.3">
      <c r="E2415" s="76"/>
      <c r="F2415" s="76"/>
      <c r="G2415" s="76" t="s">
        <v>162</v>
      </c>
      <c r="H2415" s="76" t="s">
        <v>3975</v>
      </c>
      <c r="I2415" s="287">
        <f t="shared" si="39"/>
        <v>-1</v>
      </c>
    </row>
    <row r="2416" spans="5:9" x14ac:dyDescent="0.3">
      <c r="E2416" s="76"/>
      <c r="F2416" s="76"/>
      <c r="G2416" s="76" t="s">
        <v>3530</v>
      </c>
      <c r="H2416" s="76" t="s">
        <v>3976</v>
      </c>
      <c r="I2416" s="287">
        <f t="shared" si="39"/>
        <v>-1</v>
      </c>
    </row>
    <row r="2417" spans="5:9" x14ac:dyDescent="0.3">
      <c r="E2417" s="76"/>
      <c r="F2417" s="76"/>
      <c r="G2417" s="76" t="s">
        <v>466</v>
      </c>
      <c r="H2417" s="76" t="s">
        <v>3976</v>
      </c>
      <c r="I2417" s="287">
        <f t="shared" si="39"/>
        <v>0.21866249999999998</v>
      </c>
    </row>
    <row r="2418" spans="5:9" x14ac:dyDescent="0.3">
      <c r="E2418" s="76"/>
      <c r="F2418" s="76"/>
      <c r="G2418" s="76" t="s">
        <v>466</v>
      </c>
      <c r="H2418" s="76" t="s">
        <v>3977</v>
      </c>
      <c r="I2418" s="287">
        <f t="shared" si="39"/>
        <v>0.21866249999999998</v>
      </c>
    </row>
    <row r="2419" spans="5:9" x14ac:dyDescent="0.3">
      <c r="E2419" s="76"/>
      <c r="F2419" s="76"/>
      <c r="G2419" s="76" t="s">
        <v>468</v>
      </c>
      <c r="H2419" s="76" t="s">
        <v>3978</v>
      </c>
      <c r="I2419" s="287">
        <f t="shared" si="39"/>
        <v>-1</v>
      </c>
    </row>
    <row r="2420" spans="5:9" x14ac:dyDescent="0.3">
      <c r="E2420" s="76"/>
      <c r="F2420" s="76"/>
      <c r="G2420" s="76" t="s">
        <v>3794</v>
      </c>
      <c r="H2420" s="76" t="s">
        <v>3979</v>
      </c>
      <c r="I2420" s="287">
        <f t="shared" si="39"/>
        <v>-1</v>
      </c>
    </row>
    <row r="2421" spans="5:9" x14ac:dyDescent="0.3">
      <c r="E2421" s="76"/>
      <c r="F2421" s="76"/>
      <c r="G2421" s="76" t="s">
        <v>466</v>
      </c>
      <c r="H2421" s="76" t="s">
        <v>3980</v>
      </c>
      <c r="I2421" s="287">
        <f t="shared" si="39"/>
        <v>0.21866249999999998</v>
      </c>
    </row>
    <row r="2422" spans="5:9" x14ac:dyDescent="0.3">
      <c r="E2422" s="76"/>
      <c r="F2422" s="76"/>
      <c r="G2422" s="76" t="s">
        <v>468</v>
      </c>
      <c r="H2422" s="76" t="s">
        <v>3981</v>
      </c>
      <c r="I2422" s="287">
        <f t="shared" si="39"/>
        <v>-1</v>
      </c>
    </row>
    <row r="2423" spans="5:9" x14ac:dyDescent="0.3">
      <c r="E2423" s="76"/>
      <c r="F2423" s="76"/>
      <c r="G2423" s="76" t="s">
        <v>468</v>
      </c>
      <c r="H2423" s="76" t="s">
        <v>3982</v>
      </c>
      <c r="I2423" s="287">
        <f t="shared" si="39"/>
        <v>-1</v>
      </c>
    </row>
    <row r="2424" spans="5:9" x14ac:dyDescent="0.3">
      <c r="E2424" s="76"/>
      <c r="F2424" s="76"/>
      <c r="G2424" s="76" t="s">
        <v>437</v>
      </c>
      <c r="H2424" s="76" t="s">
        <v>3983</v>
      </c>
      <c r="I2424" s="287">
        <f t="shared" si="39"/>
        <v>1.0803636363636364</v>
      </c>
    </row>
    <row r="2425" spans="5:9" x14ac:dyDescent="0.3">
      <c r="E2425" s="76"/>
      <c r="F2425" s="76"/>
      <c r="G2425" s="76" t="s">
        <v>487</v>
      </c>
      <c r="H2425" s="76" t="s">
        <v>3984</v>
      </c>
      <c r="I2425" s="287">
        <f t="shared" si="39"/>
        <v>-1</v>
      </c>
    </row>
    <row r="2426" spans="5:9" x14ac:dyDescent="0.3">
      <c r="E2426" s="76"/>
      <c r="F2426" s="76"/>
      <c r="G2426" s="76" t="s">
        <v>487</v>
      </c>
      <c r="H2426" s="76" t="s">
        <v>3985</v>
      </c>
      <c r="I2426" s="287">
        <f t="shared" si="39"/>
        <v>-1</v>
      </c>
    </row>
    <row r="2427" spans="5:9" x14ac:dyDescent="0.3">
      <c r="E2427" s="76"/>
      <c r="F2427" s="76"/>
      <c r="G2427" s="76" t="s">
        <v>468</v>
      </c>
      <c r="H2427" s="76" t="s">
        <v>3986</v>
      </c>
      <c r="I2427" s="287">
        <f t="shared" si="39"/>
        <v>-1</v>
      </c>
    </row>
    <row r="2428" spans="5:9" x14ac:dyDescent="0.3">
      <c r="E2428" s="76"/>
      <c r="F2428" s="76"/>
      <c r="G2428" s="76" t="s">
        <v>101</v>
      </c>
      <c r="H2428" s="76" t="s">
        <v>3987</v>
      </c>
      <c r="I2428" s="287">
        <f t="shared" si="39"/>
        <v>-1</v>
      </c>
    </row>
    <row r="2429" spans="5:9" x14ac:dyDescent="0.3">
      <c r="E2429" s="76"/>
      <c r="F2429" s="76"/>
      <c r="G2429" s="76" t="s">
        <v>162</v>
      </c>
      <c r="H2429" s="76" t="s">
        <v>3987</v>
      </c>
      <c r="I2429" s="287">
        <f t="shared" si="39"/>
        <v>-1</v>
      </c>
    </row>
    <row r="2430" spans="5:9" x14ac:dyDescent="0.3">
      <c r="E2430" s="76"/>
      <c r="F2430" s="76"/>
      <c r="G2430" s="76" t="s">
        <v>468</v>
      </c>
      <c r="H2430" s="76" t="s">
        <v>3988</v>
      </c>
      <c r="I2430" s="287">
        <f t="shared" si="39"/>
        <v>-1</v>
      </c>
    </row>
    <row r="2431" spans="5:9" x14ac:dyDescent="0.3">
      <c r="E2431" s="76"/>
      <c r="F2431" s="76"/>
      <c r="G2431" s="76" t="s">
        <v>468</v>
      </c>
      <c r="H2431" s="76" t="s">
        <v>3989</v>
      </c>
      <c r="I2431" s="287">
        <f t="shared" si="39"/>
        <v>-1</v>
      </c>
    </row>
    <row r="2432" spans="5:9" x14ac:dyDescent="0.3">
      <c r="E2432" s="76"/>
      <c r="F2432" s="76"/>
      <c r="G2432" s="76" t="s">
        <v>4150</v>
      </c>
      <c r="H2432" s="76" t="s">
        <v>3990</v>
      </c>
      <c r="I2432" s="287">
        <f t="shared" si="39"/>
        <v>-1</v>
      </c>
    </row>
    <row r="2433" spans="5:9" x14ac:dyDescent="0.3">
      <c r="E2433" s="76"/>
      <c r="F2433" s="76"/>
      <c r="G2433" s="76" t="s">
        <v>3370</v>
      </c>
      <c r="H2433" s="76" t="s">
        <v>3991</v>
      </c>
      <c r="I2433" s="287">
        <f t="shared" si="39"/>
        <v>-1</v>
      </c>
    </row>
    <row r="2434" spans="5:9" x14ac:dyDescent="0.3">
      <c r="E2434" s="76"/>
      <c r="F2434" s="76"/>
      <c r="G2434" s="76" t="s">
        <v>3370</v>
      </c>
      <c r="H2434" s="76" t="s">
        <v>3992</v>
      </c>
      <c r="I2434" s="287">
        <f t="shared" si="39"/>
        <v>-1</v>
      </c>
    </row>
    <row r="2435" spans="5:9" x14ac:dyDescent="0.3">
      <c r="E2435" s="76"/>
      <c r="F2435" s="76"/>
      <c r="G2435" s="76" t="s">
        <v>3370</v>
      </c>
      <c r="H2435" s="76" t="s">
        <v>3993</v>
      </c>
      <c r="I2435" s="287">
        <f t="shared" si="39"/>
        <v>-1</v>
      </c>
    </row>
    <row r="2436" spans="5:9" x14ac:dyDescent="0.3">
      <c r="E2436" s="76"/>
      <c r="F2436" s="76"/>
      <c r="G2436" s="76" t="s">
        <v>488</v>
      </c>
      <c r="H2436" s="76" t="s">
        <v>3994</v>
      </c>
      <c r="I2436" s="287">
        <f t="shared" ref="I2436:I2499" si="40">IFERROR(AVERAGEIF(D$3:D$660,G2436,C$3:C$660),-1)</f>
        <v>-1</v>
      </c>
    </row>
    <row r="2437" spans="5:9" x14ac:dyDescent="0.3">
      <c r="E2437" s="76"/>
      <c r="F2437" s="76"/>
      <c r="G2437" s="76" t="s">
        <v>488</v>
      </c>
      <c r="H2437" s="76" t="s">
        <v>3995</v>
      </c>
      <c r="I2437" s="287">
        <f t="shared" si="40"/>
        <v>-1</v>
      </c>
    </row>
    <row r="2438" spans="5:9" x14ac:dyDescent="0.3">
      <c r="E2438" s="76"/>
      <c r="F2438" s="76"/>
      <c r="G2438" s="76" t="s">
        <v>3370</v>
      </c>
      <c r="H2438" s="76" t="s">
        <v>3995</v>
      </c>
      <c r="I2438" s="287">
        <f t="shared" si="40"/>
        <v>-1</v>
      </c>
    </row>
    <row r="2439" spans="5:9" x14ac:dyDescent="0.3">
      <c r="E2439" s="76"/>
      <c r="F2439" s="76"/>
      <c r="G2439" s="76" t="s">
        <v>4152</v>
      </c>
      <c r="H2439" s="76" t="s">
        <v>3996</v>
      </c>
      <c r="I2439" s="287">
        <f t="shared" si="40"/>
        <v>-1</v>
      </c>
    </row>
    <row r="2440" spans="5:9" x14ac:dyDescent="0.3">
      <c r="E2440" s="76"/>
      <c r="F2440" s="76"/>
      <c r="G2440" s="76" t="s">
        <v>488</v>
      </c>
      <c r="H2440" s="76" t="s">
        <v>3997</v>
      </c>
      <c r="I2440" s="287">
        <f t="shared" si="40"/>
        <v>-1</v>
      </c>
    </row>
    <row r="2441" spans="5:9" x14ac:dyDescent="0.3">
      <c r="E2441" s="76"/>
      <c r="F2441" s="76"/>
      <c r="G2441" s="76" t="s">
        <v>162</v>
      </c>
      <c r="H2441" s="76" t="s">
        <v>3998</v>
      </c>
      <c r="I2441" s="287">
        <f t="shared" si="40"/>
        <v>-1</v>
      </c>
    </row>
    <row r="2442" spans="5:9" x14ac:dyDescent="0.3">
      <c r="E2442" s="76"/>
      <c r="F2442" s="76"/>
      <c r="G2442" s="76" t="s">
        <v>4075</v>
      </c>
      <c r="H2442" s="76" t="s">
        <v>3999</v>
      </c>
      <c r="I2442" s="287">
        <f t="shared" si="40"/>
        <v>-1</v>
      </c>
    </row>
    <row r="2443" spans="5:9" x14ac:dyDescent="0.3">
      <c r="E2443" s="76"/>
      <c r="F2443" s="76"/>
      <c r="G2443" s="76" t="s">
        <v>4075</v>
      </c>
      <c r="H2443" s="76" t="s">
        <v>4000</v>
      </c>
      <c r="I2443" s="287">
        <f t="shared" si="40"/>
        <v>-1</v>
      </c>
    </row>
    <row r="2444" spans="5:9" x14ac:dyDescent="0.3">
      <c r="E2444" s="76"/>
      <c r="F2444" s="76"/>
      <c r="G2444" s="76" t="s">
        <v>4075</v>
      </c>
      <c r="H2444" s="76" t="s">
        <v>4000</v>
      </c>
      <c r="I2444" s="287">
        <f t="shared" si="40"/>
        <v>-1</v>
      </c>
    </row>
    <row r="2445" spans="5:9" x14ac:dyDescent="0.3">
      <c r="E2445" s="76"/>
      <c r="F2445" s="76"/>
      <c r="G2445" s="76" t="s">
        <v>3370</v>
      </c>
      <c r="H2445" s="76" t="s">
        <v>4001</v>
      </c>
      <c r="I2445" s="287">
        <f t="shared" si="40"/>
        <v>-1</v>
      </c>
    </row>
    <row r="2446" spans="5:9" x14ac:dyDescent="0.3">
      <c r="E2446" s="76"/>
      <c r="F2446" s="76"/>
      <c r="G2446" s="76" t="s">
        <v>101</v>
      </c>
      <c r="H2446" s="76" t="s">
        <v>4001</v>
      </c>
      <c r="I2446" s="287">
        <f t="shared" si="40"/>
        <v>-1</v>
      </c>
    </row>
    <row r="2447" spans="5:9" x14ac:dyDescent="0.3">
      <c r="E2447" s="76"/>
      <c r="F2447" s="76"/>
      <c r="G2447" s="76" t="s">
        <v>162</v>
      </c>
      <c r="H2447" s="76" t="s">
        <v>4001</v>
      </c>
      <c r="I2447" s="287">
        <f t="shared" si="40"/>
        <v>-1</v>
      </c>
    </row>
    <row r="2448" spans="5:9" x14ac:dyDescent="0.3">
      <c r="E2448" s="76"/>
      <c r="F2448" s="76"/>
      <c r="G2448" s="76" t="s">
        <v>418</v>
      </c>
      <c r="H2448" s="76" t="s">
        <v>4002</v>
      </c>
      <c r="I2448" s="287">
        <f t="shared" si="40"/>
        <v>0.20519999999999997</v>
      </c>
    </row>
    <row r="2449" spans="5:9" x14ac:dyDescent="0.3">
      <c r="E2449" s="76"/>
      <c r="F2449" s="76"/>
      <c r="G2449" s="76" t="s">
        <v>488</v>
      </c>
      <c r="H2449" s="76" t="s">
        <v>4003</v>
      </c>
      <c r="I2449" s="287">
        <f t="shared" si="40"/>
        <v>-1</v>
      </c>
    </row>
    <row r="2450" spans="5:9" x14ac:dyDescent="0.3">
      <c r="E2450" s="76"/>
      <c r="F2450" s="76"/>
      <c r="G2450" s="76" t="s">
        <v>101</v>
      </c>
      <c r="H2450" s="76" t="s">
        <v>4004</v>
      </c>
      <c r="I2450" s="287">
        <f t="shared" si="40"/>
        <v>-1</v>
      </c>
    </row>
    <row r="2451" spans="5:9" x14ac:dyDescent="0.3">
      <c r="E2451" s="76"/>
      <c r="F2451" s="76"/>
      <c r="G2451" s="76" t="s">
        <v>162</v>
      </c>
      <c r="H2451" s="76" t="s">
        <v>4005</v>
      </c>
      <c r="I2451" s="287">
        <f t="shared" si="40"/>
        <v>-1</v>
      </c>
    </row>
    <row r="2452" spans="5:9" x14ac:dyDescent="0.3">
      <c r="E2452" s="76"/>
      <c r="F2452" s="76"/>
      <c r="G2452" s="76" t="s">
        <v>162</v>
      </c>
      <c r="H2452" s="76" t="s">
        <v>4006</v>
      </c>
      <c r="I2452" s="287">
        <f t="shared" si="40"/>
        <v>-1</v>
      </c>
    </row>
    <row r="2453" spans="5:9" x14ac:dyDescent="0.3">
      <c r="E2453" s="76"/>
      <c r="F2453" s="76"/>
      <c r="G2453" s="76" t="s">
        <v>162</v>
      </c>
      <c r="H2453" s="76" t="s">
        <v>4006</v>
      </c>
      <c r="I2453" s="287">
        <f t="shared" si="40"/>
        <v>-1</v>
      </c>
    </row>
    <row r="2454" spans="5:9" x14ac:dyDescent="0.3">
      <c r="E2454" s="76"/>
      <c r="F2454" s="76"/>
      <c r="G2454" s="76" t="s">
        <v>338</v>
      </c>
      <c r="H2454" s="76" t="s">
        <v>4007</v>
      </c>
      <c r="I2454" s="287">
        <f t="shared" si="40"/>
        <v>-1</v>
      </c>
    </row>
    <row r="2455" spans="5:9" x14ac:dyDescent="0.3">
      <c r="E2455" s="76"/>
      <c r="F2455" s="76"/>
      <c r="G2455" s="76" t="s">
        <v>338</v>
      </c>
      <c r="H2455" s="76" t="s">
        <v>4007</v>
      </c>
      <c r="I2455" s="287">
        <f t="shared" si="40"/>
        <v>-1</v>
      </c>
    </row>
    <row r="2456" spans="5:9" x14ac:dyDescent="0.3">
      <c r="E2456" s="76"/>
      <c r="F2456" s="76"/>
      <c r="G2456" s="76" t="s">
        <v>4149</v>
      </c>
      <c r="H2456" s="76" t="s">
        <v>4008</v>
      </c>
      <c r="I2456" s="287">
        <f t="shared" si="40"/>
        <v>-1</v>
      </c>
    </row>
    <row r="2457" spans="5:9" x14ac:dyDescent="0.3">
      <c r="E2457" s="76"/>
      <c r="F2457" s="76"/>
      <c r="G2457" s="76" t="s">
        <v>4149</v>
      </c>
      <c r="H2457" s="76" t="s">
        <v>4009</v>
      </c>
      <c r="I2457" s="287">
        <f t="shared" si="40"/>
        <v>-1</v>
      </c>
    </row>
    <row r="2458" spans="5:9" x14ac:dyDescent="0.3">
      <c r="E2458" s="76"/>
      <c r="F2458" s="76"/>
      <c r="G2458" s="76" t="s">
        <v>3794</v>
      </c>
      <c r="H2458" s="76" t="s">
        <v>4010</v>
      </c>
      <c r="I2458" s="287">
        <f t="shared" si="40"/>
        <v>-1</v>
      </c>
    </row>
    <row r="2459" spans="5:9" x14ac:dyDescent="0.3">
      <c r="E2459" s="76"/>
      <c r="F2459" s="76"/>
      <c r="G2459" s="76" t="s">
        <v>4150</v>
      </c>
      <c r="H2459" s="76" t="s">
        <v>4011</v>
      </c>
      <c r="I2459" s="287">
        <f t="shared" si="40"/>
        <v>-1</v>
      </c>
    </row>
    <row r="2460" spans="5:9" x14ac:dyDescent="0.3">
      <c r="E2460" s="76"/>
      <c r="F2460" s="76"/>
      <c r="G2460" s="76" t="s">
        <v>338</v>
      </c>
      <c r="H2460" s="76" t="s">
        <v>4012</v>
      </c>
      <c r="I2460" s="287">
        <f t="shared" si="40"/>
        <v>-1</v>
      </c>
    </row>
    <row r="2461" spans="5:9" x14ac:dyDescent="0.3">
      <c r="E2461" s="76"/>
      <c r="F2461" s="76"/>
      <c r="G2461" s="76" t="s">
        <v>468</v>
      </c>
      <c r="H2461" s="76" t="s">
        <v>4013</v>
      </c>
      <c r="I2461" s="287">
        <f t="shared" si="40"/>
        <v>-1</v>
      </c>
    </row>
    <row r="2462" spans="5:9" x14ac:dyDescent="0.3">
      <c r="E2462" s="76"/>
      <c r="F2462" s="76"/>
      <c r="G2462" s="76" t="s">
        <v>466</v>
      </c>
      <c r="H2462" s="76" t="s">
        <v>4014</v>
      </c>
      <c r="I2462" s="287">
        <f t="shared" si="40"/>
        <v>0.21866249999999998</v>
      </c>
    </row>
    <row r="2463" spans="5:9" x14ac:dyDescent="0.3">
      <c r="E2463" s="76"/>
      <c r="F2463" s="76"/>
      <c r="G2463" s="76" t="s">
        <v>468</v>
      </c>
      <c r="H2463" s="76" t="s">
        <v>4014</v>
      </c>
      <c r="I2463" s="287">
        <f t="shared" si="40"/>
        <v>-1</v>
      </c>
    </row>
    <row r="2464" spans="5:9" x14ac:dyDescent="0.3">
      <c r="E2464" s="76"/>
      <c r="F2464" s="76"/>
      <c r="G2464" s="76" t="s">
        <v>466</v>
      </c>
      <c r="H2464" s="76" t="s">
        <v>4015</v>
      </c>
      <c r="I2464" s="287">
        <f t="shared" si="40"/>
        <v>0.21866249999999998</v>
      </c>
    </row>
    <row r="2465" spans="5:9" x14ac:dyDescent="0.3">
      <c r="E2465" s="76"/>
      <c r="F2465" s="76"/>
      <c r="G2465" s="76" t="s">
        <v>4150</v>
      </c>
      <c r="H2465" s="76" t="s">
        <v>4015</v>
      </c>
      <c r="I2465" s="287">
        <f t="shared" si="40"/>
        <v>-1</v>
      </c>
    </row>
    <row r="2466" spans="5:9" x14ac:dyDescent="0.3">
      <c r="E2466" s="76"/>
      <c r="F2466" s="76"/>
      <c r="G2466" s="76" t="s">
        <v>487</v>
      </c>
      <c r="H2466" s="76" t="s">
        <v>4016</v>
      </c>
      <c r="I2466" s="287">
        <f t="shared" si="40"/>
        <v>-1</v>
      </c>
    </row>
    <row r="2467" spans="5:9" x14ac:dyDescent="0.3">
      <c r="E2467" s="76"/>
      <c r="F2467" s="76"/>
      <c r="G2467" s="76" t="s">
        <v>3370</v>
      </c>
      <c r="H2467" s="76" t="s">
        <v>4016</v>
      </c>
      <c r="I2467" s="287">
        <f t="shared" si="40"/>
        <v>-1</v>
      </c>
    </row>
    <row r="2468" spans="5:9" x14ac:dyDescent="0.3">
      <c r="E2468" s="76"/>
      <c r="F2468" s="76"/>
      <c r="G2468" s="76" t="s">
        <v>487</v>
      </c>
      <c r="H2468" s="76" t="s">
        <v>4017</v>
      </c>
      <c r="I2468" s="287">
        <f t="shared" si="40"/>
        <v>-1</v>
      </c>
    </row>
    <row r="2469" spans="5:9" x14ac:dyDescent="0.3">
      <c r="E2469" s="76"/>
      <c r="F2469" s="76"/>
      <c r="G2469" s="76" t="s">
        <v>466</v>
      </c>
      <c r="H2469" s="76" t="s">
        <v>4018</v>
      </c>
      <c r="I2469" s="287">
        <f t="shared" si="40"/>
        <v>0.21866249999999998</v>
      </c>
    </row>
    <row r="2470" spans="5:9" x14ac:dyDescent="0.3">
      <c r="E2470" s="76"/>
      <c r="F2470" s="76"/>
      <c r="G2470" s="76" t="s">
        <v>338</v>
      </c>
      <c r="H2470" s="76" t="s">
        <v>4019</v>
      </c>
      <c r="I2470" s="287">
        <f t="shared" si="40"/>
        <v>-1</v>
      </c>
    </row>
    <row r="2471" spans="5:9" x14ac:dyDescent="0.3">
      <c r="E2471" s="76"/>
      <c r="F2471" s="76"/>
      <c r="G2471" s="76" t="s">
        <v>468</v>
      </c>
      <c r="H2471" s="76" t="s">
        <v>4020</v>
      </c>
      <c r="I2471" s="287">
        <f t="shared" si="40"/>
        <v>-1</v>
      </c>
    </row>
    <row r="2472" spans="5:9" x14ac:dyDescent="0.3">
      <c r="E2472" s="76"/>
      <c r="F2472" s="76"/>
      <c r="G2472" s="76" t="s">
        <v>468</v>
      </c>
      <c r="H2472" s="76" t="s">
        <v>4021</v>
      </c>
      <c r="I2472" s="287">
        <f t="shared" si="40"/>
        <v>-1</v>
      </c>
    </row>
    <row r="2473" spans="5:9" x14ac:dyDescent="0.3">
      <c r="E2473" s="76"/>
      <c r="F2473" s="76"/>
      <c r="G2473" s="76" t="s">
        <v>4150</v>
      </c>
      <c r="H2473" s="76" t="s">
        <v>4021</v>
      </c>
      <c r="I2473" s="287">
        <f t="shared" si="40"/>
        <v>-1</v>
      </c>
    </row>
    <row r="2474" spans="5:9" x14ac:dyDescent="0.3">
      <c r="E2474" s="76"/>
      <c r="F2474" s="76"/>
      <c r="G2474" s="76" t="s">
        <v>468</v>
      </c>
      <c r="H2474" s="76" t="s">
        <v>4022</v>
      </c>
      <c r="I2474" s="287">
        <f t="shared" si="40"/>
        <v>-1</v>
      </c>
    </row>
    <row r="2475" spans="5:9" x14ac:dyDescent="0.3">
      <c r="E2475" s="76"/>
      <c r="F2475" s="76"/>
      <c r="G2475" s="76" t="s">
        <v>466</v>
      </c>
      <c r="H2475" s="76" t="s">
        <v>4023</v>
      </c>
      <c r="I2475" s="287">
        <f t="shared" si="40"/>
        <v>0.21866249999999998</v>
      </c>
    </row>
    <row r="2476" spans="5:9" x14ac:dyDescent="0.3">
      <c r="E2476" s="76"/>
      <c r="F2476" s="76"/>
      <c r="G2476" s="76" t="s">
        <v>487</v>
      </c>
      <c r="H2476" s="76" t="s">
        <v>4024</v>
      </c>
      <c r="I2476" s="287">
        <f t="shared" si="40"/>
        <v>-1</v>
      </c>
    </row>
    <row r="2477" spans="5:9" x14ac:dyDescent="0.3">
      <c r="E2477" s="76"/>
      <c r="F2477" s="76"/>
      <c r="G2477" s="76" t="s">
        <v>466</v>
      </c>
      <c r="H2477" s="76" t="s">
        <v>4024</v>
      </c>
      <c r="I2477" s="287">
        <f t="shared" si="40"/>
        <v>0.21866249999999998</v>
      </c>
    </row>
    <row r="2478" spans="5:9" x14ac:dyDescent="0.3">
      <c r="E2478" s="76"/>
      <c r="F2478" s="76"/>
      <c r="G2478" s="76" t="s">
        <v>487</v>
      </c>
      <c r="H2478" s="76" t="s">
        <v>4025</v>
      </c>
      <c r="I2478" s="287">
        <f t="shared" si="40"/>
        <v>-1</v>
      </c>
    </row>
    <row r="2479" spans="5:9" x14ac:dyDescent="0.3">
      <c r="E2479" s="76"/>
      <c r="F2479" s="76"/>
      <c r="G2479" s="76" t="s">
        <v>4150</v>
      </c>
      <c r="H2479" s="76" t="s">
        <v>4025</v>
      </c>
      <c r="I2479" s="287">
        <f t="shared" si="40"/>
        <v>-1</v>
      </c>
    </row>
    <row r="2480" spans="5:9" x14ac:dyDescent="0.3">
      <c r="E2480" s="76"/>
      <c r="F2480" s="76"/>
      <c r="G2480" s="76" t="s">
        <v>427</v>
      </c>
      <c r="H2480" s="76" t="s">
        <v>4026</v>
      </c>
      <c r="I2480" s="287">
        <f t="shared" si="40"/>
        <v>0.27691406250000006</v>
      </c>
    </row>
    <row r="2481" spans="5:9" x14ac:dyDescent="0.3">
      <c r="E2481" s="76"/>
      <c r="F2481" s="76"/>
      <c r="G2481" s="76" t="s">
        <v>466</v>
      </c>
      <c r="H2481" s="76" t="s">
        <v>4027</v>
      </c>
      <c r="I2481" s="287">
        <f t="shared" si="40"/>
        <v>0.21866249999999998</v>
      </c>
    </row>
    <row r="2482" spans="5:9" x14ac:dyDescent="0.3">
      <c r="E2482" s="76"/>
      <c r="F2482" s="76"/>
      <c r="G2482" s="76" t="s">
        <v>466</v>
      </c>
      <c r="H2482" s="76" t="s">
        <v>4028</v>
      </c>
      <c r="I2482" s="287">
        <f t="shared" si="40"/>
        <v>0.21866249999999998</v>
      </c>
    </row>
    <row r="2483" spans="5:9" x14ac:dyDescent="0.3">
      <c r="E2483" s="76"/>
      <c r="F2483" s="76"/>
      <c r="G2483" s="76" t="s">
        <v>466</v>
      </c>
      <c r="H2483" s="76" t="s">
        <v>4028</v>
      </c>
      <c r="I2483" s="287">
        <f t="shared" si="40"/>
        <v>0.21866249999999998</v>
      </c>
    </row>
    <row r="2484" spans="5:9" x14ac:dyDescent="0.3">
      <c r="E2484" s="76"/>
      <c r="F2484" s="76"/>
      <c r="G2484" s="76" t="s">
        <v>466</v>
      </c>
      <c r="H2484" s="76" t="s">
        <v>4029</v>
      </c>
      <c r="I2484" s="287">
        <f t="shared" si="40"/>
        <v>0.21866249999999998</v>
      </c>
    </row>
    <row r="2485" spans="5:9" x14ac:dyDescent="0.3">
      <c r="E2485" s="76"/>
      <c r="F2485" s="76"/>
      <c r="G2485" s="76" t="s">
        <v>466</v>
      </c>
      <c r="H2485" s="76" t="s">
        <v>4030</v>
      </c>
      <c r="I2485" s="287">
        <f t="shared" si="40"/>
        <v>0.21866249999999998</v>
      </c>
    </row>
    <row r="2486" spans="5:9" x14ac:dyDescent="0.3">
      <c r="E2486" s="76"/>
      <c r="F2486" s="76"/>
      <c r="G2486" s="76" t="s">
        <v>468</v>
      </c>
      <c r="H2486" s="76" t="s">
        <v>4030</v>
      </c>
      <c r="I2486" s="287">
        <f t="shared" si="40"/>
        <v>-1</v>
      </c>
    </row>
    <row r="2487" spans="5:9" x14ac:dyDescent="0.3">
      <c r="E2487" s="76"/>
      <c r="F2487" s="76"/>
      <c r="G2487" s="76" t="s">
        <v>487</v>
      </c>
      <c r="H2487" s="76" t="s">
        <v>4031</v>
      </c>
      <c r="I2487" s="287">
        <f t="shared" si="40"/>
        <v>-1</v>
      </c>
    </row>
    <row r="2488" spans="5:9" x14ac:dyDescent="0.3">
      <c r="E2488" s="76"/>
      <c r="F2488" s="76"/>
      <c r="G2488" s="76" t="s">
        <v>466</v>
      </c>
      <c r="H2488" s="76" t="s">
        <v>4032</v>
      </c>
      <c r="I2488" s="287">
        <f t="shared" si="40"/>
        <v>0.21866249999999998</v>
      </c>
    </row>
    <row r="2489" spans="5:9" x14ac:dyDescent="0.3">
      <c r="E2489" s="76"/>
      <c r="F2489" s="76"/>
      <c r="G2489" s="76" t="s">
        <v>4150</v>
      </c>
      <c r="H2489" s="76" t="s">
        <v>4033</v>
      </c>
      <c r="I2489" s="287">
        <f t="shared" si="40"/>
        <v>-1</v>
      </c>
    </row>
    <row r="2490" spans="5:9" x14ac:dyDescent="0.3">
      <c r="E2490" s="76"/>
      <c r="F2490" s="76"/>
      <c r="G2490" s="76" t="s">
        <v>468</v>
      </c>
      <c r="H2490" s="76" t="s">
        <v>4034</v>
      </c>
      <c r="I2490" s="287">
        <f t="shared" si="40"/>
        <v>-1</v>
      </c>
    </row>
    <row r="2491" spans="5:9" x14ac:dyDescent="0.3">
      <c r="E2491" s="76"/>
      <c r="F2491" s="76"/>
      <c r="G2491" s="76" t="s">
        <v>3794</v>
      </c>
      <c r="H2491" s="76" t="s">
        <v>4035</v>
      </c>
      <c r="I2491" s="287">
        <f t="shared" si="40"/>
        <v>-1</v>
      </c>
    </row>
    <row r="2492" spans="5:9" x14ac:dyDescent="0.3">
      <c r="E2492" s="76"/>
      <c r="F2492" s="76"/>
      <c r="G2492" s="76" t="s">
        <v>3794</v>
      </c>
      <c r="H2492" s="76" t="s">
        <v>4036</v>
      </c>
      <c r="I2492" s="287">
        <f t="shared" si="40"/>
        <v>-1</v>
      </c>
    </row>
    <row r="2493" spans="5:9" x14ac:dyDescent="0.3">
      <c r="E2493" s="76"/>
      <c r="F2493" s="76"/>
      <c r="G2493" s="76" t="s">
        <v>3794</v>
      </c>
      <c r="H2493" s="76" t="s">
        <v>4037</v>
      </c>
      <c r="I2493" s="287">
        <f t="shared" si="40"/>
        <v>-1</v>
      </c>
    </row>
    <row r="2494" spans="5:9" x14ac:dyDescent="0.3">
      <c r="E2494" s="76"/>
      <c r="F2494" s="76"/>
      <c r="G2494" s="76" t="s">
        <v>418</v>
      </c>
      <c r="H2494" s="76" t="s">
        <v>4038</v>
      </c>
      <c r="I2494" s="287">
        <f t="shared" si="40"/>
        <v>0.20519999999999997</v>
      </c>
    </row>
    <row r="2495" spans="5:9" x14ac:dyDescent="0.3">
      <c r="E2495" s="76"/>
      <c r="F2495" s="76"/>
      <c r="G2495" s="76" t="s">
        <v>4122</v>
      </c>
      <c r="H2495" s="76" t="s">
        <v>4039</v>
      </c>
      <c r="I2495" s="287">
        <f t="shared" si="40"/>
        <v>-1</v>
      </c>
    </row>
    <row r="2496" spans="5:9" x14ac:dyDescent="0.3">
      <c r="E2496" s="76"/>
      <c r="F2496" s="76"/>
      <c r="G2496" s="76" t="s">
        <v>466</v>
      </c>
      <c r="H2496" s="76" t="s">
        <v>4040</v>
      </c>
      <c r="I2496" s="287">
        <f t="shared" si="40"/>
        <v>0.21866249999999998</v>
      </c>
    </row>
    <row r="2497" spans="5:9" x14ac:dyDescent="0.3">
      <c r="E2497" s="76"/>
      <c r="F2497" s="76"/>
      <c r="G2497" s="76" t="s">
        <v>3794</v>
      </c>
      <c r="H2497" s="76" t="s">
        <v>4041</v>
      </c>
      <c r="I2497" s="287">
        <f t="shared" si="40"/>
        <v>-1</v>
      </c>
    </row>
    <row r="2498" spans="5:9" x14ac:dyDescent="0.3">
      <c r="E2498" s="76"/>
      <c r="F2498" s="76"/>
      <c r="G2498" s="76" t="s">
        <v>4147</v>
      </c>
      <c r="H2498" s="76" t="s">
        <v>4041</v>
      </c>
      <c r="I2498" s="287">
        <f t="shared" si="40"/>
        <v>-1</v>
      </c>
    </row>
    <row r="2499" spans="5:9" x14ac:dyDescent="0.3">
      <c r="E2499" s="76"/>
      <c r="F2499" s="76"/>
      <c r="G2499" s="76" t="s">
        <v>3794</v>
      </c>
      <c r="H2499" s="76" t="s">
        <v>4042</v>
      </c>
      <c r="I2499" s="287">
        <f t="shared" si="40"/>
        <v>-1</v>
      </c>
    </row>
    <row r="2500" spans="5:9" x14ac:dyDescent="0.3">
      <c r="E2500" s="76"/>
      <c r="F2500" s="76"/>
      <c r="G2500" s="76" t="s">
        <v>4153</v>
      </c>
      <c r="H2500" s="76" t="s">
        <v>4042</v>
      </c>
      <c r="I2500" s="287">
        <f t="shared" ref="I2500:I2563" si="41">IFERROR(AVERAGEIF(D$3:D$660,G2500,C$3:C$660),-1)</f>
        <v>-1</v>
      </c>
    </row>
    <row r="2501" spans="5:9" x14ac:dyDescent="0.3">
      <c r="E2501" s="76"/>
      <c r="F2501" s="76"/>
      <c r="G2501" s="76" t="s">
        <v>162</v>
      </c>
      <c r="H2501" s="76" t="s">
        <v>4043</v>
      </c>
      <c r="I2501" s="287">
        <f t="shared" si="41"/>
        <v>-1</v>
      </c>
    </row>
    <row r="2502" spans="5:9" x14ac:dyDescent="0.3">
      <c r="E2502" s="76"/>
      <c r="F2502" s="76"/>
      <c r="G2502" s="76" t="s">
        <v>4074</v>
      </c>
      <c r="H2502" s="76" t="s">
        <v>4044</v>
      </c>
      <c r="I2502" s="287">
        <f t="shared" si="41"/>
        <v>1.0594852150537635</v>
      </c>
    </row>
    <row r="2503" spans="5:9" x14ac:dyDescent="0.3">
      <c r="E2503" s="76"/>
      <c r="F2503" s="76"/>
      <c r="G2503" s="76" t="s">
        <v>4053</v>
      </c>
      <c r="H2503" s="76" t="s">
        <v>4045</v>
      </c>
      <c r="I2503" s="287">
        <f t="shared" si="41"/>
        <v>0.46655555555555545</v>
      </c>
    </row>
    <row r="2504" spans="5:9" x14ac:dyDescent="0.3">
      <c r="E2504" s="76"/>
      <c r="F2504" s="76"/>
      <c r="G2504" s="76" t="s">
        <v>4053</v>
      </c>
      <c r="H2504" s="76" t="s">
        <v>4046</v>
      </c>
      <c r="I2504" s="287">
        <f t="shared" si="41"/>
        <v>0.46655555555555545</v>
      </c>
    </row>
    <row r="2505" spans="5:9" x14ac:dyDescent="0.3">
      <c r="E2505" s="76"/>
      <c r="F2505" s="76"/>
      <c r="G2505" s="76" t="s">
        <v>4141</v>
      </c>
      <c r="H2505" s="76" t="s">
        <v>4046</v>
      </c>
      <c r="I2505" s="287">
        <f t="shared" si="41"/>
        <v>-1</v>
      </c>
    </row>
    <row r="2506" spans="5:9" x14ac:dyDescent="0.3">
      <c r="E2506" s="76"/>
      <c r="F2506" s="76"/>
      <c r="G2506" s="76" t="s">
        <v>4053</v>
      </c>
      <c r="H2506" s="76" t="s">
        <v>4047</v>
      </c>
      <c r="I2506" s="287">
        <f t="shared" si="41"/>
        <v>0.46655555555555545</v>
      </c>
    </row>
    <row r="2507" spans="5:9" x14ac:dyDescent="0.3">
      <c r="E2507" s="76"/>
      <c r="F2507" s="76"/>
      <c r="G2507" s="76" t="s">
        <v>485</v>
      </c>
      <c r="H2507" s="76" t="s">
        <v>4047</v>
      </c>
      <c r="I2507" s="287">
        <f t="shared" si="41"/>
        <v>-1</v>
      </c>
    </row>
    <row r="2508" spans="5:9" x14ac:dyDescent="0.3">
      <c r="E2508" s="76"/>
      <c r="F2508" s="76"/>
      <c r="G2508" s="76" t="s">
        <v>475</v>
      </c>
      <c r="H2508" s="76" t="s">
        <v>4048</v>
      </c>
      <c r="I2508" s="287">
        <f t="shared" si="41"/>
        <v>-1</v>
      </c>
    </row>
    <row r="2509" spans="5:9" x14ac:dyDescent="0.3">
      <c r="E2509" s="76"/>
      <c r="F2509" s="76"/>
      <c r="G2509" s="76" t="s">
        <v>4053</v>
      </c>
      <c r="H2509" s="76" t="s">
        <v>4049</v>
      </c>
      <c r="I2509" s="287">
        <f t="shared" si="41"/>
        <v>0.46655555555555545</v>
      </c>
    </row>
    <row r="2510" spans="5:9" x14ac:dyDescent="0.3">
      <c r="E2510" s="76"/>
      <c r="F2510" s="76"/>
      <c r="G2510" s="76" t="s">
        <v>4053</v>
      </c>
      <c r="H2510" s="76" t="s">
        <v>4049</v>
      </c>
      <c r="I2510" s="287">
        <f t="shared" si="41"/>
        <v>0.46655555555555545</v>
      </c>
    </row>
    <row r="2511" spans="5:9" x14ac:dyDescent="0.3">
      <c r="E2511" s="76"/>
      <c r="F2511" s="76"/>
      <c r="G2511" s="76" t="s">
        <v>176</v>
      </c>
      <c r="H2511" s="76" t="s">
        <v>4049</v>
      </c>
      <c r="I2511" s="287">
        <f t="shared" si="41"/>
        <v>-1</v>
      </c>
    </row>
    <row r="2512" spans="5:9" x14ac:dyDescent="0.3">
      <c r="E2512" s="76"/>
      <c r="F2512" s="76"/>
      <c r="G2512" s="76" t="s">
        <v>4053</v>
      </c>
      <c r="H2512" s="76" t="s">
        <v>4050</v>
      </c>
      <c r="I2512" s="287">
        <f t="shared" si="41"/>
        <v>0.46655555555555545</v>
      </c>
    </row>
    <row r="2513" spans="5:9" x14ac:dyDescent="0.3">
      <c r="E2513" s="76"/>
      <c r="F2513" s="76"/>
      <c r="G2513" s="76" t="s">
        <v>4053</v>
      </c>
      <c r="H2513" s="76" t="s">
        <v>4050</v>
      </c>
      <c r="I2513" s="287">
        <f t="shared" si="41"/>
        <v>0.46655555555555545</v>
      </c>
    </row>
    <row r="2514" spans="5:9" x14ac:dyDescent="0.3">
      <c r="E2514" s="76"/>
      <c r="F2514" s="76"/>
      <c r="G2514" s="76" t="s">
        <v>485</v>
      </c>
      <c r="H2514" s="76" t="s">
        <v>4051</v>
      </c>
      <c r="I2514" s="287">
        <f t="shared" si="41"/>
        <v>-1</v>
      </c>
    </row>
    <row r="2515" spans="5:9" x14ac:dyDescent="0.3">
      <c r="E2515" s="76"/>
      <c r="F2515" s="76"/>
      <c r="G2515" s="76" t="s">
        <v>4053</v>
      </c>
      <c r="H2515" s="76" t="s">
        <v>4051</v>
      </c>
      <c r="I2515" s="287">
        <f t="shared" si="41"/>
        <v>0.46655555555555545</v>
      </c>
    </row>
    <row r="2516" spans="5:9" x14ac:dyDescent="0.3">
      <c r="E2516" s="76"/>
      <c r="F2516" s="76"/>
      <c r="G2516" s="76" t="s">
        <v>4053</v>
      </c>
      <c r="H2516" s="76" t="s">
        <v>4052</v>
      </c>
      <c r="I2516" s="287">
        <f t="shared" si="41"/>
        <v>0.46655555555555545</v>
      </c>
    </row>
    <row r="2517" spans="5:9" x14ac:dyDescent="0.3">
      <c r="E2517" s="76"/>
      <c r="F2517" s="76"/>
      <c r="G2517" s="76" t="s">
        <v>4053</v>
      </c>
      <c r="H2517" s="76" t="s">
        <v>4052</v>
      </c>
      <c r="I2517" s="287">
        <f t="shared" si="41"/>
        <v>0.46655555555555545</v>
      </c>
    </row>
    <row r="2518" spans="5:9" x14ac:dyDescent="0.3">
      <c r="E2518" s="76"/>
      <c r="F2518" s="76"/>
      <c r="G2518" s="76" t="s">
        <v>4148</v>
      </c>
      <c r="H2518" s="76" t="s">
        <v>4053</v>
      </c>
      <c r="I2518" s="287">
        <f t="shared" si="41"/>
        <v>-1</v>
      </c>
    </row>
    <row r="2519" spans="5:9" x14ac:dyDescent="0.3">
      <c r="E2519" s="76"/>
      <c r="F2519" s="76"/>
      <c r="G2519" s="76" t="s">
        <v>4141</v>
      </c>
      <c r="H2519" s="76" t="s">
        <v>4053</v>
      </c>
      <c r="I2519" s="287">
        <f t="shared" si="41"/>
        <v>-1</v>
      </c>
    </row>
    <row r="2520" spans="5:9" x14ac:dyDescent="0.3">
      <c r="E2520" s="76"/>
      <c r="F2520" s="76"/>
      <c r="G2520" s="76" t="s">
        <v>492</v>
      </c>
      <c r="H2520" s="76" t="s">
        <v>4053</v>
      </c>
      <c r="I2520" s="287">
        <f t="shared" si="41"/>
        <v>-1</v>
      </c>
    </row>
    <row r="2521" spans="5:9" x14ac:dyDescent="0.3">
      <c r="E2521" s="76"/>
      <c r="F2521" s="76"/>
      <c r="G2521" s="76" t="s">
        <v>3406</v>
      </c>
      <c r="H2521" s="76" t="s">
        <v>4053</v>
      </c>
      <c r="I2521" s="287">
        <f t="shared" si="41"/>
        <v>-1</v>
      </c>
    </row>
    <row r="2522" spans="5:9" x14ac:dyDescent="0.3">
      <c r="E2522" s="76"/>
      <c r="F2522" s="76"/>
      <c r="G2522" s="76" t="s">
        <v>393</v>
      </c>
      <c r="H2522" s="76" t="s">
        <v>4054</v>
      </c>
      <c r="I2522" s="287">
        <f t="shared" si="41"/>
        <v>0.52942857142857147</v>
      </c>
    </row>
    <row r="2523" spans="5:9" x14ac:dyDescent="0.3">
      <c r="E2523" s="76"/>
      <c r="F2523" s="76"/>
      <c r="G2523" s="76" t="s">
        <v>393</v>
      </c>
      <c r="H2523" s="76" t="s">
        <v>4055</v>
      </c>
      <c r="I2523" s="287">
        <f t="shared" si="41"/>
        <v>0.52942857142857147</v>
      </c>
    </row>
    <row r="2524" spans="5:9" x14ac:dyDescent="0.3">
      <c r="E2524" s="76"/>
      <c r="F2524" s="76"/>
      <c r="G2524" s="76" t="s">
        <v>475</v>
      </c>
      <c r="H2524" s="76" t="s">
        <v>4056</v>
      </c>
      <c r="I2524" s="287">
        <f t="shared" si="41"/>
        <v>-1</v>
      </c>
    </row>
    <row r="2525" spans="5:9" x14ac:dyDescent="0.3">
      <c r="E2525" s="76"/>
      <c r="F2525" s="76"/>
      <c r="G2525" s="76" t="s">
        <v>4074</v>
      </c>
      <c r="H2525" s="76" t="s">
        <v>4057</v>
      </c>
      <c r="I2525" s="287">
        <f t="shared" si="41"/>
        <v>1.0594852150537635</v>
      </c>
    </row>
    <row r="2526" spans="5:9" x14ac:dyDescent="0.3">
      <c r="E2526" s="76"/>
      <c r="F2526" s="76"/>
      <c r="G2526" s="76" t="s">
        <v>492</v>
      </c>
      <c r="H2526" s="76" t="s">
        <v>4058</v>
      </c>
      <c r="I2526" s="287">
        <f t="shared" si="41"/>
        <v>-1</v>
      </c>
    </row>
    <row r="2527" spans="5:9" x14ac:dyDescent="0.3">
      <c r="E2527" s="76"/>
      <c r="F2527" s="76"/>
      <c r="G2527" s="76" t="s">
        <v>475</v>
      </c>
      <c r="H2527" s="76" t="s">
        <v>4059</v>
      </c>
      <c r="I2527" s="287">
        <f t="shared" si="41"/>
        <v>-1</v>
      </c>
    </row>
    <row r="2528" spans="5:9" x14ac:dyDescent="0.3">
      <c r="E2528" s="76"/>
      <c r="F2528" s="76"/>
      <c r="G2528" s="76" t="s">
        <v>4141</v>
      </c>
      <c r="H2528" s="76" t="s">
        <v>4059</v>
      </c>
      <c r="I2528" s="287">
        <f t="shared" si="41"/>
        <v>-1</v>
      </c>
    </row>
    <row r="2529" spans="5:9" x14ac:dyDescent="0.3">
      <c r="E2529" s="76"/>
      <c r="F2529" s="76"/>
      <c r="G2529" s="76" t="s">
        <v>492</v>
      </c>
      <c r="H2529" s="76" t="s">
        <v>4060</v>
      </c>
      <c r="I2529" s="287">
        <f t="shared" si="41"/>
        <v>-1</v>
      </c>
    </row>
    <row r="2530" spans="5:9" x14ac:dyDescent="0.3">
      <c r="E2530" s="76"/>
      <c r="F2530" s="76"/>
      <c r="G2530" s="76" t="s">
        <v>435</v>
      </c>
      <c r="H2530" s="76" t="s">
        <v>4061</v>
      </c>
      <c r="I2530" s="287">
        <f t="shared" si="41"/>
        <v>-1</v>
      </c>
    </row>
    <row r="2531" spans="5:9" x14ac:dyDescent="0.3">
      <c r="E2531" s="76"/>
      <c r="F2531" s="76"/>
      <c r="G2531" s="76" t="s">
        <v>4127</v>
      </c>
      <c r="H2531" s="76" t="s">
        <v>4062</v>
      </c>
      <c r="I2531" s="287">
        <f t="shared" si="41"/>
        <v>-1</v>
      </c>
    </row>
    <row r="2532" spans="5:9" x14ac:dyDescent="0.3">
      <c r="E2532" s="76"/>
      <c r="F2532" s="76"/>
      <c r="G2532" s="76" t="s">
        <v>4076</v>
      </c>
      <c r="H2532" s="76" t="s">
        <v>4062</v>
      </c>
      <c r="I2532" s="287">
        <f t="shared" si="41"/>
        <v>-1</v>
      </c>
    </row>
    <row r="2533" spans="5:9" x14ac:dyDescent="0.3">
      <c r="E2533" s="76"/>
      <c r="F2533" s="76"/>
      <c r="G2533" s="76" t="s">
        <v>437</v>
      </c>
      <c r="H2533" s="76" t="s">
        <v>4063</v>
      </c>
      <c r="I2533" s="287">
        <f t="shared" si="41"/>
        <v>1.0803636363636364</v>
      </c>
    </row>
    <row r="2534" spans="5:9" x14ac:dyDescent="0.3">
      <c r="E2534" s="76"/>
      <c r="F2534" s="76"/>
      <c r="G2534" s="76" t="s">
        <v>455</v>
      </c>
      <c r="H2534" s="76" t="s">
        <v>4064</v>
      </c>
      <c r="I2534" s="287">
        <f t="shared" si="41"/>
        <v>1.2164926470588233</v>
      </c>
    </row>
    <row r="2535" spans="5:9" x14ac:dyDescent="0.3">
      <c r="E2535" s="76"/>
      <c r="F2535" s="76"/>
      <c r="G2535" s="76" t="s">
        <v>429</v>
      </c>
      <c r="H2535" s="76" t="s">
        <v>1787</v>
      </c>
      <c r="I2535" s="287">
        <f t="shared" si="41"/>
        <v>0.22149999999999997</v>
      </c>
    </row>
    <row r="2536" spans="5:9" x14ac:dyDescent="0.3">
      <c r="E2536" s="76"/>
      <c r="F2536" s="76"/>
      <c r="G2536" s="76" t="s">
        <v>481</v>
      </c>
      <c r="H2536" s="76" t="s">
        <v>1787</v>
      </c>
      <c r="I2536" s="287">
        <f t="shared" si="41"/>
        <v>0.25125747863247883</v>
      </c>
    </row>
    <row r="2537" spans="5:9" x14ac:dyDescent="0.3">
      <c r="E2537" s="76"/>
      <c r="F2537" s="76"/>
      <c r="G2537" s="76" t="s">
        <v>3613</v>
      </c>
      <c r="H2537" s="76" t="s">
        <v>1790</v>
      </c>
      <c r="I2537" s="287">
        <f t="shared" si="41"/>
        <v>0.35910029069767435</v>
      </c>
    </row>
    <row r="2538" spans="5:9" x14ac:dyDescent="0.3">
      <c r="E2538" s="76"/>
      <c r="F2538" s="76"/>
      <c r="G2538" s="76" t="s">
        <v>3627</v>
      </c>
      <c r="H2538" s="76" t="s">
        <v>1912</v>
      </c>
      <c r="I2538" s="287">
        <f t="shared" si="41"/>
        <v>0.38822550831792918</v>
      </c>
    </row>
    <row r="2539" spans="5:9" x14ac:dyDescent="0.3">
      <c r="E2539" s="76"/>
      <c r="F2539" s="76"/>
      <c r="G2539" s="76" t="s">
        <v>3628</v>
      </c>
      <c r="H2539" s="76" t="s">
        <v>1912</v>
      </c>
      <c r="I2539" s="287">
        <f t="shared" si="41"/>
        <v>0.38530844155844185</v>
      </c>
    </row>
    <row r="2540" spans="5:9" x14ac:dyDescent="0.3">
      <c r="E2540" s="76"/>
      <c r="F2540" s="76"/>
      <c r="G2540" s="76" t="s">
        <v>3642</v>
      </c>
      <c r="H2540" s="76" t="s">
        <v>1914</v>
      </c>
      <c r="I2540" s="287">
        <f t="shared" si="41"/>
        <v>0.3887695707070708</v>
      </c>
    </row>
    <row r="2541" spans="5:9" x14ac:dyDescent="0.3">
      <c r="E2541" s="76"/>
      <c r="F2541" s="76"/>
      <c r="G2541" s="76" t="s">
        <v>3628</v>
      </c>
      <c r="H2541" s="76" t="s">
        <v>1914</v>
      </c>
      <c r="I2541" s="287">
        <f t="shared" si="41"/>
        <v>0.38530844155844185</v>
      </c>
    </row>
    <row r="2542" spans="5:9" x14ac:dyDescent="0.3">
      <c r="E2542" s="76"/>
      <c r="F2542" s="76"/>
      <c r="G2542" s="76" t="s">
        <v>3645</v>
      </c>
      <c r="H2542" s="76" t="s">
        <v>1794</v>
      </c>
      <c r="I2542" s="287">
        <f t="shared" si="41"/>
        <v>0.31274345549738225</v>
      </c>
    </row>
    <row r="2543" spans="5:9" x14ac:dyDescent="0.3">
      <c r="E2543" s="76"/>
      <c r="F2543" s="76"/>
      <c r="G2543" s="76" t="s">
        <v>3199</v>
      </c>
      <c r="H2543" s="76" t="s">
        <v>1798</v>
      </c>
      <c r="I2543" s="287">
        <f t="shared" si="41"/>
        <v>-0.34500000000000003</v>
      </c>
    </row>
    <row r="2544" spans="5:9" x14ac:dyDescent="0.3">
      <c r="E2544" s="76"/>
      <c r="F2544" s="76"/>
      <c r="G2544" s="76" t="s">
        <v>3199</v>
      </c>
      <c r="H2544" s="76" t="s">
        <v>1798</v>
      </c>
      <c r="I2544" s="287">
        <f t="shared" si="41"/>
        <v>-0.34500000000000003</v>
      </c>
    </row>
    <row r="2545" spans="5:9" x14ac:dyDescent="0.3">
      <c r="E2545" s="76"/>
      <c r="F2545" s="76"/>
      <c r="G2545" s="76" t="s">
        <v>406</v>
      </c>
      <c r="H2545" s="76" t="s">
        <v>1804</v>
      </c>
      <c r="I2545" s="287">
        <f t="shared" si="41"/>
        <v>0.15552272727272728</v>
      </c>
    </row>
    <row r="2546" spans="5:9" x14ac:dyDescent="0.3">
      <c r="E2546" s="76"/>
      <c r="F2546" s="76"/>
      <c r="G2546" s="76" t="s">
        <v>431</v>
      </c>
      <c r="H2546" s="76" t="s">
        <v>1809</v>
      </c>
      <c r="I2546" s="287">
        <f t="shared" si="41"/>
        <v>0.25531071428571428</v>
      </c>
    </row>
    <row r="2547" spans="5:9" x14ac:dyDescent="0.3">
      <c r="E2547" s="76"/>
      <c r="F2547" s="76"/>
      <c r="G2547" s="76" t="s">
        <v>4065</v>
      </c>
      <c r="H2547" s="76" t="s">
        <v>1817</v>
      </c>
      <c r="I2547" s="287">
        <f t="shared" si="41"/>
        <v>-1</v>
      </c>
    </row>
    <row r="2548" spans="5:9" x14ac:dyDescent="0.3">
      <c r="E2548" s="76"/>
      <c r="F2548" s="76"/>
      <c r="G2548" s="76" t="s">
        <v>3596</v>
      </c>
      <c r="H2548" s="76" t="s">
        <v>4065</v>
      </c>
      <c r="I2548" s="287">
        <f t="shared" si="41"/>
        <v>0.40449999999999997</v>
      </c>
    </row>
    <row r="2549" spans="5:9" x14ac:dyDescent="0.3">
      <c r="E2549" s="76"/>
      <c r="F2549" s="76"/>
      <c r="G2549" s="76" t="s">
        <v>4066</v>
      </c>
      <c r="H2549" s="76" t="s">
        <v>1820</v>
      </c>
      <c r="I2549" s="287">
        <f t="shared" si="41"/>
        <v>-1</v>
      </c>
    </row>
    <row r="2550" spans="5:9" x14ac:dyDescent="0.3">
      <c r="E2550" s="76"/>
      <c r="F2550" s="76"/>
      <c r="G2550" s="76" t="s">
        <v>3594</v>
      </c>
      <c r="H2550" s="76" t="s">
        <v>4066</v>
      </c>
      <c r="I2550" s="287">
        <f t="shared" si="41"/>
        <v>0.31007885906040283</v>
      </c>
    </row>
    <row r="2551" spans="5:9" x14ac:dyDescent="0.3">
      <c r="E2551" s="76"/>
      <c r="F2551" s="76"/>
      <c r="G2551" s="76" t="s">
        <v>3594</v>
      </c>
      <c r="H2551" s="76" t="s">
        <v>1823</v>
      </c>
      <c r="I2551" s="287">
        <f t="shared" si="41"/>
        <v>0.31007885906040283</v>
      </c>
    </row>
    <row r="2552" spans="5:9" x14ac:dyDescent="0.3">
      <c r="E2552" s="76"/>
      <c r="F2552" s="76"/>
      <c r="G2552" s="76" t="s">
        <v>3595</v>
      </c>
      <c r="H2552" s="76" t="s">
        <v>1826</v>
      </c>
      <c r="I2552" s="287">
        <f t="shared" si="41"/>
        <v>0.41049999999999998</v>
      </c>
    </row>
    <row r="2553" spans="5:9" x14ac:dyDescent="0.3">
      <c r="E2553" s="76"/>
      <c r="F2553" s="76"/>
      <c r="G2553" s="76" t="s">
        <v>399</v>
      </c>
      <c r="H2553" s="76" t="s">
        <v>1829</v>
      </c>
      <c r="I2553" s="287">
        <f t="shared" si="41"/>
        <v>-1</v>
      </c>
    </row>
    <row r="2554" spans="5:9" x14ac:dyDescent="0.3">
      <c r="E2554" s="76"/>
      <c r="F2554" s="76"/>
      <c r="G2554" s="76" t="s">
        <v>3596</v>
      </c>
      <c r="H2554" s="76" t="s">
        <v>1832</v>
      </c>
      <c r="I2554" s="287">
        <f t="shared" si="41"/>
        <v>0.40449999999999997</v>
      </c>
    </row>
    <row r="2555" spans="5:9" x14ac:dyDescent="0.3">
      <c r="E2555" s="76"/>
      <c r="F2555" s="76"/>
      <c r="G2555" s="76" t="s">
        <v>4069</v>
      </c>
      <c r="H2555" s="76" t="s">
        <v>1835</v>
      </c>
      <c r="I2555" s="287">
        <f t="shared" si="41"/>
        <v>-1</v>
      </c>
    </row>
    <row r="2556" spans="5:9" x14ac:dyDescent="0.3">
      <c r="E2556" s="76"/>
      <c r="F2556" s="76"/>
      <c r="G2556" s="76" t="s">
        <v>3151</v>
      </c>
      <c r="H2556" s="76" t="s">
        <v>1835</v>
      </c>
      <c r="I2556" s="287">
        <f t="shared" si="41"/>
        <v>-1</v>
      </c>
    </row>
    <row r="2557" spans="5:9" x14ac:dyDescent="0.3">
      <c r="E2557" s="76"/>
      <c r="F2557" s="76"/>
      <c r="G2557" s="76" t="s">
        <v>3524</v>
      </c>
      <c r="H2557" s="76" t="s">
        <v>1838</v>
      </c>
      <c r="I2557" s="287">
        <f t="shared" si="41"/>
        <v>-1</v>
      </c>
    </row>
    <row r="2558" spans="5:9" x14ac:dyDescent="0.3">
      <c r="E2558" s="76"/>
      <c r="F2558" s="76"/>
      <c r="G2558" s="76" t="s">
        <v>3601</v>
      </c>
      <c r="H2558" s="76" t="s">
        <v>1841</v>
      </c>
      <c r="I2558" s="287">
        <f t="shared" si="41"/>
        <v>0.52274999999999994</v>
      </c>
    </row>
    <row r="2559" spans="5:9" x14ac:dyDescent="0.3">
      <c r="E2559" s="76"/>
      <c r="F2559" s="76"/>
      <c r="G2559" s="76" t="s">
        <v>3614</v>
      </c>
      <c r="H2559" s="76" t="s">
        <v>1844</v>
      </c>
      <c r="I2559" s="287">
        <f t="shared" si="41"/>
        <v>0.42275000000000001</v>
      </c>
    </row>
    <row r="2560" spans="5:9" x14ac:dyDescent="0.3">
      <c r="E2560" s="76"/>
      <c r="F2560" s="76"/>
      <c r="G2560" s="76" t="s">
        <v>4067</v>
      </c>
      <c r="H2560" s="76" t="s">
        <v>1847</v>
      </c>
      <c r="I2560" s="287">
        <f t="shared" si="41"/>
        <v>-1</v>
      </c>
    </row>
    <row r="2561" spans="5:9" x14ac:dyDescent="0.3">
      <c r="E2561" s="76"/>
      <c r="F2561" s="76"/>
      <c r="G2561" s="76" t="s">
        <v>3622</v>
      </c>
      <c r="H2561" s="76" t="s">
        <v>4067</v>
      </c>
      <c r="I2561" s="287">
        <f t="shared" si="41"/>
        <v>0.33110810810810815</v>
      </c>
    </row>
    <row r="2562" spans="5:9" x14ac:dyDescent="0.3">
      <c r="E2562" s="76"/>
      <c r="F2562" s="76"/>
      <c r="G2562" s="76" t="s">
        <v>3640</v>
      </c>
      <c r="H2562" s="76" t="s">
        <v>1850</v>
      </c>
      <c r="I2562" s="287">
        <f t="shared" si="41"/>
        <v>0.32880142140468255</v>
      </c>
    </row>
    <row r="2563" spans="5:9" x14ac:dyDescent="0.3">
      <c r="E2563" s="76"/>
      <c r="F2563" s="76"/>
      <c r="G2563" s="76" t="s">
        <v>4068</v>
      </c>
      <c r="H2563" s="76" t="s">
        <v>1850</v>
      </c>
      <c r="I2563" s="287">
        <f t="shared" si="41"/>
        <v>-1</v>
      </c>
    </row>
    <row r="2564" spans="5:9" x14ac:dyDescent="0.3">
      <c r="E2564" s="76"/>
      <c r="F2564" s="76"/>
      <c r="G2564" s="76" t="s">
        <v>3640</v>
      </c>
      <c r="H2564" s="76" t="s">
        <v>4068</v>
      </c>
      <c r="I2564" s="287">
        <f t="shared" ref="I2564:I2567" si="42">IFERROR(AVERAGEIF(D$3:D$660,G2564,C$3:C$660),-1)</f>
        <v>0.32880142140468255</v>
      </c>
    </row>
    <row r="2565" spans="5:9" x14ac:dyDescent="0.3">
      <c r="E2565" s="76"/>
      <c r="F2565" s="76"/>
      <c r="G2565" s="76" t="s">
        <v>3602</v>
      </c>
      <c r="H2565" s="76" t="s">
        <v>1856</v>
      </c>
      <c r="I2565" s="287">
        <f t="shared" si="42"/>
        <v>0.39974999999999999</v>
      </c>
    </row>
    <row r="2566" spans="5:9" x14ac:dyDescent="0.3">
      <c r="E2566" s="76"/>
      <c r="F2566" s="76"/>
      <c r="G2566" s="76" t="s">
        <v>3645</v>
      </c>
      <c r="H2566" s="76" t="s">
        <v>1868</v>
      </c>
      <c r="I2566" s="287">
        <f t="shared" si="42"/>
        <v>0.31274345549738225</v>
      </c>
    </row>
    <row r="2567" spans="5:9" x14ac:dyDescent="0.3">
      <c r="E2567" s="76"/>
      <c r="F2567" s="76"/>
      <c r="G2567" s="76" t="s">
        <v>527</v>
      </c>
      <c r="H2567" s="76" t="s">
        <v>1871</v>
      </c>
      <c r="I2567" s="287">
        <f t="shared" si="42"/>
        <v>-1</v>
      </c>
    </row>
  </sheetData>
  <mergeCells count="1">
    <mergeCell ref="E2: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116C-EFC8-4599-9380-1BCAE5431BE0}">
  <sheetPr codeName="Feuil8"/>
  <dimension ref="A4:BU38"/>
  <sheetViews>
    <sheetView zoomScale="70" zoomScaleNormal="70" workbookViewId="0">
      <selection activeCell="I33" sqref="I33"/>
    </sheetView>
  </sheetViews>
  <sheetFormatPr baseColWidth="10" defaultColWidth="11.44140625" defaultRowHeight="14.4" x14ac:dyDescent="0.3"/>
  <cols>
    <col min="1" max="4" width="11.44140625" style="79"/>
    <col min="5" max="5" width="12.88671875" style="79" bestFit="1" customWidth="1"/>
    <col min="6" max="6" width="11.44140625" style="79"/>
    <col min="7" max="7" width="5.44140625" style="79" customWidth="1"/>
    <col min="8" max="19" width="11.44140625" style="79"/>
    <col min="20" max="20" width="60.33203125" style="79" customWidth="1"/>
    <col min="21" max="73" width="11.44140625" style="79"/>
  </cols>
  <sheetData>
    <row r="4" spans="2:20" x14ac:dyDescent="0.3">
      <c r="B4" s="311" t="s">
        <v>705</v>
      </c>
      <c r="C4" s="311"/>
      <c r="D4" s="311"/>
      <c r="E4" s="311"/>
      <c r="G4" s="311" t="s">
        <v>2445</v>
      </c>
      <c r="H4" s="311"/>
      <c r="I4" s="311"/>
    </row>
    <row r="6" spans="2:20" x14ac:dyDescent="0.3">
      <c r="B6" s="215" t="s">
        <v>46</v>
      </c>
      <c r="C6" s="215" t="s">
        <v>42</v>
      </c>
      <c r="D6" s="212" t="s">
        <v>706</v>
      </c>
      <c r="E6" s="212" t="s">
        <v>2444</v>
      </c>
      <c r="F6" s="79" t="s">
        <v>2601</v>
      </c>
      <c r="G6" s="284" t="s">
        <v>46</v>
      </c>
      <c r="H6" s="284" t="s">
        <v>42</v>
      </c>
      <c r="I6" s="283" t="s">
        <v>44</v>
      </c>
      <c r="J6" s="219" t="s">
        <v>44</v>
      </c>
      <c r="K6" s="337" t="s">
        <v>2446</v>
      </c>
      <c r="L6" s="337"/>
      <c r="M6" s="337"/>
      <c r="N6" s="337"/>
      <c r="O6" s="337"/>
      <c r="P6" s="337"/>
      <c r="Q6" s="337"/>
      <c r="R6" s="337"/>
      <c r="S6" s="337"/>
      <c r="T6" s="337"/>
    </row>
    <row r="7" spans="2:20" x14ac:dyDescent="0.3">
      <c r="B7" s="11">
        <v>1</v>
      </c>
      <c r="C7" s="28" t="s">
        <v>17</v>
      </c>
      <c r="D7" s="200">
        <v>1</v>
      </c>
      <c r="E7" s="200">
        <f>3.7*D7</f>
        <v>3.7</v>
      </c>
      <c r="F7" s="32">
        <f>(I7-E7)/E7</f>
        <v>-1</v>
      </c>
      <c r="G7" s="11">
        <v>1</v>
      </c>
      <c r="H7" s="28" t="s">
        <v>17</v>
      </c>
      <c r="I7" s="251">
        <v>0</v>
      </c>
      <c r="J7" s="220">
        <f>I7/3.7</f>
        <v>0</v>
      </c>
      <c r="K7" s="338"/>
      <c r="L7" s="339"/>
      <c r="M7" s="339"/>
      <c r="N7" s="339"/>
      <c r="O7" s="339"/>
      <c r="P7" s="339"/>
      <c r="Q7" s="339"/>
      <c r="R7" s="339"/>
      <c r="S7" s="339"/>
      <c r="T7" s="339"/>
    </row>
    <row r="8" spans="2:20" x14ac:dyDescent="0.3">
      <c r="B8" s="3">
        <v>2</v>
      </c>
      <c r="C8" s="19" t="s">
        <v>18</v>
      </c>
      <c r="D8" s="201">
        <v>4</v>
      </c>
      <c r="E8" s="201">
        <f>D8*3.7</f>
        <v>14.8</v>
      </c>
      <c r="F8" s="32">
        <f t="shared" ref="F8:F31" si="0">(I8-E8)/E8</f>
        <v>-0.24527027027027032</v>
      </c>
      <c r="G8" s="3">
        <v>2</v>
      </c>
      <c r="H8" s="19" t="s">
        <v>18</v>
      </c>
      <c r="I8" s="252">
        <v>11.17</v>
      </c>
      <c r="J8" s="220">
        <f t="shared" ref="J8:J38" si="1">I8/3.7</f>
        <v>3.0189189189189189</v>
      </c>
      <c r="K8" s="334" t="s">
        <v>2447</v>
      </c>
      <c r="L8" s="340"/>
      <c r="M8" s="340"/>
      <c r="N8" s="340"/>
      <c r="O8" s="340"/>
      <c r="P8" s="340"/>
      <c r="Q8" s="340"/>
      <c r="R8" s="340"/>
      <c r="S8" s="340"/>
      <c r="T8" s="340"/>
    </row>
    <row r="9" spans="2:20" x14ac:dyDescent="0.3">
      <c r="B9" s="11">
        <v>3</v>
      </c>
      <c r="C9" s="19" t="s">
        <v>19</v>
      </c>
      <c r="D9" s="201">
        <v>0.15415870267150922</v>
      </c>
      <c r="E9" s="201">
        <f>D9*3.7</f>
        <v>0.57038719988458408</v>
      </c>
      <c r="F9" s="32">
        <f t="shared" si="0"/>
        <v>-0.38355248342169834</v>
      </c>
      <c r="G9" s="11">
        <v>3</v>
      </c>
      <c r="H9" s="19" t="s">
        <v>19</v>
      </c>
      <c r="I9" s="252">
        <v>0.35161377285690321</v>
      </c>
      <c r="J9" s="220">
        <f t="shared" si="1"/>
        <v>9.5030749420784641E-2</v>
      </c>
      <c r="K9" s="332" t="s">
        <v>2448</v>
      </c>
      <c r="L9" s="333"/>
      <c r="M9" s="333"/>
      <c r="N9" s="333"/>
      <c r="O9" s="333"/>
      <c r="P9" s="333"/>
      <c r="Q9" s="333"/>
      <c r="R9" s="333"/>
      <c r="S9" s="333"/>
      <c r="T9" s="333"/>
    </row>
    <row r="10" spans="2:20" x14ac:dyDescent="0.3">
      <c r="B10" s="3">
        <v>4</v>
      </c>
      <c r="C10" s="19" t="s">
        <v>20</v>
      </c>
      <c r="D10" s="200">
        <v>4</v>
      </c>
      <c r="E10" s="200">
        <f t="shared" ref="E10:E11" si="2">3.7*D10</f>
        <v>14.8</v>
      </c>
      <c r="F10" s="32">
        <f t="shared" si="0"/>
        <v>9.608108108108107</v>
      </c>
      <c r="G10" s="3">
        <v>4</v>
      </c>
      <c r="H10" s="19" t="s">
        <v>20</v>
      </c>
      <c r="I10" s="253">
        <v>157</v>
      </c>
      <c r="J10" s="220">
        <f t="shared" si="1"/>
        <v>42.432432432432428</v>
      </c>
      <c r="K10" s="332"/>
      <c r="L10" s="333"/>
      <c r="M10" s="333"/>
      <c r="N10" s="333"/>
      <c r="O10" s="333"/>
      <c r="P10" s="333"/>
      <c r="Q10" s="333"/>
      <c r="R10" s="333"/>
      <c r="S10" s="333"/>
      <c r="T10" s="333"/>
    </row>
    <row r="11" spans="2:20" x14ac:dyDescent="0.3">
      <c r="B11" s="11">
        <v>5</v>
      </c>
      <c r="C11" s="19" t="s">
        <v>21</v>
      </c>
      <c r="D11" s="200">
        <v>4</v>
      </c>
      <c r="E11" s="200">
        <f t="shared" si="2"/>
        <v>14.8</v>
      </c>
      <c r="F11" s="32">
        <f t="shared" si="0"/>
        <v>-0.42905405405405411</v>
      </c>
      <c r="G11" s="11">
        <v>5</v>
      </c>
      <c r="H11" s="19" t="s">
        <v>21</v>
      </c>
      <c r="I11" s="252">
        <v>8.4499999999999993</v>
      </c>
      <c r="J11" s="220">
        <f t="shared" si="1"/>
        <v>2.2837837837837833</v>
      </c>
      <c r="K11" s="332"/>
      <c r="L11" s="333"/>
      <c r="M11" s="333"/>
      <c r="N11" s="333"/>
      <c r="O11" s="333"/>
      <c r="P11" s="333"/>
      <c r="Q11" s="333"/>
      <c r="R11" s="333"/>
      <c r="S11" s="333"/>
      <c r="T11" s="333"/>
    </row>
    <row r="12" spans="2:20" x14ac:dyDescent="0.3">
      <c r="B12" s="3">
        <v>6</v>
      </c>
      <c r="C12" s="19" t="s">
        <v>22</v>
      </c>
      <c r="D12" s="201">
        <v>4</v>
      </c>
      <c r="E12" s="201">
        <f t="shared" ref="E12:E25" si="3">D12*3.7</f>
        <v>14.8</v>
      </c>
      <c r="F12" s="32">
        <f t="shared" si="0"/>
        <v>50.689189189189193</v>
      </c>
      <c r="G12" s="3">
        <v>6</v>
      </c>
      <c r="H12" s="19" t="s">
        <v>22</v>
      </c>
      <c r="I12" s="253">
        <v>765</v>
      </c>
      <c r="J12" s="220">
        <f t="shared" si="1"/>
        <v>206.75675675675674</v>
      </c>
      <c r="K12" s="332"/>
      <c r="L12" s="333"/>
      <c r="M12" s="333"/>
      <c r="N12" s="333"/>
      <c r="O12" s="333"/>
      <c r="P12" s="333"/>
      <c r="Q12" s="333"/>
      <c r="R12" s="333"/>
      <c r="S12" s="333"/>
      <c r="T12" s="333"/>
    </row>
    <row r="13" spans="2:20" x14ac:dyDescent="0.3">
      <c r="B13" s="11">
        <v>7</v>
      </c>
      <c r="C13" s="19" t="s">
        <v>23</v>
      </c>
      <c r="D13" s="201">
        <v>0.11799787360232439</v>
      </c>
      <c r="E13" s="201">
        <f t="shared" si="3"/>
        <v>0.43659213232860028</v>
      </c>
      <c r="F13" s="32">
        <f t="shared" si="0"/>
        <v>-1</v>
      </c>
      <c r="G13" s="11">
        <v>7</v>
      </c>
      <c r="H13" s="19" t="s">
        <v>23</v>
      </c>
      <c r="I13" s="252">
        <v>0</v>
      </c>
      <c r="J13" s="220">
        <f t="shared" si="1"/>
        <v>0</v>
      </c>
      <c r="K13" s="332"/>
      <c r="L13" s="333"/>
      <c r="M13" s="333"/>
      <c r="N13" s="333"/>
      <c r="O13" s="333"/>
      <c r="P13" s="333"/>
      <c r="Q13" s="333"/>
      <c r="R13" s="333"/>
      <c r="S13" s="333"/>
      <c r="T13" s="333"/>
    </row>
    <row r="14" spans="2:20" x14ac:dyDescent="0.3">
      <c r="B14" s="3">
        <v>8</v>
      </c>
      <c r="C14" s="19" t="s">
        <v>24</v>
      </c>
      <c r="D14" s="201">
        <v>12.1323936990453</v>
      </c>
      <c r="E14" s="201">
        <f t="shared" si="3"/>
        <v>44.88985668646761</v>
      </c>
      <c r="F14" s="32">
        <f t="shared" si="0"/>
        <v>-0.33639427128275573</v>
      </c>
      <c r="G14" s="3">
        <v>8</v>
      </c>
      <c r="H14" s="19" t="s">
        <v>24</v>
      </c>
      <c r="I14" s="252">
        <v>29.789166058435999</v>
      </c>
      <c r="J14" s="220">
        <f t="shared" si="1"/>
        <v>8.0511259617394586</v>
      </c>
      <c r="K14" s="332" t="s">
        <v>2602</v>
      </c>
      <c r="L14" s="333"/>
      <c r="M14" s="333"/>
      <c r="N14" s="333"/>
      <c r="O14" s="333"/>
      <c r="P14" s="333"/>
      <c r="Q14" s="333"/>
      <c r="R14" s="333"/>
      <c r="S14" s="333"/>
      <c r="T14" s="333"/>
    </row>
    <row r="15" spans="2:20" x14ac:dyDescent="0.3">
      <c r="B15" s="11">
        <v>9</v>
      </c>
      <c r="C15" s="19" t="s">
        <v>25</v>
      </c>
      <c r="D15" s="201">
        <v>4</v>
      </c>
      <c r="E15" s="201">
        <f t="shared" si="3"/>
        <v>14.8</v>
      </c>
      <c r="F15" s="32">
        <f t="shared" si="0"/>
        <v>20.689189189189186</v>
      </c>
      <c r="G15" s="11">
        <v>9</v>
      </c>
      <c r="H15" s="19" t="s">
        <v>25</v>
      </c>
      <c r="I15" s="252">
        <v>321</v>
      </c>
      <c r="J15" s="220">
        <f t="shared" si="1"/>
        <v>86.756756756756758</v>
      </c>
      <c r="K15" s="332" t="s">
        <v>2407</v>
      </c>
      <c r="L15" s="333"/>
      <c r="M15" s="333"/>
      <c r="N15" s="333"/>
      <c r="O15" s="333"/>
      <c r="P15" s="333"/>
      <c r="Q15" s="333"/>
      <c r="R15" s="333"/>
      <c r="S15" s="333"/>
      <c r="T15" s="333"/>
    </row>
    <row r="16" spans="2:20" x14ac:dyDescent="0.3">
      <c r="B16" s="3">
        <v>10</v>
      </c>
      <c r="C16" s="19" t="s">
        <v>26</v>
      </c>
      <c r="D16" s="201">
        <v>4</v>
      </c>
      <c r="E16" s="201">
        <f t="shared" si="3"/>
        <v>14.8</v>
      </c>
      <c r="F16" s="32">
        <f t="shared" si="0"/>
        <v>0</v>
      </c>
      <c r="G16" s="3">
        <v>10</v>
      </c>
      <c r="H16" s="19" t="s">
        <v>26</v>
      </c>
      <c r="I16" s="254">
        <v>14.8</v>
      </c>
      <c r="J16" s="220">
        <f t="shared" si="1"/>
        <v>4</v>
      </c>
      <c r="K16" s="332"/>
      <c r="L16" s="333"/>
      <c r="M16" s="333"/>
      <c r="N16" s="333"/>
      <c r="O16" s="333"/>
      <c r="P16" s="333"/>
      <c r="Q16" s="333"/>
      <c r="R16" s="333"/>
      <c r="S16" s="333"/>
      <c r="T16" s="333"/>
    </row>
    <row r="17" spans="2:20" x14ac:dyDescent="0.3">
      <c r="B17" s="11">
        <v>11</v>
      </c>
      <c r="C17" s="19" t="s">
        <v>27</v>
      </c>
      <c r="D17" s="201">
        <v>0</v>
      </c>
      <c r="E17" s="201">
        <f t="shared" si="3"/>
        <v>0</v>
      </c>
      <c r="F17" s="32" t="e">
        <f t="shared" si="0"/>
        <v>#DIV/0!</v>
      </c>
      <c r="G17" s="11">
        <v>11</v>
      </c>
      <c r="H17" s="19" t="s">
        <v>27</v>
      </c>
      <c r="I17" s="254">
        <v>0</v>
      </c>
      <c r="J17" s="220">
        <f t="shared" si="1"/>
        <v>0</v>
      </c>
      <c r="K17" s="332"/>
      <c r="L17" s="333"/>
      <c r="M17" s="333"/>
      <c r="N17" s="333"/>
      <c r="O17" s="333"/>
      <c r="P17" s="333"/>
      <c r="Q17" s="333"/>
      <c r="R17" s="333"/>
      <c r="S17" s="333"/>
      <c r="T17" s="333"/>
    </row>
    <row r="18" spans="2:20" x14ac:dyDescent="0.3">
      <c r="B18" s="11">
        <v>12</v>
      </c>
      <c r="C18" s="19" t="s">
        <v>28</v>
      </c>
      <c r="D18" s="201">
        <v>4</v>
      </c>
      <c r="E18" s="201">
        <f t="shared" si="3"/>
        <v>14.8</v>
      </c>
      <c r="F18" s="32">
        <f t="shared" si="0"/>
        <v>0</v>
      </c>
      <c r="G18" s="11">
        <v>12</v>
      </c>
      <c r="H18" s="19" t="s">
        <v>28</v>
      </c>
      <c r="I18" s="254">
        <v>14.8</v>
      </c>
      <c r="J18" s="220">
        <f t="shared" si="1"/>
        <v>4</v>
      </c>
      <c r="K18" s="332"/>
      <c r="L18" s="333"/>
      <c r="M18" s="333"/>
      <c r="N18" s="333"/>
      <c r="O18" s="333"/>
      <c r="P18" s="333"/>
      <c r="Q18" s="333"/>
      <c r="R18" s="333"/>
      <c r="S18" s="333"/>
      <c r="T18" s="333"/>
    </row>
    <row r="19" spans="2:20" x14ac:dyDescent="0.3">
      <c r="B19" s="3">
        <v>13</v>
      </c>
      <c r="C19" s="19" t="s">
        <v>29</v>
      </c>
      <c r="D19" s="201">
        <v>4</v>
      </c>
      <c r="E19" s="201">
        <f t="shared" si="3"/>
        <v>14.8</v>
      </c>
      <c r="F19" s="32">
        <f t="shared" si="0"/>
        <v>0</v>
      </c>
      <c r="G19" s="3">
        <v>13</v>
      </c>
      <c r="H19" s="19" t="s">
        <v>2671</v>
      </c>
      <c r="I19" s="254">
        <v>14.8</v>
      </c>
      <c r="J19" s="220">
        <f t="shared" si="1"/>
        <v>4</v>
      </c>
      <c r="K19" s="332"/>
      <c r="L19" s="333"/>
      <c r="M19" s="333"/>
      <c r="N19" s="333"/>
      <c r="O19" s="333"/>
      <c r="P19" s="333"/>
      <c r="Q19" s="333"/>
      <c r="R19" s="333"/>
      <c r="S19" s="333"/>
      <c r="T19" s="333"/>
    </row>
    <row r="20" spans="2:20" x14ac:dyDescent="0.3">
      <c r="B20" s="11">
        <v>14</v>
      </c>
      <c r="C20" s="19" t="s">
        <v>30</v>
      </c>
      <c r="D20" s="201">
        <v>4</v>
      </c>
      <c r="E20" s="201">
        <f t="shared" si="3"/>
        <v>14.8</v>
      </c>
      <c r="F20" s="32">
        <f t="shared" si="0"/>
        <v>0</v>
      </c>
      <c r="G20" s="11">
        <v>14</v>
      </c>
      <c r="H20" s="19" t="s">
        <v>30</v>
      </c>
      <c r="I20" s="254">
        <v>14.8</v>
      </c>
      <c r="J20" s="220">
        <f t="shared" si="1"/>
        <v>4</v>
      </c>
      <c r="K20" s="332"/>
      <c r="L20" s="333"/>
      <c r="M20" s="333"/>
      <c r="N20" s="333"/>
      <c r="O20" s="333"/>
      <c r="P20" s="333"/>
      <c r="Q20" s="333"/>
      <c r="R20" s="333"/>
      <c r="S20" s="333"/>
      <c r="T20" s="333"/>
    </row>
    <row r="21" spans="2:20" x14ac:dyDescent="0.3">
      <c r="B21" s="3">
        <v>15</v>
      </c>
      <c r="C21" s="19" t="s">
        <v>31</v>
      </c>
      <c r="D21" s="201">
        <v>7</v>
      </c>
      <c r="E21" s="201">
        <f t="shared" si="3"/>
        <v>25.900000000000002</v>
      </c>
      <c r="F21" s="32">
        <f t="shared" si="0"/>
        <v>3.4401544401544397</v>
      </c>
      <c r="G21" s="3">
        <v>15</v>
      </c>
      <c r="H21" s="19" t="s">
        <v>31</v>
      </c>
      <c r="I21" s="252">
        <v>115</v>
      </c>
      <c r="J21" s="220">
        <f t="shared" si="1"/>
        <v>31.081081081081081</v>
      </c>
      <c r="K21" s="332" t="s">
        <v>2449</v>
      </c>
      <c r="L21" s="333"/>
      <c r="M21" s="333"/>
      <c r="N21" s="333"/>
      <c r="O21" s="333"/>
      <c r="P21" s="333"/>
      <c r="Q21" s="333"/>
      <c r="R21" s="333"/>
      <c r="S21" s="333"/>
      <c r="T21" s="333"/>
    </row>
    <row r="22" spans="2:20" x14ac:dyDescent="0.3">
      <c r="B22" s="11">
        <v>16</v>
      </c>
      <c r="C22" s="19" t="s">
        <v>32</v>
      </c>
      <c r="D22" s="201">
        <v>16</v>
      </c>
      <c r="E22" s="201">
        <f t="shared" si="3"/>
        <v>59.2</v>
      </c>
      <c r="F22" s="32">
        <f t="shared" si="0"/>
        <v>5.3006756756756754</v>
      </c>
      <c r="G22" s="11">
        <v>16</v>
      </c>
      <c r="H22" s="19" t="s">
        <v>32</v>
      </c>
      <c r="I22" s="252">
        <v>373</v>
      </c>
      <c r="J22" s="220">
        <f t="shared" si="1"/>
        <v>100.81081081081081</v>
      </c>
      <c r="K22" s="334"/>
      <c r="L22" s="305"/>
      <c r="M22" s="305"/>
      <c r="N22" s="305"/>
      <c r="O22" s="305"/>
      <c r="P22" s="305"/>
      <c r="Q22" s="305"/>
      <c r="R22" s="305"/>
      <c r="S22" s="305"/>
      <c r="T22" s="305"/>
    </row>
    <row r="23" spans="2:20" x14ac:dyDescent="0.3">
      <c r="B23" s="3">
        <v>17</v>
      </c>
      <c r="C23" s="19" t="s">
        <v>33</v>
      </c>
      <c r="D23" s="201">
        <v>2.4879218908414376</v>
      </c>
      <c r="E23" s="201">
        <f t="shared" si="3"/>
        <v>9.2053109961133188</v>
      </c>
      <c r="F23" s="32">
        <f t="shared" si="0"/>
        <v>39.520086736612008</v>
      </c>
      <c r="G23" s="3">
        <v>17</v>
      </c>
      <c r="H23" s="19" t="s">
        <v>33</v>
      </c>
      <c r="I23" s="252">
        <v>373</v>
      </c>
      <c r="J23" s="220">
        <f t="shared" si="1"/>
        <v>100.81081081081081</v>
      </c>
      <c r="K23" s="334"/>
      <c r="L23" s="305"/>
      <c r="M23" s="305"/>
      <c r="N23" s="305"/>
      <c r="O23" s="305"/>
      <c r="P23" s="305"/>
      <c r="Q23" s="305"/>
      <c r="R23" s="305"/>
      <c r="S23" s="305"/>
      <c r="T23" s="305"/>
    </row>
    <row r="24" spans="2:20" x14ac:dyDescent="0.3">
      <c r="B24" s="11">
        <v>18</v>
      </c>
      <c r="C24" s="19" t="s">
        <v>34</v>
      </c>
      <c r="D24" s="201">
        <v>16</v>
      </c>
      <c r="E24" s="201">
        <f t="shared" si="3"/>
        <v>59.2</v>
      </c>
      <c r="F24" s="32">
        <f t="shared" si="0"/>
        <v>9.6418918918918912</v>
      </c>
      <c r="G24" s="11">
        <v>18</v>
      </c>
      <c r="H24" s="19" t="s">
        <v>34</v>
      </c>
      <c r="I24" s="252">
        <v>630</v>
      </c>
      <c r="J24" s="220">
        <f t="shared" si="1"/>
        <v>170.27027027027026</v>
      </c>
      <c r="K24" s="335"/>
      <c r="L24" s="336"/>
      <c r="M24" s="336"/>
      <c r="N24" s="336"/>
      <c r="O24" s="336"/>
      <c r="P24" s="336"/>
      <c r="Q24" s="336"/>
      <c r="R24" s="336"/>
      <c r="S24" s="336"/>
      <c r="T24" s="336"/>
    </row>
    <row r="25" spans="2:20" x14ac:dyDescent="0.3">
      <c r="B25" s="3">
        <v>19</v>
      </c>
      <c r="C25" s="19" t="s">
        <v>35</v>
      </c>
      <c r="D25" s="201">
        <v>25</v>
      </c>
      <c r="E25" s="201">
        <f t="shared" si="3"/>
        <v>92.5</v>
      </c>
      <c r="F25" s="32">
        <f t="shared" si="0"/>
        <v>-6.2702702702702673E-2</v>
      </c>
      <c r="G25" s="3">
        <v>19</v>
      </c>
      <c r="H25" s="19" t="s">
        <v>35</v>
      </c>
      <c r="I25" s="252">
        <v>86.7</v>
      </c>
      <c r="J25" s="220">
        <f t="shared" si="1"/>
        <v>23.432432432432432</v>
      </c>
      <c r="K25" s="332"/>
      <c r="L25" s="333"/>
      <c r="M25" s="333"/>
      <c r="N25" s="333"/>
      <c r="O25" s="333"/>
      <c r="P25" s="333"/>
      <c r="Q25" s="333"/>
      <c r="R25" s="333"/>
      <c r="S25" s="333"/>
      <c r="T25" s="333"/>
    </row>
    <row r="26" spans="2:20" x14ac:dyDescent="0.3">
      <c r="B26" s="11">
        <v>20</v>
      </c>
      <c r="C26" s="19" t="s">
        <v>36</v>
      </c>
      <c r="D26" s="200">
        <v>167</v>
      </c>
      <c r="E26" s="200">
        <f t="shared" ref="E26:E29" si="4">3.7*D26</f>
        <v>617.9</v>
      </c>
      <c r="F26" s="32">
        <f t="shared" si="0"/>
        <v>-0.67632302961644275</v>
      </c>
      <c r="G26" s="11">
        <v>20</v>
      </c>
      <c r="H26" s="19" t="s">
        <v>36</v>
      </c>
      <c r="I26" s="252">
        <v>200</v>
      </c>
      <c r="J26" s="220">
        <f t="shared" si="1"/>
        <v>54.054054054054049</v>
      </c>
      <c r="K26" s="332"/>
      <c r="L26" s="333"/>
      <c r="M26" s="333"/>
      <c r="N26" s="333"/>
      <c r="O26" s="333"/>
      <c r="P26" s="333"/>
      <c r="Q26" s="333"/>
      <c r="R26" s="333"/>
      <c r="S26" s="333"/>
      <c r="T26" s="333"/>
    </row>
    <row r="27" spans="2:20" x14ac:dyDescent="0.3">
      <c r="B27" s="11">
        <v>21</v>
      </c>
      <c r="C27" s="19" t="s">
        <v>37</v>
      </c>
      <c r="D27" s="200">
        <v>12</v>
      </c>
      <c r="E27" s="200">
        <f t="shared" si="4"/>
        <v>44.400000000000006</v>
      </c>
      <c r="F27" s="32">
        <f t="shared" si="0"/>
        <v>0</v>
      </c>
      <c r="G27" s="11">
        <v>21</v>
      </c>
      <c r="H27" s="19" t="s">
        <v>37</v>
      </c>
      <c r="I27" s="251">
        <v>44.400000000000006</v>
      </c>
      <c r="J27" s="220">
        <f t="shared" si="1"/>
        <v>12.000000000000002</v>
      </c>
      <c r="K27" s="332"/>
      <c r="L27" s="333"/>
      <c r="M27" s="333"/>
      <c r="N27" s="333"/>
      <c r="O27" s="333"/>
      <c r="P27" s="333"/>
      <c r="Q27" s="333"/>
      <c r="R27" s="333"/>
      <c r="S27" s="333"/>
      <c r="T27" s="333"/>
    </row>
    <row r="28" spans="2:20" x14ac:dyDescent="0.3">
      <c r="B28" s="3">
        <v>22</v>
      </c>
      <c r="C28" s="19" t="s">
        <v>38</v>
      </c>
      <c r="D28" s="200">
        <v>10</v>
      </c>
      <c r="E28" s="200">
        <f t="shared" si="4"/>
        <v>37</v>
      </c>
      <c r="F28" s="32">
        <f t="shared" si="0"/>
        <v>0</v>
      </c>
      <c r="G28" s="3">
        <v>22</v>
      </c>
      <c r="H28" s="19" t="s">
        <v>38</v>
      </c>
      <c r="I28" s="251">
        <v>37</v>
      </c>
      <c r="J28" s="220">
        <f t="shared" si="1"/>
        <v>10</v>
      </c>
      <c r="K28" s="332"/>
      <c r="L28" s="333"/>
      <c r="M28" s="333"/>
      <c r="N28" s="333"/>
      <c r="O28" s="333"/>
      <c r="P28" s="333"/>
      <c r="Q28" s="333"/>
      <c r="R28" s="333"/>
      <c r="S28" s="333"/>
      <c r="T28" s="333"/>
    </row>
    <row r="29" spans="2:20" x14ac:dyDescent="0.3">
      <c r="B29" s="11">
        <v>23</v>
      </c>
      <c r="C29" s="19" t="s">
        <v>39</v>
      </c>
      <c r="D29" s="200">
        <v>4</v>
      </c>
      <c r="E29" s="200">
        <f t="shared" si="4"/>
        <v>14.8</v>
      </c>
      <c r="F29" s="32">
        <f t="shared" si="0"/>
        <v>0</v>
      </c>
      <c r="G29" s="11">
        <v>23</v>
      </c>
      <c r="H29" s="19" t="s">
        <v>39</v>
      </c>
      <c r="I29" s="251">
        <v>14.8</v>
      </c>
      <c r="J29" s="220">
        <f t="shared" si="1"/>
        <v>4</v>
      </c>
      <c r="K29" s="332"/>
      <c r="L29" s="333"/>
      <c r="M29" s="333"/>
      <c r="N29" s="333"/>
      <c r="O29" s="333"/>
      <c r="P29" s="333"/>
      <c r="Q29" s="333"/>
      <c r="R29" s="333"/>
      <c r="S29" s="333"/>
      <c r="T29" s="333"/>
    </row>
    <row r="30" spans="2:20" x14ac:dyDescent="0.3">
      <c r="B30" s="3">
        <v>24</v>
      </c>
      <c r="C30" s="19" t="s">
        <v>40</v>
      </c>
      <c r="D30" s="201">
        <v>0</v>
      </c>
      <c r="E30" s="201">
        <f t="shared" ref="E30:E32" si="5">D30*3.7</f>
        <v>0</v>
      </c>
      <c r="F30" s="32" t="e">
        <f t="shared" si="0"/>
        <v>#DIV/0!</v>
      </c>
      <c r="G30" s="3">
        <v>24</v>
      </c>
      <c r="H30" s="19" t="s">
        <v>40</v>
      </c>
      <c r="I30" s="254">
        <v>0</v>
      </c>
      <c r="J30" s="220">
        <f t="shared" si="1"/>
        <v>0</v>
      </c>
      <c r="K30" s="332"/>
      <c r="L30" s="333"/>
      <c r="M30" s="333"/>
      <c r="N30" s="333"/>
      <c r="O30" s="333"/>
      <c r="P30" s="333"/>
      <c r="Q30" s="333"/>
      <c r="R30" s="333"/>
      <c r="S30" s="333"/>
      <c r="T30" s="333"/>
    </row>
    <row r="31" spans="2:20" x14ac:dyDescent="0.3">
      <c r="B31" s="11">
        <v>25</v>
      </c>
      <c r="C31" s="19" t="s">
        <v>41</v>
      </c>
      <c r="D31" s="201">
        <v>0</v>
      </c>
      <c r="E31" s="201">
        <f t="shared" si="5"/>
        <v>0</v>
      </c>
      <c r="F31" s="32" t="e">
        <f t="shared" si="0"/>
        <v>#DIV/0!</v>
      </c>
      <c r="G31" s="11">
        <v>25</v>
      </c>
      <c r="H31" s="19" t="s">
        <v>41</v>
      </c>
      <c r="I31" s="254">
        <v>0</v>
      </c>
      <c r="J31" s="220">
        <f t="shared" si="1"/>
        <v>0</v>
      </c>
      <c r="K31" s="332"/>
      <c r="L31" s="333"/>
      <c r="M31" s="333"/>
      <c r="N31" s="333"/>
      <c r="O31" s="333"/>
      <c r="P31" s="333"/>
      <c r="Q31" s="333"/>
      <c r="R31" s="333"/>
      <c r="S31" s="333"/>
      <c r="T31" s="333"/>
    </row>
    <row r="32" spans="2:20" x14ac:dyDescent="0.3">
      <c r="B32" s="3">
        <v>26</v>
      </c>
      <c r="C32" s="22"/>
      <c r="D32" s="201"/>
      <c r="E32" s="201">
        <f t="shared" si="5"/>
        <v>0</v>
      </c>
      <c r="G32" s="3">
        <v>26</v>
      </c>
      <c r="H32" s="22" t="s">
        <v>2419</v>
      </c>
      <c r="I32" s="254">
        <v>200</v>
      </c>
      <c r="J32" s="220">
        <f t="shared" si="1"/>
        <v>54.054054054054049</v>
      </c>
      <c r="K32" s="332" t="s">
        <v>2450</v>
      </c>
      <c r="L32" s="333"/>
      <c r="M32" s="333"/>
      <c r="N32" s="333"/>
      <c r="O32" s="333"/>
      <c r="P32" s="333"/>
      <c r="Q32" s="333"/>
      <c r="R32" s="333"/>
      <c r="S32" s="333"/>
      <c r="T32" s="333"/>
    </row>
    <row r="33" spans="5:20" x14ac:dyDescent="0.3">
      <c r="G33" s="3">
        <v>27</v>
      </c>
      <c r="H33" s="22" t="s">
        <v>2420</v>
      </c>
      <c r="I33" s="254">
        <v>413.33333333333337</v>
      </c>
      <c r="J33" s="220">
        <f t="shared" si="1"/>
        <v>111.71171171171171</v>
      </c>
      <c r="K33" s="332"/>
      <c r="L33" s="333"/>
      <c r="M33" s="333"/>
      <c r="N33" s="333"/>
      <c r="O33" s="333"/>
      <c r="P33" s="333"/>
      <c r="Q33" s="333"/>
      <c r="R33" s="333"/>
      <c r="S33" s="333"/>
      <c r="T33" s="333"/>
    </row>
    <row r="34" spans="5:20" x14ac:dyDescent="0.3">
      <c r="E34" s="258"/>
      <c r="G34" s="3">
        <v>28</v>
      </c>
      <c r="H34" s="22" t="s">
        <v>2370</v>
      </c>
      <c r="I34" s="254">
        <v>4.78125</v>
      </c>
      <c r="J34" s="220">
        <f t="shared" si="1"/>
        <v>1.2922297297297296</v>
      </c>
      <c r="K34" s="332"/>
      <c r="L34" s="333"/>
      <c r="M34" s="333"/>
      <c r="N34" s="333"/>
      <c r="O34" s="333"/>
      <c r="P34" s="333"/>
      <c r="Q34" s="333"/>
      <c r="R34" s="333"/>
      <c r="S34" s="333"/>
      <c r="T34" s="333"/>
    </row>
    <row r="35" spans="5:20" x14ac:dyDescent="0.3">
      <c r="E35" s="258"/>
      <c r="G35" s="3">
        <v>29</v>
      </c>
      <c r="H35" s="22" t="s">
        <v>2371</v>
      </c>
      <c r="I35" s="254">
        <v>33.525345622119815</v>
      </c>
      <c r="J35" s="220">
        <f t="shared" si="1"/>
        <v>9.0609042221945444</v>
      </c>
      <c r="K35" s="332"/>
      <c r="L35" s="333"/>
      <c r="M35" s="333"/>
      <c r="N35" s="333"/>
      <c r="O35" s="333"/>
      <c r="P35" s="333"/>
      <c r="Q35" s="333"/>
      <c r="R35" s="333"/>
      <c r="S35" s="333"/>
      <c r="T35" s="333"/>
    </row>
    <row r="36" spans="5:20" x14ac:dyDescent="0.3">
      <c r="G36" s="3">
        <v>30</v>
      </c>
      <c r="H36" s="22" t="s">
        <v>1587</v>
      </c>
      <c r="I36" s="254">
        <v>45.712126936154142</v>
      </c>
      <c r="J36" s="220">
        <f t="shared" si="1"/>
        <v>12.354628901663281</v>
      </c>
      <c r="K36" s="332"/>
      <c r="L36" s="333"/>
      <c r="M36" s="333"/>
      <c r="N36" s="333"/>
      <c r="O36" s="333"/>
      <c r="P36" s="333"/>
      <c r="Q36" s="333"/>
      <c r="R36" s="333"/>
      <c r="S36" s="333"/>
      <c r="T36" s="333"/>
    </row>
    <row r="37" spans="5:20" x14ac:dyDescent="0.3">
      <c r="G37" s="3">
        <v>31</v>
      </c>
      <c r="H37" s="22" t="s">
        <v>2660</v>
      </c>
      <c r="I37" s="201">
        <v>0</v>
      </c>
      <c r="J37" s="220">
        <f t="shared" si="1"/>
        <v>0</v>
      </c>
      <c r="K37" s="332"/>
      <c r="L37" s="333"/>
      <c r="M37" s="333"/>
      <c r="N37" s="333"/>
      <c r="O37" s="333"/>
      <c r="P37" s="333"/>
      <c r="Q37" s="333"/>
      <c r="R37" s="333"/>
      <c r="S37" s="333"/>
      <c r="T37" s="333"/>
    </row>
    <row r="38" spans="5:20" x14ac:dyDescent="0.3">
      <c r="G38" s="3">
        <v>32</v>
      </c>
      <c r="H38" s="22" t="s">
        <v>2662</v>
      </c>
      <c r="I38" s="201">
        <v>4</v>
      </c>
      <c r="J38" s="220">
        <f t="shared" si="1"/>
        <v>1.0810810810810809</v>
      </c>
    </row>
  </sheetData>
  <mergeCells count="31">
    <mergeCell ref="B4:E4"/>
    <mergeCell ref="G4:I4"/>
    <mergeCell ref="K17:T17"/>
    <mergeCell ref="K6:T6"/>
    <mergeCell ref="K7:T7"/>
    <mergeCell ref="K8:T8"/>
    <mergeCell ref="K9:T9"/>
    <mergeCell ref="K10:T10"/>
    <mergeCell ref="K11:T11"/>
    <mergeCell ref="K12:T12"/>
    <mergeCell ref="K13:T13"/>
    <mergeCell ref="K14:T14"/>
    <mergeCell ref="K15:T15"/>
    <mergeCell ref="K16:T16"/>
    <mergeCell ref="K29:T29"/>
    <mergeCell ref="K18:T18"/>
    <mergeCell ref="K19:T19"/>
    <mergeCell ref="K20:T20"/>
    <mergeCell ref="K25:T25"/>
    <mergeCell ref="K26:T26"/>
    <mergeCell ref="K27:T27"/>
    <mergeCell ref="K28:T28"/>
    <mergeCell ref="K21:T24"/>
    <mergeCell ref="K36:T36"/>
    <mergeCell ref="K37:T37"/>
    <mergeCell ref="K30:T30"/>
    <mergeCell ref="K31:T31"/>
    <mergeCell ref="K32:T32"/>
    <mergeCell ref="K33:T33"/>
    <mergeCell ref="K34:T34"/>
    <mergeCell ref="K35:T35"/>
  </mergeCells>
  <conditionalFormatting sqref="F7:F31">
    <cfRule type="colorScale" priority="2">
      <colorScale>
        <cfvo type="min"/>
        <cfvo type="percentile" val="50"/>
        <cfvo type="max"/>
        <color rgb="FF63BE7B"/>
        <color rgb="FFFFEB84"/>
        <color rgb="FFF8696B"/>
      </colorScale>
    </cfRule>
  </conditionalFormatting>
  <conditionalFormatting sqref="J7:J38">
    <cfRule type="dataBar" priority="1">
      <dataBar>
        <cfvo type="min"/>
        <cfvo type="max"/>
        <color rgb="FF63C384"/>
      </dataBar>
      <extLst>
        <ext xmlns:x14="http://schemas.microsoft.com/office/spreadsheetml/2009/9/main" uri="{B025F937-C7B1-47D3-B67F-A62EFF666E3E}">
          <x14:id>{CAC0C544-6DFC-4B34-8BC0-D780865027EA}</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CAC0C544-6DFC-4B34-8BC0-D780865027EA}">
            <x14:dataBar minLength="0" maxLength="100" gradient="0">
              <x14:cfvo type="autoMin"/>
              <x14:cfvo type="autoMax"/>
              <x14:negativeFillColor rgb="FFFF0000"/>
              <x14:axisColor rgb="FF000000"/>
            </x14:dataBar>
          </x14:cfRule>
          <xm:sqref>J7:J38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0Données Entreprises</vt:lpstr>
      <vt:lpstr>1Facteurs Emission MP</vt:lpstr>
      <vt:lpstr>2Autres FE</vt:lpstr>
      <vt:lpstr>3Import étranger Mar et Ter</vt:lpstr>
      <vt:lpstr>4Export étranger Mar et Ter</vt:lpstr>
      <vt:lpstr>5Sacherie</vt:lpstr>
      <vt:lpstr>6Postes fixes</vt:lpstr>
      <vt:lpstr>7DensiteProduits</vt:lpstr>
      <vt:lpstr>Nouveaux FE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Alternance Marketing</dc:creator>
  <cp:lastModifiedBy>Alternance Marketing</cp:lastModifiedBy>
  <dcterms:created xsi:type="dcterms:W3CDTF">2020-10-16T11:53:29Z</dcterms:created>
  <dcterms:modified xsi:type="dcterms:W3CDTF">2021-03-19T15:10:55Z</dcterms:modified>
</cp:coreProperties>
</file>