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\OneDrive\Desktop\Spreadsheet Analysis\"/>
    </mc:Choice>
  </mc:AlternateContent>
  <xr:revisionPtr revIDLastSave="0" documentId="13_ncr:1_{7CF10D27-5199-4198-BF44-0B720CB36466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Monthly Loan Payment" sheetId="4" r:id="rId1"/>
    <sheet name="Scenario Summary" sheetId="5" r:id="rId2"/>
    <sheet name="Affordable Home Purchase" sheetId="2" r:id="rId3"/>
    <sheet name="KV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" l="1"/>
  <c r="B23" i="3" s="1"/>
  <c r="B13" i="3"/>
  <c r="B14" i="3" s="1"/>
  <c r="B15" i="3" s="1"/>
  <c r="B19" i="3" s="1"/>
  <c r="B12" i="3"/>
  <c r="B16" i="2"/>
  <c r="B20" i="2" s="1"/>
  <c r="B21" i="2"/>
  <c r="B19" i="2"/>
  <c r="B15" i="2"/>
  <c r="B9" i="4"/>
  <c r="E3" i="4" s="1"/>
  <c r="B25" i="3" l="1"/>
  <c r="E4" i="3" s="1"/>
  <c r="B20" i="3"/>
  <c r="B22" i="2"/>
  <c r="B17" i="2"/>
  <c r="B24" i="2" l="1"/>
  <c r="B26" i="2" s="1"/>
  <c r="B27" i="2" s="1"/>
</calcChain>
</file>

<file path=xl/sharedStrings.xml><?xml version="1.0" encoding="utf-8"?>
<sst xmlns="http://schemas.openxmlformats.org/spreadsheetml/2006/main" count="72" uniqueCount="62">
  <si>
    <t>Data</t>
  </si>
  <si>
    <t>Model</t>
  </si>
  <si>
    <t>Revenue</t>
  </si>
  <si>
    <t>Affordable Home Purchase</t>
  </si>
  <si>
    <t>Total affordable monthly debt payments</t>
  </si>
  <si>
    <t>of monthly gross income</t>
  </si>
  <si>
    <t>Total monthly gross income</t>
  </si>
  <si>
    <t>Nonmortgage housing expenses</t>
  </si>
  <si>
    <t>Monthly installment debt</t>
  </si>
  <si>
    <t>Monthly payment per $1,000 mortgage</t>
  </si>
  <si>
    <t>Allowable monthly housing expenditure</t>
  </si>
  <si>
    <t>Affordable monthly mortgage payment</t>
  </si>
  <si>
    <t>Remaining affordable monthly debt payments</t>
  </si>
  <si>
    <t>Affordable total mortgage</t>
  </si>
  <si>
    <t>Maximum home price</t>
  </si>
  <si>
    <t>Procedure deposit</t>
  </si>
  <si>
    <t>Weekly demand</t>
  </si>
  <si>
    <t>Cancellation fee</t>
  </si>
  <si>
    <t>Weekly capacity</t>
  </si>
  <si>
    <t>Overbooking cost</t>
  </si>
  <si>
    <t>No-shows/cancellations</t>
  </si>
  <si>
    <t>Arrivals</t>
  </si>
  <si>
    <t>Patients seen</t>
  </si>
  <si>
    <t>Overbooked</t>
  </si>
  <si>
    <t>Procedure deposits</t>
  </si>
  <si>
    <t>Cancellation fees</t>
  </si>
  <si>
    <t>Costs</t>
  </si>
  <si>
    <t>Overbook costs</t>
  </si>
  <si>
    <t>Net Revenue</t>
  </si>
  <si>
    <t>Koehler Vision Associates</t>
  </si>
  <si>
    <t>Monthly Loan Payment</t>
  </si>
  <si>
    <t>Loan amount</t>
  </si>
  <si>
    <t>Annual interest rate</t>
  </si>
  <si>
    <t>Term</t>
  </si>
  <si>
    <t>years</t>
  </si>
  <si>
    <t>Monthly payment</t>
  </si>
  <si>
    <t>Maximum allowable monthly housing expenditure (%)</t>
  </si>
  <si>
    <t>Maximum total affordable monthly debt payments (%)</t>
  </si>
  <si>
    <t>Down payment (%)</t>
  </si>
  <si>
    <t>Affordable monthly mortgage payment (based on housing expenses only)</t>
  </si>
  <si>
    <t>No-show/cancellation rate (%)</t>
  </si>
  <si>
    <t>Appointments booked</t>
  </si>
  <si>
    <t>Annual Intrest Rate</t>
  </si>
  <si>
    <t>Term (Years)</t>
  </si>
  <si>
    <t>Payment</t>
  </si>
  <si>
    <t>$B$8</t>
  </si>
  <si>
    <t>$B$9</t>
  </si>
  <si>
    <t>$B$10</t>
  </si>
  <si>
    <t>$B$11</t>
  </si>
  <si>
    <t>$B$27</t>
  </si>
  <si>
    <t>Created by Louis on 2/6/2023</t>
  </si>
  <si>
    <t>Created by Louis on 2/6/2023
Modified by Louis on 2/6/2023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</si>
  <si>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</si>
  <si>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</si>
  <si>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</si>
  <si>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</si>
  <si>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</si>
  <si>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</si>
  <si>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</si>
  <si>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Appointment booked</t>
  </si>
  <si>
    <t>No-Show/Cancelations</t>
  </si>
  <si>
    <t>Net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</si>
</sst>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right"/>
    </xf>
    <xf numFmtId="0" fontId="0" fillId="2" borderId="0" xfId="0" applyFill="1"/>
    <xf numFmtId="6" fontId="0" fillId="3" borderId="0" xfId="0" applyNumberFormat="1" applyFill="1"/>
    <xf numFmtId="9" fontId="0" fillId="3" borderId="0" xfId="0" applyNumberFormat="1" applyFill="1"/>
    <xf numFmtId="0" fontId="0" fillId="3" borderId="0" xfId="0" applyFill="1"/>
    <xf numFmtId="8" fontId="0" fillId="4" borderId="0" xfId="0" applyNumberFormat="1" applyFill="1"/>
    <xf numFmtId="8" fontId="0" fillId="3" borderId="0" xfId="0" applyNumberFormat="1" applyFill="1"/>
    <xf numFmtId="6" fontId="0" fillId="4" borderId="0" xfId="0" applyNumberFormat="1" applyFill="1"/>
    <xf numFmtId="6" fontId="1" fillId="4" borderId="0" xfId="0" applyNumberFormat="1" applyFont="1" applyFill="1"/>
    <xf numFmtId="164" fontId="0" fillId="4" borderId="0" xfId="0" applyNumberFormat="1" applyFill="1"/>
    <xf numFmtId="0" fontId="0" fillId="0" borderId="0" xfId="0" applyAlignment="1">
      <alignment horizontal="right"/>
    </xf>
    <xf numFmtId="0" fontId="0" fillId="4" borderId="0" xfId="0" applyFill="1"/>
    <xf numFmtId="10" fontId="0" fillId="0" borderId="0" xfId="0" applyNumberFormat="1"/>
    <xf numFmtId="8" fontId="0" fillId="0" borderId="0" xfId="0" applyNumberFormat="1"/>
    <xf numFmtId="164" fontId="0" fillId="0" borderId="0" xfId="0" applyNumberFormat="1"/>
    <xf numFmtId="6" fontId="0" fillId="0" borderId="0" xfId="0" applyNumberFormat="1"/>
    <xf numFmtId="164" fontId="0" fillId="0" borderId="2" xfId="0" applyNumberFormat="1" applyBorder="1"/>
    <xf numFmtId="0" fontId="2" fillId="5" borderId="3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0" borderId="4" xfId="0" applyBorder="1"/>
    <xf numFmtId="0" fontId="3" fillId="6" borderId="0" xfId="0" applyFont="1" applyFill="1" applyAlignment="1">
      <alignment horizontal="left"/>
    </xf>
    <xf numFmtId="0" fontId="4" fillId="6" borderId="4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6" fontId="0" fillId="7" borderId="0" xfId="0" applyNumberFormat="1" applyFill="1"/>
    <xf numFmtId="8" fontId="0" fillId="7" borderId="0" xfId="0" applyNumberFormat="1" applyFill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P7" sqref="P7"/>
    </sheetView>
  </sheetViews>
  <sheetFormatPr defaultRowHeight="14.4" x14ac:dyDescent="0.55000000000000004"/>
  <cols>
    <col min="1" max="1" width="19.15625" customWidth="1"/>
    <col min="2" max="2" width="11.83984375" customWidth="1"/>
    <col min="5" max="5" width="9.20703125" bestFit="1" customWidth="1"/>
  </cols>
  <sheetData>
    <row r="1" spans="1:9" x14ac:dyDescent="0.55000000000000004">
      <c r="A1" s="1" t="s">
        <v>30</v>
      </c>
    </row>
    <row r="2" spans="1:9" x14ac:dyDescent="0.55000000000000004">
      <c r="E2" t="s">
        <v>44</v>
      </c>
      <c r="F2" s="32" t="s">
        <v>43</v>
      </c>
      <c r="G2" s="32"/>
      <c r="H2" s="32"/>
      <c r="I2" s="32"/>
    </row>
    <row r="3" spans="1:9" x14ac:dyDescent="0.55000000000000004">
      <c r="A3" s="1" t="s">
        <v>0</v>
      </c>
      <c r="E3" s="16">
        <f>B9</f>
        <v>644.30140148550856</v>
      </c>
      <c r="F3">
        <v>15</v>
      </c>
      <c r="G3">
        <v>20</v>
      </c>
      <c r="H3">
        <v>25</v>
      </c>
      <c r="I3">
        <v>30</v>
      </c>
    </row>
    <row r="4" spans="1:9" x14ac:dyDescent="0.55000000000000004">
      <c r="A4" t="s">
        <v>31</v>
      </c>
      <c r="B4" s="9">
        <v>100000</v>
      </c>
      <c r="D4" s="31" t="s">
        <v>42</v>
      </c>
      <c r="E4" s="2">
        <v>0.02</v>
      </c>
      <c r="F4" s="17">
        <f t="dataTable" ref="F4:I16" dt2D="1" dtr="1" r1="B6" r2="B5"/>
        <v>643.50870055772566</v>
      </c>
      <c r="G4" s="17">
        <v>505.88333504511718</v>
      </c>
      <c r="H4" s="17">
        <v>423.85433864407338</v>
      </c>
      <c r="I4" s="17">
        <v>369.61947268882057</v>
      </c>
    </row>
    <row r="5" spans="1:9" x14ac:dyDescent="0.55000000000000004">
      <c r="A5" t="s">
        <v>32</v>
      </c>
      <c r="B5" s="6">
        <v>0.06</v>
      </c>
      <c r="D5" s="31"/>
      <c r="E5" s="15">
        <v>2.5000000000000001E-2</v>
      </c>
      <c r="F5" s="17">
        <v>666.7892090089864</v>
      </c>
      <c r="G5" s="17">
        <v>529.90289303222994</v>
      </c>
      <c r="H5" s="17">
        <v>448.61673407662011</v>
      </c>
      <c r="I5" s="17">
        <v>395.12089881773204</v>
      </c>
    </row>
    <row r="6" spans="1:9" x14ac:dyDescent="0.55000000000000004">
      <c r="A6" t="s">
        <v>33</v>
      </c>
      <c r="B6" s="7">
        <v>25</v>
      </c>
      <c r="C6" t="s">
        <v>34</v>
      </c>
      <c r="D6" s="31"/>
      <c r="E6" s="2">
        <v>0.03</v>
      </c>
      <c r="F6" s="17">
        <v>690.58164027799012</v>
      </c>
      <c r="G6" s="17">
        <v>554.59759785391202</v>
      </c>
      <c r="H6" s="17">
        <v>474.21131385767302</v>
      </c>
      <c r="I6" s="17">
        <v>421.60403372945046</v>
      </c>
    </row>
    <row r="7" spans="1:9" x14ac:dyDescent="0.55000000000000004">
      <c r="D7" s="31"/>
      <c r="E7" s="15">
        <v>3.5000000000000003E-2</v>
      </c>
      <c r="F7" s="17">
        <v>714.88254134317515</v>
      </c>
      <c r="G7" s="17">
        <v>579.95971798309336</v>
      </c>
      <c r="H7" s="17">
        <v>500.62357025949291</v>
      </c>
      <c r="I7" s="17">
        <v>449.04468780882451</v>
      </c>
    </row>
    <row r="8" spans="1:9" x14ac:dyDescent="0.55000000000000004">
      <c r="A8" s="1" t="s">
        <v>1</v>
      </c>
      <c r="D8" s="31"/>
      <c r="E8" s="2">
        <v>0.04</v>
      </c>
      <c r="F8" s="17">
        <v>739.68792560927022</v>
      </c>
      <c r="G8" s="17">
        <v>605.98032929941871</v>
      </c>
      <c r="H8" s="17">
        <v>527.83684029777737</v>
      </c>
      <c r="I8" s="17">
        <v>477.41529546545945</v>
      </c>
    </row>
    <row r="9" spans="1:9" x14ac:dyDescent="0.55000000000000004">
      <c r="A9" t="s">
        <v>35</v>
      </c>
      <c r="B9" s="8">
        <f>-PMT(B5/12,B6*12,B4)</f>
        <v>644.30140148550856</v>
      </c>
      <c r="D9" s="31"/>
      <c r="E9" s="15">
        <v>4.4999999999999998E-2</v>
      </c>
      <c r="F9" s="17">
        <v>764.99328881345173</v>
      </c>
      <c r="G9" s="17">
        <v>632.64937621996239</v>
      </c>
      <c r="H9" s="17">
        <v>555.83247796198896</v>
      </c>
      <c r="I9" s="17">
        <v>506.68530982588061</v>
      </c>
    </row>
    <row r="10" spans="1:9" x14ac:dyDescent="0.55000000000000004">
      <c r="D10" s="31"/>
      <c r="E10" s="2">
        <v>0.05</v>
      </c>
      <c r="F10" s="17">
        <v>790.79362674154459</v>
      </c>
      <c r="G10" s="17">
        <v>659.95573921665743</v>
      </c>
      <c r="H10" s="17">
        <v>584.59004150797909</v>
      </c>
      <c r="I10" s="17">
        <v>536.82162301213907</v>
      </c>
    </row>
    <row r="11" spans="1:9" x14ac:dyDescent="0.55000000000000004">
      <c r="D11" s="31"/>
      <c r="E11" s="15">
        <v>5.5E-2</v>
      </c>
      <c r="F11" s="17">
        <v>817.08345462113925</v>
      </c>
      <c r="G11" s="17">
        <v>687.8873078592386</v>
      </c>
      <c r="H11" s="17">
        <v>614.08749228147019</v>
      </c>
      <c r="I11" s="17">
        <v>567.78900134700291</v>
      </c>
    </row>
    <row r="12" spans="1:9" x14ac:dyDescent="0.55000000000000004">
      <c r="D12" s="31"/>
      <c r="E12" s="2">
        <v>0.06</v>
      </c>
      <c r="F12" s="17">
        <v>843.85682804845135</v>
      </c>
      <c r="G12" s="17">
        <v>716.4310584781648</v>
      </c>
      <c r="H12" s="17">
        <v>644.30140148550856</v>
      </c>
      <c r="I12" s="17">
        <v>599.55052515275236</v>
      </c>
    </row>
    <row r="13" spans="1:9" x14ac:dyDescent="0.55000000000000004">
      <c r="D13" s="31"/>
      <c r="E13" s="15">
        <v>6.5000000000000002E-2</v>
      </c>
      <c r="F13" s="17">
        <v>871.10736529736164</v>
      </c>
      <c r="G13" s="17">
        <v>745.57313551509696</v>
      </c>
      <c r="H13" s="17">
        <v>675.20716134763961</v>
      </c>
      <c r="I13" s="17">
        <v>632.06802349296379</v>
      </c>
    </row>
    <row r="14" spans="1:9" x14ac:dyDescent="0.55000000000000004">
      <c r="D14" s="31"/>
      <c r="E14" s="2">
        <v>7.0000000000000007E-2</v>
      </c>
      <c r="F14" s="17">
        <v>898.82827085242707</v>
      </c>
      <c r="G14" s="17">
        <v>775.29893561887457</v>
      </c>
      <c r="H14" s="17">
        <v>706.77919727509175</v>
      </c>
      <c r="I14" s="17">
        <v>665.30249517918321</v>
      </c>
    </row>
    <row r="15" spans="1:9" x14ac:dyDescent="0.55000000000000004">
      <c r="D15" s="31"/>
      <c r="E15" s="15">
        <v>7.4999999999999997E-2</v>
      </c>
      <c r="F15" s="17">
        <v>927.01236000273809</v>
      </c>
      <c r="G15" s="17">
        <v>805.5931935518073</v>
      </c>
      <c r="H15" s="17">
        <v>738.99117779745927</v>
      </c>
      <c r="I15" s="17">
        <v>699.21450855277919</v>
      </c>
    </row>
    <row r="16" spans="1:9" x14ac:dyDescent="0.55000000000000004">
      <c r="D16" s="31"/>
      <c r="E16" s="2">
        <v>0.08</v>
      </c>
      <c r="F16" s="17">
        <v>955.6520843303515</v>
      </c>
      <c r="G16" s="17">
        <v>836.44006899346277</v>
      </c>
      <c r="H16" s="17">
        <v>771.81621937300304</v>
      </c>
      <c r="I16" s="17">
        <v>733.76457387937614</v>
      </c>
    </row>
  </sheetData>
  <mergeCells count="2">
    <mergeCell ref="D4:D16"/>
    <mergeCell ref="F2:I2"/>
  </mergeCells>
  <conditionalFormatting sqref="F4:I16">
    <cfRule type="cellIs" dxfId="1" priority="1" operator="lessThan">
      <formula>500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A34F-BCAC-4520-8517-03482B54B291}">
  <sheetPr>
    <outlinePr summaryBelow="0"/>
  </sheetPr>
  <dimension ref="B1:H14"/>
  <sheetViews>
    <sheetView showGridLines="0" workbookViewId="0">
      <selection activeCell="B25" sqref="B25"/>
    </sheetView>
  </sheetViews>
  <sheetFormatPr defaultRowHeight="14.4" outlineLevelRow="1" outlineLevelCol="1" x14ac:dyDescent="0.55000000000000004"/>
  <cols>
    <col min="3" max="3" width="5.7890625" bestFit="1" customWidth="1"/>
    <col min="4" max="8" width="11.62890625" bestFit="1" customWidth="1" outlineLevel="1"/>
  </cols>
  <sheetData>
    <row r="1" spans="2:8" ht="14.7" thickBot="1" x14ac:dyDescent="0.6"/>
    <row r="2" spans="2:8" ht="15.6" x14ac:dyDescent="0.6">
      <c r="B2" s="21" t="s">
        <v>52</v>
      </c>
      <c r="C2" s="21"/>
      <c r="D2" s="26"/>
      <c r="E2" s="26"/>
      <c r="F2" s="26"/>
      <c r="G2" s="26"/>
      <c r="H2" s="26"/>
    </row>
    <row r="3" spans="2:8" ht="15.6" collapsed="1" x14ac:dyDescent="0.6">
      <c r="B3" s="20"/>
      <c r="C3" s="20"/>
      <c r="D3" s="27" t="s">
        <v>54</v>
      </c>
      <c r="E3" s="27">
        <v>1</v>
      </c>
      <c r="F3" s="27">
        <v>2</v>
      </c>
      <c r="G3" s="27">
        <v>3</v>
      </c>
      <c r="H3" s="27">
        <v>4</v>
      </c>
    </row>
    <row r="4" spans="2:8" ht="42" hidden="1" outlineLevel="1" x14ac:dyDescent="0.55000000000000004">
      <c r="B4" s="23"/>
      <c r="C4" s="23"/>
      <c r="E4" s="30" t="s">
        <v>50</v>
      </c>
      <c r="F4" s="30" t="s">
        <v>50</v>
      </c>
      <c r="G4" s="30" t="s">
        <v>51</v>
      </c>
      <c r="H4" s="30" t="s">
        <v>50</v>
      </c>
    </row>
    <row r="5" spans="2:8" x14ac:dyDescent="0.55000000000000004">
      <c r="B5" s="24" t="s">
        <v>53</v>
      </c>
      <c r="C5" s="24"/>
      <c r="D5" s="22"/>
      <c r="E5" s="22"/>
      <c r="F5" s="22"/>
      <c r="G5" s="22"/>
      <c r="H5" s="22"/>
    </row>
    <row r="6" spans="2:8" outlineLevel="1" x14ac:dyDescent="0.55000000000000004">
      <c r="B6" s="23"/>
      <c r="C6" s="23" t="s">
        <v>45</v>
      </c>
      <c r="D6" s="18">
        <v>6500</v>
      </c>
      <c r="E6" s="28">
        <v>7250</v>
      </c>
      <c r="F6" s="28">
        <v>6000</v>
      </c>
      <c r="G6" s="28">
        <v>4500</v>
      </c>
      <c r="H6" s="28">
        <v>8000</v>
      </c>
    </row>
    <row r="7" spans="2:8" outlineLevel="1" x14ac:dyDescent="0.55000000000000004">
      <c r="B7" s="23"/>
      <c r="C7" s="23" t="s">
        <v>46</v>
      </c>
      <c r="D7" s="18">
        <v>350</v>
      </c>
      <c r="E7" s="28">
        <v>525</v>
      </c>
      <c r="F7" s="28">
        <v>325</v>
      </c>
      <c r="G7" s="28">
        <v>400</v>
      </c>
      <c r="H7" s="28">
        <v>850</v>
      </c>
    </row>
    <row r="8" spans="2:8" outlineLevel="1" x14ac:dyDescent="0.55000000000000004">
      <c r="B8" s="23"/>
      <c r="C8" s="23" t="s">
        <v>47</v>
      </c>
      <c r="D8" s="18">
        <v>500</v>
      </c>
      <c r="E8" s="28">
        <v>575</v>
      </c>
      <c r="F8" s="28">
        <v>800</v>
      </c>
      <c r="G8" s="28">
        <v>775</v>
      </c>
      <c r="H8" s="28">
        <v>850</v>
      </c>
    </row>
    <row r="9" spans="2:8" outlineLevel="1" x14ac:dyDescent="0.55000000000000004">
      <c r="B9" s="23"/>
      <c r="C9" s="23" t="s">
        <v>48</v>
      </c>
      <c r="D9" s="16">
        <v>7.25</v>
      </c>
      <c r="E9" s="29">
        <v>8</v>
      </c>
      <c r="F9" s="29">
        <v>8.5</v>
      </c>
      <c r="G9" s="29">
        <v>7.75</v>
      </c>
      <c r="H9" s="29">
        <v>6.9</v>
      </c>
    </row>
    <row r="10" spans="2:8" x14ac:dyDescent="0.55000000000000004">
      <c r="B10" s="24" t="s">
        <v>55</v>
      </c>
      <c r="C10" s="24"/>
      <c r="D10" s="22"/>
      <c r="E10" s="22"/>
      <c r="F10" s="22"/>
      <c r="G10" s="22"/>
      <c r="H10" s="22"/>
    </row>
    <row r="11" spans="2:8" ht="14.7" outlineLevel="1" thickBot="1" x14ac:dyDescent="0.6">
      <c r="B11" s="25"/>
      <c r="C11" s="25" t="s">
        <v>49</v>
      </c>
      <c r="D11" s="19">
        <v>253448.27586206899</v>
      </c>
      <c r="E11" s="19">
        <v>235156.25</v>
      </c>
      <c r="F11" s="19">
        <v>152205.882352941</v>
      </c>
      <c r="G11" s="19">
        <v>71774.193548387106</v>
      </c>
      <c r="H11" s="19">
        <v>213768.11594202899</v>
      </c>
    </row>
    <row r="12" spans="2:8" x14ac:dyDescent="0.55000000000000004">
      <c r="B12" t="s">
        <v>56</v>
      </c>
    </row>
    <row r="13" spans="2:8" x14ac:dyDescent="0.55000000000000004">
      <c r="B13" t="s">
        <v>57</v>
      </c>
    </row>
    <row r="14" spans="2:8" x14ac:dyDescent="0.55000000000000004">
      <c r="B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zoomScale="85" workbookViewId="0">
      <selection activeCell="B27" sqref="B27"/>
    </sheetView>
  </sheetViews>
  <sheetFormatPr defaultRowHeight="14.4" x14ac:dyDescent="0.55000000000000004"/>
  <cols>
    <col min="1" max="1" width="71.26171875" customWidth="1"/>
    <col min="2" max="2" width="11.15625" bestFit="1" customWidth="1"/>
  </cols>
  <sheetData>
    <row r="1" spans="1:3" x14ac:dyDescent="0.55000000000000004">
      <c r="A1" s="1" t="s">
        <v>3</v>
      </c>
    </row>
    <row r="3" spans="1:3" x14ac:dyDescent="0.55000000000000004">
      <c r="A3" s="1" t="s">
        <v>0</v>
      </c>
    </row>
    <row r="4" spans="1:3" x14ac:dyDescent="0.55000000000000004">
      <c r="A4" t="s">
        <v>36</v>
      </c>
      <c r="B4" s="6">
        <v>0.28000000000000003</v>
      </c>
      <c r="C4" t="s">
        <v>5</v>
      </c>
    </row>
    <row r="5" spans="1:3" x14ac:dyDescent="0.55000000000000004">
      <c r="A5" t="s">
        <v>37</v>
      </c>
      <c r="B5" s="6">
        <v>0.36</v>
      </c>
      <c r="C5" t="s">
        <v>5</v>
      </c>
    </row>
    <row r="6" spans="1:3" x14ac:dyDescent="0.55000000000000004">
      <c r="A6" t="s">
        <v>38</v>
      </c>
      <c r="B6" s="6">
        <v>0.2</v>
      </c>
    </row>
    <row r="7" spans="1:3" x14ac:dyDescent="0.55000000000000004">
      <c r="B7" s="2"/>
    </row>
    <row r="8" spans="1:3" x14ac:dyDescent="0.55000000000000004">
      <c r="A8" t="s">
        <v>6</v>
      </c>
      <c r="B8" s="5">
        <v>6500</v>
      </c>
    </row>
    <row r="9" spans="1:3" x14ac:dyDescent="0.55000000000000004">
      <c r="A9" t="s">
        <v>7</v>
      </c>
      <c r="B9" s="5">
        <v>350</v>
      </c>
    </row>
    <row r="10" spans="1:3" x14ac:dyDescent="0.55000000000000004">
      <c r="A10" t="s">
        <v>8</v>
      </c>
      <c r="B10" s="5">
        <v>500</v>
      </c>
    </row>
    <row r="11" spans="1:3" x14ac:dyDescent="0.55000000000000004">
      <c r="A11" t="s">
        <v>9</v>
      </c>
      <c r="B11" s="9">
        <v>7.25</v>
      </c>
    </row>
    <row r="14" spans="1:3" x14ac:dyDescent="0.55000000000000004">
      <c r="A14" s="1" t="s">
        <v>1</v>
      </c>
    </row>
    <row r="15" spans="1:3" x14ac:dyDescent="0.55000000000000004">
      <c r="A15" t="s">
        <v>10</v>
      </c>
      <c r="B15" s="10">
        <f>B8*B4</f>
        <v>1820.0000000000002</v>
      </c>
    </row>
    <row r="16" spans="1:3" x14ac:dyDescent="0.55000000000000004">
      <c r="A16" t="s">
        <v>7</v>
      </c>
      <c r="B16" s="10">
        <f>B9</f>
        <v>350</v>
      </c>
    </row>
    <row r="17" spans="1:2" x14ac:dyDescent="0.55000000000000004">
      <c r="A17" s="3" t="s">
        <v>39</v>
      </c>
      <c r="B17" s="11">
        <f>B15-B16</f>
        <v>1470.0000000000002</v>
      </c>
    </row>
    <row r="19" spans="1:2" x14ac:dyDescent="0.55000000000000004">
      <c r="A19" t="s">
        <v>4</v>
      </c>
      <c r="B19" s="10">
        <f>B8*B5</f>
        <v>2340</v>
      </c>
    </row>
    <row r="20" spans="1:2" x14ac:dyDescent="0.55000000000000004">
      <c r="A20" t="s">
        <v>7</v>
      </c>
      <c r="B20" s="10">
        <f>B16</f>
        <v>350</v>
      </c>
    </row>
    <row r="21" spans="1:2" x14ac:dyDescent="0.55000000000000004">
      <c r="A21" t="s">
        <v>8</v>
      </c>
      <c r="B21" s="10">
        <f>B10</f>
        <v>500</v>
      </c>
    </row>
    <row r="22" spans="1:2" x14ac:dyDescent="0.55000000000000004">
      <c r="A22" s="3" t="s">
        <v>12</v>
      </c>
      <c r="B22" s="11">
        <f>B19-B20-B21</f>
        <v>1490</v>
      </c>
    </row>
    <row r="24" spans="1:2" x14ac:dyDescent="0.55000000000000004">
      <c r="A24" s="3" t="s">
        <v>11</v>
      </c>
      <c r="B24" s="10">
        <f>IF(B17&lt;B22,B17,B22)</f>
        <v>1470.0000000000002</v>
      </c>
    </row>
    <row r="26" spans="1:2" x14ac:dyDescent="0.55000000000000004">
      <c r="A26" s="3" t="s">
        <v>13</v>
      </c>
      <c r="B26" s="12">
        <f>(B24/B11)*1000</f>
        <v>202758.62068965519</v>
      </c>
    </row>
    <row r="27" spans="1:2" x14ac:dyDescent="0.55000000000000004">
      <c r="A27" s="3" t="s">
        <v>14</v>
      </c>
      <c r="B27" s="12">
        <f>B26/0.8</f>
        <v>253448.27586206899</v>
      </c>
    </row>
  </sheetData>
  <scenarios current="0" sqref="B27">
    <scenario name="1" locked="1" count="4" user="Louis" comment="Created by Louis on 2/6/2023">
      <inputCells r="B8" val="7250" numFmtId="6"/>
      <inputCells r="B9" val="525" numFmtId="6"/>
      <inputCells r="B10" val="575" numFmtId="6"/>
      <inputCells r="B11" val="8" numFmtId="8"/>
    </scenario>
    <scenario name="2" locked="1" count="4" user="Louis" comment="Created by Louis on 2/6/2023">
      <inputCells r="B8" val="6000" numFmtId="6"/>
      <inputCells r="B9" val="325" numFmtId="6"/>
      <inputCells r="B10" val="800" numFmtId="6"/>
      <inputCells r="B11" val="8.5" numFmtId="8"/>
    </scenario>
    <scenario name="3" locked="1" count="4" user="Louis" comment="Created by Louis on 2/6/2023_x000a_Modified by Louis on 2/6/2023">
      <inputCells r="B8" val="4500" numFmtId="6"/>
      <inputCells r="B9" val="400" numFmtId="6"/>
      <inputCells r="B10" val="775" numFmtId="6"/>
      <inputCells r="B11" val="7.75" numFmtId="8"/>
    </scenario>
    <scenario name="4" locked="1" count="4" user="Louis" comment="Created by Louis on 2/6/2023">
      <inputCells r="B8" val="8000" numFmtId="6"/>
      <inputCells r="B9" val="850" numFmtId="6"/>
      <inputCells r="B10" val="850" numFmtId="6"/>
      <inputCells r="B11" val="6.9" numFmtId="8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5"/>
  <sheetViews>
    <sheetView tabSelected="1" topLeftCell="A8" zoomScale="72" workbookViewId="0">
      <selection activeCell="D5" sqref="D5:D25"/>
    </sheetView>
  </sheetViews>
  <sheetFormatPr defaultRowHeight="14.4" x14ac:dyDescent="0.55000000000000004"/>
  <cols>
    <col min="1" max="1" width="29.41796875" customWidth="1"/>
    <col min="5" max="5" width="8.3125" customWidth="1"/>
    <col min="6" max="21" width="11.05078125" bestFit="1" customWidth="1"/>
  </cols>
  <sheetData>
    <row r="1" spans="1:21" x14ac:dyDescent="0.55000000000000004">
      <c r="A1" s="1" t="s">
        <v>29</v>
      </c>
    </row>
    <row r="3" spans="1:21" x14ac:dyDescent="0.55000000000000004">
      <c r="A3" s="1" t="s">
        <v>0</v>
      </c>
      <c r="E3" t="s">
        <v>61</v>
      </c>
      <c r="F3" s="33" t="s">
        <v>60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 x14ac:dyDescent="0.55000000000000004">
      <c r="A4" t="s">
        <v>15</v>
      </c>
      <c r="B4" s="5">
        <v>250</v>
      </c>
      <c r="E4" s="18">
        <f>B25</f>
        <v>28575</v>
      </c>
      <c r="F4" s="2">
        <v>0.05</v>
      </c>
      <c r="G4" s="2">
        <v>0.06</v>
      </c>
      <c r="H4" s="2">
        <v>7.0000000000000007E-2</v>
      </c>
      <c r="I4" s="2">
        <v>0.08</v>
      </c>
      <c r="J4" s="2">
        <v>0.09</v>
      </c>
      <c r="K4" s="2">
        <v>0.1</v>
      </c>
      <c r="L4" s="2">
        <v>0.11</v>
      </c>
      <c r="M4" s="2">
        <v>0.12</v>
      </c>
      <c r="N4" s="2">
        <v>0.13</v>
      </c>
      <c r="O4" s="2">
        <v>0.14000000000000001</v>
      </c>
      <c r="P4" s="2">
        <v>0.15</v>
      </c>
      <c r="Q4" s="2">
        <v>0.16</v>
      </c>
      <c r="R4" s="2">
        <v>0.17</v>
      </c>
      <c r="S4" s="2">
        <v>0.18</v>
      </c>
      <c r="T4" s="2">
        <v>0.19</v>
      </c>
      <c r="U4" s="2">
        <v>0.2</v>
      </c>
    </row>
    <row r="5" spans="1:21" x14ac:dyDescent="0.55000000000000004">
      <c r="A5" t="s">
        <v>16</v>
      </c>
      <c r="B5" s="7">
        <v>150</v>
      </c>
      <c r="D5" s="31" t="s">
        <v>59</v>
      </c>
      <c r="E5">
        <v>140</v>
      </c>
      <c r="F5" s="34">
        <f t="dataTable" ref="F5:U25" dt2D="1" dtr="1" r1="B6" r2="B12"/>
        <v>29550</v>
      </c>
      <c r="G5" s="34">
        <v>29585</v>
      </c>
      <c r="H5" s="34">
        <v>29620</v>
      </c>
      <c r="I5" s="34">
        <v>29655</v>
      </c>
      <c r="J5" s="34">
        <v>29690</v>
      </c>
      <c r="K5" s="34">
        <v>29725</v>
      </c>
      <c r="L5" s="34">
        <v>29660</v>
      </c>
      <c r="M5" s="34">
        <v>29345</v>
      </c>
      <c r="N5" s="34">
        <v>29030</v>
      </c>
      <c r="O5" s="34">
        <v>28715</v>
      </c>
      <c r="P5" s="34">
        <v>28400</v>
      </c>
      <c r="Q5" s="34">
        <v>28085</v>
      </c>
      <c r="R5" s="34">
        <v>27770</v>
      </c>
      <c r="S5" s="34">
        <v>27455</v>
      </c>
      <c r="T5" s="34">
        <v>27140</v>
      </c>
      <c r="U5" s="34">
        <v>26825</v>
      </c>
    </row>
    <row r="6" spans="1:21" x14ac:dyDescent="0.55000000000000004">
      <c r="A6" t="s">
        <v>40</v>
      </c>
      <c r="B6" s="6">
        <v>0.12</v>
      </c>
      <c r="D6" s="31"/>
      <c r="E6">
        <v>141</v>
      </c>
      <c r="F6" s="34">
        <v>29426.25</v>
      </c>
      <c r="G6" s="34">
        <v>29461.5</v>
      </c>
      <c r="H6" s="34">
        <v>29496.75</v>
      </c>
      <c r="I6" s="34">
        <v>29532</v>
      </c>
      <c r="J6" s="34">
        <v>29567.25</v>
      </c>
      <c r="K6" s="34">
        <v>29602.5</v>
      </c>
      <c r="L6" s="34">
        <v>29637.75</v>
      </c>
      <c r="M6" s="34">
        <v>29443</v>
      </c>
      <c r="N6" s="34">
        <v>29125.75</v>
      </c>
      <c r="O6" s="34">
        <v>28808.499999999996</v>
      </c>
      <c r="P6" s="34">
        <v>28491.25</v>
      </c>
      <c r="Q6" s="34">
        <v>28174</v>
      </c>
      <c r="R6" s="34">
        <v>27856.75</v>
      </c>
      <c r="S6" s="34">
        <v>27539.5</v>
      </c>
      <c r="T6" s="34">
        <v>27222.250000000004</v>
      </c>
      <c r="U6" s="34">
        <v>26905</v>
      </c>
    </row>
    <row r="7" spans="1:21" x14ac:dyDescent="0.55000000000000004">
      <c r="A7" t="s">
        <v>17</v>
      </c>
      <c r="B7" s="5">
        <v>25</v>
      </c>
      <c r="D7" s="31"/>
      <c r="E7">
        <v>142</v>
      </c>
      <c r="F7" s="34">
        <v>29302.5</v>
      </c>
      <c r="G7" s="34">
        <v>29338</v>
      </c>
      <c r="H7" s="34">
        <v>29373.5</v>
      </c>
      <c r="I7" s="34">
        <v>29409</v>
      </c>
      <c r="J7" s="34">
        <v>29444.5</v>
      </c>
      <c r="K7" s="34">
        <v>29480</v>
      </c>
      <c r="L7" s="34">
        <v>29515.5</v>
      </c>
      <c r="M7" s="34">
        <v>29541.000000000004</v>
      </c>
      <c r="N7" s="34">
        <v>29221.499999999996</v>
      </c>
      <c r="O7" s="34">
        <v>28902</v>
      </c>
      <c r="P7" s="34">
        <v>28582.5</v>
      </c>
      <c r="Q7" s="34">
        <v>28263</v>
      </c>
      <c r="R7" s="34">
        <v>27943.5</v>
      </c>
      <c r="S7" s="34">
        <v>27624</v>
      </c>
      <c r="T7" s="34">
        <v>27304.5</v>
      </c>
      <c r="U7" s="34">
        <v>26985</v>
      </c>
    </row>
    <row r="8" spans="1:21" x14ac:dyDescent="0.55000000000000004">
      <c r="A8" t="s">
        <v>18</v>
      </c>
      <c r="B8" s="7">
        <v>125</v>
      </c>
      <c r="D8" s="31"/>
      <c r="E8">
        <v>143</v>
      </c>
      <c r="F8" s="34">
        <v>29178.75</v>
      </c>
      <c r="G8" s="34">
        <v>29214.5</v>
      </c>
      <c r="H8" s="34">
        <v>29250.25</v>
      </c>
      <c r="I8" s="34">
        <v>29286</v>
      </c>
      <c r="J8" s="34">
        <v>29321.75</v>
      </c>
      <c r="K8" s="34">
        <v>29357.5</v>
      </c>
      <c r="L8" s="34">
        <v>29393.25</v>
      </c>
      <c r="M8" s="34">
        <v>29429</v>
      </c>
      <c r="N8" s="34">
        <v>29317.25</v>
      </c>
      <c r="O8" s="34">
        <v>28995.499999999996</v>
      </c>
      <c r="P8" s="34">
        <v>28673.75</v>
      </c>
      <c r="Q8" s="34">
        <v>28352</v>
      </c>
      <c r="R8" s="34">
        <v>28030.25</v>
      </c>
      <c r="S8" s="34">
        <v>27708.5</v>
      </c>
      <c r="T8" s="34">
        <v>27386.75</v>
      </c>
      <c r="U8" s="34">
        <v>27065</v>
      </c>
    </row>
    <row r="9" spans="1:21" x14ac:dyDescent="0.55000000000000004">
      <c r="A9" t="s">
        <v>19</v>
      </c>
      <c r="B9" s="5">
        <v>125</v>
      </c>
      <c r="D9" s="31"/>
      <c r="E9">
        <v>144</v>
      </c>
      <c r="F9" s="34">
        <v>29055</v>
      </c>
      <c r="G9" s="34">
        <v>29091</v>
      </c>
      <c r="H9" s="34">
        <v>29127</v>
      </c>
      <c r="I9" s="34">
        <v>29163</v>
      </c>
      <c r="J9" s="34">
        <v>29199</v>
      </c>
      <c r="K9" s="34">
        <v>29235</v>
      </c>
      <c r="L9" s="34">
        <v>29271</v>
      </c>
      <c r="M9" s="34">
        <v>29307</v>
      </c>
      <c r="N9" s="34">
        <v>29343</v>
      </c>
      <c r="O9" s="34">
        <v>29089</v>
      </c>
      <c r="P9" s="34">
        <v>28765</v>
      </c>
      <c r="Q9" s="34">
        <v>28441.000000000004</v>
      </c>
      <c r="R9" s="34">
        <v>28117</v>
      </c>
      <c r="S9" s="34">
        <v>27793</v>
      </c>
      <c r="T9" s="34">
        <v>27469</v>
      </c>
      <c r="U9" s="34">
        <v>27145</v>
      </c>
    </row>
    <row r="10" spans="1:21" x14ac:dyDescent="0.55000000000000004">
      <c r="D10" s="31"/>
      <c r="E10">
        <v>145</v>
      </c>
      <c r="F10" s="34">
        <v>28931.25</v>
      </c>
      <c r="G10" s="34">
        <v>28967.5</v>
      </c>
      <c r="H10" s="34">
        <v>29003.75</v>
      </c>
      <c r="I10" s="34">
        <v>29040</v>
      </c>
      <c r="J10" s="34">
        <v>29076.25</v>
      </c>
      <c r="K10" s="34">
        <v>29112.5</v>
      </c>
      <c r="L10" s="34">
        <v>29148.75</v>
      </c>
      <c r="M10" s="34">
        <v>29185</v>
      </c>
      <c r="N10" s="34">
        <v>29221.25</v>
      </c>
      <c r="O10" s="34">
        <v>29182.5</v>
      </c>
      <c r="P10" s="34">
        <v>28856.25</v>
      </c>
      <c r="Q10" s="34">
        <v>28530</v>
      </c>
      <c r="R10" s="34">
        <v>28203.75</v>
      </c>
      <c r="S10" s="34">
        <v>27877.5</v>
      </c>
      <c r="T10" s="34">
        <v>27551.25</v>
      </c>
      <c r="U10" s="34">
        <v>27225</v>
      </c>
    </row>
    <row r="11" spans="1:21" x14ac:dyDescent="0.55000000000000004">
      <c r="A11" s="1" t="s">
        <v>1</v>
      </c>
      <c r="D11" s="31"/>
      <c r="E11">
        <v>146</v>
      </c>
      <c r="F11" s="34">
        <v>28807.5</v>
      </c>
      <c r="G11" s="34">
        <v>28844</v>
      </c>
      <c r="H11" s="34">
        <v>28880.5</v>
      </c>
      <c r="I11" s="34">
        <v>28917</v>
      </c>
      <c r="J11" s="34">
        <v>28953.5</v>
      </c>
      <c r="K11" s="34">
        <v>28990</v>
      </c>
      <c r="L11" s="34">
        <v>29026.5</v>
      </c>
      <c r="M11" s="34">
        <v>29063</v>
      </c>
      <c r="N11" s="34">
        <v>29099.5</v>
      </c>
      <c r="O11" s="34">
        <v>29136</v>
      </c>
      <c r="P11" s="34">
        <v>28947.5</v>
      </c>
      <c r="Q11" s="34">
        <v>28619</v>
      </c>
      <c r="R11" s="34">
        <v>28290.5</v>
      </c>
      <c r="S11" s="34">
        <v>27962</v>
      </c>
      <c r="T11" s="34">
        <v>27633.499999999996</v>
      </c>
      <c r="U11" s="34">
        <v>27305</v>
      </c>
    </row>
    <row r="12" spans="1:21" x14ac:dyDescent="0.55000000000000004">
      <c r="A12" t="s">
        <v>41</v>
      </c>
      <c r="B12" s="4">
        <f>B5</f>
        <v>150</v>
      </c>
      <c r="D12" s="31"/>
      <c r="E12">
        <v>147</v>
      </c>
      <c r="F12" s="34">
        <v>28683.75</v>
      </c>
      <c r="G12" s="34">
        <v>28720.5</v>
      </c>
      <c r="H12" s="34">
        <v>28757.25</v>
      </c>
      <c r="I12" s="34">
        <v>28794</v>
      </c>
      <c r="J12" s="34">
        <v>28830.75</v>
      </c>
      <c r="K12" s="34">
        <v>28867.5</v>
      </c>
      <c r="L12" s="34">
        <v>28904.25</v>
      </c>
      <c r="M12" s="34">
        <v>28941</v>
      </c>
      <c r="N12" s="34">
        <v>28977.75</v>
      </c>
      <c r="O12" s="34">
        <v>29014.5</v>
      </c>
      <c r="P12" s="34">
        <v>29038.75</v>
      </c>
      <c r="Q12" s="34">
        <v>28708</v>
      </c>
      <c r="R12" s="34">
        <v>28377.249999999996</v>
      </c>
      <c r="S12" s="34">
        <v>28046.5</v>
      </c>
      <c r="T12" s="34">
        <v>27715.75</v>
      </c>
      <c r="U12" s="34">
        <v>27385</v>
      </c>
    </row>
    <row r="13" spans="1:21" x14ac:dyDescent="0.55000000000000004">
      <c r="A13" t="s">
        <v>20</v>
      </c>
      <c r="B13" s="14">
        <f>B12*B6</f>
        <v>18</v>
      </c>
      <c r="D13" s="31"/>
      <c r="E13">
        <v>148</v>
      </c>
      <c r="F13" s="34">
        <v>28560</v>
      </c>
      <c r="G13" s="34">
        <v>28597</v>
      </c>
      <c r="H13" s="34">
        <v>28634</v>
      </c>
      <c r="I13" s="34">
        <v>28671</v>
      </c>
      <c r="J13" s="34">
        <v>28708</v>
      </c>
      <c r="K13" s="34">
        <v>28745</v>
      </c>
      <c r="L13" s="34">
        <v>28782</v>
      </c>
      <c r="M13" s="34">
        <v>28819</v>
      </c>
      <c r="N13" s="34">
        <v>28856</v>
      </c>
      <c r="O13" s="34">
        <v>28893</v>
      </c>
      <c r="P13" s="34">
        <v>28930</v>
      </c>
      <c r="Q13" s="34">
        <v>28797</v>
      </c>
      <c r="R13" s="34">
        <v>28464</v>
      </c>
      <c r="S13" s="34">
        <v>28131</v>
      </c>
      <c r="T13" s="34">
        <v>27798</v>
      </c>
      <c r="U13" s="34">
        <v>27465</v>
      </c>
    </row>
    <row r="14" spans="1:21" x14ac:dyDescent="0.55000000000000004">
      <c r="A14" t="s">
        <v>21</v>
      </c>
      <c r="B14" s="14">
        <f>B12-B13</f>
        <v>132</v>
      </c>
      <c r="D14" s="31"/>
      <c r="E14">
        <v>149</v>
      </c>
      <c r="F14" s="34">
        <v>28436.25</v>
      </c>
      <c r="G14" s="34">
        <v>28473.5</v>
      </c>
      <c r="H14" s="34">
        <v>28510.75</v>
      </c>
      <c r="I14" s="34">
        <v>28548</v>
      </c>
      <c r="J14" s="34">
        <v>28585.25</v>
      </c>
      <c r="K14" s="34">
        <v>28622.5</v>
      </c>
      <c r="L14" s="34">
        <v>28659.75</v>
      </c>
      <c r="M14" s="34">
        <v>28697</v>
      </c>
      <c r="N14" s="34">
        <v>28734.25</v>
      </c>
      <c r="O14" s="34">
        <v>28771.5</v>
      </c>
      <c r="P14" s="34">
        <v>28808.75</v>
      </c>
      <c r="Q14" s="34">
        <v>28846</v>
      </c>
      <c r="R14" s="34">
        <v>28550.75</v>
      </c>
      <c r="S14" s="34">
        <v>28215.5</v>
      </c>
      <c r="T14" s="34">
        <v>27880.25</v>
      </c>
      <c r="U14" s="34">
        <v>27545</v>
      </c>
    </row>
    <row r="15" spans="1:21" x14ac:dyDescent="0.55000000000000004">
      <c r="A15" t="s">
        <v>22</v>
      </c>
      <c r="B15" s="14">
        <f>IF(B14&lt;125,B14,125)</f>
        <v>125</v>
      </c>
      <c r="D15" s="31"/>
      <c r="E15">
        <v>150</v>
      </c>
      <c r="F15" s="34">
        <v>28312.5</v>
      </c>
      <c r="G15" s="34">
        <v>28350</v>
      </c>
      <c r="H15" s="34">
        <v>28387.5</v>
      </c>
      <c r="I15" s="34">
        <v>28425</v>
      </c>
      <c r="J15" s="34">
        <v>28462.5</v>
      </c>
      <c r="K15" s="34">
        <v>28500</v>
      </c>
      <c r="L15" s="34">
        <v>28537.5</v>
      </c>
      <c r="M15" s="34">
        <v>28575</v>
      </c>
      <c r="N15" s="34">
        <v>28612.5</v>
      </c>
      <c r="O15" s="34">
        <v>28650</v>
      </c>
      <c r="P15" s="34">
        <v>28687.5</v>
      </c>
      <c r="Q15" s="34">
        <v>28725</v>
      </c>
      <c r="R15" s="34">
        <v>28637.5</v>
      </c>
      <c r="S15" s="34">
        <v>28300</v>
      </c>
      <c r="T15" s="34">
        <v>27962.5</v>
      </c>
      <c r="U15" s="34">
        <v>27625</v>
      </c>
    </row>
    <row r="16" spans="1:21" x14ac:dyDescent="0.55000000000000004">
      <c r="A16" t="s">
        <v>23</v>
      </c>
      <c r="B16" s="14">
        <f>IF(B12&gt;125,B12-125,0)</f>
        <v>25</v>
      </c>
      <c r="D16" s="31"/>
      <c r="E16">
        <v>151</v>
      </c>
      <c r="F16" s="34">
        <v>28188.75</v>
      </c>
      <c r="G16" s="34">
        <v>28226.5</v>
      </c>
      <c r="H16" s="34">
        <v>28264.25</v>
      </c>
      <c r="I16" s="34">
        <v>28302</v>
      </c>
      <c r="J16" s="34">
        <v>28339.75</v>
      </c>
      <c r="K16" s="34">
        <v>28377.5</v>
      </c>
      <c r="L16" s="34">
        <v>28415.25</v>
      </c>
      <c r="M16" s="34">
        <v>28453</v>
      </c>
      <c r="N16" s="34">
        <v>28490.75</v>
      </c>
      <c r="O16" s="34">
        <v>28528.5</v>
      </c>
      <c r="P16" s="34">
        <v>28566.25</v>
      </c>
      <c r="Q16" s="34">
        <v>28604</v>
      </c>
      <c r="R16" s="34">
        <v>28641.75</v>
      </c>
      <c r="S16" s="34">
        <v>28384.5</v>
      </c>
      <c r="T16" s="34">
        <v>28044.75</v>
      </c>
      <c r="U16" s="34">
        <v>27705</v>
      </c>
    </row>
    <row r="17" spans="1:21" x14ac:dyDescent="0.55000000000000004">
      <c r="D17" s="31"/>
      <c r="E17">
        <v>152</v>
      </c>
      <c r="F17" s="34">
        <v>28065</v>
      </c>
      <c r="G17" s="34">
        <v>28103</v>
      </c>
      <c r="H17" s="34">
        <v>28141</v>
      </c>
      <c r="I17" s="34">
        <v>28179</v>
      </c>
      <c r="J17" s="34">
        <v>28217</v>
      </c>
      <c r="K17" s="34">
        <v>28255</v>
      </c>
      <c r="L17" s="34">
        <v>28293</v>
      </c>
      <c r="M17" s="34">
        <v>28331</v>
      </c>
      <c r="N17" s="34">
        <v>28369</v>
      </c>
      <c r="O17" s="34">
        <v>28407</v>
      </c>
      <c r="P17" s="34">
        <v>28445</v>
      </c>
      <c r="Q17" s="34">
        <v>28483</v>
      </c>
      <c r="R17" s="34">
        <v>28521</v>
      </c>
      <c r="S17" s="34">
        <v>28469</v>
      </c>
      <c r="T17" s="34">
        <v>28127</v>
      </c>
      <c r="U17" s="34">
        <v>27785</v>
      </c>
    </row>
    <row r="18" spans="1:21" x14ac:dyDescent="0.55000000000000004">
      <c r="A18" t="s">
        <v>2</v>
      </c>
      <c r="D18" s="31"/>
      <c r="E18">
        <v>153</v>
      </c>
      <c r="F18" s="34">
        <v>27941.25</v>
      </c>
      <c r="G18" s="34">
        <v>27979.5</v>
      </c>
      <c r="H18" s="34">
        <v>28017.75</v>
      </c>
      <c r="I18" s="34">
        <v>28056</v>
      </c>
      <c r="J18" s="34">
        <v>28094.25</v>
      </c>
      <c r="K18" s="34">
        <v>28132.5</v>
      </c>
      <c r="L18" s="34">
        <v>28170.75</v>
      </c>
      <c r="M18" s="34">
        <v>28209</v>
      </c>
      <c r="N18" s="34">
        <v>28247.25</v>
      </c>
      <c r="O18" s="34">
        <v>28285.5</v>
      </c>
      <c r="P18" s="34">
        <v>28323.75</v>
      </c>
      <c r="Q18" s="34">
        <v>28362</v>
      </c>
      <c r="R18" s="34">
        <v>28400.25</v>
      </c>
      <c r="S18" s="34">
        <v>28438.5</v>
      </c>
      <c r="T18" s="34">
        <v>28209.25</v>
      </c>
      <c r="U18" s="34">
        <v>27865</v>
      </c>
    </row>
    <row r="19" spans="1:21" x14ac:dyDescent="0.55000000000000004">
      <c r="A19" s="13" t="s">
        <v>24</v>
      </c>
      <c r="B19" s="10">
        <f>B15*B4</f>
        <v>31250</v>
      </c>
      <c r="D19" s="31"/>
      <c r="E19">
        <v>154</v>
      </c>
      <c r="F19" s="34">
        <v>27817.5</v>
      </c>
      <c r="G19" s="34">
        <v>27856</v>
      </c>
      <c r="H19" s="34">
        <v>27894.5</v>
      </c>
      <c r="I19" s="34">
        <v>27933</v>
      </c>
      <c r="J19" s="34">
        <v>27971.5</v>
      </c>
      <c r="K19" s="34">
        <v>28010</v>
      </c>
      <c r="L19" s="34">
        <v>28048.5</v>
      </c>
      <c r="M19" s="34">
        <v>28087</v>
      </c>
      <c r="N19" s="34">
        <v>28125.5</v>
      </c>
      <c r="O19" s="34">
        <v>28164</v>
      </c>
      <c r="P19" s="34">
        <v>28202.5</v>
      </c>
      <c r="Q19" s="34">
        <v>28241</v>
      </c>
      <c r="R19" s="34">
        <v>28279.5</v>
      </c>
      <c r="S19" s="34">
        <v>28318</v>
      </c>
      <c r="T19" s="34">
        <v>28291.5</v>
      </c>
      <c r="U19" s="34">
        <v>27945</v>
      </c>
    </row>
    <row r="20" spans="1:21" x14ac:dyDescent="0.55000000000000004">
      <c r="A20" s="13" t="s">
        <v>25</v>
      </c>
      <c r="B20" s="10">
        <f>B13*B7</f>
        <v>450</v>
      </c>
      <c r="D20" s="31"/>
      <c r="E20">
        <v>155</v>
      </c>
      <c r="F20" s="34">
        <v>27693.75</v>
      </c>
      <c r="G20" s="34">
        <v>27732.5</v>
      </c>
      <c r="H20" s="34">
        <v>27771.25</v>
      </c>
      <c r="I20" s="34">
        <v>27810</v>
      </c>
      <c r="J20" s="34">
        <v>27848.75</v>
      </c>
      <c r="K20" s="34">
        <v>27887.5</v>
      </c>
      <c r="L20" s="34">
        <v>27926.25</v>
      </c>
      <c r="M20" s="34">
        <v>27965</v>
      </c>
      <c r="N20" s="34">
        <v>28003.75</v>
      </c>
      <c r="O20" s="34">
        <v>28042.5</v>
      </c>
      <c r="P20" s="34">
        <v>28081.25</v>
      </c>
      <c r="Q20" s="34">
        <v>28120</v>
      </c>
      <c r="R20" s="34">
        <v>28158.75</v>
      </c>
      <c r="S20" s="34">
        <v>28197.5</v>
      </c>
      <c r="T20" s="34">
        <v>28236.25</v>
      </c>
      <c r="U20" s="34">
        <v>28025</v>
      </c>
    </row>
    <row r="21" spans="1:21" x14ac:dyDescent="0.55000000000000004">
      <c r="D21" s="31"/>
      <c r="E21">
        <v>156</v>
      </c>
      <c r="F21" s="34">
        <v>27570</v>
      </c>
      <c r="G21" s="34">
        <v>27609</v>
      </c>
      <c r="H21" s="34">
        <v>27648</v>
      </c>
      <c r="I21" s="34">
        <v>27687</v>
      </c>
      <c r="J21" s="34">
        <v>27726</v>
      </c>
      <c r="K21" s="34">
        <v>27765</v>
      </c>
      <c r="L21" s="34">
        <v>27804</v>
      </c>
      <c r="M21" s="34">
        <v>27843</v>
      </c>
      <c r="N21" s="34">
        <v>27882</v>
      </c>
      <c r="O21" s="34">
        <v>27921</v>
      </c>
      <c r="P21" s="34">
        <v>27960</v>
      </c>
      <c r="Q21" s="34">
        <v>27999</v>
      </c>
      <c r="R21" s="34">
        <v>28038</v>
      </c>
      <c r="S21" s="34">
        <v>28077</v>
      </c>
      <c r="T21" s="34">
        <v>28116</v>
      </c>
      <c r="U21" s="34">
        <v>28105</v>
      </c>
    </row>
    <row r="22" spans="1:21" x14ac:dyDescent="0.55000000000000004">
      <c r="A22" t="s">
        <v>26</v>
      </c>
      <c r="D22" s="31"/>
      <c r="E22">
        <v>157</v>
      </c>
      <c r="F22" s="34">
        <v>27446.25</v>
      </c>
      <c r="G22" s="34">
        <v>27485.5</v>
      </c>
      <c r="H22" s="34">
        <v>27524.75</v>
      </c>
      <c r="I22" s="34">
        <v>27564</v>
      </c>
      <c r="J22" s="34">
        <v>27603.25</v>
      </c>
      <c r="K22" s="34">
        <v>27642.5</v>
      </c>
      <c r="L22" s="34">
        <v>27681.75</v>
      </c>
      <c r="M22" s="34">
        <v>27721</v>
      </c>
      <c r="N22" s="34">
        <v>27760.25</v>
      </c>
      <c r="O22" s="34">
        <v>27799.5</v>
      </c>
      <c r="P22" s="34">
        <v>27838.75</v>
      </c>
      <c r="Q22" s="34">
        <v>27878</v>
      </c>
      <c r="R22" s="34">
        <v>27917.25</v>
      </c>
      <c r="S22" s="34">
        <v>27956.5</v>
      </c>
      <c r="T22" s="34">
        <v>27995.75</v>
      </c>
      <c r="U22" s="34">
        <v>28035</v>
      </c>
    </row>
    <row r="23" spans="1:21" x14ac:dyDescent="0.55000000000000004">
      <c r="A23" s="13" t="s">
        <v>27</v>
      </c>
      <c r="B23" s="10">
        <f>B16*B9</f>
        <v>3125</v>
      </c>
      <c r="D23" s="31"/>
      <c r="E23">
        <v>158</v>
      </c>
      <c r="F23" s="34">
        <v>27322.5</v>
      </c>
      <c r="G23" s="34">
        <v>27362</v>
      </c>
      <c r="H23" s="34">
        <v>27401.5</v>
      </c>
      <c r="I23" s="34">
        <v>27441</v>
      </c>
      <c r="J23" s="34">
        <v>27480.5</v>
      </c>
      <c r="K23" s="34">
        <v>27520</v>
      </c>
      <c r="L23" s="34">
        <v>27559.5</v>
      </c>
      <c r="M23" s="34">
        <v>27599</v>
      </c>
      <c r="N23" s="34">
        <v>27638.5</v>
      </c>
      <c r="O23" s="34">
        <v>27678</v>
      </c>
      <c r="P23" s="34">
        <v>27717.5</v>
      </c>
      <c r="Q23" s="34">
        <v>27757</v>
      </c>
      <c r="R23" s="34">
        <v>27796.5</v>
      </c>
      <c r="S23" s="34">
        <v>27836</v>
      </c>
      <c r="T23" s="34">
        <v>27875.5</v>
      </c>
      <c r="U23" s="34">
        <v>27915</v>
      </c>
    </row>
    <row r="24" spans="1:21" x14ac:dyDescent="0.55000000000000004">
      <c r="D24" s="31"/>
      <c r="E24">
        <v>159</v>
      </c>
      <c r="F24" s="34">
        <v>27198.75</v>
      </c>
      <c r="G24" s="34">
        <v>27238.5</v>
      </c>
      <c r="H24" s="34">
        <v>27278.25</v>
      </c>
      <c r="I24" s="34">
        <v>27318</v>
      </c>
      <c r="J24" s="34">
        <v>27357.75</v>
      </c>
      <c r="K24" s="34">
        <v>27397.5</v>
      </c>
      <c r="L24" s="34">
        <v>27437.25</v>
      </c>
      <c r="M24" s="34">
        <v>27477</v>
      </c>
      <c r="N24" s="34">
        <v>27516.75</v>
      </c>
      <c r="O24" s="34">
        <v>27556.5</v>
      </c>
      <c r="P24" s="34">
        <v>27596.25</v>
      </c>
      <c r="Q24" s="34">
        <v>27636</v>
      </c>
      <c r="R24" s="34">
        <v>27675.75</v>
      </c>
      <c r="S24" s="34">
        <v>27715.5</v>
      </c>
      <c r="T24" s="34">
        <v>27755.25</v>
      </c>
      <c r="U24" s="34">
        <v>27795</v>
      </c>
    </row>
    <row r="25" spans="1:21" x14ac:dyDescent="0.55000000000000004">
      <c r="A25" t="s">
        <v>28</v>
      </c>
      <c r="B25" s="10">
        <f>(SUM(B19:B20)-B23)</f>
        <v>28575</v>
      </c>
      <c r="D25" s="31"/>
      <c r="E25">
        <v>160</v>
      </c>
      <c r="F25" s="34">
        <v>27075</v>
      </c>
      <c r="G25" s="34">
        <v>27115</v>
      </c>
      <c r="H25" s="34">
        <v>27155</v>
      </c>
      <c r="I25" s="34">
        <v>27195</v>
      </c>
      <c r="J25" s="34">
        <v>27235</v>
      </c>
      <c r="K25" s="34">
        <v>27275</v>
      </c>
      <c r="L25" s="34">
        <v>27315</v>
      </c>
      <c r="M25" s="34">
        <v>27355</v>
      </c>
      <c r="N25" s="34">
        <v>27395</v>
      </c>
      <c r="O25" s="34">
        <v>27435</v>
      </c>
      <c r="P25" s="34">
        <v>27475</v>
      </c>
      <c r="Q25" s="34">
        <v>27515</v>
      </c>
      <c r="R25" s="34">
        <v>27555</v>
      </c>
      <c r="S25" s="34">
        <v>27595</v>
      </c>
      <c r="T25" s="34">
        <v>27635</v>
      </c>
      <c r="U25" s="34">
        <v>27675</v>
      </c>
    </row>
  </sheetData>
  <mergeCells count="2">
    <mergeCell ref="D5:D25"/>
    <mergeCell ref="F3:U3"/>
  </mergeCells>
  <conditionalFormatting sqref="F5:U25">
    <cfRule type="top10" dxfId="3" priority="2" rank="1"/>
    <cfRule type="top10" dxfId="4" priority="1" bottom="1" rank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_ip_UnifiedCompliancePolicyUIAction xmlns="http://schemas.microsoft.com/sharepoint/v3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_ip_UnifiedCompliancePolicyProperties xmlns="http://schemas.microsoft.com/sharepoint/v3" xsi:nil="true"/>
    <MigrationWizIdDocumentLibraryPermissions xmlns="7a6e37b5-1edd-440d-8fb5-458a524f50c1" xsi:nil="true"/>
  </documentManagement>
</p:properties>
</file>

<file path=customXml/itemProps1.xml><?xml version="1.0" encoding="utf-8"?>
<ds:datastoreItem xmlns:ds="http://schemas.openxmlformats.org/officeDocument/2006/customXml" ds:itemID="{097FC4A7-302C-4DF2-9945-F48FB0F289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DBEDE5-0818-46B2-B4C8-5B63E15988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7B2E3D-B02B-4D15-8E6D-3C381DF71213}">
  <ds:schemaRefs>
    <ds:schemaRef ds:uri="http://purl.org/dc/elements/1.1/"/>
    <ds:schemaRef ds:uri="http://schemas.microsoft.com/office/2006/metadata/properties"/>
    <ds:schemaRef ds:uri="3d6dd6d0-93c8-45ce-b910-d93d26537f8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7a6e37b5-1edd-440d-8fb5-458a524f50c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Loan Payment</vt:lpstr>
      <vt:lpstr>Scenario Summary</vt:lpstr>
      <vt:lpstr>Affordable Home Purchase</vt:lpstr>
      <vt:lpstr>KVA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Louis</cp:lastModifiedBy>
  <dcterms:created xsi:type="dcterms:W3CDTF">2018-09-18T17:50:51Z</dcterms:created>
  <dcterms:modified xsi:type="dcterms:W3CDTF">2023-02-08T15:11:49Z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