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ksp-lwp-jnsq\"/>
    </mc:Choice>
  </mc:AlternateContent>
  <xr:revisionPtr revIDLastSave="0" documentId="13_ncr:1_{39D4D755-77B8-47EC-BBB9-CB17289BEB41}" xr6:coauthVersionLast="45" xr6:coauthVersionMax="45" xr10:uidLastSave="{00000000-0000-0000-0000-000000000000}"/>
  <bookViews>
    <workbookView xWindow="11100" yWindow="990" windowWidth="26700" windowHeight="19425" xr2:uid="{64E25FC0-D3DE-4BFA-B57D-77999DF87C85}"/>
  </bookViews>
  <sheets>
    <sheet name="Sheet1" sheetId="1" r:id="rId1"/>
    <sheet name="Sheet2" sheetId="2" r:id="rId2"/>
  </sheets>
  <definedNames>
    <definedName name="_xlnm._FilterDatabase" localSheetId="0" hidden="1">Sheet1!$A$2:$T$49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T21" i="1" l="1"/>
  <c r="T27" i="1"/>
  <c r="T30" i="1"/>
  <c r="T31" i="1"/>
  <c r="T34" i="1"/>
  <c r="T35" i="1"/>
  <c r="T38" i="1"/>
  <c r="T40" i="1"/>
  <c r="T42" i="1"/>
  <c r="T46" i="1"/>
  <c r="T49" i="1"/>
  <c r="B34" i="2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33" i="2"/>
  <c r="P31" i="1"/>
  <c r="Q33" i="1" s="1"/>
  <c r="E33" i="1" s="1"/>
  <c r="P27" i="1"/>
  <c r="Q29" i="1" s="1"/>
  <c r="E29" i="1" s="1"/>
  <c r="P21" i="1"/>
  <c r="Q26" i="1" s="1"/>
  <c r="E26" i="1" s="1"/>
  <c r="P15" i="1"/>
  <c r="P12" i="1"/>
  <c r="P10" i="1"/>
  <c r="Q11" i="1" s="1"/>
  <c r="E11" i="1" s="1"/>
  <c r="P5" i="1"/>
  <c r="Q32" i="1"/>
  <c r="E32" i="1" s="1"/>
  <c r="Q28" i="1"/>
  <c r="E28" i="1" s="1"/>
  <c r="Q23" i="1"/>
  <c r="E23" i="1" s="1"/>
  <c r="Q19" i="1"/>
  <c r="E19" i="1" s="1"/>
  <c r="Q17" i="1"/>
  <c r="E17" i="1" s="1"/>
  <c r="Q18" i="1"/>
  <c r="E18" i="1" s="1"/>
  <c r="Q16" i="1"/>
  <c r="E16" i="1" s="1"/>
  <c r="Q13" i="1"/>
  <c r="E13" i="1" s="1"/>
  <c r="Q6" i="1"/>
  <c r="E6" i="1" s="1"/>
  <c r="E35" i="1"/>
  <c r="P49" i="1"/>
  <c r="P48" i="1"/>
  <c r="C48" i="1" s="1"/>
  <c r="P47" i="1"/>
  <c r="C47" i="1" s="1"/>
  <c r="P46" i="1"/>
  <c r="Q47" i="1" s="1"/>
  <c r="E47" i="1" s="1"/>
  <c r="P45" i="1"/>
  <c r="P44" i="1"/>
  <c r="C44" i="1" s="1"/>
  <c r="Q43" i="1"/>
  <c r="E43" i="1" s="1"/>
  <c r="P43" i="1"/>
  <c r="C43" i="1" s="1"/>
  <c r="P42" i="1"/>
  <c r="Q45" i="1" s="1"/>
  <c r="E45" i="1" s="1"/>
  <c r="Q41" i="1"/>
  <c r="E41" i="1" s="1"/>
  <c r="P41" i="1"/>
  <c r="C41" i="1" s="1"/>
  <c r="P40" i="1"/>
  <c r="C40" i="1" s="1"/>
  <c r="P39" i="1"/>
  <c r="C39" i="1" s="1"/>
  <c r="P38" i="1"/>
  <c r="Q39" i="1" s="1"/>
  <c r="E39" i="1" s="1"/>
  <c r="P37" i="1"/>
  <c r="C37" i="1" s="1"/>
  <c r="P36" i="1"/>
  <c r="C36" i="1" s="1"/>
  <c r="P3" i="1"/>
  <c r="C49" i="1"/>
  <c r="C46" i="1"/>
  <c r="C45" i="1"/>
  <c r="C42" i="1"/>
  <c r="C38" i="1" l="1"/>
  <c r="Q24" i="1"/>
  <c r="E24" i="1" s="1"/>
  <c r="Q25" i="1"/>
  <c r="E25" i="1" s="1"/>
  <c r="Q22" i="1"/>
  <c r="E22" i="1" s="1"/>
  <c r="Q48" i="1"/>
  <c r="Q44" i="1"/>
  <c r="E44" i="1" s="1"/>
  <c r="G49" i="1"/>
  <c r="D49" i="1"/>
  <c r="G48" i="1"/>
  <c r="D48" i="1"/>
  <c r="G47" i="1"/>
  <c r="D47" i="1"/>
  <c r="G46" i="1"/>
  <c r="D46" i="1"/>
  <c r="G45" i="1"/>
  <c r="D45" i="1"/>
  <c r="G44" i="1"/>
  <c r="D44" i="1"/>
  <c r="G43" i="1"/>
  <c r="D43" i="1"/>
  <c r="G42" i="1"/>
  <c r="D42" i="1"/>
  <c r="G41" i="1"/>
  <c r="D41" i="1"/>
  <c r="G40" i="1"/>
  <c r="D40" i="1"/>
  <c r="D39" i="1"/>
  <c r="D38" i="1" l="1"/>
  <c r="G37" i="1"/>
  <c r="D37" i="1"/>
  <c r="G36" i="1"/>
  <c r="D36" i="1"/>
  <c r="S49" i="1"/>
  <c r="S45" i="1"/>
  <c r="T45" i="1" s="1"/>
  <c r="S44" i="1"/>
  <c r="T44" i="1" s="1"/>
  <c r="S42" i="1"/>
  <c r="S41" i="1"/>
  <c r="T41" i="1" s="1"/>
  <c r="S40" i="1"/>
  <c r="S39" i="1"/>
  <c r="T39" i="1" s="1"/>
  <c r="S38" i="1"/>
  <c r="S48" i="1"/>
  <c r="T48" i="1" s="1"/>
  <c r="S47" i="1"/>
  <c r="T47" i="1" s="1"/>
  <c r="S46" i="1"/>
  <c r="S43" i="1"/>
  <c r="T43" i="1" s="1"/>
  <c r="G35" i="1" l="1"/>
  <c r="Q35" i="1" s="1"/>
  <c r="D35" i="1"/>
  <c r="P35" i="1" s="1"/>
  <c r="C35" i="1" l="1"/>
  <c r="S35" i="1" s="1"/>
  <c r="Q49" i="1"/>
  <c r="Q46" i="1"/>
  <c r="Q36" i="1"/>
  <c r="E36" i="1" s="1"/>
  <c r="S36" i="1" s="1"/>
  <c r="T36" i="1" s="1"/>
  <c r="Q42" i="1"/>
  <c r="Q40" i="1"/>
  <c r="Q38" i="1"/>
  <c r="Q37" i="1"/>
  <c r="E37" i="1" s="1"/>
  <c r="S37" i="1" s="1"/>
  <c r="T37" i="1" s="1"/>
  <c r="B1" i="2"/>
  <c r="B2" i="2" s="1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S34" i="1"/>
  <c r="S31" i="1"/>
  <c r="S30" i="1"/>
  <c r="S27" i="1"/>
  <c r="S21" i="1"/>
  <c r="S20" i="1"/>
  <c r="T20" i="1" s="1"/>
  <c r="S15" i="1"/>
  <c r="T15" i="1" s="1"/>
  <c r="S14" i="1"/>
  <c r="T14" i="1" s="1"/>
  <c r="S12" i="1"/>
  <c r="T12" i="1" s="1"/>
  <c r="S10" i="1"/>
  <c r="T10" i="1" s="1"/>
  <c r="S9" i="1"/>
  <c r="T9" i="1" s="1"/>
  <c r="S8" i="1"/>
  <c r="T8" i="1" s="1"/>
  <c r="S7" i="1"/>
  <c r="T7" i="1" s="1"/>
  <c r="S5" i="1"/>
  <c r="T5" i="1" s="1"/>
  <c r="T4" i="1"/>
  <c r="T3" i="1"/>
  <c r="S33" i="1" l="1"/>
  <c r="T33" i="1" s="1"/>
  <c r="S32" i="1"/>
  <c r="T32" i="1" s="1"/>
  <c r="S29" i="1"/>
  <c r="T29" i="1" s="1"/>
  <c r="S28" i="1"/>
  <c r="T28" i="1" s="1"/>
  <c r="S26" i="1"/>
  <c r="T26" i="1" s="1"/>
  <c r="S25" i="1"/>
  <c r="T25" i="1" s="1"/>
  <c r="S24" i="1"/>
  <c r="T24" i="1" s="1"/>
  <c r="S23" i="1"/>
  <c r="T23" i="1" s="1"/>
  <c r="S22" i="1"/>
  <c r="T22" i="1" s="1"/>
  <c r="S19" i="1"/>
  <c r="T19" i="1" s="1"/>
  <c r="S18" i="1"/>
  <c r="T18" i="1" s="1"/>
  <c r="S17" i="1"/>
  <c r="T17" i="1" s="1"/>
  <c r="S16" i="1"/>
  <c r="T16" i="1" s="1"/>
  <c r="S13" i="1"/>
  <c r="T13" i="1" s="1"/>
  <c r="S11" i="1"/>
  <c r="T11" i="1" s="1"/>
  <c r="S6" i="1"/>
  <c r="T6" i="1" s="1"/>
</calcChain>
</file>

<file path=xl/sharedStrings.xml><?xml version="1.0" encoding="utf-8"?>
<sst xmlns="http://schemas.openxmlformats.org/spreadsheetml/2006/main" count="167" uniqueCount="74">
  <si>
    <t>Body</t>
  </si>
  <si>
    <t>Mass</t>
  </si>
  <si>
    <t>Radius</t>
  </si>
  <si>
    <t>Orbit</t>
  </si>
  <si>
    <t>atmPressure</t>
  </si>
  <si>
    <t>atmScaleHeight</t>
  </si>
  <si>
    <t>Sun</t>
  </si>
  <si>
    <t>Moho</t>
  </si>
  <si>
    <t>Eve</t>
  </si>
  <si>
    <t>Gilly</t>
  </si>
  <si>
    <t>Kerbin</t>
  </si>
  <si>
    <t>Mun</t>
  </si>
  <si>
    <t>Minmus</t>
  </si>
  <si>
    <t>Duna</t>
  </si>
  <si>
    <t>Ike</t>
  </si>
  <si>
    <t>Edna</t>
  </si>
  <si>
    <t>Dak</t>
  </si>
  <si>
    <t>Dres</t>
  </si>
  <si>
    <t>Jool</t>
  </si>
  <si>
    <t>Laythe</t>
  </si>
  <si>
    <t>Vall</t>
  </si>
  <si>
    <t>Tylo</t>
  </si>
  <si>
    <t>Bop</t>
  </si>
  <si>
    <t>Pol</t>
  </si>
  <si>
    <t>Lindor</t>
  </si>
  <si>
    <t>Krel</t>
  </si>
  <si>
    <t>Aden</t>
  </si>
  <si>
    <t>Huygen</t>
  </si>
  <si>
    <t>Riga</t>
  </si>
  <si>
    <t>Talos</t>
  </si>
  <si>
    <t>Eeloo</t>
  </si>
  <si>
    <t>Celes</t>
  </si>
  <si>
    <t>Tam</t>
  </si>
  <si>
    <t>Hamek</t>
  </si>
  <si>
    <t>Nara</t>
  </si>
  <si>
    <t>Amos</t>
  </si>
  <si>
    <t>Enon</t>
  </si>
  <si>
    <t>Prax</t>
  </si>
  <si>
    <t>Semi-Major Axis</t>
  </si>
  <si>
    <t>Eccentricity</t>
  </si>
  <si>
    <t>Inclination</t>
  </si>
  <si>
    <t>Grannus</t>
  </si>
  <si>
    <t>Taranis</t>
  </si>
  <si>
    <t>Toutatis</t>
  </si>
  <si>
    <t>Nodens</t>
  </si>
  <si>
    <t>Belisama</t>
  </si>
  <si>
    <t>Sucellus</t>
  </si>
  <si>
    <t>Caireen</t>
  </si>
  <si>
    <t>Sirona</t>
  </si>
  <si>
    <t>Airmed</t>
  </si>
  <si>
    <t>Brovo</t>
  </si>
  <si>
    <t>Damona</t>
  </si>
  <si>
    <t>Epona</t>
  </si>
  <si>
    <t>Rosmerta</t>
  </si>
  <si>
    <t>Cernunnos</t>
  </si>
  <si>
    <t>12.3.1</t>
  </si>
  <si>
    <t>12.4.1</t>
  </si>
  <si>
    <t>12.5.1</t>
  </si>
  <si>
    <t>12.5.2</t>
  </si>
  <si>
    <t>12.5.3</t>
  </si>
  <si>
    <t>12.6.1</t>
  </si>
  <si>
    <t>12.6.2</t>
  </si>
  <si>
    <t>Sidereal 
Rotation</t>
  </si>
  <si>
    <t>Longitude of Ascending Node</t>
  </si>
  <si>
    <t>Argument of Periapsis</t>
  </si>
  <si>
    <t>Mean Anomaly at Epoch</t>
  </si>
  <si>
    <t>Reference Body</t>
  </si>
  <si>
    <t>geeASL</t>
  </si>
  <si>
    <t>Orbital Period</t>
  </si>
  <si>
    <t>Tidally Locked</t>
  </si>
  <si>
    <t>grav Parameter</t>
  </si>
  <si>
    <t>Constructor Revised</t>
  </si>
  <si>
    <t>RAB58E</t>
  </si>
  <si>
    <t>CoffeeScript Constructor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</si>
</sst>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0.0"/>
    <numFmt numFmtId="167" formatCode="0.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0" fillId="3" borderId="0" xfId="0" applyFill="1"/>
    <xf numFmtId="3" fontId="0" fillId="3" borderId="0" xfId="0" applyNumberFormat="1" applyFill="1"/>
    <xf numFmtId="165" fontId="0" fillId="3" borderId="0" xfId="0" applyNumberFormat="1" applyFill="1"/>
    <xf numFmtId="164" fontId="0" fillId="3" borderId="0" xfId="0" applyNumberFormat="1" applyFill="1"/>
    <xf numFmtId="0" fontId="0" fillId="2" borderId="0" xfId="0" applyFill="1"/>
    <xf numFmtId="166" fontId="0" fillId="0" borderId="0" xfId="0" applyNumberFormat="1" applyAlignment="1">
      <alignment horizontal="left"/>
    </xf>
    <xf numFmtId="167" fontId="0" fillId="0" borderId="0" xfId="0" applyNumberFormat="1"/>
    <xf numFmtId="0" fontId="0" fillId="0" borderId="0" xfId="0" applyFill="1"/>
    <xf numFmtId="0" fontId="0" fillId="0" borderId="0" xfId="0" applyFont="1" applyAlignment="1">
      <alignment horizontal="center" vertical="center" wrapText="1"/>
    </xf>
    <xf numFmtId="3" fontId="0" fillId="0" borderId="0" xfId="0" applyNumberFormat="1" applyFont="1" applyAlignment="1">
      <alignment horizontal="center" vertical="center" wrapText="1"/>
    </xf>
    <xf numFmtId="165" fontId="0" fillId="0" borderId="0" xfId="0" applyNumberFormat="1" applyFon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3" fontId="0" fillId="0" borderId="0" xfId="0" applyNumberFormat="1" applyFill="1"/>
    <xf numFmtId="4" fontId="1" fillId="0" borderId="0" xfId="0" applyNumberFormat="1" applyFont="1" applyFill="1" applyAlignment="1">
      <alignment vertical="center"/>
    </xf>
    <xf numFmtId="4" fontId="1" fillId="0" borderId="0" xfId="0" applyNumberFormat="1" applyFont="1" applyFill="1" applyAlignment="1">
      <alignment horizontal="center" vertical="center" wrapText="1"/>
    </xf>
    <xf numFmtId="4" fontId="0" fillId="0" borderId="0" xfId="0" applyNumberFormat="1"/>
    <xf numFmtId="3" fontId="1" fillId="0" borderId="0" xfId="0" applyNumberFormat="1" applyFont="1" applyFill="1" applyAlignment="1">
      <alignment vertical="center"/>
    </xf>
    <xf numFmtId="3" fontId="1" fillId="0" borderId="0" xfId="0" applyNumberFormat="1" applyFont="1" applyFill="1" applyAlignment="1">
      <alignment horizontal="center" vertical="center" wrapText="1"/>
    </xf>
    <xf numFmtId="167" fontId="0" fillId="0" borderId="0" xfId="0" applyNumberFormat="1" applyFill="1"/>
    <xf numFmtId="0" fontId="1" fillId="2" borderId="0" xfId="0" applyFont="1" applyFill="1" applyAlignment="1">
      <alignment vertical="center"/>
    </xf>
    <xf numFmtId="166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7" fontId="1" fillId="0" borderId="0" xfId="0" applyNumberFormat="1" applyFont="1" applyFill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19E41-C2B5-4D66-A77D-43BBC399117B}">
  <dimension ref="A1:T49"/>
  <sheetViews>
    <sheetView tabSelected="1" workbookViewId="0">
      <pane xSplit="2" ySplit="2" topLeftCell="C6" activePane="bottomRight" state="frozen"/>
      <selection pane="topRight" activeCell="B1" sqref="B1"/>
      <selection pane="bottomLeft" activeCell="A3" sqref="A3"/>
      <selection pane="bottomRight" activeCell="G38" sqref="G38"/>
    </sheetView>
  </sheetViews>
  <sheetFormatPr defaultRowHeight="15" x14ac:dyDescent="0.25"/>
  <cols>
    <col min="1" max="1" width="6.140625" style="10" bestFit="1" customWidth="1"/>
    <col min="2" max="2" width="10.5703125" bestFit="1" customWidth="1"/>
    <col min="3" max="3" width="11.5703125" style="11" bestFit="1" customWidth="1"/>
    <col min="4" max="4" width="11.140625" style="3" bestFit="1" customWidth="1"/>
    <col min="5" max="5" width="9.140625" style="3" bestFit="1" customWidth="1"/>
    <col min="6" max="6" width="8.28515625" bestFit="1" customWidth="1"/>
    <col min="7" max="7" width="16.42578125" style="3" bestFit="1" customWidth="1"/>
    <col min="8" max="8" width="11.140625" style="4" bestFit="1" customWidth="1"/>
    <col min="9" max="9" width="10.42578125" style="4" bestFit="1" customWidth="1"/>
    <col min="10" max="11" width="12.140625" style="2" bestFit="1" customWidth="1"/>
    <col min="12" max="12" width="14.42578125" style="4" bestFit="1" customWidth="1"/>
    <col min="13" max="13" width="12.140625" hidden="1" customWidth="1"/>
    <col min="14" max="14" width="15" hidden="1" customWidth="1"/>
    <col min="15" max="15" width="7.42578125" style="23" bestFit="1" customWidth="1"/>
    <col min="16" max="16" width="12" bestFit="1" customWidth="1"/>
    <col min="17" max="17" width="13.85546875" style="3" bestFit="1" customWidth="1"/>
    <col min="18" max="18" width="7.140625" bestFit="1" customWidth="1"/>
    <col min="19" max="19" width="135.85546875" bestFit="1" customWidth="1"/>
    <col min="20" max="20" width="76.85546875" bestFit="1" customWidth="1"/>
  </cols>
  <sheetData>
    <row r="1" spans="1:20" s="1" customFormat="1" x14ac:dyDescent="0.25">
      <c r="A1" s="28"/>
      <c r="B1" s="30" t="s">
        <v>0</v>
      </c>
      <c r="C1" s="31" t="s">
        <v>1</v>
      </c>
      <c r="D1" s="32" t="s">
        <v>2</v>
      </c>
      <c r="E1" s="33" t="s">
        <v>62</v>
      </c>
      <c r="F1" s="29" t="s">
        <v>3</v>
      </c>
      <c r="G1" s="29"/>
      <c r="H1" s="29"/>
      <c r="I1" s="29"/>
      <c r="J1" s="29"/>
      <c r="K1" s="29"/>
      <c r="L1" s="29"/>
      <c r="M1" s="27" t="s">
        <v>4</v>
      </c>
      <c r="N1" s="27" t="s">
        <v>5</v>
      </c>
      <c r="O1" s="21"/>
      <c r="P1" s="18"/>
      <c r="Q1" s="24"/>
      <c r="R1" s="18"/>
    </row>
    <row r="2" spans="1:20" s="17" customFormat="1" ht="45" x14ac:dyDescent="0.25">
      <c r="A2" s="28"/>
      <c r="B2" s="30"/>
      <c r="C2" s="31"/>
      <c r="D2" s="32"/>
      <c r="E2" s="33"/>
      <c r="F2" s="13" t="s">
        <v>66</v>
      </c>
      <c r="G2" s="14" t="s">
        <v>38</v>
      </c>
      <c r="H2" s="15" t="s">
        <v>39</v>
      </c>
      <c r="I2" s="15" t="s">
        <v>40</v>
      </c>
      <c r="J2" s="16" t="s">
        <v>63</v>
      </c>
      <c r="K2" s="16" t="s">
        <v>64</v>
      </c>
      <c r="L2" s="15" t="s">
        <v>65</v>
      </c>
      <c r="M2" s="27"/>
      <c r="N2" s="27"/>
      <c r="O2" s="22" t="s">
        <v>67</v>
      </c>
      <c r="P2" s="19" t="s">
        <v>70</v>
      </c>
      <c r="Q2" s="25" t="s">
        <v>68</v>
      </c>
      <c r="R2" s="19" t="s">
        <v>69</v>
      </c>
      <c r="S2" s="17" t="s">
        <v>73</v>
      </c>
      <c r="T2" s="17" t="s">
        <v>71</v>
      </c>
    </row>
    <row r="3" spans="1:20" x14ac:dyDescent="0.25">
      <c r="A3" s="10">
        <v>0</v>
      </c>
      <c r="B3" s="12" t="s">
        <v>6</v>
      </c>
      <c r="C3" s="11">
        <v>1.25719E+29</v>
      </c>
      <c r="D3" s="3">
        <v>175750000</v>
      </c>
      <c r="E3" s="3">
        <v>1080000</v>
      </c>
      <c r="F3" s="5"/>
      <c r="G3" s="6"/>
      <c r="H3" s="7"/>
      <c r="I3" s="7"/>
      <c r="J3" s="8"/>
      <c r="K3" s="8"/>
      <c r="L3" s="7"/>
      <c r="O3" s="23">
        <v>27.7</v>
      </c>
      <c r="P3">
        <f>O3*9.80665*D3^2</f>
        <v>8.3905631818028124E+18</v>
      </c>
      <c r="S3" t="str">
        <f>CONCATENATE("CelestialBody.",B3," = ",B3," = new CelestialBody(",C3,", ",D3,", ",E3,", null);")</f>
        <v>CelestialBody.Sun = Sun = new CelestialBody(1.25719E+29, 175750000, 1080000, null);</v>
      </c>
      <c r="T3" t="str">
        <f>SUBSTITUTE(S3,"E+","e")</f>
        <v>CelestialBody.Sun = Sun = new CelestialBody(1.25719e29, 175750000, 1080000, null);</v>
      </c>
    </row>
    <row r="4" spans="1:20" x14ac:dyDescent="0.25">
      <c r="A4" s="10">
        <v>1</v>
      </c>
      <c r="B4" t="s">
        <v>7</v>
      </c>
      <c r="C4" s="11">
        <v>1.8003400000000001E+22</v>
      </c>
      <c r="D4" s="3">
        <v>650000</v>
      </c>
      <c r="E4" s="3">
        <v>2530758.1566400002</v>
      </c>
      <c r="F4" t="s">
        <v>6</v>
      </c>
      <c r="G4" s="3">
        <v>14522400000</v>
      </c>
      <c r="H4" s="4">
        <v>0.2</v>
      </c>
      <c r="I4" s="4">
        <v>7</v>
      </c>
      <c r="J4" s="2">
        <v>70</v>
      </c>
      <c r="K4" s="2">
        <v>15</v>
      </c>
      <c r="L4" s="4">
        <v>0</v>
      </c>
      <c r="S4" t="str">
        <f>CONCATENATE("CelestialBody.",B4," = ",B4," = new CelestialBody(",C4,", ",D4,", ",E4,", new Orbit(",F4,", ",G4,", ",H4,", ",I4,", ",J4,", ",K4,", ",L4,"));")</f>
        <v>CelestialBody.Moho = Moho = new CelestialBody(1.80034E+22, 650000, 2530758.15664, new Orbit(Sun, 14522400000, 0.2, 7, 70, 15, 0));</v>
      </c>
      <c r="T4" t="str">
        <f t="shared" ref="T4:T49" si="0">SUBSTITUTE(S4,"E+","e")</f>
        <v>CelestialBody.Moho = Moho = new CelestialBody(1.80034e22, 650000, 2530758.15664, new Orbit(Sun, 14522400000, 0.2, 7, 70, 15, 0));</v>
      </c>
    </row>
    <row r="5" spans="1:20" x14ac:dyDescent="0.25">
      <c r="A5" s="10">
        <v>2</v>
      </c>
      <c r="B5" t="s">
        <v>8</v>
      </c>
      <c r="C5" s="11">
        <v>8.6449999999999994E+23</v>
      </c>
      <c r="D5" s="3">
        <v>2050000</v>
      </c>
      <c r="E5" s="3">
        <v>81000</v>
      </c>
      <c r="F5" t="s">
        <v>6</v>
      </c>
      <c r="G5" s="3">
        <v>27131000000</v>
      </c>
      <c r="H5" s="4">
        <v>0.01</v>
      </c>
      <c r="I5" s="4">
        <v>2.1</v>
      </c>
      <c r="J5" s="2">
        <v>15</v>
      </c>
      <c r="K5" s="2">
        <v>45</v>
      </c>
      <c r="L5" s="4">
        <v>5.7</v>
      </c>
      <c r="O5" s="23">
        <v>1.4</v>
      </c>
      <c r="P5">
        <f>O5*9.80665*D5^2</f>
        <v>57697425274999.992</v>
      </c>
      <c r="S5" t="str">
        <f t="shared" ref="S5:S49" si="1">CONCATENATE("CelestialBody.",B5," = ",B5," = new CelestialBody(",C5,", ",D5,", ",E5,", new Orbit(",F5,", ",G5,", ",H5,", ",I5,", ",J5,", ",K5,", ",L5,"));")</f>
        <v>CelestialBody.Eve = Eve = new CelestialBody(8.645E+23, 2050000, 81000, new Orbit(Sun, 27131000000, 0.01, 2.1, 15, 45, 5.7));</v>
      </c>
      <c r="T5" t="str">
        <f t="shared" si="0"/>
        <v>CelestialBody.Eve = Eve = new CelestialBody(8.645e23, 2050000, 81000, new Orbit(Sun, 27131000000, 0.01, 2.1, 15, 45, 5.7));</v>
      </c>
    </row>
    <row r="6" spans="1:20" x14ac:dyDescent="0.25">
      <c r="A6" s="10">
        <v>2.1</v>
      </c>
      <c r="B6" t="s">
        <v>9</v>
      </c>
      <c r="C6" s="11">
        <v>9.9182E+17</v>
      </c>
      <c r="D6" s="3">
        <v>30000</v>
      </c>
      <c r="E6" s="20">
        <f>IF(R6,Q6,"uhhh…")</f>
        <v>670318.53484023141</v>
      </c>
      <c r="F6" t="s">
        <v>8</v>
      </c>
      <c r="G6" s="3">
        <v>86920000</v>
      </c>
      <c r="H6" s="4">
        <v>0.55000000000000004</v>
      </c>
      <c r="I6" s="4">
        <v>12</v>
      </c>
      <c r="J6" s="2">
        <v>80</v>
      </c>
      <c r="K6" s="2">
        <v>10</v>
      </c>
      <c r="L6" s="4">
        <v>0</v>
      </c>
      <c r="Q6" s="3">
        <f>2*PI()*SQRT(G6^3/VLOOKUP(F6,B:P,15,0))</f>
        <v>670318.53484023141</v>
      </c>
      <c r="R6" t="b">
        <v>1</v>
      </c>
      <c r="S6" t="str">
        <f t="shared" si="1"/>
        <v>CelestialBody.Gilly = Gilly = new CelestialBody(991820000000000000, 30000, 670318.534840231, new Orbit(Eve, 86920000, 0.55, 12, 80, 10, 0));</v>
      </c>
      <c r="T6" t="str">
        <f t="shared" si="0"/>
        <v>CelestialBody.Gilly = Gilly = new CelestialBody(991820000000000000, 30000, 670318.534840231, new Orbit(Eve, 86920000, 0.55, 12, 80, 10, 0));</v>
      </c>
    </row>
    <row r="7" spans="1:20" x14ac:dyDescent="0.25">
      <c r="A7" s="10">
        <v>3</v>
      </c>
      <c r="B7" t="s">
        <v>10</v>
      </c>
      <c r="C7" s="11">
        <v>3.7615700000000001E+23</v>
      </c>
      <c r="D7" s="3">
        <v>1600000</v>
      </c>
      <c r="E7" s="20">
        <v>43200</v>
      </c>
      <c r="F7" t="s">
        <v>6</v>
      </c>
      <c r="G7" s="3">
        <v>37525647898.432404</v>
      </c>
      <c r="H7" s="4">
        <v>0.02</v>
      </c>
      <c r="I7" s="4">
        <v>0</v>
      </c>
      <c r="J7" s="2">
        <v>0</v>
      </c>
      <c r="K7" s="2">
        <v>0</v>
      </c>
      <c r="L7" s="4">
        <v>0</v>
      </c>
      <c r="S7" t="str">
        <f t="shared" si="1"/>
        <v>CelestialBody.Kerbin = Kerbin = new CelestialBody(3.76157E+23, 1600000, 43200, new Orbit(Sun, 37525647898.4324, 0.02, 0, 0, 0, 0));</v>
      </c>
      <c r="T7" t="str">
        <f t="shared" si="0"/>
        <v>CelestialBody.Kerbin = Kerbin = new CelestialBody(3.76157e23, 1600000, 43200, new Orbit(Sun, 37525647898.4324, 0.02, 0, 0, 0, 0));</v>
      </c>
    </row>
    <row r="8" spans="1:20" x14ac:dyDescent="0.25">
      <c r="A8" s="10">
        <v>3.1</v>
      </c>
      <c r="B8" t="s">
        <v>11</v>
      </c>
      <c r="C8" s="11">
        <v>3.4089200000000003E+21</v>
      </c>
      <c r="D8" s="3">
        <v>800000</v>
      </c>
      <c r="E8" s="20">
        <v>50400</v>
      </c>
      <c r="F8" t="s">
        <v>10</v>
      </c>
      <c r="G8" s="3">
        <v>57189100000</v>
      </c>
      <c r="H8" s="4">
        <v>5.0999999999999997E-2</v>
      </c>
      <c r="I8" s="4">
        <v>0.06</v>
      </c>
      <c r="J8" s="2">
        <v>135.5</v>
      </c>
      <c r="K8" s="2">
        <v>345</v>
      </c>
      <c r="L8" s="4">
        <v>0.9</v>
      </c>
      <c r="S8" t="str">
        <f t="shared" si="1"/>
        <v>CelestialBody.Mun = Mun = new CelestialBody(3.40892E+21, 800000, 50400, new Orbit(Kerbin, 57189100000, 0.051, 0.06, 135.5, 345, 0.9));</v>
      </c>
      <c r="T8" t="str">
        <f t="shared" si="0"/>
        <v>CelestialBody.Mun = Mun = new CelestialBody(3.40892e21, 800000, 50400, new Orbit(Kerbin, 57189100000, 0.051, 0.06, 135.5, 345, 0.9));</v>
      </c>
    </row>
    <row r="9" spans="1:20" x14ac:dyDescent="0.25">
      <c r="A9" s="10">
        <v>3.2</v>
      </c>
      <c r="B9" t="s">
        <v>12</v>
      </c>
      <c r="C9" s="11">
        <v>1.88079E+20</v>
      </c>
      <c r="D9" s="3">
        <v>160000</v>
      </c>
      <c r="E9" s="20">
        <v>32400</v>
      </c>
      <c r="F9" t="s">
        <v>10</v>
      </c>
      <c r="G9" s="3">
        <v>146970000</v>
      </c>
      <c r="H9" s="4">
        <v>0.03</v>
      </c>
      <c r="I9" s="4">
        <v>6</v>
      </c>
      <c r="J9" s="2">
        <v>75</v>
      </c>
      <c r="K9" s="2">
        <v>315</v>
      </c>
      <c r="L9" s="4">
        <v>30</v>
      </c>
      <c r="S9" t="str">
        <f t="shared" si="1"/>
        <v>CelestialBody.Minmus = Minmus = new CelestialBody(1.88079E+20, 160000, 32400, new Orbit(Kerbin, 146970000, 0.03, 6, 75, 315, 30));</v>
      </c>
      <c r="T9" t="str">
        <f t="shared" si="0"/>
        <v>CelestialBody.Minmus = Minmus = new CelestialBody(1.88079e20, 160000, 32400, new Orbit(Kerbin, 146970000, 0.03, 6, 75, 315, 30));</v>
      </c>
    </row>
    <row r="10" spans="1:20" x14ac:dyDescent="0.25">
      <c r="A10" s="10">
        <v>4</v>
      </c>
      <c r="B10" t="s">
        <v>13</v>
      </c>
      <c r="C10" s="11">
        <v>3.1973399999999998E+22</v>
      </c>
      <c r="D10" s="3">
        <v>800000</v>
      </c>
      <c r="E10" s="20">
        <v>50400</v>
      </c>
      <c r="F10" t="s">
        <v>6</v>
      </c>
      <c r="G10" s="3">
        <v>57189100000</v>
      </c>
      <c r="H10" s="4">
        <v>5.0999999999999997E-2</v>
      </c>
      <c r="I10" s="4">
        <v>0.06</v>
      </c>
      <c r="J10" s="2">
        <v>135.5</v>
      </c>
      <c r="K10" s="2">
        <v>345</v>
      </c>
      <c r="L10" s="4">
        <v>0.9</v>
      </c>
      <c r="O10" s="23">
        <v>0.34</v>
      </c>
      <c r="P10">
        <f>O10*9.80665*D10^2</f>
        <v>2133927040000</v>
      </c>
      <c r="S10" t="str">
        <f t="shared" si="1"/>
        <v>CelestialBody.Duna = Duna = new CelestialBody(3.19734E+22, 800000, 50400, new Orbit(Sun, 57189100000, 0.051, 0.06, 135.5, 345, 0.9));</v>
      </c>
      <c r="T10" t="str">
        <f t="shared" si="0"/>
        <v>CelestialBody.Duna = Duna = new CelestialBody(3.19734e22, 800000, 50400, new Orbit(Sun, 57189100000, 0.051, 0.06, 135.5, 345, 0.9));</v>
      </c>
    </row>
    <row r="11" spans="1:20" x14ac:dyDescent="0.25">
      <c r="A11" s="10">
        <v>4.0999999999999996</v>
      </c>
      <c r="B11" t="s">
        <v>14</v>
      </c>
      <c r="C11" s="11">
        <v>3.88794E+20</v>
      </c>
      <c r="D11" s="3">
        <v>210000</v>
      </c>
      <c r="E11" s="20">
        <f>IF(R11,Q11,"uhhh…")</f>
        <v>955507.44559247617</v>
      </c>
      <c r="F11" t="s">
        <v>13</v>
      </c>
      <c r="G11" s="3">
        <v>36680000</v>
      </c>
      <c r="H11" s="4">
        <v>0.03</v>
      </c>
      <c r="I11" s="4">
        <v>0.2</v>
      </c>
      <c r="J11" s="2">
        <v>90</v>
      </c>
      <c r="K11" s="2">
        <v>345</v>
      </c>
      <c r="L11" s="4">
        <v>180</v>
      </c>
      <c r="Q11" s="3">
        <f>2*PI()*SQRT(G11^3/VLOOKUP(F11,B:P,15,0))</f>
        <v>955507.44559247617</v>
      </c>
      <c r="R11" t="b">
        <v>1</v>
      </c>
      <c r="S11" t="str">
        <f t="shared" si="1"/>
        <v>CelestialBody.Ike = Ike = new CelestialBody(3.88794E+20, 210000, 955507.445592476, new Orbit(Duna, 36680000, 0.03, 0.2, 90, 345, 180));</v>
      </c>
      <c r="T11" t="str">
        <f t="shared" si="0"/>
        <v>CelestialBody.Ike = Ike = new CelestialBody(3.88794e20, 210000, 955507.445592476, new Orbit(Duna, 36680000, 0.03, 0.2, 90, 345, 180));</v>
      </c>
    </row>
    <row r="12" spans="1:20" x14ac:dyDescent="0.25">
      <c r="A12" s="10">
        <v>5</v>
      </c>
      <c r="B12" t="s">
        <v>15</v>
      </c>
      <c r="C12" s="11">
        <v>7.94632E+20</v>
      </c>
      <c r="D12" s="3">
        <v>260000</v>
      </c>
      <c r="E12" s="20">
        <v>10800</v>
      </c>
      <c r="F12" t="s">
        <v>6</v>
      </c>
      <c r="G12" s="3">
        <v>94080000000</v>
      </c>
      <c r="H12" s="4">
        <v>7.0000000000000007E-2</v>
      </c>
      <c r="I12" s="4">
        <v>3</v>
      </c>
      <c r="J12" s="2">
        <v>30</v>
      </c>
      <c r="K12" s="2">
        <v>310</v>
      </c>
      <c r="L12" s="4">
        <v>0</v>
      </c>
      <c r="O12" s="23">
        <v>0.08</v>
      </c>
      <c r="P12">
        <f>O12*9.80665*D12^2</f>
        <v>53034363200</v>
      </c>
      <c r="S12" t="str">
        <f t="shared" si="1"/>
        <v>CelestialBody.Edna = Edna = new CelestialBody(7.94632E+20, 260000, 10800, new Orbit(Sun, 94080000000, 0.07, 3, 30, 310, 0));</v>
      </c>
      <c r="T12" t="str">
        <f t="shared" si="0"/>
        <v>CelestialBody.Edna = Edna = new CelestialBody(7.94632e20, 260000, 10800, new Orbit(Sun, 94080000000, 0.07, 3, 30, 310, 0));</v>
      </c>
    </row>
    <row r="13" spans="1:20" x14ac:dyDescent="0.25">
      <c r="A13" s="10">
        <v>5.0999999999999996</v>
      </c>
      <c r="B13" t="s">
        <v>16</v>
      </c>
      <c r="C13" s="11">
        <v>4.70196E+17</v>
      </c>
      <c r="D13" s="3">
        <v>20000</v>
      </c>
      <c r="E13" s="20">
        <f>IF(R13,Q13,"uhhh…")</f>
        <v>284235.78721862118</v>
      </c>
      <c r="F13" t="s">
        <v>15</v>
      </c>
      <c r="G13" s="3">
        <v>4770000</v>
      </c>
      <c r="H13" s="4">
        <v>0.01</v>
      </c>
      <c r="I13" s="4">
        <v>10</v>
      </c>
      <c r="J13" s="2">
        <v>120</v>
      </c>
      <c r="K13" s="2">
        <v>90</v>
      </c>
      <c r="L13" s="4">
        <v>0</v>
      </c>
      <c r="Q13" s="3">
        <f>2*PI()*SQRT(G13^3/VLOOKUP(F13,B:P,15,0))</f>
        <v>284235.78721862118</v>
      </c>
      <c r="R13" t="b">
        <v>1</v>
      </c>
      <c r="S13" t="str">
        <f t="shared" si="1"/>
        <v>CelestialBody.Dak = Dak = new CelestialBody(470196000000000000, 20000, 284235.787218621, new Orbit(Edna, 4770000, 0.01, 10, 120, 90, 0));</v>
      </c>
      <c r="T13" t="str">
        <f t="shared" si="0"/>
        <v>CelestialBody.Dak = Dak = new CelestialBody(470196000000000000, 20000, 284235.787218621, new Orbit(Edna, 4770000, 0.01, 10, 120, 90, 0));</v>
      </c>
    </row>
    <row r="14" spans="1:20" x14ac:dyDescent="0.25">
      <c r="A14" s="10">
        <v>6</v>
      </c>
      <c r="B14" t="s">
        <v>17</v>
      </c>
      <c r="C14" s="11">
        <v>2.2851500000000001E+21</v>
      </c>
      <c r="D14" s="3">
        <v>360000</v>
      </c>
      <c r="E14" s="20">
        <v>16200</v>
      </c>
      <c r="F14" t="s">
        <v>6</v>
      </c>
      <c r="G14" s="3">
        <v>112687000000</v>
      </c>
      <c r="H14" s="4">
        <v>0.14499999999999999</v>
      </c>
      <c r="I14" s="4">
        <v>5</v>
      </c>
      <c r="J14" s="2">
        <v>280</v>
      </c>
      <c r="K14" s="2">
        <v>90</v>
      </c>
      <c r="L14" s="4">
        <v>3.9</v>
      </c>
      <c r="S14" t="str">
        <f t="shared" si="1"/>
        <v>CelestialBody.Dres = Dres = new CelestialBody(2.28515E+21, 360000, 16200, new Orbit(Sun, 112687000000, 0.145, 5, 280, 90, 3.9));</v>
      </c>
      <c r="T14" t="str">
        <f t="shared" si="0"/>
        <v>CelestialBody.Dres = Dres = new CelestialBody(2.28515e21, 360000, 16200, new Orbit(Sun, 112687000000, 0.145, 5, 280, 90, 3.9));</v>
      </c>
    </row>
    <row r="15" spans="1:20" x14ac:dyDescent="0.25">
      <c r="A15" s="10">
        <v>7</v>
      </c>
      <c r="B15" t="s">
        <v>18</v>
      </c>
      <c r="C15" s="11">
        <v>2.9951499999999999E+25</v>
      </c>
      <c r="D15" s="3">
        <v>14000000</v>
      </c>
      <c r="E15" s="20">
        <v>19800</v>
      </c>
      <c r="F15" t="s">
        <v>6</v>
      </c>
      <c r="G15" s="3">
        <v>189765000000</v>
      </c>
      <c r="H15" s="4">
        <v>0.05</v>
      </c>
      <c r="I15" s="4">
        <v>1.304</v>
      </c>
      <c r="J15" s="2">
        <v>52</v>
      </c>
      <c r="K15" s="2">
        <v>30</v>
      </c>
      <c r="L15" s="4">
        <v>0.6</v>
      </c>
      <c r="O15" s="23">
        <v>1.04</v>
      </c>
      <c r="P15">
        <f>O15*9.80665*D15^2</f>
        <v>1998987536000000</v>
      </c>
      <c r="S15" t="str">
        <f t="shared" si="1"/>
        <v>CelestialBody.Jool = Jool = new CelestialBody(2.99515E+25, 14000000, 19800, new Orbit(Sun, 189765000000, 0.05, 1.304, 52, 30, 0.6));</v>
      </c>
      <c r="T15" t="str">
        <f t="shared" si="0"/>
        <v>CelestialBody.Jool = Jool = new CelestialBody(2.99515e25, 14000000, 19800, new Orbit(Sun, 189765000000, 0.05, 1.304, 52, 30, 0.6));</v>
      </c>
    </row>
    <row r="16" spans="1:20" x14ac:dyDescent="0.25">
      <c r="A16" s="10">
        <v>7.1</v>
      </c>
      <c r="B16" t="s">
        <v>19</v>
      </c>
      <c r="C16" s="11">
        <v>1.0312E+23</v>
      </c>
      <c r="D16" s="3">
        <v>1100000</v>
      </c>
      <c r="E16" s="20">
        <f>IF(R16,Q16,"uhhh…")</f>
        <v>115299.75343623257</v>
      </c>
      <c r="F16" t="s">
        <v>18</v>
      </c>
      <c r="G16" s="3">
        <v>87640000</v>
      </c>
      <c r="H16" s="4">
        <v>0.01</v>
      </c>
      <c r="I16" s="4">
        <v>0.2</v>
      </c>
      <c r="J16" s="2">
        <v>120</v>
      </c>
      <c r="K16" s="2">
        <v>120</v>
      </c>
      <c r="L16" s="4">
        <v>180</v>
      </c>
      <c r="Q16" s="3">
        <f>2*PI()*SQRT(G16^3/VLOOKUP(F16,B:P,15,0))</f>
        <v>115299.75343623257</v>
      </c>
      <c r="R16" t="b">
        <v>1</v>
      </c>
      <c r="S16" t="str">
        <f t="shared" si="1"/>
        <v>CelestialBody.Laythe = Laythe = new CelestialBody(1.0312E+23, 1100000, 115299.753436233, new Orbit(Jool, 87640000, 0.01, 0.2, 120, 120, 180));</v>
      </c>
      <c r="T16" t="str">
        <f t="shared" si="0"/>
        <v>CelestialBody.Laythe = Laythe = new CelestialBody(1.0312e23, 1100000, 115299.753436233, new Orbit(Jool, 87640000, 0.01, 0.2, 120, 120, 180));</v>
      </c>
    </row>
    <row r="17" spans="1:20" x14ac:dyDescent="0.25">
      <c r="A17" s="10">
        <v>7.2</v>
      </c>
      <c r="B17" t="s">
        <v>20</v>
      </c>
      <c r="C17" s="11">
        <v>8.0006799999999997E+21</v>
      </c>
      <c r="D17" s="3">
        <v>550000</v>
      </c>
      <c r="E17" s="20">
        <f>IF(R17,Q17,"uhhh…")</f>
        <v>285030.00096071046</v>
      </c>
      <c r="F17" t="s">
        <v>18</v>
      </c>
      <c r="G17" s="3">
        <v>160230000</v>
      </c>
      <c r="H17" s="4">
        <v>0.03</v>
      </c>
      <c r="I17" s="4">
        <v>0.3</v>
      </c>
      <c r="J17" s="2">
        <v>90</v>
      </c>
      <c r="K17" s="2">
        <v>270</v>
      </c>
      <c r="L17" s="4">
        <v>180</v>
      </c>
      <c r="Q17" s="3">
        <f>2*PI()*SQRT(G17^3/VLOOKUP(F17,B:P,15,0))</f>
        <v>285030.00096071046</v>
      </c>
      <c r="R17" t="b">
        <v>1</v>
      </c>
      <c r="S17" t="str">
        <f t="shared" si="1"/>
        <v>CelestialBody.Vall = Vall = new CelestialBody(8.00068E+21, 550000, 285030.00096071, new Orbit(Jool, 160230000, 0.03, 0.3, 90, 270, 180));</v>
      </c>
      <c r="T17" t="str">
        <f t="shared" si="0"/>
        <v>CelestialBody.Vall = Vall = new CelestialBody(8.00068e21, 550000, 285030.00096071, new Orbit(Jool, 160230000, 0.03, 0.3, 90, 270, 180));</v>
      </c>
    </row>
    <row r="18" spans="1:20" x14ac:dyDescent="0.25">
      <c r="A18" s="10">
        <v>7.3</v>
      </c>
      <c r="B18" t="s">
        <v>21</v>
      </c>
      <c r="C18" s="11">
        <v>3.8085900000000003E+22</v>
      </c>
      <c r="D18" s="3">
        <v>900000</v>
      </c>
      <c r="E18" s="20">
        <f>IF(R18,Q18,"uhhh…")</f>
        <v>704636.4074863788</v>
      </c>
      <c r="F18" t="s">
        <v>18</v>
      </c>
      <c r="G18" s="3">
        <v>292950000</v>
      </c>
      <c r="H18" s="4">
        <v>0.01</v>
      </c>
      <c r="I18" s="4">
        <v>0.1</v>
      </c>
      <c r="J18" s="2">
        <v>150</v>
      </c>
      <c r="K18" s="2">
        <v>285</v>
      </c>
      <c r="L18" s="4">
        <v>270</v>
      </c>
      <c r="Q18" s="3">
        <f>2*PI()*SQRT(G18^3/VLOOKUP(F18,B:P,15,0))</f>
        <v>704636.4074863788</v>
      </c>
      <c r="R18" t="b">
        <v>1</v>
      </c>
      <c r="S18" t="str">
        <f t="shared" si="1"/>
        <v>CelestialBody.Tylo = Tylo = new CelestialBody(3.80859E+22, 900000, 704636.407486379, new Orbit(Jool, 292950000, 0.01, 0.1, 150, 285, 270));</v>
      </c>
      <c r="T18" t="str">
        <f t="shared" si="0"/>
        <v>CelestialBody.Tylo = Tylo = new CelestialBody(3.80859e22, 900000, 704636.407486379, new Orbit(Jool, 292950000, 0.01, 0.1, 150, 285, 270));</v>
      </c>
    </row>
    <row r="19" spans="1:20" x14ac:dyDescent="0.25">
      <c r="A19" s="10">
        <v>7.4</v>
      </c>
      <c r="B19" t="s">
        <v>22</v>
      </c>
      <c r="C19" s="11">
        <v>2.6522E+20</v>
      </c>
      <c r="D19" s="3">
        <v>190000</v>
      </c>
      <c r="E19" s="20">
        <f>IF(R19,Q19,"uhhh…")</f>
        <v>1978081.2878190691</v>
      </c>
      <c r="F19" t="s">
        <v>18</v>
      </c>
      <c r="G19" s="3">
        <v>582970000</v>
      </c>
      <c r="H19" s="4">
        <v>0.23499999999999999</v>
      </c>
      <c r="I19" s="4">
        <v>15</v>
      </c>
      <c r="J19" s="2">
        <v>10</v>
      </c>
      <c r="K19" s="2">
        <v>25</v>
      </c>
      <c r="L19" s="4">
        <v>270</v>
      </c>
      <c r="Q19" s="3">
        <f>2*PI()*SQRT(G19^3/VLOOKUP(F19,B:P,15,0))</f>
        <v>1978081.2878190691</v>
      </c>
      <c r="R19" t="b">
        <v>1</v>
      </c>
      <c r="S19" t="str">
        <f t="shared" si="1"/>
        <v>CelestialBody.Bop = Bop = new CelestialBody(2.6522E+20, 190000, 1978081.28781907, new Orbit(Jool, 582970000, 0.235, 15, 10, 25, 270));</v>
      </c>
      <c r="T19" t="str">
        <f t="shared" si="0"/>
        <v>CelestialBody.Bop = Bop = new CelestialBody(2.6522e20, 190000, 1978081.28781907, new Orbit(Jool, 582970000, 0.235, 15, 10, 25, 270));</v>
      </c>
    </row>
    <row r="20" spans="1:20" x14ac:dyDescent="0.25">
      <c r="A20" s="10">
        <v>7.5</v>
      </c>
      <c r="B20" t="s">
        <v>23</v>
      </c>
      <c r="C20" s="11">
        <v>7.44967E+19</v>
      </c>
      <c r="D20" s="3">
        <v>130000</v>
      </c>
      <c r="E20" s="20">
        <v>18000</v>
      </c>
      <c r="F20" t="s">
        <v>18</v>
      </c>
      <c r="G20" s="3">
        <v>739460000</v>
      </c>
      <c r="H20" s="4">
        <v>0.17085</v>
      </c>
      <c r="I20" s="4">
        <v>4.25</v>
      </c>
      <c r="J20" s="2">
        <v>2</v>
      </c>
      <c r="K20" s="2">
        <v>15</v>
      </c>
      <c r="L20" s="4">
        <v>1.8</v>
      </c>
      <c r="S20" t="str">
        <f t="shared" si="1"/>
        <v>CelestialBody.Pol = Pol = new CelestialBody(74496700000000000000, 130000, 18000, new Orbit(Jool, 739460000, 0.17085, 4.25, 2, 15, 1.8));</v>
      </c>
      <c r="T20" t="str">
        <f t="shared" si="0"/>
        <v>CelestialBody.Pol = Pol = new CelestialBody(74496700000000000000, 130000, 18000, new Orbit(Jool, 739460000, 0.17085, 4.25, 2, 15, 1.8));</v>
      </c>
    </row>
    <row r="21" spans="1:20" x14ac:dyDescent="0.25">
      <c r="A21" s="10">
        <v>8</v>
      </c>
      <c r="B21" t="s">
        <v>24</v>
      </c>
      <c r="C21" s="11">
        <v>8.8396899999999997E+24</v>
      </c>
      <c r="D21" s="3">
        <v>8000000</v>
      </c>
      <c r="E21" s="20">
        <v>25200</v>
      </c>
      <c r="F21" t="s">
        <v>6</v>
      </c>
      <c r="G21" s="3">
        <v>359571000000</v>
      </c>
      <c r="H21" s="4">
        <v>0.03</v>
      </c>
      <c r="I21" s="4">
        <v>1.7</v>
      </c>
      <c r="J21" s="2">
        <v>80</v>
      </c>
      <c r="K21" s="2">
        <v>75</v>
      </c>
      <c r="L21" s="4">
        <v>3.3</v>
      </c>
      <c r="O21" s="23">
        <v>0.94</v>
      </c>
      <c r="P21">
        <f>O21*9.80665*D21^2</f>
        <v>589968063999999.88</v>
      </c>
      <c r="S21" t="str">
        <f t="shared" si="1"/>
        <v>CelestialBody.Lindor = Lindor = new CelestialBody(8.83969E+24, 8000000, 25200, new Orbit(Sun, 359571000000, 0.03, 1.7, 80, 75, 3.3));</v>
      </c>
      <c r="T21" t="str">
        <f t="shared" si="0"/>
        <v>CelestialBody.Lindor = Lindor = new CelestialBody(8.83969e24, 8000000, 25200, new Orbit(Sun, 359571000000, 0.03, 1.7, 80, 75, 3.3));</v>
      </c>
    </row>
    <row r="22" spans="1:20" x14ac:dyDescent="0.25">
      <c r="A22" s="10">
        <v>8.1</v>
      </c>
      <c r="B22" t="s">
        <v>25</v>
      </c>
      <c r="C22" s="11">
        <v>9.9182E+19</v>
      </c>
      <c r="D22" s="3">
        <v>150000</v>
      </c>
      <c r="E22" s="20">
        <f>IF(R22,Q22,"uhhh…")</f>
        <v>116041.15445521126</v>
      </c>
      <c r="F22" t="s">
        <v>24</v>
      </c>
      <c r="G22" s="3">
        <v>58600000</v>
      </c>
      <c r="H22" s="4">
        <v>0.02</v>
      </c>
      <c r="I22" s="4">
        <v>1.5</v>
      </c>
      <c r="J22" s="2">
        <v>60</v>
      </c>
      <c r="K22" s="2">
        <v>180</v>
      </c>
      <c r="L22" s="4">
        <v>0</v>
      </c>
      <c r="M22" s="2"/>
      <c r="Q22" s="3">
        <f t="shared" ref="Q22:Q26" si="2">2*PI()*SQRT(G22^3/VLOOKUP(F22,B:P,15,0))</f>
        <v>116041.15445521126</v>
      </c>
      <c r="R22" t="b">
        <v>1</v>
      </c>
      <c r="S22" t="str">
        <f t="shared" si="1"/>
        <v>CelestialBody.Krel = Krel = new CelestialBody(99182000000000000000, 150000, 116041.154455211, new Orbit(Lindor, 58600000, 0.02, 1.5, 60, 180, 0));</v>
      </c>
      <c r="T22" t="str">
        <f t="shared" si="0"/>
        <v>CelestialBody.Krel = Krel = new CelestialBody(99182000000000000000, 150000, 116041.154455211, new Orbit(Lindor, 58600000, 0.02, 1.5, 60, 180, 0));</v>
      </c>
    </row>
    <row r="23" spans="1:20" x14ac:dyDescent="0.25">
      <c r="A23" s="10">
        <v>8.1999999999999993</v>
      </c>
      <c r="B23" t="s">
        <v>26</v>
      </c>
      <c r="C23" s="11">
        <v>9.2569900000000003E+20</v>
      </c>
      <c r="D23" s="3">
        <v>300000</v>
      </c>
      <c r="E23" s="20">
        <f>IF(R23,Q23,"uhhh…")</f>
        <v>286875.24899704044</v>
      </c>
      <c r="F23" t="s">
        <v>24</v>
      </c>
      <c r="G23" s="3">
        <v>107140000</v>
      </c>
      <c r="H23" s="4">
        <v>0.01</v>
      </c>
      <c r="I23" s="4">
        <v>0.25</v>
      </c>
      <c r="J23" s="2">
        <v>120</v>
      </c>
      <c r="K23" s="2">
        <v>30</v>
      </c>
      <c r="L23" s="4">
        <v>270</v>
      </c>
      <c r="Q23" s="3">
        <f t="shared" si="2"/>
        <v>286875.24899704044</v>
      </c>
      <c r="R23" t="b">
        <v>1</v>
      </c>
      <c r="S23" t="str">
        <f t="shared" si="1"/>
        <v>CelestialBody.Aden = Aden = new CelestialBody(9.25699E+20, 300000, 286875.24899704, new Orbit(Lindor, 107140000, 0.01, 0.25, 120, 30, 270));</v>
      </c>
      <c r="T23" t="str">
        <f t="shared" si="0"/>
        <v>CelestialBody.Aden = Aden = new CelestialBody(9.25699e20, 300000, 286875.24899704, new Orbit(Lindor, 107140000, 0.01, 0.25, 120, 30, 270));</v>
      </c>
    </row>
    <row r="24" spans="1:20" x14ac:dyDescent="0.25">
      <c r="A24" s="10">
        <v>8.3000000000000007</v>
      </c>
      <c r="B24" t="s">
        <v>27</v>
      </c>
      <c r="C24" s="11">
        <v>9.8939600000000008E+21</v>
      </c>
      <c r="D24" s="3">
        <v>670000</v>
      </c>
      <c r="E24" s="20">
        <f>IF(R24,Q24,"uhhh…")</f>
        <v>664152.06128300645</v>
      </c>
      <c r="F24" t="s">
        <v>24</v>
      </c>
      <c r="G24" s="3">
        <v>187500000</v>
      </c>
      <c r="H24" s="4">
        <v>2.5000000000000001E-2</v>
      </c>
      <c r="I24" s="4">
        <v>0.75</v>
      </c>
      <c r="J24" s="2">
        <v>150</v>
      </c>
      <c r="K24" s="2">
        <v>60</v>
      </c>
      <c r="L24" s="4">
        <v>90</v>
      </c>
      <c r="Q24" s="3">
        <f t="shared" si="2"/>
        <v>664152.06128300645</v>
      </c>
      <c r="R24" t="b">
        <v>1</v>
      </c>
      <c r="S24" t="str">
        <f t="shared" si="1"/>
        <v>CelestialBody.Huygen = Huygen = new CelestialBody(9.89396E+21, 670000, 664152.061283006, new Orbit(Lindor, 187500000, 0.025, 0.75, 150, 60, 90));</v>
      </c>
      <c r="T24" t="str">
        <f t="shared" si="0"/>
        <v>CelestialBody.Huygen = Huygen = new CelestialBody(9.89396e21, 670000, 664152.061283006, new Orbit(Lindor, 187500000, 0.025, 0.75, 150, 60, 90));</v>
      </c>
    </row>
    <row r="25" spans="1:20" x14ac:dyDescent="0.25">
      <c r="A25" s="10">
        <v>8.4</v>
      </c>
      <c r="B25" t="s">
        <v>28</v>
      </c>
      <c r="C25" s="11">
        <v>1.4877300000000001E+22</v>
      </c>
      <c r="D25" s="3">
        <v>750000</v>
      </c>
      <c r="E25" s="20">
        <f>IF(R25,Q25,"uhhh…")</f>
        <v>1407680.0945273687</v>
      </c>
      <c r="F25" t="s">
        <v>24</v>
      </c>
      <c r="G25" s="3">
        <v>309380000</v>
      </c>
      <c r="H25" s="4">
        <v>0.03</v>
      </c>
      <c r="I25" s="4">
        <v>0.5</v>
      </c>
      <c r="J25" s="2">
        <v>90</v>
      </c>
      <c r="K25" s="2">
        <v>105</v>
      </c>
      <c r="L25" s="4">
        <v>180</v>
      </c>
      <c r="Q25" s="3">
        <f t="shared" si="2"/>
        <v>1407680.0945273687</v>
      </c>
      <c r="R25" t="b">
        <v>1</v>
      </c>
      <c r="S25" t="str">
        <f t="shared" si="1"/>
        <v>CelestialBody.Riga = Riga = new CelestialBody(1.48773E+22, 750000, 1407680.09452737, new Orbit(Lindor, 309380000, 0.03, 0.5, 90, 105, 180));</v>
      </c>
      <c r="T25" t="str">
        <f t="shared" si="0"/>
        <v>CelestialBody.Riga = Riga = new CelestialBody(1.48773e22, 750000, 1407680.09452737, new Orbit(Lindor, 309380000, 0.03, 0.5, 90, 105, 180));</v>
      </c>
    </row>
    <row r="26" spans="1:20" x14ac:dyDescent="0.25">
      <c r="A26" s="10">
        <v>8.5</v>
      </c>
      <c r="B26" t="s">
        <v>29</v>
      </c>
      <c r="C26" s="11">
        <v>4.0407499999999998E+21</v>
      </c>
      <c r="D26" s="3">
        <v>500000</v>
      </c>
      <c r="E26" s="20">
        <f>IF(R26,Q26,"uhhh…")</f>
        <v>3573035.4844202376</v>
      </c>
      <c r="F26" t="s">
        <v>24</v>
      </c>
      <c r="G26" s="3">
        <v>575680000</v>
      </c>
      <c r="H26" s="4">
        <v>0.04</v>
      </c>
      <c r="I26" s="4">
        <v>1</v>
      </c>
      <c r="J26" s="2">
        <v>180</v>
      </c>
      <c r="K26" s="2">
        <v>285</v>
      </c>
      <c r="L26" s="4">
        <v>90</v>
      </c>
      <c r="Q26" s="3">
        <f t="shared" si="2"/>
        <v>3573035.4844202376</v>
      </c>
      <c r="R26" t="b">
        <v>1</v>
      </c>
      <c r="S26" t="str">
        <f t="shared" si="1"/>
        <v>CelestialBody.Talos = Talos = new CelestialBody(4.04075E+21, 500000, 3573035.48442024, new Orbit(Lindor, 575680000, 0.04, 1, 180, 285, 90));</v>
      </c>
      <c r="T26" t="str">
        <f t="shared" si="0"/>
        <v>CelestialBody.Talos = Talos = new CelestialBody(4.04075e21, 500000, 3573035.48442024, new Orbit(Lindor, 575680000, 0.04, 1, 180, 285, 90));</v>
      </c>
    </row>
    <row r="27" spans="1:20" x14ac:dyDescent="0.25">
      <c r="A27" s="10">
        <v>9</v>
      </c>
      <c r="B27" t="s">
        <v>30</v>
      </c>
      <c r="C27" s="11">
        <v>7.93456E+21</v>
      </c>
      <c r="D27" s="3">
        <v>600000</v>
      </c>
      <c r="E27" s="20">
        <v>14400</v>
      </c>
      <c r="F27" t="s">
        <v>6</v>
      </c>
      <c r="G27" s="3">
        <v>471171300000</v>
      </c>
      <c r="H27" s="4">
        <v>0.26</v>
      </c>
      <c r="I27" s="4">
        <v>6.15</v>
      </c>
      <c r="J27" s="2">
        <v>50</v>
      </c>
      <c r="K27" s="2">
        <v>260</v>
      </c>
      <c r="L27" s="4">
        <v>3.54</v>
      </c>
      <c r="O27" s="23">
        <v>0.15</v>
      </c>
      <c r="P27">
        <f>O27*9.80665*D27^2</f>
        <v>529559100000</v>
      </c>
      <c r="S27" t="str">
        <f t="shared" si="1"/>
        <v>CelestialBody.Eeloo = Eeloo = new CelestialBody(7.93456E+21, 600000, 14400, new Orbit(Sun, 471171300000, 0.26, 6.15, 50, 260, 3.54));</v>
      </c>
      <c r="T27" t="str">
        <f t="shared" si="0"/>
        <v>CelestialBody.Eeloo = Eeloo = new CelestialBody(7.93456e21, 600000, 14400, new Orbit(Sun, 471171300000, 0.26, 6.15, 50, 260, 3.54));</v>
      </c>
    </row>
    <row r="28" spans="1:20" x14ac:dyDescent="0.25">
      <c r="A28" s="10">
        <v>9.1</v>
      </c>
      <c r="B28" t="s">
        <v>31</v>
      </c>
      <c r="C28" s="11">
        <v>2.35098E+20</v>
      </c>
      <c r="D28" s="3">
        <v>200000</v>
      </c>
      <c r="E28" s="20">
        <f>IF(R28,Q28,"uhhh…")</f>
        <v>1548329.294089711</v>
      </c>
      <c r="F28" t="s">
        <v>30</v>
      </c>
      <c r="G28" s="3">
        <v>31800000</v>
      </c>
      <c r="H28" s="4">
        <v>0.05</v>
      </c>
      <c r="I28" s="4">
        <v>10</v>
      </c>
      <c r="J28" s="2">
        <v>100</v>
      </c>
      <c r="K28" s="2">
        <v>270</v>
      </c>
      <c r="L28" s="4">
        <v>0</v>
      </c>
      <c r="Q28" s="3">
        <f t="shared" ref="Q28:Q29" si="3">2*PI()*SQRT(G28^3/VLOOKUP(F28,B:P,15,0))</f>
        <v>1548329.294089711</v>
      </c>
      <c r="R28" t="b">
        <v>1</v>
      </c>
      <c r="S28" t="str">
        <f t="shared" si="1"/>
        <v>CelestialBody.Celes = Celes = new CelestialBody(2.35098E+20, 200000, 1548329.29408971, new Orbit(Eeloo, 31800000, 0.05, 10, 100, 270, 0));</v>
      </c>
      <c r="T28" t="str">
        <f t="shared" si="0"/>
        <v>CelestialBody.Celes = Celes = new CelestialBody(2.35098e20, 200000, 1548329.29408971, new Orbit(Eeloo, 31800000, 0.05, 10, 100, 270, 0));</v>
      </c>
    </row>
    <row r="29" spans="1:20" x14ac:dyDescent="0.25">
      <c r="A29" s="10">
        <v>9.1999999999999993</v>
      </c>
      <c r="B29" t="s">
        <v>32</v>
      </c>
      <c r="C29" s="11">
        <v>5.14277E+16</v>
      </c>
      <c r="D29" s="3">
        <v>10000</v>
      </c>
      <c r="E29" s="20">
        <f>IF(R29,Q29,"uhhh…")</f>
        <v>4490316.3836401859</v>
      </c>
      <c r="F29" t="s">
        <v>30</v>
      </c>
      <c r="G29" s="3">
        <v>64670000</v>
      </c>
      <c r="H29" s="4">
        <v>2.5000000000000001E-2</v>
      </c>
      <c r="I29" s="4">
        <v>9.5</v>
      </c>
      <c r="J29" s="2">
        <v>105</v>
      </c>
      <c r="K29" s="2">
        <v>210</v>
      </c>
      <c r="L29" s="4">
        <v>180</v>
      </c>
      <c r="Q29" s="3">
        <f t="shared" si="3"/>
        <v>4490316.3836401859</v>
      </c>
      <c r="R29" t="b">
        <v>1</v>
      </c>
      <c r="S29" t="str">
        <f t="shared" si="1"/>
        <v>CelestialBody.Tam = Tam = new CelestialBody(51427700000000000, 10000, 4490316.38364019, new Orbit(Eeloo, 64670000, 0.025, 9.5, 105, 210, 180));</v>
      </c>
      <c r="T29" t="str">
        <f t="shared" si="0"/>
        <v>CelestialBody.Tam = Tam = new CelestialBody(51427700000000000, 10000, 4490316.38364019, new Orbit(Eeloo, 64670000, 0.025, 9.5, 105, 210, 180));</v>
      </c>
    </row>
    <row r="30" spans="1:20" x14ac:dyDescent="0.25">
      <c r="A30" s="10">
        <v>10</v>
      </c>
      <c r="B30" t="s">
        <v>33</v>
      </c>
      <c r="C30" s="11">
        <v>2.9754599999999999E+21</v>
      </c>
      <c r="D30" s="3">
        <v>450000</v>
      </c>
      <c r="E30" s="20">
        <v>14400</v>
      </c>
      <c r="F30" t="s">
        <v>6</v>
      </c>
      <c r="G30" s="3">
        <v>527129000000</v>
      </c>
      <c r="H30" s="4">
        <v>0.1</v>
      </c>
      <c r="I30" s="4">
        <v>4</v>
      </c>
      <c r="J30" s="2">
        <v>165</v>
      </c>
      <c r="K30" s="2">
        <v>175</v>
      </c>
      <c r="L30" s="4">
        <v>4.7</v>
      </c>
      <c r="S30" t="str">
        <f t="shared" si="1"/>
        <v>CelestialBody.Hamek = Hamek = new CelestialBody(2.97546E+21, 450000, 14400, new Orbit(Sun, 527129000000, 0.1, 4, 165, 175, 4.7));</v>
      </c>
      <c r="T30" t="str">
        <f t="shared" si="0"/>
        <v>CelestialBody.Hamek = Hamek = new CelestialBody(2.97546e21, 450000, 14400, new Orbit(Sun, 527129000000, 0.1, 4, 165, 175, 4.7));</v>
      </c>
    </row>
    <row r="31" spans="1:20" x14ac:dyDescent="0.25">
      <c r="A31" s="10">
        <v>11</v>
      </c>
      <c r="B31" t="s">
        <v>34</v>
      </c>
      <c r="C31" s="11">
        <v>1.9043E+24</v>
      </c>
      <c r="D31" s="3">
        <v>3600000</v>
      </c>
      <c r="E31" s="20">
        <v>43200</v>
      </c>
      <c r="F31" t="s">
        <v>6</v>
      </c>
      <c r="G31" s="3">
        <v>1712000000000</v>
      </c>
      <c r="H31" s="4">
        <v>0.35</v>
      </c>
      <c r="I31" s="4">
        <v>20</v>
      </c>
      <c r="J31" s="2">
        <v>90</v>
      </c>
      <c r="K31" s="2">
        <v>150</v>
      </c>
      <c r="L31" s="4">
        <v>2.5</v>
      </c>
      <c r="O31" s="23">
        <v>1</v>
      </c>
      <c r="P31">
        <f>O31*9.80665*D31^2</f>
        <v>127094184000000</v>
      </c>
      <c r="S31" t="str">
        <f t="shared" si="1"/>
        <v>CelestialBody.Nara = Nara = new CelestialBody(1.9043E+24, 3600000, 43200, new Orbit(Sun, 1712000000000, 0.35, 20, 90, 150, 2.5));</v>
      </c>
      <c r="T31" t="str">
        <f t="shared" si="0"/>
        <v>CelestialBody.Nara = Nara = new CelestialBody(1.9043e24, 3600000, 43200, new Orbit(Sun, 1712000000000, 0.35, 20, 90, 150, 2.5));</v>
      </c>
    </row>
    <row r="32" spans="1:20" x14ac:dyDescent="0.25">
      <c r="A32" s="10">
        <v>11.1</v>
      </c>
      <c r="B32" t="s">
        <v>35</v>
      </c>
      <c r="C32" s="11">
        <v>9.0277699999999997E+20</v>
      </c>
      <c r="D32" s="3">
        <v>320000</v>
      </c>
      <c r="E32" s="20">
        <f>IF(R32,Q32,"uhhh…")</f>
        <v>232809.99738773936</v>
      </c>
      <c r="F32" t="s">
        <v>34</v>
      </c>
      <c r="G32" s="3">
        <v>55880000</v>
      </c>
      <c r="H32" s="4">
        <v>0.01</v>
      </c>
      <c r="I32" s="4">
        <v>0.5</v>
      </c>
      <c r="J32" s="2">
        <v>180</v>
      </c>
      <c r="K32" s="2">
        <v>345</v>
      </c>
      <c r="L32" s="4">
        <v>180</v>
      </c>
      <c r="Q32" s="3">
        <f>2*PI()*SQRT(G32^3/VLOOKUP(F32,B:P,15,0))</f>
        <v>232809.99738773936</v>
      </c>
      <c r="R32" t="b">
        <v>1</v>
      </c>
      <c r="S32" t="str">
        <f t="shared" si="1"/>
        <v>CelestialBody.Amos = Amos = new CelestialBody(9.02777E+20, 320000, 232809.997387739, new Orbit(Nara, 55880000, 0.01, 0.5, 180, 345, 180));</v>
      </c>
      <c r="T32" t="str">
        <f t="shared" si="0"/>
        <v>CelestialBody.Amos = Amos = new CelestialBody(9.02777e20, 320000, 232809.997387739, new Orbit(Nara, 55880000, 0.01, 0.5, 180, 345, 180));</v>
      </c>
    </row>
    <row r="33" spans="1:20" x14ac:dyDescent="0.25">
      <c r="A33" s="10">
        <v>11.2</v>
      </c>
      <c r="B33" t="s">
        <v>36</v>
      </c>
      <c r="C33" s="11">
        <v>1.0799799999999999E+22</v>
      </c>
      <c r="D33" s="3">
        <v>700000</v>
      </c>
      <c r="E33" s="20">
        <f>IF(R33,Q33,"uhhh…")</f>
        <v>788078.42084745329</v>
      </c>
      <c r="F33" t="s">
        <v>34</v>
      </c>
      <c r="G33" s="3">
        <v>125980000</v>
      </c>
      <c r="H33" s="4">
        <v>1.4999999999999999E-2</v>
      </c>
      <c r="I33" s="4">
        <v>0.2</v>
      </c>
      <c r="J33" s="2">
        <v>270</v>
      </c>
      <c r="K33" s="2">
        <v>0</v>
      </c>
      <c r="L33" s="4">
        <v>180</v>
      </c>
      <c r="Q33" s="3">
        <f>2*PI()*SQRT(G33^3/VLOOKUP(F33,B:P,15,0))</f>
        <v>788078.42084745329</v>
      </c>
      <c r="R33" t="b">
        <v>1</v>
      </c>
      <c r="S33" t="str">
        <f t="shared" si="1"/>
        <v>CelestialBody.Enon = Enon = new CelestialBody(1.07998E+22, 700000, 788078.420847453, new Orbit(Nara, 125980000, 0.015, 0.2, 270, 0, 180));</v>
      </c>
      <c r="T33" t="str">
        <f t="shared" si="0"/>
        <v>CelestialBody.Enon = Enon = new CelestialBody(1.07998e22, 700000, 788078.420847453, new Orbit(Nara, 125980000, 0.015, 0.2, 270, 0, 180));</v>
      </c>
    </row>
    <row r="34" spans="1:20" x14ac:dyDescent="0.25">
      <c r="A34" s="10">
        <v>11.3</v>
      </c>
      <c r="B34" t="s">
        <v>37</v>
      </c>
      <c r="C34" s="11">
        <v>3.55586E+19</v>
      </c>
      <c r="D34" s="3">
        <v>110000</v>
      </c>
      <c r="E34" s="3">
        <v>21600</v>
      </c>
      <c r="F34" t="s">
        <v>34</v>
      </c>
      <c r="G34" s="3">
        <v>751900000</v>
      </c>
      <c r="H34" s="4">
        <v>0.4</v>
      </c>
      <c r="I34" s="4">
        <v>17</v>
      </c>
      <c r="J34" s="2">
        <v>95</v>
      </c>
      <c r="K34" s="2">
        <v>100</v>
      </c>
      <c r="L34" s="4">
        <v>0</v>
      </c>
      <c r="S34" t="str">
        <f t="shared" si="1"/>
        <v>CelestialBody.Prax = Prax = new CelestialBody(35558600000000000000, 110000, 21600, new Orbit(Nara, 751900000, 0.4, 17, 95, 100, 0));</v>
      </c>
      <c r="T34" t="str">
        <f t="shared" si="0"/>
        <v>CelestialBody.Prax = Prax = new CelestialBody(35558600000000000000, 110000, 21600, new Orbit(Nara, 751900000, 0.4, 17, 95, 100, 0));</v>
      </c>
    </row>
    <row r="35" spans="1:20" x14ac:dyDescent="0.25">
      <c r="A35" s="10">
        <v>12</v>
      </c>
      <c r="B35" t="s">
        <v>41</v>
      </c>
      <c r="C35" s="26">
        <f>P35/(6.67408*10^-11)</f>
        <v>5.9684026833287239E+28</v>
      </c>
      <c r="D35" s="3">
        <f>30170000*2.5</f>
        <v>75425000</v>
      </c>
      <c r="E35" s="20">
        <f>1296000*2</f>
        <v>2592000</v>
      </c>
      <c r="F35" t="s">
        <v>6</v>
      </c>
      <c r="G35" s="3">
        <f>2000000000000*2.5</f>
        <v>5000000000000</v>
      </c>
      <c r="H35" s="4">
        <v>0.1</v>
      </c>
      <c r="I35" s="4">
        <v>7</v>
      </c>
      <c r="J35" s="2">
        <v>195</v>
      </c>
      <c r="K35" s="2">
        <v>20</v>
      </c>
      <c r="L35" s="4">
        <v>-0.42599999999999999</v>
      </c>
      <c r="O35" s="23">
        <v>71.400000000000006</v>
      </c>
      <c r="P35">
        <f>O35*9.80665*D35^2</f>
        <v>3.9833596980750561E+18</v>
      </c>
      <c r="Q35" s="3">
        <f>2*PI()*SQRT(G35^3/VLOOKUP(F35,B:P,15,0))</f>
        <v>24251539824.022236</v>
      </c>
      <c r="R35" t="b">
        <v>0</v>
      </c>
      <c r="S35" t="str">
        <f t="shared" si="1"/>
        <v>CelestialBody.Grannus = Grannus = new CelestialBody(5.96840268332872E+28, 75425000, 2592000, new Orbit(Sun, 5000000000000, 0.1, 7, 195, 20, -0.426));</v>
      </c>
      <c r="T35" t="str">
        <f t="shared" si="0"/>
        <v>CelestialBody.Grannus = Grannus = new CelestialBody(5.96840268332872e28, 75425000, 2592000, new Orbit(Sun, 5000000000000, 0.1, 7, 195, 20, -0.426));</v>
      </c>
    </row>
    <row r="36" spans="1:20" x14ac:dyDescent="0.25">
      <c r="A36" s="10">
        <v>12.1</v>
      </c>
      <c r="B36" s="12" t="s">
        <v>42</v>
      </c>
      <c r="C36" s="26">
        <f t="shared" ref="C36:C49" si="4">P36/(6.67408*10^-11)</f>
        <v>7.3468178385635188E+21</v>
      </c>
      <c r="D36" s="3">
        <f>200000*2.5</f>
        <v>500000</v>
      </c>
      <c r="E36" s="20">
        <f>IF(R36,Q36,"uhhh…")</f>
        <v>52170.517033444688</v>
      </c>
      <c r="F36" t="s">
        <v>41</v>
      </c>
      <c r="G36" s="3">
        <f>260000000*2.5</f>
        <v>650000000</v>
      </c>
      <c r="H36" s="4">
        <v>0.02</v>
      </c>
      <c r="I36" s="4">
        <v>9</v>
      </c>
      <c r="J36" s="2">
        <v>140</v>
      </c>
      <c r="K36" s="2">
        <v>345</v>
      </c>
      <c r="L36" s="4">
        <v>3.1415926540000001</v>
      </c>
      <c r="O36" s="23">
        <v>0.2</v>
      </c>
      <c r="P36">
        <f t="shared" ref="P36:P49" si="5">O36*9.80665*D36^2</f>
        <v>490332500000</v>
      </c>
      <c r="Q36" s="3">
        <f t="shared" ref="Q36:Q49" si="6">2*PI()*SQRT(G36^3/VLOOKUP(F36,B:P,15,0))</f>
        <v>52170.517033444688</v>
      </c>
      <c r="R36" t="b">
        <v>1</v>
      </c>
      <c r="S36" t="str">
        <f t="shared" si="1"/>
        <v>CelestialBody.Taranis = Taranis = new CelestialBody(7.34681783856352E+21, 500000, 52170.5170334447, new Orbit(Grannus, 650000000, 0.02, 9, 140, 345, 3.141592654));</v>
      </c>
      <c r="T36" t="str">
        <f t="shared" si="0"/>
        <v>CelestialBody.Taranis = Taranis = new CelestialBody(7.34681783856352e21, 500000, 52170.5170334447, new Orbit(Grannus, 650000000, 0.02, 9, 140, 345, 3.141592654));</v>
      </c>
    </row>
    <row r="37" spans="1:20" x14ac:dyDescent="0.25">
      <c r="A37" s="10">
        <v>12.2</v>
      </c>
      <c r="B37" s="12" t="s">
        <v>43</v>
      </c>
      <c r="C37" s="26">
        <f t="shared" si="4"/>
        <v>5.0624166668851739E+22</v>
      </c>
      <c r="D37" s="3">
        <f>350000*2.5</f>
        <v>875000</v>
      </c>
      <c r="E37" s="20">
        <f>IF(R37,Q37,"uhhh…")</f>
        <v>922118.7342237914</v>
      </c>
      <c r="F37" t="s">
        <v>41</v>
      </c>
      <c r="G37" s="3">
        <f>1764200000*2.5</f>
        <v>4410500000</v>
      </c>
      <c r="H37" s="4">
        <v>1.4999999999999999E-2</v>
      </c>
      <c r="I37" s="4">
        <v>10.5</v>
      </c>
      <c r="J37" s="2">
        <v>160</v>
      </c>
      <c r="K37" s="2">
        <v>300</v>
      </c>
      <c r="L37" s="4">
        <v>0</v>
      </c>
      <c r="O37" s="23">
        <v>0.45</v>
      </c>
      <c r="P37">
        <f t="shared" si="5"/>
        <v>3378697382812.4995</v>
      </c>
      <c r="Q37" s="3">
        <f t="shared" si="6"/>
        <v>922118.7342237914</v>
      </c>
      <c r="R37" t="b">
        <v>1</v>
      </c>
      <c r="S37" t="str">
        <f t="shared" si="1"/>
        <v>CelestialBody.Toutatis = Toutatis = new CelestialBody(5.06241666688517E+22, 875000, 922118.734223791, new Orbit(Grannus, 4410500000, 0.015, 10.5, 160, 300, 0));</v>
      </c>
      <c r="T37" t="str">
        <f t="shared" si="0"/>
        <v>CelestialBody.Toutatis = Toutatis = new CelestialBody(5.06241666688517e22, 875000, 922118.734223791, new Orbit(Grannus, 4410500000, 0.015, 10.5, 160, 300, 0));</v>
      </c>
    </row>
    <row r="38" spans="1:20" x14ac:dyDescent="0.25">
      <c r="A38" s="10">
        <v>12.3</v>
      </c>
      <c r="B38" s="12" t="s">
        <v>44</v>
      </c>
      <c r="C38" s="26">
        <f t="shared" si="4"/>
        <v>4.9499185187321704E+23</v>
      </c>
      <c r="D38" s="3">
        <f>700000*2.5</f>
        <v>1750000</v>
      </c>
      <c r="E38" s="20">
        <v>243000</v>
      </c>
      <c r="F38" t="s">
        <v>41</v>
      </c>
      <c r="G38" s="3">
        <v>6200835067.8475504</v>
      </c>
      <c r="H38" s="4">
        <v>0.02</v>
      </c>
      <c r="I38" s="4">
        <v>10</v>
      </c>
      <c r="J38" s="2">
        <v>155</v>
      </c>
      <c r="K38" s="2">
        <v>30</v>
      </c>
      <c r="L38" s="4">
        <v>0</v>
      </c>
      <c r="O38" s="23">
        <v>1.1000000000000001</v>
      </c>
      <c r="P38">
        <f t="shared" si="5"/>
        <v>33036152187500</v>
      </c>
      <c r="Q38" s="3">
        <f t="shared" si="6"/>
        <v>1537200.0000000033</v>
      </c>
      <c r="R38" t="b">
        <v>0</v>
      </c>
      <c r="S38" t="str">
        <f t="shared" si="1"/>
        <v>CelestialBody.Nodens = Nodens = new CelestialBody(4.94991851873217E+23, 1750000, 243000, new Orbit(Grannus, 6200835067.84755, 0.02, 10, 155, 30, 0));</v>
      </c>
      <c r="T38" t="str">
        <f t="shared" si="0"/>
        <v>CelestialBody.Nodens = Nodens = new CelestialBody(4.94991851873217e23, 1750000, 243000, new Orbit(Grannus, 6200835067.84755, 0.02, 10, 155, 30, 0));</v>
      </c>
    </row>
    <row r="39" spans="1:20" x14ac:dyDescent="0.25">
      <c r="A39" s="10" t="s">
        <v>55</v>
      </c>
      <c r="B39" s="12" t="s">
        <v>45</v>
      </c>
      <c r="C39" s="26">
        <f t="shared" si="4"/>
        <v>1.5497193878219922E+22</v>
      </c>
      <c r="D39" s="3">
        <f>250000*2.5</f>
        <v>625000</v>
      </c>
      <c r="E39" s="20">
        <f>IF(R39,Q39,"uhhh…")</f>
        <v>307440.00000002445</v>
      </c>
      <c r="F39" t="s">
        <v>44</v>
      </c>
      <c r="G39" s="3">
        <v>42925644.194600001</v>
      </c>
      <c r="H39" s="4">
        <v>2.5000000000000001E-2</v>
      </c>
      <c r="I39" s="4">
        <v>9.5</v>
      </c>
      <c r="J39" s="2">
        <v>135</v>
      </c>
      <c r="K39" s="2">
        <v>165</v>
      </c>
      <c r="L39" s="4">
        <v>4.875</v>
      </c>
      <c r="O39" s="23">
        <v>0.27</v>
      </c>
      <c r="P39">
        <f t="shared" si="5"/>
        <v>1034295117187.5</v>
      </c>
      <c r="Q39" s="3">
        <f t="shared" si="6"/>
        <v>307440.00000002445</v>
      </c>
      <c r="R39" t="b">
        <v>1</v>
      </c>
      <c r="S39" t="str">
        <f t="shared" si="1"/>
        <v>CelestialBody.Belisama = Belisama = new CelestialBody(1.54971938782199E+22, 625000, 307440.000000024, new Orbit(Nodens, 42925644.1946, 0.025, 9.5, 135, 165, 4.875));</v>
      </c>
      <c r="T39" t="str">
        <f t="shared" si="0"/>
        <v>CelestialBody.Belisama = Belisama = new CelestialBody(1.54971938782199e22, 625000, 307440.000000024, new Orbit(Nodens, 42925644.1946, 0.025, 9.5, 135, 165, 4.875));</v>
      </c>
    </row>
    <row r="40" spans="1:20" x14ac:dyDescent="0.25">
      <c r="A40" s="10">
        <v>12.4</v>
      </c>
      <c r="B40" s="12" t="s">
        <v>46</v>
      </c>
      <c r="C40" s="26">
        <f t="shared" si="4"/>
        <v>2.8928095239343859E+21</v>
      </c>
      <c r="D40" s="3">
        <f>150000*2.5</f>
        <v>375000</v>
      </c>
      <c r="E40" s="20">
        <v>28800</v>
      </c>
      <c r="F40" t="s">
        <v>41</v>
      </c>
      <c r="G40" s="3">
        <f>5897000000*2.5</f>
        <v>14742500000</v>
      </c>
      <c r="H40" s="4">
        <v>0.09</v>
      </c>
      <c r="I40" s="4">
        <v>7</v>
      </c>
      <c r="J40" s="2">
        <v>170</v>
      </c>
      <c r="K40" s="2">
        <v>45</v>
      </c>
      <c r="L40" s="4">
        <v>4</v>
      </c>
      <c r="O40" s="23">
        <v>0.14000000000000001</v>
      </c>
      <c r="P40">
        <f t="shared" si="5"/>
        <v>193068421875.00003</v>
      </c>
      <c r="Q40" s="3">
        <f t="shared" si="6"/>
        <v>5635232.1303776577</v>
      </c>
      <c r="R40" t="b">
        <v>0</v>
      </c>
      <c r="S40" t="str">
        <f t="shared" si="1"/>
        <v>CelestialBody.Sucellus = Sucellus = new CelestialBody(2.89280952393439E+21, 375000, 28800, new Orbit(Grannus, 14742500000, 0.09, 7, 170, 45, 4));</v>
      </c>
      <c r="T40" t="str">
        <f t="shared" si="0"/>
        <v>CelestialBody.Sucellus = Sucellus = new CelestialBody(2.89280952393439e21, 375000, 28800, new Orbit(Grannus, 14742500000, 0.09, 7, 170, 45, 4));</v>
      </c>
    </row>
    <row r="41" spans="1:20" x14ac:dyDescent="0.25">
      <c r="A41" s="10" t="s">
        <v>56</v>
      </c>
      <c r="B41" s="12" t="s">
        <v>47</v>
      </c>
      <c r="C41" s="26">
        <f t="shared" si="4"/>
        <v>1.6530340136767916E+19</v>
      </c>
      <c r="D41" s="3">
        <f>30000*2.5</f>
        <v>75000</v>
      </c>
      <c r="E41" s="20">
        <f>IF(R41,Q41,"uhhh…")</f>
        <v>575945.043182772</v>
      </c>
      <c r="F41" t="s">
        <v>46</v>
      </c>
      <c r="G41" s="3">
        <f>4700000*2.5</f>
        <v>11750000</v>
      </c>
      <c r="H41" s="4">
        <v>2.5000000000000001E-2</v>
      </c>
      <c r="I41" s="4">
        <v>5.5</v>
      </c>
      <c r="J41" s="2">
        <v>195</v>
      </c>
      <c r="K41" s="2">
        <v>75</v>
      </c>
      <c r="L41" s="4">
        <v>3.1415926540000001</v>
      </c>
      <c r="O41" s="23">
        <v>0.02</v>
      </c>
      <c r="P41">
        <f t="shared" si="5"/>
        <v>1103248125</v>
      </c>
      <c r="Q41" s="3">
        <f t="shared" si="6"/>
        <v>575945.043182772</v>
      </c>
      <c r="R41" t="b">
        <v>1</v>
      </c>
      <c r="S41" t="str">
        <f t="shared" si="1"/>
        <v>CelestialBody.Caireen = Caireen = new CelestialBody(16530340136767900000, 75000, 575945.043182772, new Orbit(Sucellus, 11750000, 0.025, 5.5, 195, 75, 3.141592654));</v>
      </c>
      <c r="T41" t="str">
        <f t="shared" si="0"/>
        <v>CelestialBody.Caireen = Caireen = new CelestialBody(16530340136767900000, 75000, 575945.043182772, new Orbit(Sucellus, 11750000, 0.025, 5.5, 195, 75, 3.141592654));</v>
      </c>
    </row>
    <row r="42" spans="1:20" x14ac:dyDescent="0.25">
      <c r="A42" s="10">
        <v>12.5</v>
      </c>
      <c r="B42" s="12" t="s">
        <v>48</v>
      </c>
      <c r="C42" s="26">
        <f t="shared" si="4"/>
        <v>8.2651700683839576E+24</v>
      </c>
      <c r="D42" s="3">
        <f>3000000*2.5</f>
        <v>7500000</v>
      </c>
      <c r="E42" s="20">
        <v>57600</v>
      </c>
      <c r="F42" t="s">
        <v>41</v>
      </c>
      <c r="G42" s="3">
        <f>11900000000*2.5</f>
        <v>29750000000</v>
      </c>
      <c r="H42" s="4">
        <v>0.04</v>
      </c>
      <c r="I42" s="4">
        <v>10</v>
      </c>
      <c r="J42" s="2">
        <v>150</v>
      </c>
      <c r="K42" s="2">
        <v>0</v>
      </c>
      <c r="L42" s="4">
        <v>3.1415926540000001</v>
      </c>
      <c r="O42" s="23">
        <v>1</v>
      </c>
      <c r="P42">
        <f t="shared" si="5"/>
        <v>551624062499999.94</v>
      </c>
      <c r="Q42" s="3">
        <f t="shared" si="6"/>
        <v>16154203.923891921</v>
      </c>
      <c r="R42" t="b">
        <v>0</v>
      </c>
      <c r="S42" t="str">
        <f t="shared" si="1"/>
        <v>CelestialBody.Sirona = Sirona = new CelestialBody(8.26517006838396E+24, 7500000, 57600, new Orbit(Grannus, 29750000000, 0.04, 10, 150, 0, 3.141592654));</v>
      </c>
      <c r="T42" t="str">
        <f t="shared" si="0"/>
        <v>CelestialBody.Sirona = Sirona = new CelestialBody(8.26517006838396e24, 7500000, 57600, new Orbit(Grannus, 29750000000, 0.04, 10, 150, 0, 3.141592654));</v>
      </c>
    </row>
    <row r="43" spans="1:20" x14ac:dyDescent="0.25">
      <c r="A43" s="10" t="s">
        <v>57</v>
      </c>
      <c r="B43" s="12" t="s">
        <v>49</v>
      </c>
      <c r="C43" s="26">
        <f t="shared" si="4"/>
        <v>3.5264725625104887E+21</v>
      </c>
      <c r="D43" s="3">
        <f>160000*2.5</f>
        <v>400000</v>
      </c>
      <c r="E43" s="20">
        <f t="shared" ref="E43:E45" si="7">IF(R43,Q43,"uhhh…")</f>
        <v>218962.80438980678</v>
      </c>
      <c r="F43" t="s">
        <v>48</v>
      </c>
      <c r="G43" s="3">
        <f>35000000*2.5</f>
        <v>87500000</v>
      </c>
      <c r="H43" s="4">
        <v>0.01</v>
      </c>
      <c r="I43" s="4">
        <v>1</v>
      </c>
      <c r="J43" s="2">
        <v>120</v>
      </c>
      <c r="K43" s="2">
        <v>90</v>
      </c>
      <c r="L43" s="4">
        <v>0</v>
      </c>
      <c r="O43" s="23">
        <v>0.15</v>
      </c>
      <c r="P43">
        <f t="shared" si="5"/>
        <v>235359600000</v>
      </c>
      <c r="Q43" s="3">
        <f t="shared" si="6"/>
        <v>218962.80438980678</v>
      </c>
      <c r="R43" t="b">
        <v>1</v>
      </c>
      <c r="S43" t="str">
        <f t="shared" si="1"/>
        <v>CelestialBody.Airmed = Airmed = new CelestialBody(3.52647256251049E+21, 400000, 218962.804389807, new Orbit(Sirona, 87500000, 0.01, 1, 120, 90, 0));</v>
      </c>
      <c r="T43" t="str">
        <f t="shared" si="0"/>
        <v>CelestialBody.Airmed = Airmed = new CelestialBody(3.52647256251049e21, 400000, 218962.804389807, new Orbit(Sirona, 87500000, 0.01, 1, 120, 90, 0));</v>
      </c>
    </row>
    <row r="44" spans="1:20" x14ac:dyDescent="0.25">
      <c r="A44" s="10" t="s">
        <v>58</v>
      </c>
      <c r="B44" s="12" t="s">
        <v>50</v>
      </c>
      <c r="C44" s="26">
        <f t="shared" si="4"/>
        <v>2.8928095239343849E+22</v>
      </c>
      <c r="D44" s="3">
        <f>300000*2.5</f>
        <v>750000</v>
      </c>
      <c r="E44" s="20">
        <f t="shared" si="7"/>
        <v>619320.33524662373</v>
      </c>
      <c r="F44" t="s">
        <v>48</v>
      </c>
      <c r="G44" s="3">
        <f>70000000*2.5</f>
        <v>175000000</v>
      </c>
      <c r="H44" s="4">
        <v>0.02</v>
      </c>
      <c r="I44" s="4">
        <v>0.5</v>
      </c>
      <c r="J44" s="2">
        <v>150</v>
      </c>
      <c r="K44" s="2">
        <v>30</v>
      </c>
      <c r="L44" s="4">
        <v>3.1415926540000001</v>
      </c>
      <c r="O44" s="23">
        <v>0.35</v>
      </c>
      <c r="P44">
        <f t="shared" si="5"/>
        <v>1930684218749.9998</v>
      </c>
      <c r="Q44" s="3">
        <f t="shared" si="6"/>
        <v>619320.33524662373</v>
      </c>
      <c r="R44" t="b">
        <v>1</v>
      </c>
      <c r="S44" t="str">
        <f t="shared" si="1"/>
        <v>CelestialBody.Brovo = Brovo = new CelestialBody(2.89280952393438E+22, 750000, 619320.335246624, new Orbit(Sirona, 175000000, 0.02, 0.5, 150, 30, 3.141592654));</v>
      </c>
      <c r="T44" t="str">
        <f t="shared" si="0"/>
        <v>CelestialBody.Brovo = Brovo = new CelestialBody(2.89280952393438e22, 750000, 619320.335246624, new Orbit(Sirona, 175000000, 0.02, 0.5, 150, 30, 3.141592654));</v>
      </c>
    </row>
    <row r="45" spans="1:20" x14ac:dyDescent="0.25">
      <c r="A45" s="10" t="s">
        <v>59</v>
      </c>
      <c r="B45" s="12" t="s">
        <v>51</v>
      </c>
      <c r="C45" s="26">
        <f t="shared" si="4"/>
        <v>3.5264725625104885E+20</v>
      </c>
      <c r="D45" s="3">
        <f>80000*2.5</f>
        <v>200000</v>
      </c>
      <c r="E45" s="20">
        <f t="shared" si="7"/>
        <v>1390081.134217019</v>
      </c>
      <c r="F45" t="s">
        <v>48</v>
      </c>
      <c r="G45" s="3">
        <f>120000000*2.5</f>
        <v>300000000</v>
      </c>
      <c r="H45" s="4">
        <v>0.05</v>
      </c>
      <c r="I45" s="4">
        <v>4</v>
      </c>
      <c r="J45" s="2">
        <v>210</v>
      </c>
      <c r="K45" s="2">
        <v>300</v>
      </c>
      <c r="L45" s="4">
        <v>0</v>
      </c>
      <c r="O45" s="23">
        <v>0.06</v>
      </c>
      <c r="P45">
        <f t="shared" si="5"/>
        <v>23535959999.999996</v>
      </c>
      <c r="Q45" s="3">
        <f t="shared" si="6"/>
        <v>1390081.134217019</v>
      </c>
      <c r="R45" t="b">
        <v>1</v>
      </c>
      <c r="S45" t="str">
        <f t="shared" si="1"/>
        <v>CelestialBody.Damona = Damona = new CelestialBody(3.52647256251049E+20, 200000, 1390081.13421702, new Orbit(Sirona, 300000000, 0.05, 4, 210, 300, 0));</v>
      </c>
      <c r="T45" t="str">
        <f t="shared" si="0"/>
        <v>CelestialBody.Damona = Damona = new CelestialBody(3.52647256251049e20, 200000, 1390081.13421702, new Orbit(Sirona, 300000000, 0.05, 4, 210, 300, 0));</v>
      </c>
    </row>
    <row r="46" spans="1:20" x14ac:dyDescent="0.25">
      <c r="A46" s="10">
        <v>12.6</v>
      </c>
      <c r="B46" s="12" t="s">
        <v>52</v>
      </c>
      <c r="C46" s="26">
        <f t="shared" si="4"/>
        <v>1.3775283447306597E+23</v>
      </c>
      <c r="D46" s="3">
        <f>500000*2.5</f>
        <v>1250000</v>
      </c>
      <c r="E46" s="20">
        <v>36000</v>
      </c>
      <c r="F46" t="s">
        <v>41</v>
      </c>
      <c r="G46" s="3">
        <f>23500000000*2.5</f>
        <v>58750000000</v>
      </c>
      <c r="H46" s="4">
        <v>0.06</v>
      </c>
      <c r="I46" s="4">
        <v>11</v>
      </c>
      <c r="J46" s="2">
        <v>145</v>
      </c>
      <c r="K46" s="2">
        <v>90</v>
      </c>
      <c r="L46" s="4">
        <v>0</v>
      </c>
      <c r="O46" s="23">
        <v>0.6</v>
      </c>
      <c r="P46">
        <f t="shared" si="5"/>
        <v>9193734375000</v>
      </c>
      <c r="Q46" s="3">
        <f t="shared" si="6"/>
        <v>44829811.448185764</v>
      </c>
      <c r="R46" t="b">
        <v>0</v>
      </c>
      <c r="S46" t="str">
        <f t="shared" si="1"/>
        <v>CelestialBody.Epona = Epona = new CelestialBody(1.37752834473066E+23, 1250000, 36000, new Orbit(Grannus, 58750000000, 0.06, 11, 145, 90, 0));</v>
      </c>
      <c r="T46" t="str">
        <f t="shared" si="0"/>
        <v>CelestialBody.Epona = Epona = new CelestialBody(1.37752834473066e23, 1250000, 36000, new Orbit(Grannus, 58750000000, 0.06, 11, 145, 90, 0));</v>
      </c>
    </row>
    <row r="47" spans="1:20" x14ac:dyDescent="0.25">
      <c r="A47" s="10" t="s">
        <v>60</v>
      </c>
      <c r="B47" s="12" t="s">
        <v>53</v>
      </c>
      <c r="C47" s="26">
        <f t="shared" si="4"/>
        <v>6.8876417236532969E+19</v>
      </c>
      <c r="D47" s="3">
        <f>50000*2.5</f>
        <v>125000</v>
      </c>
      <c r="E47" s="20">
        <f>IF(R47,Q47,"uhhh…")</f>
        <v>574139.31583489303</v>
      </c>
      <c r="F47" t="s">
        <v>52</v>
      </c>
      <c r="G47" s="3">
        <f>17000000*2.5</f>
        <v>42500000</v>
      </c>
      <c r="H47" s="4">
        <v>7.0000000000000007E-2</v>
      </c>
      <c r="I47" s="4">
        <v>6</v>
      </c>
      <c r="J47" s="2">
        <v>180</v>
      </c>
      <c r="K47" s="2">
        <v>60</v>
      </c>
      <c r="L47" s="4">
        <v>3.1415926540000001</v>
      </c>
      <c r="O47" s="23">
        <v>0.03</v>
      </c>
      <c r="P47">
        <f t="shared" si="5"/>
        <v>4596867187.499999</v>
      </c>
      <c r="Q47" s="3">
        <f t="shared" si="6"/>
        <v>574139.31583489303</v>
      </c>
      <c r="R47" t="b">
        <v>1</v>
      </c>
      <c r="S47" t="str">
        <f t="shared" si="1"/>
        <v>CelestialBody.Rosmerta = Rosmerta = new CelestialBody(68876417236533000000, 125000, 574139.315834893, new Orbit(Epona, 42500000, 0.07, 6, 180, 60, 3.141592654));</v>
      </c>
      <c r="T47" t="str">
        <f t="shared" si="0"/>
        <v>CelestialBody.Rosmerta = Rosmerta = new CelestialBody(68876417236533000000, 125000, 574139.315834893, new Orbit(Epona, 42500000, 0.07, 6, 180, 60, 3.141592654));</v>
      </c>
    </row>
    <row r="48" spans="1:20" x14ac:dyDescent="0.25">
      <c r="A48" s="10" t="s">
        <v>61</v>
      </c>
      <c r="B48" s="9" t="s">
        <v>72</v>
      </c>
      <c r="C48" s="26">
        <f t="shared" si="4"/>
        <v>8.2651700683839565E+17</v>
      </c>
      <c r="D48" s="3">
        <f>10000*2.5</f>
        <v>25000</v>
      </c>
      <c r="E48" s="20">
        <v>14400</v>
      </c>
      <c r="F48" t="s">
        <v>52</v>
      </c>
      <c r="G48" s="3">
        <f>90000000*2.5</f>
        <v>225000000</v>
      </c>
      <c r="H48" s="4">
        <v>0.4</v>
      </c>
      <c r="I48" s="4">
        <v>-160</v>
      </c>
      <c r="J48" s="2">
        <v>225</v>
      </c>
      <c r="K48" s="2">
        <v>180</v>
      </c>
      <c r="L48" s="4">
        <v>0</v>
      </c>
      <c r="O48" s="23">
        <v>8.9999999999999993E-3</v>
      </c>
      <c r="P48">
        <f t="shared" si="5"/>
        <v>55162406.249999993</v>
      </c>
      <c r="Q48" s="3">
        <f t="shared" si="6"/>
        <v>6993710.7982858419</v>
      </c>
      <c r="R48" t="b">
        <v>0</v>
      </c>
      <c r="S48" s="12" t="str">
        <f t="shared" si="1"/>
        <v>CelestialBody.RAB58E = RAB58E = new CelestialBody(826517006838396000, 25000, 14400, new Orbit(Epona, 225000000, 0.4, -160, 225, 180, 0));</v>
      </c>
      <c r="T48" s="12" t="str">
        <f t="shared" si="0"/>
        <v>CelestialBody.RAB58E = RAB58E = new CelestialBody(826517006838396000, 25000, 14400, new Orbit(Epona, 225000000, 0.4, -160, 225, 180, 0));</v>
      </c>
    </row>
    <row r="49" spans="1:20" x14ac:dyDescent="0.25">
      <c r="A49" s="10">
        <v>12.7</v>
      </c>
      <c r="B49" s="12" t="s">
        <v>54</v>
      </c>
      <c r="C49" s="26">
        <f t="shared" si="4"/>
        <v>9.2569904765900345E+20</v>
      </c>
      <c r="D49" s="3">
        <f>120000*2.5</f>
        <v>300000</v>
      </c>
      <c r="E49" s="20">
        <v>21600</v>
      </c>
      <c r="F49" t="s">
        <v>41</v>
      </c>
      <c r="G49" s="3">
        <f>37300000000*2.5</f>
        <v>93250000000</v>
      </c>
      <c r="H49" s="4">
        <v>0.17499999999999999</v>
      </c>
      <c r="I49" s="4">
        <v>4</v>
      </c>
      <c r="J49" s="2">
        <v>120</v>
      </c>
      <c r="K49" s="2">
        <v>180</v>
      </c>
      <c r="L49" s="4">
        <v>0.5</v>
      </c>
      <c r="O49" s="23">
        <v>7.0000000000000007E-2</v>
      </c>
      <c r="P49">
        <f t="shared" si="5"/>
        <v>61781895000.000008</v>
      </c>
      <c r="Q49" s="3">
        <f t="shared" si="6"/>
        <v>89645473.724087894</v>
      </c>
      <c r="R49" t="b">
        <v>0</v>
      </c>
      <c r="S49" t="str">
        <f t="shared" si="1"/>
        <v>CelestialBody.Cernunnos = Cernunnos = new CelestialBody(9.25699047659003E+20, 300000, 21600, new Orbit(Grannus, 93250000000, 0.175, 4, 120, 180, 0.5));</v>
      </c>
      <c r="T49" t="str">
        <f t="shared" si="0"/>
        <v>CelestialBody.Cernunnos = Cernunnos = new CelestialBody(9.25699047659003e20, 300000, 21600, new Orbit(Grannus, 93250000000, 0.175, 4, 120, 180, 0.5));</v>
      </c>
    </row>
  </sheetData>
  <autoFilter ref="A2:T49" xr:uid="{8F6305F7-A823-4ED9-A959-9694B0FDA874}"/>
  <mergeCells count="8">
    <mergeCell ref="N1:N2"/>
    <mergeCell ref="A1:A2"/>
    <mergeCell ref="F1:L1"/>
    <mergeCell ref="B1:B2"/>
    <mergeCell ref="C1:C2"/>
    <mergeCell ref="D1:D2"/>
    <mergeCell ref="E1:E2"/>
    <mergeCell ref="M1:M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03B00-B093-4A68-B134-DD48EE6E27DB}">
  <dimension ref="A1:B47"/>
  <sheetViews>
    <sheetView topLeftCell="A16" workbookViewId="0">
      <selection activeCell="A46" sqref="A46"/>
    </sheetView>
  </sheetViews>
  <sheetFormatPr defaultRowHeight="15" x14ac:dyDescent="0.25"/>
  <cols>
    <col min="1" max="1" width="10.5703125" bestFit="1" customWidth="1"/>
  </cols>
  <sheetData>
    <row r="1" spans="1:2" x14ac:dyDescent="0.25">
      <c r="A1" s="12" t="s">
        <v>6</v>
      </c>
      <c r="B1" t="str">
        <f>A1</f>
        <v>Sun</v>
      </c>
    </row>
    <row r="2" spans="1:2" x14ac:dyDescent="0.25">
      <c r="A2" t="s">
        <v>7</v>
      </c>
      <c r="B2" t="str">
        <f>CONCATENATE(B1,", ",A2)</f>
        <v>Sun, Moho</v>
      </c>
    </row>
    <row r="3" spans="1:2" x14ac:dyDescent="0.25">
      <c r="A3" t="s">
        <v>8</v>
      </c>
      <c r="B3" t="str">
        <f t="shared" ref="B3:B47" si="0">CONCATENATE(B2,", ",A3)</f>
        <v>Sun, Moho, Eve</v>
      </c>
    </row>
    <row r="4" spans="1:2" x14ac:dyDescent="0.25">
      <c r="A4" t="s">
        <v>9</v>
      </c>
      <c r="B4" t="str">
        <f t="shared" si="0"/>
        <v>Sun, Moho, Eve, Gilly</v>
      </c>
    </row>
    <row r="5" spans="1:2" x14ac:dyDescent="0.25">
      <c r="A5" t="s">
        <v>10</v>
      </c>
      <c r="B5" t="str">
        <f t="shared" si="0"/>
        <v>Sun, Moho, Eve, Gilly, Kerbin</v>
      </c>
    </row>
    <row r="6" spans="1:2" x14ac:dyDescent="0.25">
      <c r="A6" t="s">
        <v>11</v>
      </c>
      <c r="B6" t="str">
        <f t="shared" si="0"/>
        <v>Sun, Moho, Eve, Gilly, Kerbin, Mun</v>
      </c>
    </row>
    <row r="7" spans="1:2" x14ac:dyDescent="0.25">
      <c r="A7" t="s">
        <v>12</v>
      </c>
      <c r="B7" t="str">
        <f t="shared" si="0"/>
        <v>Sun, Moho, Eve, Gilly, Kerbin, Mun, Minmus</v>
      </c>
    </row>
    <row r="8" spans="1:2" x14ac:dyDescent="0.25">
      <c r="A8" t="s">
        <v>13</v>
      </c>
      <c r="B8" t="str">
        <f t="shared" si="0"/>
        <v>Sun, Moho, Eve, Gilly, Kerbin, Mun, Minmus, Duna</v>
      </c>
    </row>
    <row r="9" spans="1:2" x14ac:dyDescent="0.25">
      <c r="A9" t="s">
        <v>14</v>
      </c>
      <c r="B9" t="str">
        <f t="shared" si="0"/>
        <v>Sun, Moho, Eve, Gilly, Kerbin, Mun, Minmus, Duna, Ike</v>
      </c>
    </row>
    <row r="10" spans="1:2" x14ac:dyDescent="0.25">
      <c r="A10" t="s">
        <v>15</v>
      </c>
      <c r="B10" t="str">
        <f t="shared" si="0"/>
        <v>Sun, Moho, Eve, Gilly, Kerbin, Mun, Minmus, Duna, Ike, Edna</v>
      </c>
    </row>
    <row r="11" spans="1:2" x14ac:dyDescent="0.25">
      <c r="A11" t="s">
        <v>16</v>
      </c>
      <c r="B11" t="str">
        <f t="shared" si="0"/>
        <v>Sun, Moho, Eve, Gilly, Kerbin, Mun, Minmus, Duna, Ike, Edna, Dak</v>
      </c>
    </row>
    <row r="12" spans="1:2" x14ac:dyDescent="0.25">
      <c r="A12" t="s">
        <v>17</v>
      </c>
      <c r="B12" t="str">
        <f t="shared" si="0"/>
        <v>Sun, Moho, Eve, Gilly, Kerbin, Mun, Minmus, Duna, Ike, Edna, Dak, Dres</v>
      </c>
    </row>
    <row r="13" spans="1:2" x14ac:dyDescent="0.25">
      <c r="A13" t="s">
        <v>18</v>
      </c>
      <c r="B13" t="str">
        <f t="shared" si="0"/>
        <v>Sun, Moho, Eve, Gilly, Kerbin, Mun, Minmus, Duna, Ike, Edna, Dak, Dres, Jool</v>
      </c>
    </row>
    <row r="14" spans="1:2" x14ac:dyDescent="0.25">
      <c r="A14" t="s">
        <v>19</v>
      </c>
      <c r="B14" t="str">
        <f t="shared" si="0"/>
        <v>Sun, Moho, Eve, Gilly, Kerbin, Mun, Minmus, Duna, Ike, Edna, Dak, Dres, Jool, Laythe</v>
      </c>
    </row>
    <row r="15" spans="1:2" x14ac:dyDescent="0.25">
      <c r="A15" t="s">
        <v>20</v>
      </c>
      <c r="B15" t="str">
        <f t="shared" si="0"/>
        <v>Sun, Moho, Eve, Gilly, Kerbin, Mun, Minmus, Duna, Ike, Edna, Dak, Dres, Jool, Laythe, Vall</v>
      </c>
    </row>
    <row r="16" spans="1:2" x14ac:dyDescent="0.25">
      <c r="A16" t="s">
        <v>21</v>
      </c>
      <c r="B16" t="str">
        <f t="shared" si="0"/>
        <v>Sun, Moho, Eve, Gilly, Kerbin, Mun, Minmus, Duna, Ike, Edna, Dak, Dres, Jool, Laythe, Vall, Tylo</v>
      </c>
    </row>
    <row r="17" spans="1:2" x14ac:dyDescent="0.25">
      <c r="A17" t="s">
        <v>22</v>
      </c>
      <c r="B17" t="str">
        <f t="shared" si="0"/>
        <v>Sun, Moho, Eve, Gilly, Kerbin, Mun, Minmus, Duna, Ike, Edna, Dak, Dres, Jool, Laythe, Vall, Tylo, Bop</v>
      </c>
    </row>
    <row r="18" spans="1:2" x14ac:dyDescent="0.25">
      <c r="A18" t="s">
        <v>23</v>
      </c>
      <c r="B18" t="str">
        <f t="shared" si="0"/>
        <v>Sun, Moho, Eve, Gilly, Kerbin, Mun, Minmus, Duna, Ike, Edna, Dak, Dres, Jool, Laythe, Vall, Tylo, Bop, Pol</v>
      </c>
    </row>
    <row r="19" spans="1:2" x14ac:dyDescent="0.25">
      <c r="A19" t="s">
        <v>24</v>
      </c>
      <c r="B19" t="str">
        <f t="shared" si="0"/>
        <v>Sun, Moho, Eve, Gilly, Kerbin, Mun, Minmus, Duna, Ike, Edna, Dak, Dres, Jool, Laythe, Vall, Tylo, Bop, Pol, Lindor</v>
      </c>
    </row>
    <row r="20" spans="1:2" x14ac:dyDescent="0.25">
      <c r="A20" t="s">
        <v>25</v>
      </c>
      <c r="B20" t="str">
        <f t="shared" si="0"/>
        <v>Sun, Moho, Eve, Gilly, Kerbin, Mun, Minmus, Duna, Ike, Edna, Dak, Dres, Jool, Laythe, Vall, Tylo, Bop, Pol, Lindor, Krel</v>
      </c>
    </row>
    <row r="21" spans="1:2" x14ac:dyDescent="0.25">
      <c r="A21" t="s">
        <v>26</v>
      </c>
      <c r="B21" t="str">
        <f t="shared" si="0"/>
        <v>Sun, Moho, Eve, Gilly, Kerbin, Mun, Minmus, Duna, Ike, Edna, Dak, Dres, Jool, Laythe, Vall, Tylo, Bop, Pol, Lindor, Krel, Aden</v>
      </c>
    </row>
    <row r="22" spans="1:2" x14ac:dyDescent="0.25">
      <c r="A22" t="s">
        <v>27</v>
      </c>
      <c r="B22" t="str">
        <f t="shared" si="0"/>
        <v>Sun, Moho, Eve, Gilly, Kerbin, Mun, Minmus, Duna, Ike, Edna, Dak, Dres, Jool, Laythe, Vall, Tylo, Bop, Pol, Lindor, Krel, Aden, Huygen</v>
      </c>
    </row>
    <row r="23" spans="1:2" x14ac:dyDescent="0.25">
      <c r="A23" t="s">
        <v>28</v>
      </c>
      <c r="B23" t="str">
        <f t="shared" si="0"/>
        <v>Sun, Moho, Eve, Gilly, Kerbin, Mun, Minmus, Duna, Ike, Edna, Dak, Dres, Jool, Laythe, Vall, Tylo, Bop, Pol, Lindor, Krel, Aden, Huygen, Riga</v>
      </c>
    </row>
    <row r="24" spans="1:2" x14ac:dyDescent="0.25">
      <c r="A24" t="s">
        <v>29</v>
      </c>
      <c r="B24" t="str">
        <f t="shared" si="0"/>
        <v>Sun, Moho, Eve, Gilly, Kerbin, Mun, Minmus, Duna, Ike, Edna, Dak, Dres, Jool, Laythe, Vall, Tylo, Bop, Pol, Lindor, Krel, Aden, Huygen, Riga, Talos</v>
      </c>
    </row>
    <row r="25" spans="1:2" x14ac:dyDescent="0.25">
      <c r="A25" t="s">
        <v>30</v>
      </c>
      <c r="B25" t="str">
        <f t="shared" si="0"/>
        <v>Sun, Moho, Eve, Gilly, Kerbin, Mun, Minmus, Duna, Ike, Edna, Dak, Dres, Jool, Laythe, Vall, Tylo, Bop, Pol, Lindor, Krel, Aden, Huygen, Riga, Talos, Eeloo</v>
      </c>
    </row>
    <row r="26" spans="1:2" x14ac:dyDescent="0.25">
      <c r="A26" t="s">
        <v>31</v>
      </c>
      <c r="B26" t="str">
        <f t="shared" si="0"/>
        <v>Sun, Moho, Eve, Gilly, Kerbin, Mun, Minmus, Duna, Ike, Edna, Dak, Dres, Jool, Laythe, Vall, Tylo, Bop, Pol, Lindor, Krel, Aden, Huygen, Riga, Talos, Eeloo, Celes</v>
      </c>
    </row>
    <row r="27" spans="1:2" x14ac:dyDescent="0.25">
      <c r="A27" t="s">
        <v>32</v>
      </c>
      <c r="B27" t="str">
        <f t="shared" si="0"/>
        <v>Sun, Moho, Eve, Gilly, Kerbin, Mun, Minmus, Duna, Ike, Edna, Dak, Dres, Jool, Laythe, Vall, Tylo, Bop, Pol, Lindor, Krel, Aden, Huygen, Riga, Talos, Eeloo, Celes, Tam</v>
      </c>
    </row>
    <row r="28" spans="1:2" x14ac:dyDescent="0.25">
      <c r="A28" t="s">
        <v>33</v>
      </c>
      <c r="B28" t="str">
        <f t="shared" si="0"/>
        <v>Sun, Moho, Eve, Gilly, Kerbin, Mun, Minmus, Duna, Ike, Edna, Dak, Dres, Jool, Laythe, Vall, Tylo, Bop, Pol, Lindor, Krel, Aden, Huygen, Riga, Talos, Eeloo, Celes, Tam, Hamek</v>
      </c>
    </row>
    <row r="29" spans="1:2" x14ac:dyDescent="0.25">
      <c r="A29" t="s">
        <v>34</v>
      </c>
      <c r="B29" t="str">
        <f t="shared" si="0"/>
        <v>Sun, Moho, Eve, Gilly, Kerbin, Mun, Minmus, Duna, Ike, Edna, Dak, Dres, Jool, Laythe, Vall, Tylo, Bop, Pol, Lindor, Krel, Aden, Huygen, Riga, Talos, Eeloo, Celes, Tam, Hamek, Nara</v>
      </c>
    </row>
    <row r="30" spans="1:2" x14ac:dyDescent="0.25">
      <c r="A30" t="s">
        <v>35</v>
      </c>
      <c r="B30" t="str">
        <f t="shared" si="0"/>
        <v>Sun, Moho, Eve, Gilly, Kerbin, Mun, Minmus, Duna, Ike, Edna, Dak, Dres, Jool, Laythe, Vall, Tylo, Bop, Pol, Lindor, Krel, Aden, Huygen, Riga, Talos, Eeloo, Celes, Tam, Hamek, Nara, Amos</v>
      </c>
    </row>
    <row r="31" spans="1:2" x14ac:dyDescent="0.25">
      <c r="A31" t="s">
        <v>36</v>
      </c>
      <c r="B31" t="str">
        <f t="shared" si="0"/>
        <v>Sun, Moho, Eve, Gilly, Kerbin, Mun, Minmus, Duna, Ike, Edna, Dak, Dres, Jool, Laythe, Vall, Tylo, Bop, Pol, Lindor, Krel, Aden, Huygen, Riga, Talos, Eeloo, Celes, Tam, Hamek, Nara, Amos, Enon</v>
      </c>
    </row>
    <row r="32" spans="1:2" x14ac:dyDescent="0.25">
      <c r="A32" t="s">
        <v>37</v>
      </c>
      <c r="B32" t="str">
        <f t="shared" si="0"/>
        <v>Sun, Moho, Eve, Gilly, Kerbin, Mun, Minmus, Duna, Ike, Edna, Dak, Dres, Jool, Laythe, Vall, Tylo, Bop, Pol, Lindor, Krel, Aden, Huygen, Riga, Talos, Eeloo, Celes, Tam, Hamek, Nara, Amos, Enon, Prax</v>
      </c>
    </row>
    <row r="33" spans="1:2" x14ac:dyDescent="0.25">
      <c r="A33" t="s">
        <v>41</v>
      </c>
      <c r="B33" t="str">
        <f t="shared" si="0"/>
        <v>Sun, Moho, Eve, Gilly, Kerbin, Mun, Minmus, Duna, Ike, Edna, Dak, Dres, Jool, Laythe, Vall, Tylo, Bop, Pol, Lindor, Krel, Aden, Huygen, Riga, Talos, Eeloo, Celes, Tam, Hamek, Nara, Amos, Enon, Prax, Grannus</v>
      </c>
    </row>
    <row r="34" spans="1:2" x14ac:dyDescent="0.25">
      <c r="A34" s="12" t="s">
        <v>42</v>
      </c>
      <c r="B34" t="str">
        <f t="shared" si="0"/>
        <v>Sun, Moho, Eve, Gilly, Kerbin, Mun, Minmus, Duna, Ike, Edna, Dak, Dres, Jool, Laythe, Vall, Tylo, Bop, Pol, Lindor, Krel, Aden, Huygen, Riga, Talos, Eeloo, Celes, Tam, Hamek, Nara, Amos, Enon, Prax, Grannus, Taranis</v>
      </c>
    </row>
    <row r="35" spans="1:2" x14ac:dyDescent="0.25">
      <c r="A35" s="12" t="s">
        <v>43</v>
      </c>
      <c r="B35" t="str">
        <f t="shared" si="0"/>
        <v>Sun, Moho, Eve, Gilly, Kerbin, Mun, Minmus, Duna, Ike, Edna, Dak, Dres, Jool, Laythe, Vall, Tylo, Bop, Pol, Lindor, Krel, Aden, Huygen, Riga, Talos, Eeloo, Celes, Tam, Hamek, Nara, Amos, Enon, Prax, Grannus, Taranis, Toutatis</v>
      </c>
    </row>
    <row r="36" spans="1:2" x14ac:dyDescent="0.25">
      <c r="A36" s="12" t="s">
        <v>44</v>
      </c>
      <c r="B36" t="str">
        <f t="shared" si="0"/>
        <v>Sun, Moho, Eve, Gilly, Kerbin, Mun, Minmus, Duna, Ike, Edna, Dak, Dres, Jool, Laythe, Vall, Tylo, Bop, Pol, Lindor, Krel, Aden, Huygen, Riga, Talos, Eeloo, Celes, Tam, Hamek, Nara, Amos, Enon, Prax, Grannus, Taranis, Toutatis, Nodens</v>
      </c>
    </row>
    <row r="37" spans="1:2" x14ac:dyDescent="0.25">
      <c r="A37" s="12" t="s">
        <v>45</v>
      </c>
      <c r="B37" t="str">
        <f t="shared" si="0"/>
        <v>Sun, Moho, Eve, Gilly, Kerbin, Mun, Minmus, Duna, Ike, Edna, Dak, Dres, Jool, Laythe, Vall, Tylo, Bop, Pol, Lindor, Krel, Aden, Huygen, Riga, Talos, Eeloo, Celes, Tam, Hamek, Nara, Amos, Enon, Prax, Grannus, Taranis, Toutatis, Nodens, Belisama</v>
      </c>
    </row>
    <row r="38" spans="1:2" x14ac:dyDescent="0.25">
      <c r="A38" s="12" t="s">
        <v>46</v>
      </c>
      <c r="B38" t="str">
        <f t="shared" si="0"/>
        <v>Sun, Moho, Eve, Gilly, Kerbin, Mun, Minmus, Duna, Ike, Edna, Dak, Dres, Jool, Laythe, Vall, Tylo, Bop, Pol, Lindor, Krel, Aden, Huygen, Riga, Talos, Eeloo, Celes, Tam, Hamek, Nara, Amos, Enon, Prax, Grannus, Taranis, Toutatis, Nodens, Belisama, Sucellus</v>
      </c>
    </row>
    <row r="39" spans="1:2" x14ac:dyDescent="0.25">
      <c r="A39" s="12" t="s">
        <v>47</v>
      </c>
      <c r="B39" t="str">
        <f t="shared" si="0"/>
        <v>Sun, Moho, Eve, Gilly, Kerbin, Mun, Minmus, Duna, Ike, Edna, Dak, Dres, Jool, Laythe, Vall, Tylo, Bop, Pol, Lindor, Krel, Aden, Huygen, Riga, Talos, Eeloo, Celes, Tam, Hamek, Nara, Amos, Enon, Prax, Grannus, Taranis, Toutatis, Nodens, Belisama, Sucellus, Caireen</v>
      </c>
    </row>
    <row r="40" spans="1:2" x14ac:dyDescent="0.25">
      <c r="A40" s="12" t="s">
        <v>48</v>
      </c>
      <c r="B40" t="str">
        <f t="shared" si="0"/>
        <v>Sun, Moho, Eve, Gilly, Kerbin, Mun, Minmus, Duna, Ike, Edna, Dak, Dres, Jool, Laythe, Vall, Tylo, Bop, Pol, Lindor, Krel, Aden, Huygen, Riga, Talos, Eeloo, Celes, Tam, Hamek, Nara, Amos, Enon, Prax, Grannus, Taranis, Toutatis, Nodens, Belisama, Sucellus, Caireen, Sirona</v>
      </c>
    </row>
    <row r="41" spans="1:2" x14ac:dyDescent="0.25">
      <c r="A41" s="12" t="s">
        <v>49</v>
      </c>
      <c r="B41" t="str">
        <f t="shared" si="0"/>
        <v>Sun, Moho, Eve, Gilly, Kerbin, Mun, Minmus, Duna, Ike, Edna, Dak, Dres, Jool, Laythe, Vall, Tylo, Bop, Pol, Lindor, Krel, Aden, Huygen, Riga, Talos, Eeloo, Celes, Tam, Hamek, Nara, Amos, Enon, Prax, Grannus, Taranis, Toutatis, Nodens, Belisama, Sucellus, Caireen, Sirona, Airmed</v>
      </c>
    </row>
    <row r="42" spans="1:2" x14ac:dyDescent="0.25">
      <c r="A42" s="12" t="s">
        <v>50</v>
      </c>
      <c r="B42" t="str">
        <f t="shared" si="0"/>
        <v>Sun, Moho, Eve, Gilly, Kerbin, Mun, Minmus, Duna, Ike, Edna, Dak, Dres, Jool, Laythe, Vall, Tylo, Bop, Pol, Lindor, Krel, Aden, Huygen, Riga, Talos, Eeloo, Celes, Tam, Hamek, Nara, Amos, Enon, Prax, Grannus, Taranis, Toutatis, Nodens, Belisama, Sucellus, Caireen, Sirona, Airmed, Brovo</v>
      </c>
    </row>
    <row r="43" spans="1:2" x14ac:dyDescent="0.25">
      <c r="A43" s="12" t="s">
        <v>51</v>
      </c>
      <c r="B43" t="str">
        <f t="shared" si="0"/>
        <v>Sun, Moho, Eve, Gilly, Kerbin, Mun, Minmus, Duna, Ike, Edna, Dak, Dres, Jool, Laythe, Vall, Tylo, Bop, Pol, Lindor, Krel, Aden, Huygen, Riga, Talos, Eeloo, Celes, Tam, Hamek, Nara, Amos, Enon, Prax, Grannus, Taranis, Toutatis, Nodens, Belisama, Sucellus, Caireen, Sirona, Airmed, Brovo, Damona</v>
      </c>
    </row>
    <row r="44" spans="1:2" x14ac:dyDescent="0.25">
      <c r="A44" s="12" t="s">
        <v>52</v>
      </c>
      <c r="B44" t="str">
        <f t="shared" si="0"/>
        <v>Sun, Moho, Eve, Gilly, Kerbin, Mun, Minmus, Duna, Ike, Edna, Dak, Dres, Jool, Laythe, Vall, Tylo, Bop, Pol, Lindor, Krel, Aden, Huygen, Riga, Talos, Eeloo, Celes, Tam, Hamek, Nara, Amos, Enon, Prax, Grannus, Taranis, Toutatis, Nodens, Belisama, Sucellus, Caireen, Sirona, Airmed, Brovo, Damona, Epona</v>
      </c>
    </row>
    <row r="45" spans="1:2" x14ac:dyDescent="0.25">
      <c r="A45" s="12" t="s">
        <v>53</v>
      </c>
      <c r="B45" t="str">
        <f t="shared" si="0"/>
        <v>Sun, Moho, Eve, Gilly, Kerbin, Mun, Minmus, Duna, Ike, Edna, Dak, Dres, Jool, Laythe, Vall, Tylo, Bop, Pol, Lindor, Krel, Aden, Huygen, Riga, Talos, Eeloo, Celes, Tam, Hamek, Nara, Amos, Enon, Prax, Grannus, Taranis, Toutatis, Nodens, Belisama, Sucellus, Caireen, Sirona, Airmed, Brovo, Damona, Epona, Rosmerta</v>
      </c>
    </row>
    <row r="46" spans="1:2" x14ac:dyDescent="0.25">
      <c r="A46" s="12" t="s">
        <v>72</v>
      </c>
      <c r="B46" t="str">
        <f t="shared" si="0"/>
        <v>Sun, Moho, Eve, Gilly, Kerbin, Mun, Minmus, Duna, Ike, Edna, Dak, Dres, Jool, Laythe, Vall, Tylo, Bop, Pol, Lindor, Krel, Aden, Huygen, Riga, Talos, Eeloo, Celes, Tam, Hamek, Nara, Amos, Enon, Prax, Grannus, Taranis, Toutatis, Nodens, Belisama, Sucellus, Caireen, Sirona, Airmed, Brovo, Damona, Epona, Rosmerta, RAB58E</v>
      </c>
    </row>
    <row r="47" spans="1:2" x14ac:dyDescent="0.25">
      <c r="A47" s="12" t="s">
        <v>54</v>
      </c>
      <c r="B47" t="str">
        <f t="shared" si="0"/>
        <v>Sun, Moho, Eve, Gilly, Kerbin, Mun, Minmus, Duna, Ike, Edna, Dak, Dres, Jool, Laythe, Vall, Tylo, Bop, Pol, Lindor, Krel, Aden, Huygen, Riga, Talos, Eeloo, Celes, Tam, Hamek, Nara, Amos, Enon, Prax, Grannus, Taranis, Toutatis, Nodens, Belisama, Sucellus, Caireen, Sirona, Airmed, Brovo, Damona, Epona, Rosmerta, RAB58E, Cernunnos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</cp:lastModifiedBy>
  <dcterms:created xsi:type="dcterms:W3CDTF">2020-02-25T02:50:35Z</dcterms:created>
  <dcterms:modified xsi:type="dcterms:W3CDTF">2020-12-19T05:11:53Z</dcterms:modified>
</cp:coreProperties>
</file>