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hert/Desktop/Wasserhaushalt/Gradienten_Schweiz/Vetroz_Bewaesserung/Datenerfassung/"/>
    </mc:Choice>
  </mc:AlternateContent>
  <xr:revisionPtr revIDLastSave="0" documentId="13_ncr:1_{5C64243A-DF05-7C44-AA17-70DD276D0149}" xr6:coauthVersionLast="47" xr6:coauthVersionMax="47" xr10:uidLastSave="{00000000-0000-0000-0000-000000000000}"/>
  <bookViews>
    <workbookView xWindow="0" yWindow="760" windowWidth="34560" windowHeight="20200" xr2:uid="{88E1EA57-F839-1843-A383-120E0F0947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0" i="1" l="1"/>
  <c r="AB50" i="1"/>
  <c r="AC38" i="1"/>
  <c r="AB36" i="1"/>
  <c r="AA42" i="1"/>
  <c r="Z58" i="1"/>
  <c r="AA58" i="1"/>
  <c r="AC58" i="1"/>
  <c r="AB64" i="1"/>
  <c r="AC64" i="1"/>
  <c r="AC63" i="1"/>
  <c r="AC49" i="1"/>
  <c r="AC62" i="1"/>
  <c r="AC48" i="1"/>
  <c r="M63" i="1" l="1"/>
  <c r="M49" i="1"/>
  <c r="N49" i="1" s="1"/>
  <c r="M62" i="1"/>
  <c r="M48" i="1"/>
  <c r="N48" i="1" s="1"/>
  <c r="AB63" i="1" l="1"/>
  <c r="Y63" i="1"/>
  <c r="N62" i="1"/>
  <c r="AB62" i="1"/>
  <c r="Y62" i="1"/>
  <c r="N63" i="1"/>
  <c r="AB48" i="1"/>
  <c r="Y48" i="1"/>
  <c r="AB49" i="1"/>
  <c r="Y49" i="1"/>
  <c r="M60" i="1"/>
  <c r="AA48" i="1" l="1"/>
  <c r="Z48" i="1"/>
  <c r="AA62" i="1"/>
  <c r="Z62" i="1"/>
  <c r="AA63" i="1"/>
  <c r="Z63" i="1"/>
  <c r="Z49" i="1"/>
  <c r="AA49" i="1"/>
  <c r="AB60" i="1"/>
  <c r="AC60" i="1"/>
  <c r="AC47" i="1"/>
  <c r="AC46" i="1"/>
  <c r="T61" i="1"/>
  <c r="AC61" i="1" s="1"/>
  <c r="T47" i="1"/>
  <c r="T60" i="1"/>
  <c r="Y60" i="1" s="1"/>
  <c r="T46" i="1"/>
  <c r="AA60" i="1" l="1"/>
  <c r="Z60" i="1"/>
  <c r="M61" i="1"/>
  <c r="M47" i="1"/>
  <c r="N60" i="1"/>
  <c r="M46" i="1"/>
  <c r="N46" i="1" l="1"/>
  <c r="Y46" i="1"/>
  <c r="AB46" i="1"/>
  <c r="N47" i="1"/>
  <c r="AB47" i="1"/>
  <c r="Y47" i="1"/>
  <c r="N61" i="1"/>
  <c r="AB61" i="1"/>
  <c r="Y61" i="1"/>
  <c r="AC44" i="1"/>
  <c r="Z61" i="1" l="1"/>
  <c r="AA61" i="1"/>
  <c r="Z47" i="1"/>
  <c r="AA47" i="1"/>
  <c r="Z46" i="1"/>
  <c r="AA46" i="1"/>
  <c r="AC42" i="1"/>
  <c r="AC59" i="1"/>
  <c r="AC45" i="1"/>
  <c r="M59" i="1"/>
  <c r="Y59" i="1" s="1"/>
  <c r="AA59" i="1" s="1"/>
  <c r="M45" i="1"/>
  <c r="Y45" i="1" s="1"/>
  <c r="M58" i="1"/>
  <c r="Y58" i="1" s="1"/>
  <c r="M44" i="1"/>
  <c r="Y44" i="1" s="1"/>
  <c r="AB59" i="1" l="1"/>
  <c r="AB44" i="1"/>
  <c r="N58" i="1"/>
  <c r="N45" i="1"/>
  <c r="N44" i="1"/>
  <c r="AB58" i="1"/>
  <c r="AA44" i="1"/>
  <c r="Z44" i="1"/>
  <c r="AA45" i="1"/>
  <c r="Z45" i="1"/>
  <c r="Z59" i="1"/>
  <c r="N59" i="1"/>
  <c r="AB45" i="1"/>
  <c r="AC57" i="1"/>
  <c r="AC56" i="1"/>
  <c r="AC43" i="1"/>
  <c r="M43" i="1" l="1"/>
  <c r="Y43" i="1" s="1"/>
  <c r="AA43" i="1" s="1"/>
  <c r="M42" i="1"/>
  <c r="Y42" i="1" s="1"/>
  <c r="Z42" i="1" s="1"/>
  <c r="M57" i="1"/>
  <c r="Y57" i="1" s="1"/>
  <c r="M56" i="1"/>
  <c r="Y56" i="1" s="1"/>
  <c r="N43" i="1" l="1"/>
  <c r="N56" i="1"/>
  <c r="N57" i="1"/>
  <c r="AB57" i="1"/>
  <c r="AB56" i="1"/>
  <c r="AB43" i="1"/>
  <c r="AB42" i="1"/>
  <c r="Z43" i="1"/>
  <c r="N42" i="1"/>
  <c r="Z56" i="1"/>
  <c r="AA56" i="1"/>
  <c r="Z57" i="1"/>
  <c r="AA57" i="1"/>
  <c r="AC67" i="1"/>
  <c r="AC66" i="1"/>
  <c r="M67" i="1" l="1"/>
  <c r="N67" i="1" s="1"/>
  <c r="M66" i="1"/>
  <c r="AB66" i="1" s="1"/>
  <c r="Y67" i="1" l="1"/>
  <c r="AB67" i="1"/>
  <c r="N66" i="1"/>
  <c r="Y66" i="1"/>
  <c r="AC40" i="1"/>
  <c r="AC55" i="1"/>
  <c r="AC41" i="1"/>
  <c r="AC54" i="1"/>
  <c r="M54" i="1"/>
  <c r="Y54" i="1" s="1"/>
  <c r="Z66" i="1" l="1"/>
  <c r="AA66" i="1"/>
  <c r="Z67" i="1"/>
  <c r="AA67" i="1"/>
  <c r="Z54" i="1"/>
  <c r="AA54" i="1"/>
  <c r="AC36" i="1"/>
  <c r="AB54" i="1"/>
  <c r="N54" i="1"/>
  <c r="M40" i="1"/>
  <c r="M55" i="1"/>
  <c r="M41" i="1"/>
  <c r="Y40" i="1" l="1"/>
  <c r="AB40" i="1"/>
  <c r="N41" i="1"/>
  <c r="Y41" i="1"/>
  <c r="AB55" i="1"/>
  <c r="Y55" i="1"/>
  <c r="N55" i="1"/>
  <c r="N40" i="1"/>
  <c r="AB41" i="1"/>
  <c r="AC52" i="1"/>
  <c r="AC39" i="1"/>
  <c r="AC53" i="1"/>
  <c r="AA40" i="1" l="1"/>
  <c r="Z40" i="1"/>
  <c r="AA55" i="1"/>
  <c r="Z55" i="1"/>
  <c r="AA41" i="1"/>
  <c r="Z41" i="1"/>
  <c r="M38" i="1"/>
  <c r="M52" i="1"/>
  <c r="M39" i="1"/>
  <c r="M53" i="1"/>
  <c r="M36" i="1"/>
  <c r="AB38" i="1" l="1"/>
  <c r="Y38" i="1"/>
  <c r="AA38" i="1" s="1"/>
  <c r="Y36" i="1"/>
  <c r="Y53" i="1"/>
  <c r="AB53" i="1"/>
  <c r="AB39" i="1"/>
  <c r="Y39" i="1"/>
  <c r="Y52" i="1"/>
  <c r="AB52" i="1"/>
  <c r="N52" i="1"/>
  <c r="N39" i="1"/>
  <c r="N53" i="1"/>
  <c r="N38" i="1"/>
  <c r="N36" i="1"/>
  <c r="Z53" i="1" l="1"/>
  <c r="AA53" i="1"/>
  <c r="Z38" i="1"/>
  <c r="Z52" i="1"/>
  <c r="AA52" i="1"/>
  <c r="AA39" i="1"/>
  <c r="Z39" i="1"/>
  <c r="AA36" i="1"/>
  <c r="Z36" i="1"/>
  <c r="L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 Walthert</author>
  </authors>
  <commentList>
    <comment ref="O33" authorId="0" shapeId="0" xr:uid="{F1EB7A41-3B58-414F-9609-0B43C77F1779}">
      <text>
        <r>
          <rPr>
            <b/>
            <sz val="10"/>
            <color rgb="FF000000"/>
            <rFont val="Tahoma"/>
            <family val="2"/>
          </rPr>
          <t>Lorenz Walthert: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Die Holzprobe wird vor dem Messen zuerst kurz nass gemacht und dann wird das überschüssige Wasser mit Papiertuch kurz abgetrocknet.
</t>
        </r>
        <r>
          <rPr>
            <sz val="10"/>
            <color rgb="FF000000"/>
            <rFont val="Tahoma"/>
            <family val="2"/>
          </rPr>
          <t>Dann wird die Probe ins Wasserglas eingetaucht und die Wasserverdrängung gemessen.</t>
        </r>
      </text>
    </comment>
    <comment ref="AC36" authorId="0" shapeId="0" xr:uid="{D463ACA9-2AA2-4343-9A79-FFEC0E2C2BF7}">
      <text>
        <r>
          <rPr>
            <b/>
            <sz val="10"/>
            <color rgb="FF000000"/>
            <rFont val="Tahoma"/>
            <family val="2"/>
          </rPr>
          <t>Lorenz Walthert: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Info aus dem Internet:
</t>
        </r>
        <r>
          <rPr>
            <sz val="10"/>
            <color rgb="FF000000"/>
            <rFont val="Tahoma"/>
            <family val="2"/>
          </rPr>
          <t>Beim Trocknen vom Fasersättigungswassergehalt (23%) nach ofentrocken (0 %) wird das Volumen von Eichenholz um 12% reduziert infolge Schwinden.</t>
        </r>
      </text>
    </comment>
  </commentList>
</comments>
</file>

<file path=xl/sharedStrings.xml><?xml version="1.0" encoding="utf-8"?>
<sst xmlns="http://schemas.openxmlformats.org/spreadsheetml/2006/main" count="376" uniqueCount="115">
  <si>
    <t>Frischgewicht</t>
  </si>
  <si>
    <t>Splintholz</t>
  </si>
  <si>
    <t>Gewicht bag mit sample (mg)</t>
  </si>
  <si>
    <t>Gewicht trockener bag (mg)</t>
  </si>
  <si>
    <t>Frischgewicht sample (mg)</t>
  </si>
  <si>
    <t>Endwert sample nach 2 min (mg)</t>
  </si>
  <si>
    <t>Startwert sample nach 5 sek (mg)</t>
  </si>
  <si>
    <t>Frischvolumen (Gewicht des verdrängten Wassers; Waage vor dem Eintauchen der Probe auf Null stellen!)</t>
  </si>
  <si>
    <t>Kontrolle</t>
  </si>
  <si>
    <t>Kontrolle (berechnet)</t>
  </si>
  <si>
    <t>Gewicht sample nach dem Bad (sample zuerst trocknen mit Taschentuch)</t>
  </si>
  <si>
    <t>default</t>
  </si>
  <si>
    <t>Trockengewicht (trocknen bei 80 °C bis Gewichtskonstanz)</t>
  </si>
  <si>
    <t>Trockengewicht (trocknen bei 105 °C bis Gewichtskonstanz)</t>
  </si>
  <si>
    <t>nach 24 Std (mg)</t>
  </si>
  <si>
    <t>nach 48 Std (mg)</t>
  </si>
  <si>
    <t>nach 60 Std (mg)</t>
  </si>
  <si>
    <t>nach 72 Std (mg)</t>
  </si>
  <si>
    <t>Fläche</t>
  </si>
  <si>
    <t>Datum</t>
  </si>
  <si>
    <t>Berechnungen</t>
  </si>
  <si>
    <t>vol. Wassergehalt Frischprobe</t>
  </si>
  <si>
    <t>grav. Wassergehalt Frischprobe</t>
  </si>
  <si>
    <t>Dichte Frischprobe</t>
  </si>
  <si>
    <t>Wasserpotential WP4C</t>
  </si>
  <si>
    <t>Probenahme</t>
  </si>
  <si>
    <t>Baum Nr</t>
  </si>
  <si>
    <t>Vétroz</t>
  </si>
  <si>
    <t>Probenart</t>
  </si>
  <si>
    <t>Probendicke</t>
  </si>
  <si>
    <t>mm</t>
  </si>
  <si>
    <t>Gewicht</t>
  </si>
  <si>
    <t>Probenort</t>
  </si>
  <si>
    <t>Stamm/Wurzel</t>
  </si>
  <si>
    <t>Stamm</t>
  </si>
  <si>
    <t>Entfernung von</t>
  </si>
  <si>
    <t xml:space="preserve">Stammbasis </t>
  </si>
  <si>
    <t>m</t>
  </si>
  <si>
    <t xml:space="preserve">Messung </t>
  </si>
  <si>
    <t>g</t>
  </si>
  <si>
    <t>Sack</t>
  </si>
  <si>
    <t>mit Sack</t>
  </si>
  <si>
    <t>Frischgewicht der Probe</t>
  </si>
  <si>
    <t>ohne Sack</t>
  </si>
  <si>
    <t>berechnet</t>
  </si>
  <si>
    <t>Abweichung</t>
  </si>
  <si>
    <t>%</t>
  </si>
  <si>
    <t>Verdrängtes</t>
  </si>
  <si>
    <t>Wasser nach 5 sec</t>
  </si>
  <si>
    <t>Wasser nach 120 sec</t>
  </si>
  <si>
    <t>Probe</t>
  </si>
  <si>
    <t>Frischvolumen der Probe</t>
  </si>
  <si>
    <t>Trockengewicht der Probe</t>
  </si>
  <si>
    <t>24 Std</t>
  </si>
  <si>
    <t>48 Std</t>
  </si>
  <si>
    <t>72 Std</t>
  </si>
  <si>
    <t>80 °C</t>
  </si>
  <si>
    <t>105 °C</t>
  </si>
  <si>
    <t>°C</t>
  </si>
  <si>
    <t>Potential</t>
  </si>
  <si>
    <t>MPa</t>
  </si>
  <si>
    <t>Messtemp.</t>
  </si>
  <si>
    <t>Gewicht Wasser</t>
  </si>
  <si>
    <t>Frischprobe</t>
  </si>
  <si>
    <t>vol. Wassergehalt</t>
  </si>
  <si>
    <t>grav. Wassergehalt</t>
  </si>
  <si>
    <t>Dichte</t>
  </si>
  <si>
    <t>in Frischprobe (80 °C)</t>
  </si>
  <si>
    <t>Frischprobe (80 °C)</t>
  </si>
  <si>
    <t>g/cm3</t>
  </si>
  <si>
    <t>Wurzel</t>
  </si>
  <si>
    <t>getrockneter</t>
  </si>
  <si>
    <t>getrocknete Probe (80 °C)</t>
  </si>
  <si>
    <t>na</t>
  </si>
  <si>
    <t>WP4C</t>
  </si>
  <si>
    <t>Wasserpotential der Probe</t>
  </si>
  <si>
    <t>Fasersättigungswassergehalt Eiche</t>
  </si>
  <si>
    <t>24 vol-%</t>
  </si>
  <si>
    <t>Abnahme Holzvolumen pro 1% Reduktion Wassergehalt</t>
  </si>
  <si>
    <t>Maximales Volumenschwinden ist demnach</t>
  </si>
  <si>
    <t>12 vol-%</t>
  </si>
  <si>
    <t>0.5 vol-%</t>
  </si>
  <si>
    <t xml:space="preserve">Achtung: Schwinden von Eichenholz nur bei Wassergehalt &lt; 24 vol-% </t>
  </si>
  <si>
    <t>Splintholz Eiche</t>
  </si>
  <si>
    <t>2–4</t>
  </si>
  <si>
    <t>1 (näher, mitte)</t>
  </si>
  <si>
    <t>2 (weiter, ost)</t>
  </si>
  <si>
    <t>2 (ost)</t>
  </si>
  <si>
    <t>3 (west)</t>
  </si>
  <si>
    <t>Winterzeit</t>
  </si>
  <si>
    <t>Gewicht Wasser in der Probe</t>
  </si>
  <si>
    <t>Hohtenn</t>
  </si>
  <si>
    <t>2–3</t>
  </si>
  <si>
    <t>Probe mit wässerigem Kambiumholz und 1 mm Rinde</t>
  </si>
  <si>
    <t>Probe ohne wässeriges Kambiumholz (nur Xylem)</t>
  </si>
  <si>
    <t>5–8</t>
  </si>
  <si>
    <t>3–6</t>
  </si>
  <si>
    <t>4–5</t>
  </si>
  <si>
    <t>7–8</t>
  </si>
  <si>
    <t>2–5</t>
  </si>
  <si>
    <t>3–5</t>
  </si>
  <si>
    <t>g (ml)</t>
  </si>
  <si>
    <t>4–7</t>
  </si>
  <si>
    <t>6–8</t>
  </si>
  <si>
    <t>volumetric water content</t>
  </si>
  <si>
    <t>gravimetric water content</t>
  </si>
  <si>
    <t>Leaf water potential</t>
  </si>
  <si>
    <t>bagged leaves</t>
  </si>
  <si>
    <t>mean of 6 trees</t>
  </si>
  <si>
    <t>stem water potential (bagged leaves)</t>
  </si>
  <si>
    <t>sap wood</t>
  </si>
  <si>
    <t>gravimetric wc</t>
  </si>
  <si>
    <t>volumetric wc</t>
  </si>
  <si>
    <t>TWD</t>
  </si>
  <si>
    <t>mikro_m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</si>
</sst>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6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2" fontId="2" fillId="0" borderId="0" xfId="0" applyNumberFormat="1" applyFont="1" applyProtection="1">
      <protection locked="0"/>
    </xf>
    <xf numFmtId="2" fontId="2" fillId="0" borderId="0" xfId="0" applyNumberFormat="1" applyFont="1"/>
    <xf numFmtId="165" fontId="2" fillId="0" borderId="0" xfId="0" applyNumberFormat="1" applyFont="1"/>
    <xf numFmtId="2" fontId="0" fillId="0" borderId="0" xfId="0" applyNumberFormat="1"/>
    <xf numFmtId="9" fontId="0" fillId="6" borderId="0" xfId="0" applyNumberFormat="1" applyFill="1"/>
    <xf numFmtId="10" fontId="0" fillId="6" borderId="0" xfId="0" applyNumberFormat="1" applyFill="1"/>
    <xf numFmtId="14" fontId="2" fillId="0" borderId="0" xfId="0" applyNumberFormat="1" applyFont="1"/>
    <xf numFmtId="20" fontId="2" fillId="0" borderId="0" xfId="0" applyNumberFormat="1" applyFont="1"/>
    <xf numFmtId="16" fontId="0" fillId="0" borderId="0" xfId="0" applyNumberForma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4" fontId="3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right"/>
    </xf>
    <xf numFmtId="166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5" fontId="3" fillId="0" borderId="0" xfId="0" applyNumberFormat="1" applyFont="1"/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7" borderId="0" xfId="0" applyFill="1"/>
    <xf numFmtId="0" fontId="0" fillId="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835584576318205"/>
                  <c:y val="-0.1262191655503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Tabelle1!$X$38:$X$49</c:f>
              <c:numCache>
                <c:formatCode>General</c:formatCode>
                <c:ptCount val="12"/>
                <c:pt idx="0">
                  <c:v>-0.81</c:v>
                </c:pt>
                <c:pt idx="1">
                  <c:v>-0.72</c:v>
                </c:pt>
                <c:pt idx="2" formatCode="0.00">
                  <c:v>-0.48</c:v>
                </c:pt>
                <c:pt idx="3" formatCode="0.00">
                  <c:v>-0.48</c:v>
                </c:pt>
                <c:pt idx="4" formatCode="0.00">
                  <c:v>-0.34</c:v>
                </c:pt>
                <c:pt idx="5" formatCode="0.00">
                  <c:v>-0.3</c:v>
                </c:pt>
                <c:pt idx="6" formatCode="0.00">
                  <c:v>-0.89</c:v>
                </c:pt>
                <c:pt idx="7" formatCode="0.00">
                  <c:v>-0.88</c:v>
                </c:pt>
                <c:pt idx="8" formatCode="0.00">
                  <c:v>-0.9</c:v>
                </c:pt>
                <c:pt idx="9" formatCode="0.00">
                  <c:v>-0.99</c:v>
                </c:pt>
                <c:pt idx="10" formatCode="0.00">
                  <c:v>-0.94</c:v>
                </c:pt>
                <c:pt idx="11" formatCode="0.00">
                  <c:v>-0.56999999999999995</c:v>
                </c:pt>
              </c:numCache>
            </c:numRef>
          </c:xVal>
          <c:yVal>
            <c:numRef>
              <c:f>Tabelle1!$Z$38:$Z$49</c:f>
              <c:numCache>
                <c:formatCode>0.00</c:formatCode>
                <c:ptCount val="12"/>
                <c:pt idx="0">
                  <c:v>46.058139534883693</c:v>
                </c:pt>
                <c:pt idx="1">
                  <c:v>42.374193548387069</c:v>
                </c:pt>
                <c:pt idx="2">
                  <c:v>44.376693766937677</c:v>
                </c:pt>
                <c:pt idx="3">
                  <c:v>39.473684210526386</c:v>
                </c:pt>
                <c:pt idx="4">
                  <c:v>54.041570438799077</c:v>
                </c:pt>
                <c:pt idx="5">
                  <c:v>47.95</c:v>
                </c:pt>
                <c:pt idx="6">
                  <c:v>34.019832189168582</c:v>
                </c:pt>
                <c:pt idx="7">
                  <c:v>36.964769647696471</c:v>
                </c:pt>
                <c:pt idx="8">
                  <c:v>40.37037037037036</c:v>
                </c:pt>
                <c:pt idx="9">
                  <c:v>42.50922509225073</c:v>
                </c:pt>
                <c:pt idx="10">
                  <c:v>37.937140327578582</c:v>
                </c:pt>
                <c:pt idx="11">
                  <c:v>35.960591133004911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9-5C40-9B75-FE785004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0"/>
          <c:min val="-1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</a:t>
                </a: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wood water potential (MPa)</a:t>
                </a:r>
                <a:endParaRPr lang="de-DE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</c:valAx>
      <c:valAx>
        <c:axId val="558703552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 wood vol. water conten (%)</a:t>
                </a:r>
              </a:p>
            </c:rich>
          </c:tx>
          <c:layout>
            <c:manualLayout>
              <c:xMode val="edge"/>
              <c:yMode val="edge"/>
              <c:x val="1.3550135501355014E-2"/>
              <c:y val="6.9159669356683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93586821384169"/>
                  <c:y val="0.10801276234522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Tabelle1!$AD$52:$AD$63</c:f>
              <c:numCache>
                <c:formatCode>General</c:formatCode>
                <c:ptCount val="12"/>
                <c:pt idx="0">
                  <c:v>-0.5</c:v>
                </c:pt>
                <c:pt idx="1">
                  <c:v>-0.5</c:v>
                </c:pt>
                <c:pt idx="2">
                  <c:v>-1</c:v>
                </c:pt>
                <c:pt idx="3">
                  <c:v>-1</c:v>
                </c:pt>
                <c:pt idx="4">
                  <c:v>-1.2000000000000002</c:v>
                </c:pt>
                <c:pt idx="5">
                  <c:v>-1.2000000000000002</c:v>
                </c:pt>
                <c:pt idx="6">
                  <c:v>-2</c:v>
                </c:pt>
                <c:pt idx="7">
                  <c:v>-2</c:v>
                </c:pt>
                <c:pt idx="8">
                  <c:v>-2.3000000000000003</c:v>
                </c:pt>
                <c:pt idx="9">
                  <c:v>-2.3000000000000003</c:v>
                </c:pt>
                <c:pt idx="10">
                  <c:v>-3</c:v>
                </c:pt>
                <c:pt idx="11">
                  <c:v>-3</c:v>
                </c:pt>
              </c:numCache>
            </c:numRef>
          </c:xVal>
          <c:yVal>
            <c:numRef>
              <c:f>Tabelle1!$X$52:$X$63</c:f>
              <c:numCache>
                <c:formatCode>General</c:formatCode>
                <c:ptCount val="12"/>
                <c:pt idx="0">
                  <c:v>-1.49</c:v>
                </c:pt>
                <c:pt idx="1">
                  <c:v>-1.31</c:v>
                </c:pt>
                <c:pt idx="2" formatCode="0.00">
                  <c:v>-1.1000000000000001</c:v>
                </c:pt>
                <c:pt idx="3" formatCode="0.00">
                  <c:v>-0.9</c:v>
                </c:pt>
                <c:pt idx="4" formatCode="0.00">
                  <c:v>-0.76</c:v>
                </c:pt>
                <c:pt idx="5" formatCode="0.00">
                  <c:v>-1.08</c:v>
                </c:pt>
                <c:pt idx="6" formatCode="0.00">
                  <c:v>-0.99</c:v>
                </c:pt>
                <c:pt idx="7" formatCode="0.00">
                  <c:v>-1.2</c:v>
                </c:pt>
                <c:pt idx="8" formatCode="0.00">
                  <c:v>-0.77</c:v>
                </c:pt>
                <c:pt idx="9" formatCode="0.00">
                  <c:v>-1.36</c:v>
                </c:pt>
                <c:pt idx="10" formatCode="0.00">
                  <c:v>-0.37</c:v>
                </c:pt>
                <c:pt idx="11" formatCode="0.00">
                  <c:v>-0.99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B-1B4B-B711-593E4EBB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0"/>
          <c:min val="-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Water potential bagged leaves (MPa)</a:t>
                </a:r>
              </a:p>
            </c:rich>
          </c:tx>
          <c:layout>
            <c:manualLayout>
              <c:xMode val="edge"/>
              <c:yMode val="edge"/>
              <c:x val="0.22084308951512643"/>
              <c:y val="0.93014869888475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</c:valAx>
      <c:valAx>
        <c:axId val="558703552"/>
        <c:scaling>
          <c:orientation val="minMax"/>
          <c:max val="0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Sapwood water potential (MPa)</a:t>
                </a:r>
              </a:p>
            </c:rich>
          </c:tx>
          <c:layout>
            <c:manualLayout>
              <c:xMode val="edge"/>
              <c:yMode val="edge"/>
              <c:x val="1.026056775797762E-2"/>
              <c:y val="0.16581389222257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gravimetric WC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4863014202663918"/>
                  <c:y val="4.87829581468291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Tabelle1!$AE$38:$AE$49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175</c:v>
                </c:pt>
                <c:pt idx="3">
                  <c:v>175</c:v>
                </c:pt>
                <c:pt idx="4">
                  <c:v>210</c:v>
                </c:pt>
                <c:pt idx="5">
                  <c:v>210</c:v>
                </c:pt>
                <c:pt idx="6">
                  <c:v>248</c:v>
                </c:pt>
                <c:pt idx="7">
                  <c:v>248</c:v>
                </c:pt>
                <c:pt idx="8">
                  <c:v>315</c:v>
                </c:pt>
                <c:pt idx="9">
                  <c:v>315</c:v>
                </c:pt>
                <c:pt idx="10">
                  <c:v>365</c:v>
                </c:pt>
                <c:pt idx="11">
                  <c:v>365</c:v>
                </c:pt>
              </c:numCache>
            </c:numRef>
          </c:xVal>
          <c:yVal>
            <c:numRef>
              <c:f>Tabelle1!$AA$38:$AA$49</c:f>
              <c:numCache>
                <c:formatCode>0.00</c:formatCode>
                <c:ptCount val="12"/>
                <c:pt idx="0">
                  <c:v>77.227529732891355</c:v>
                </c:pt>
                <c:pt idx="1">
                  <c:v>74.70427661510459</c:v>
                </c:pt>
                <c:pt idx="2">
                  <c:v>79.878048780487831</c:v>
                </c:pt>
                <c:pt idx="3">
                  <c:v>68.33333333333357</c:v>
                </c:pt>
                <c:pt idx="4">
                  <c:v>97.500000000000014</c:v>
                </c:pt>
                <c:pt idx="5">
                  <c:v>84.867256637168154</c:v>
                </c:pt>
                <c:pt idx="6">
                  <c:v>56.100628930817621</c:v>
                </c:pt>
                <c:pt idx="7">
                  <c:v>61.999999999999986</c:v>
                </c:pt>
                <c:pt idx="8">
                  <c:v>66.734693877550981</c:v>
                </c:pt>
                <c:pt idx="9">
                  <c:v>65.45454545454497</c:v>
                </c:pt>
                <c:pt idx="10">
                  <c:v>67.215686274509821</c:v>
                </c:pt>
                <c:pt idx="11">
                  <c:v>64.438839848675883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9046-884E-EC6618403B50}"/>
            </c:ext>
          </c:extLst>
        </c:ser>
        <c:ser>
          <c:idx val="1"/>
          <c:order val="1"/>
          <c:tx>
            <c:v>volumetric WC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6764607403046583"/>
                  <c:y val="-1.29186133890939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Tabelle1!$AE$38:$AE$49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175</c:v>
                </c:pt>
                <c:pt idx="3">
                  <c:v>175</c:v>
                </c:pt>
                <c:pt idx="4">
                  <c:v>210</c:v>
                </c:pt>
                <c:pt idx="5">
                  <c:v>210</c:v>
                </c:pt>
                <c:pt idx="6">
                  <c:v>248</c:v>
                </c:pt>
                <c:pt idx="7">
                  <c:v>248</c:v>
                </c:pt>
                <c:pt idx="8">
                  <c:v>315</c:v>
                </c:pt>
                <c:pt idx="9">
                  <c:v>315</c:v>
                </c:pt>
                <c:pt idx="10">
                  <c:v>365</c:v>
                </c:pt>
                <c:pt idx="11">
                  <c:v>365</c:v>
                </c:pt>
              </c:numCache>
            </c:numRef>
          </c:xVal>
          <c:yVal>
            <c:numRef>
              <c:f>Tabelle1!$Z$38:$Z$49</c:f>
              <c:numCache>
                <c:formatCode>0.00</c:formatCode>
                <c:ptCount val="12"/>
                <c:pt idx="0">
                  <c:v>46.058139534883693</c:v>
                </c:pt>
                <c:pt idx="1">
                  <c:v>42.374193548387069</c:v>
                </c:pt>
                <c:pt idx="2">
                  <c:v>44.376693766937677</c:v>
                </c:pt>
                <c:pt idx="3">
                  <c:v>39.473684210526386</c:v>
                </c:pt>
                <c:pt idx="4">
                  <c:v>54.041570438799077</c:v>
                </c:pt>
                <c:pt idx="5">
                  <c:v>47.95</c:v>
                </c:pt>
                <c:pt idx="6">
                  <c:v>34.019832189168582</c:v>
                </c:pt>
                <c:pt idx="7">
                  <c:v>36.964769647696471</c:v>
                </c:pt>
                <c:pt idx="8">
                  <c:v>40.37037037037036</c:v>
                </c:pt>
                <c:pt idx="9">
                  <c:v>42.50922509225073</c:v>
                </c:pt>
                <c:pt idx="10">
                  <c:v>37.937140327578582</c:v>
                </c:pt>
                <c:pt idx="11">
                  <c:v>35.960591133004911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2-9046-884E-EC661840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TWD (mikro_m)</a:t>
                </a:r>
                <a:endParaRPr lang="de-DE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767495768636395"/>
              <c:y val="0.90952265821544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</c:valAx>
      <c:valAx>
        <c:axId val="558703552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 wood water conten (%)</a:t>
                </a:r>
              </a:p>
            </c:rich>
          </c:tx>
          <c:layout>
            <c:manualLayout>
              <c:xMode val="edge"/>
              <c:yMode val="edge"/>
              <c:x val="1.1213665464714105E-2"/>
              <c:y val="0.17289410919070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3815530944145991"/>
          <c:y val="0.38700852746103831"/>
          <c:w val="0.23380730738096991"/>
          <c:h val="0.15996602084490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density fresh wood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4863014202663918"/>
                  <c:y val="4.87829581468291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Tabelle1!$AE$38:$AE$49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175</c:v>
                </c:pt>
                <c:pt idx="3">
                  <c:v>175</c:v>
                </c:pt>
                <c:pt idx="4">
                  <c:v>210</c:v>
                </c:pt>
                <c:pt idx="5">
                  <c:v>210</c:v>
                </c:pt>
                <c:pt idx="6">
                  <c:v>248</c:v>
                </c:pt>
                <c:pt idx="7">
                  <c:v>248</c:v>
                </c:pt>
                <c:pt idx="8">
                  <c:v>315</c:v>
                </c:pt>
                <c:pt idx="9">
                  <c:v>315</c:v>
                </c:pt>
                <c:pt idx="10">
                  <c:v>365</c:v>
                </c:pt>
                <c:pt idx="11">
                  <c:v>365</c:v>
                </c:pt>
              </c:numCache>
            </c:numRef>
          </c:xVal>
          <c:yVal>
            <c:numRef>
              <c:f>Tabelle1!$AB$38:$AB$49</c:f>
              <c:numCache>
                <c:formatCode>0.000</c:formatCode>
                <c:ptCount val="12"/>
                <c:pt idx="0">
                  <c:v>1.0569767441860463</c:v>
                </c:pt>
                <c:pt idx="1">
                  <c:v>0.99096774193548354</c:v>
                </c:pt>
                <c:pt idx="2">
                  <c:v>0.99932249322493227</c:v>
                </c:pt>
                <c:pt idx="3">
                  <c:v>0.97240051347881873</c:v>
                </c:pt>
                <c:pt idx="4">
                  <c:v>1.094688221709007</c:v>
                </c:pt>
                <c:pt idx="5">
                  <c:v>1.0445</c:v>
                </c:pt>
                <c:pt idx="6">
                  <c:v>0.94660564454614815</c:v>
                </c:pt>
                <c:pt idx="7">
                  <c:v>0.96585365853658545</c:v>
                </c:pt>
                <c:pt idx="8">
                  <c:v>1.0086419753086422</c:v>
                </c:pt>
                <c:pt idx="9">
                  <c:v>1.0745387453874538</c:v>
                </c:pt>
                <c:pt idx="10">
                  <c:v>0.94378043382027454</c:v>
                </c:pt>
                <c:pt idx="11">
                  <c:v>0.9176636171710062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B-4D43-8A8D-F01B45BB2A90}"/>
            </c:ext>
          </c:extLst>
        </c:ser>
        <c:ser>
          <c:idx val="1"/>
          <c:order val="1"/>
          <c:tx>
            <c:v>density dry wood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678048421518"/>
                  <c:y val="1.17979547162413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Tabelle1!$AE$38:$AE$49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175</c:v>
                </c:pt>
                <c:pt idx="3">
                  <c:v>175</c:v>
                </c:pt>
                <c:pt idx="4">
                  <c:v>210</c:v>
                </c:pt>
                <c:pt idx="5">
                  <c:v>210</c:v>
                </c:pt>
                <c:pt idx="6">
                  <c:v>248</c:v>
                </c:pt>
                <c:pt idx="7">
                  <c:v>248</c:v>
                </c:pt>
                <c:pt idx="8">
                  <c:v>315</c:v>
                </c:pt>
                <c:pt idx="9">
                  <c:v>315</c:v>
                </c:pt>
                <c:pt idx="10">
                  <c:v>365</c:v>
                </c:pt>
                <c:pt idx="11">
                  <c:v>365</c:v>
                </c:pt>
              </c:numCache>
            </c:numRef>
          </c:xVal>
          <c:yVal>
            <c:numRef>
              <c:f>Tabelle1!$AC$38:$AC$49</c:f>
              <c:numCache>
                <c:formatCode>0.00</c:formatCode>
                <c:ptCount val="12"/>
                <c:pt idx="0">
                  <c:v>0.67772198731501054</c:v>
                </c:pt>
                <c:pt idx="1">
                  <c:v>0.64457478005865099</c:v>
                </c:pt>
                <c:pt idx="2">
                  <c:v>0.63131313131313127</c:v>
                </c:pt>
                <c:pt idx="3">
                  <c:v>0.65643599019722154</c:v>
                </c:pt>
                <c:pt idx="4">
                  <c:v>0.62985513331933651</c:v>
                </c:pt>
                <c:pt idx="5">
                  <c:v>0.64204545454545447</c:v>
                </c:pt>
                <c:pt idx="6">
                  <c:v>0.68909923028916165</c:v>
                </c:pt>
                <c:pt idx="7">
                  <c:v>0.67750677506775081</c:v>
                </c:pt>
                <c:pt idx="8">
                  <c:v>0.68742985409652102</c:v>
                </c:pt>
                <c:pt idx="9">
                  <c:v>0.73800738007380295</c:v>
                </c:pt>
                <c:pt idx="10">
                  <c:v>0.64137389834600989</c:v>
                </c:pt>
                <c:pt idx="11">
                  <c:v>0.63415648391017854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B-4D43-8A8D-F01B45BB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TWD (mikro_m)</a:t>
                </a:r>
                <a:endParaRPr lang="de-DE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8496467731253222"/>
              <c:y val="0.9012239030287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</c:valAx>
      <c:valAx>
        <c:axId val="558703552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Density sap wood (g/cm3)</a:t>
                </a:r>
              </a:p>
            </c:rich>
          </c:tx>
          <c:layout>
            <c:manualLayout>
              <c:xMode val="edge"/>
              <c:yMode val="edge"/>
              <c:x val="6.540768268452425E-3"/>
              <c:y val="0.18534224197079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9789663487186052"/>
                  <c:y val="-0.1274718201718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Tabelle1!$X$52:$X$63</c:f>
              <c:numCache>
                <c:formatCode>General</c:formatCode>
                <c:ptCount val="12"/>
                <c:pt idx="0">
                  <c:v>-1.49</c:v>
                </c:pt>
                <c:pt idx="1">
                  <c:v>-1.31</c:v>
                </c:pt>
                <c:pt idx="2" formatCode="0.00">
                  <c:v>-1.1000000000000001</c:v>
                </c:pt>
                <c:pt idx="3" formatCode="0.00">
                  <c:v>-0.9</c:v>
                </c:pt>
                <c:pt idx="4" formatCode="0.00">
                  <c:v>-0.76</c:v>
                </c:pt>
                <c:pt idx="5" formatCode="0.00">
                  <c:v>-1.08</c:v>
                </c:pt>
                <c:pt idx="6" formatCode="0.00">
                  <c:v>-0.99</c:v>
                </c:pt>
                <c:pt idx="7" formatCode="0.00">
                  <c:v>-1.2</c:v>
                </c:pt>
                <c:pt idx="8" formatCode="0.00">
                  <c:v>-0.77</c:v>
                </c:pt>
                <c:pt idx="9" formatCode="0.00">
                  <c:v>-1.36</c:v>
                </c:pt>
                <c:pt idx="10" formatCode="0.00">
                  <c:v>-0.37</c:v>
                </c:pt>
                <c:pt idx="11" formatCode="0.00">
                  <c:v>-0.99</c:v>
                </c:pt>
              </c:numCache>
            </c:numRef>
          </c:xVal>
          <c:yVal>
            <c:numRef>
              <c:f>Tabelle1!$Z$52:$Z$63</c:f>
              <c:numCache>
                <c:formatCode>0.00</c:formatCode>
                <c:ptCount val="12"/>
                <c:pt idx="0">
                  <c:v>41.102150537634429</c:v>
                </c:pt>
                <c:pt idx="1">
                  <c:v>44.488188976377927</c:v>
                </c:pt>
                <c:pt idx="2">
                  <c:v>40.100502512562883</c:v>
                </c:pt>
                <c:pt idx="3">
                  <c:v>40.568099053168147</c:v>
                </c:pt>
                <c:pt idx="4">
                  <c:v>48.260869565217384</c:v>
                </c:pt>
                <c:pt idx="5">
                  <c:v>43.829787234042563</c:v>
                </c:pt>
                <c:pt idx="6">
                  <c:v>38.785425101214557</c:v>
                </c:pt>
                <c:pt idx="7">
                  <c:v>38.837467604590906</c:v>
                </c:pt>
                <c:pt idx="8">
                  <c:v>48.612487611496661</c:v>
                </c:pt>
                <c:pt idx="9">
                  <c:v>38.97233201581016</c:v>
                </c:pt>
                <c:pt idx="10">
                  <c:v>46.26743232157505</c:v>
                </c:pt>
                <c:pt idx="11">
                  <c:v>38.980169971671408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9-5C40-9B75-FE785004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0"/>
          <c:min val="-1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</a:t>
                </a: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wood water potential (MPa)</a:t>
                </a:r>
                <a:endParaRPr lang="de-DE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</c:valAx>
      <c:valAx>
        <c:axId val="558703552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 wood vol. water conten (%)</a:t>
                </a:r>
              </a:p>
            </c:rich>
          </c:tx>
          <c:layout>
            <c:manualLayout>
              <c:xMode val="edge"/>
              <c:yMode val="edge"/>
              <c:x val="1.3550135501355014E-2"/>
              <c:y val="6.9159669356683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565008642212407"/>
                  <c:y val="-7.46365210572748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Tabelle1!$X$38:$X$49</c:f>
              <c:numCache>
                <c:formatCode>General</c:formatCode>
                <c:ptCount val="12"/>
                <c:pt idx="0">
                  <c:v>-0.81</c:v>
                </c:pt>
                <c:pt idx="1">
                  <c:v>-0.72</c:v>
                </c:pt>
                <c:pt idx="2" formatCode="0.00">
                  <c:v>-0.48</c:v>
                </c:pt>
                <c:pt idx="3" formatCode="0.00">
                  <c:v>-0.48</c:v>
                </c:pt>
                <c:pt idx="4" formatCode="0.00">
                  <c:v>-0.34</c:v>
                </c:pt>
                <c:pt idx="5" formatCode="0.00">
                  <c:v>-0.3</c:v>
                </c:pt>
                <c:pt idx="6" formatCode="0.00">
                  <c:v>-0.89</c:v>
                </c:pt>
                <c:pt idx="7" formatCode="0.00">
                  <c:v>-0.88</c:v>
                </c:pt>
                <c:pt idx="8" formatCode="0.00">
                  <c:v>-0.9</c:v>
                </c:pt>
                <c:pt idx="9" formatCode="0.00">
                  <c:v>-0.99</c:v>
                </c:pt>
                <c:pt idx="10" formatCode="0.00">
                  <c:v>-0.94</c:v>
                </c:pt>
                <c:pt idx="11" formatCode="0.00">
                  <c:v>-0.56999999999999995</c:v>
                </c:pt>
              </c:numCache>
            </c:numRef>
          </c:xVal>
          <c:yVal>
            <c:numRef>
              <c:f>Tabelle1!$AA$38:$AA$49</c:f>
              <c:numCache>
                <c:formatCode>0.00</c:formatCode>
                <c:ptCount val="12"/>
                <c:pt idx="0">
                  <c:v>77.227529732891355</c:v>
                </c:pt>
                <c:pt idx="1">
                  <c:v>74.70427661510459</c:v>
                </c:pt>
                <c:pt idx="2">
                  <c:v>79.878048780487831</c:v>
                </c:pt>
                <c:pt idx="3">
                  <c:v>68.33333333333357</c:v>
                </c:pt>
                <c:pt idx="4">
                  <c:v>97.500000000000014</c:v>
                </c:pt>
                <c:pt idx="5">
                  <c:v>84.867256637168154</c:v>
                </c:pt>
                <c:pt idx="6">
                  <c:v>56.100628930817621</c:v>
                </c:pt>
                <c:pt idx="7">
                  <c:v>61.999999999999986</c:v>
                </c:pt>
                <c:pt idx="8">
                  <c:v>66.734693877550981</c:v>
                </c:pt>
                <c:pt idx="9">
                  <c:v>65.45454545454497</c:v>
                </c:pt>
                <c:pt idx="10">
                  <c:v>67.215686274509821</c:v>
                </c:pt>
                <c:pt idx="11">
                  <c:v>64.438839848675883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9-5C40-9B75-FE785004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0"/>
          <c:min val="-1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</a:t>
                </a: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wood water potential (MPa)</a:t>
                </a:r>
                <a:endParaRPr lang="de-DE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</c:valAx>
      <c:valAx>
        <c:axId val="55870355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 wood grav. water conten (%)</a:t>
                </a:r>
              </a:p>
            </c:rich>
          </c:tx>
          <c:layout>
            <c:manualLayout>
              <c:xMode val="edge"/>
              <c:yMode val="edge"/>
              <c:x val="1.3550135501355014E-2"/>
              <c:y val="6.9159669356683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953225359025245"/>
                  <c:y val="-3.6137158166432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Tabelle1!$X$52:$X$63</c:f>
              <c:numCache>
                <c:formatCode>General</c:formatCode>
                <c:ptCount val="12"/>
                <c:pt idx="0">
                  <c:v>-1.49</c:v>
                </c:pt>
                <c:pt idx="1">
                  <c:v>-1.31</c:v>
                </c:pt>
                <c:pt idx="2" formatCode="0.00">
                  <c:v>-1.1000000000000001</c:v>
                </c:pt>
                <c:pt idx="3" formatCode="0.00">
                  <c:v>-0.9</c:v>
                </c:pt>
                <c:pt idx="4" formatCode="0.00">
                  <c:v>-0.76</c:v>
                </c:pt>
                <c:pt idx="5" formatCode="0.00">
                  <c:v>-1.08</c:v>
                </c:pt>
                <c:pt idx="6" formatCode="0.00">
                  <c:v>-0.99</c:v>
                </c:pt>
                <c:pt idx="7" formatCode="0.00">
                  <c:v>-1.2</c:v>
                </c:pt>
                <c:pt idx="8" formatCode="0.00">
                  <c:v>-0.77</c:v>
                </c:pt>
                <c:pt idx="9" formatCode="0.00">
                  <c:v>-1.36</c:v>
                </c:pt>
                <c:pt idx="10" formatCode="0.00">
                  <c:v>-0.37</c:v>
                </c:pt>
                <c:pt idx="11" formatCode="0.00">
                  <c:v>-0.99</c:v>
                </c:pt>
              </c:numCache>
            </c:numRef>
          </c:xVal>
          <c:yVal>
            <c:numRef>
              <c:f>Tabelle1!$AA$52:$AA$63</c:f>
              <c:numCache>
                <c:formatCode>0.00</c:formatCode>
                <c:ptCount val="12"/>
                <c:pt idx="0">
                  <c:v>67.327168648172659</c:v>
                </c:pt>
                <c:pt idx="1">
                  <c:v>83.703703703703653</c:v>
                </c:pt>
                <c:pt idx="2">
                  <c:v>75.283018867924739</c:v>
                </c:pt>
                <c:pt idx="3">
                  <c:v>80.724637681159066</c:v>
                </c:pt>
                <c:pt idx="4">
                  <c:v>99.615384615384599</c:v>
                </c:pt>
                <c:pt idx="5">
                  <c:v>86.554621848739515</c:v>
                </c:pt>
                <c:pt idx="6">
                  <c:v>82.586206896551687</c:v>
                </c:pt>
                <c:pt idx="7">
                  <c:v>73.873239436619755</c:v>
                </c:pt>
                <c:pt idx="8">
                  <c:v>95.24271844660241</c:v>
                </c:pt>
                <c:pt idx="9">
                  <c:v>71.449275362318502</c:v>
                </c:pt>
                <c:pt idx="10">
                  <c:v>81.976744186046488</c:v>
                </c:pt>
                <c:pt idx="11">
                  <c:v>73.661670235546069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9-5C40-9B75-FE785004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0"/>
          <c:min val="-1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</a:t>
                </a: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wood water potential (MPa)</a:t>
                </a:r>
                <a:endParaRPr lang="de-DE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</c:valAx>
      <c:valAx>
        <c:axId val="55870355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 wood grav. water conten (%)</a:t>
                </a:r>
              </a:p>
            </c:rich>
          </c:tx>
          <c:layout>
            <c:manualLayout>
              <c:xMode val="edge"/>
              <c:yMode val="edge"/>
              <c:x val="1.3550135501355014E-2"/>
              <c:y val="6.9159669356683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forest (bagged leaves)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696204833518211"/>
                  <c:y val="7.6761851863952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Tabelle1!$AD$38:$AD$49</c:f>
              <c:numCache>
                <c:formatCode>General</c:formatCode>
                <c:ptCount val="12"/>
                <c:pt idx="0">
                  <c:v>-0.5</c:v>
                </c:pt>
                <c:pt idx="1">
                  <c:v>-0.5</c:v>
                </c:pt>
                <c:pt idx="2">
                  <c:v>-1</c:v>
                </c:pt>
                <c:pt idx="3">
                  <c:v>-1</c:v>
                </c:pt>
                <c:pt idx="4">
                  <c:v>-1.2000000000000002</c:v>
                </c:pt>
                <c:pt idx="5">
                  <c:v>-1.2000000000000002</c:v>
                </c:pt>
                <c:pt idx="6">
                  <c:v>-2</c:v>
                </c:pt>
                <c:pt idx="7">
                  <c:v>-2</c:v>
                </c:pt>
                <c:pt idx="8">
                  <c:v>-2.3000000000000003</c:v>
                </c:pt>
                <c:pt idx="9">
                  <c:v>-2.3000000000000003</c:v>
                </c:pt>
                <c:pt idx="10">
                  <c:v>-3</c:v>
                </c:pt>
                <c:pt idx="11">
                  <c:v>-3</c:v>
                </c:pt>
              </c:numCache>
            </c:numRef>
          </c:xVal>
          <c:yVal>
            <c:numRef>
              <c:f>Tabelle1!$Z$38:$Z$49</c:f>
              <c:numCache>
                <c:formatCode>0.00</c:formatCode>
                <c:ptCount val="12"/>
                <c:pt idx="0">
                  <c:v>46.058139534883693</c:v>
                </c:pt>
                <c:pt idx="1">
                  <c:v>42.374193548387069</c:v>
                </c:pt>
                <c:pt idx="2">
                  <c:v>44.376693766937677</c:v>
                </c:pt>
                <c:pt idx="3">
                  <c:v>39.473684210526386</c:v>
                </c:pt>
                <c:pt idx="4">
                  <c:v>54.041570438799077</c:v>
                </c:pt>
                <c:pt idx="5">
                  <c:v>47.95</c:v>
                </c:pt>
                <c:pt idx="6">
                  <c:v>34.019832189168582</c:v>
                </c:pt>
                <c:pt idx="7">
                  <c:v>36.964769647696471</c:v>
                </c:pt>
                <c:pt idx="8">
                  <c:v>40.37037037037036</c:v>
                </c:pt>
                <c:pt idx="9">
                  <c:v>42.50922509225073</c:v>
                </c:pt>
                <c:pt idx="10">
                  <c:v>37.937140327578582</c:v>
                </c:pt>
                <c:pt idx="11">
                  <c:v>35.960591133004911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7-AC4E-8A29-C2F51B06B2DC}"/>
            </c:ext>
          </c:extLst>
        </c:ser>
        <c:ser>
          <c:idx val="1"/>
          <c:order val="1"/>
          <c:tx>
            <c:v>lab (WP4C sapwood)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6091360404429815E-2"/>
                  <c:y val="0.30946548175254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Tabelle1!$X$38:$X$49</c:f>
              <c:numCache>
                <c:formatCode>General</c:formatCode>
                <c:ptCount val="12"/>
                <c:pt idx="0">
                  <c:v>-0.81</c:v>
                </c:pt>
                <c:pt idx="1">
                  <c:v>-0.72</c:v>
                </c:pt>
                <c:pt idx="2" formatCode="0.00">
                  <c:v>-0.48</c:v>
                </c:pt>
                <c:pt idx="3" formatCode="0.00">
                  <c:v>-0.48</c:v>
                </c:pt>
                <c:pt idx="4" formatCode="0.00">
                  <c:v>-0.34</c:v>
                </c:pt>
                <c:pt idx="5" formatCode="0.00">
                  <c:v>-0.3</c:v>
                </c:pt>
                <c:pt idx="6" formatCode="0.00">
                  <c:v>-0.89</c:v>
                </c:pt>
                <c:pt idx="7" formatCode="0.00">
                  <c:v>-0.88</c:v>
                </c:pt>
                <c:pt idx="8" formatCode="0.00">
                  <c:v>-0.9</c:v>
                </c:pt>
                <c:pt idx="9" formatCode="0.00">
                  <c:v>-0.99</c:v>
                </c:pt>
                <c:pt idx="10" formatCode="0.00">
                  <c:v>-0.94</c:v>
                </c:pt>
                <c:pt idx="11" formatCode="0.00">
                  <c:v>-0.56999999999999995</c:v>
                </c:pt>
              </c:numCache>
            </c:numRef>
          </c:xVal>
          <c:yVal>
            <c:numRef>
              <c:f>Tabelle1!$Z$38:$Z$49</c:f>
              <c:numCache>
                <c:formatCode>0.00</c:formatCode>
                <c:ptCount val="12"/>
                <c:pt idx="0">
                  <c:v>46.058139534883693</c:v>
                </c:pt>
                <c:pt idx="1">
                  <c:v>42.374193548387069</c:v>
                </c:pt>
                <c:pt idx="2">
                  <c:v>44.376693766937677</c:v>
                </c:pt>
                <c:pt idx="3">
                  <c:v>39.473684210526386</c:v>
                </c:pt>
                <c:pt idx="4">
                  <c:v>54.041570438799077</c:v>
                </c:pt>
                <c:pt idx="5">
                  <c:v>47.95</c:v>
                </c:pt>
                <c:pt idx="6">
                  <c:v>34.019832189168582</c:v>
                </c:pt>
                <c:pt idx="7">
                  <c:v>36.964769647696471</c:v>
                </c:pt>
                <c:pt idx="8">
                  <c:v>40.37037037037036</c:v>
                </c:pt>
                <c:pt idx="9">
                  <c:v>42.50922509225073</c:v>
                </c:pt>
                <c:pt idx="10">
                  <c:v>37.937140327578582</c:v>
                </c:pt>
                <c:pt idx="11">
                  <c:v>35.960591133004911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57-AC4E-8A29-C2F51B06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0"/>
          <c:min val="-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Water potential (MPa)</a:t>
                </a:r>
                <a:endParaRPr lang="de-DE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</c:valAx>
      <c:valAx>
        <c:axId val="558703552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 wood vol. water conten (%)</a:t>
                </a:r>
              </a:p>
            </c:rich>
          </c:tx>
          <c:layout>
            <c:manualLayout>
              <c:xMode val="edge"/>
              <c:yMode val="edge"/>
              <c:x val="1.3550135501355014E-2"/>
              <c:y val="6.9159669356683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6751888156837536"/>
          <c:y val="0.38788806482177279"/>
          <c:w val="0.32023622047244094"/>
          <c:h val="0.23704512039729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371922412137506"/>
                  <c:y val="-5.23350867448622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Tabelle1!$AD$52:$AD$63</c:f>
              <c:numCache>
                <c:formatCode>General</c:formatCode>
                <c:ptCount val="12"/>
                <c:pt idx="0">
                  <c:v>-0.5</c:v>
                </c:pt>
                <c:pt idx="1">
                  <c:v>-0.5</c:v>
                </c:pt>
                <c:pt idx="2">
                  <c:v>-1</c:v>
                </c:pt>
                <c:pt idx="3">
                  <c:v>-1</c:v>
                </c:pt>
                <c:pt idx="4">
                  <c:v>-1.2000000000000002</c:v>
                </c:pt>
                <c:pt idx="5">
                  <c:v>-1.2000000000000002</c:v>
                </c:pt>
                <c:pt idx="6">
                  <c:v>-2</c:v>
                </c:pt>
                <c:pt idx="7">
                  <c:v>-2</c:v>
                </c:pt>
                <c:pt idx="8">
                  <c:v>-2.3000000000000003</c:v>
                </c:pt>
                <c:pt idx="9">
                  <c:v>-2.3000000000000003</c:v>
                </c:pt>
                <c:pt idx="10">
                  <c:v>-3</c:v>
                </c:pt>
                <c:pt idx="11">
                  <c:v>-3</c:v>
                </c:pt>
              </c:numCache>
            </c:numRef>
          </c:xVal>
          <c:yVal>
            <c:numRef>
              <c:f>Tabelle1!$Z$52:$Z$63</c:f>
              <c:numCache>
                <c:formatCode>0.00</c:formatCode>
                <c:ptCount val="12"/>
                <c:pt idx="0">
                  <c:v>41.102150537634429</c:v>
                </c:pt>
                <c:pt idx="1">
                  <c:v>44.488188976377927</c:v>
                </c:pt>
                <c:pt idx="2">
                  <c:v>40.100502512562883</c:v>
                </c:pt>
                <c:pt idx="3">
                  <c:v>40.568099053168147</c:v>
                </c:pt>
                <c:pt idx="4">
                  <c:v>48.260869565217384</c:v>
                </c:pt>
                <c:pt idx="5">
                  <c:v>43.829787234042563</c:v>
                </c:pt>
                <c:pt idx="6">
                  <c:v>38.785425101214557</c:v>
                </c:pt>
                <c:pt idx="7">
                  <c:v>38.837467604590906</c:v>
                </c:pt>
                <c:pt idx="8">
                  <c:v>48.612487611496661</c:v>
                </c:pt>
                <c:pt idx="9">
                  <c:v>38.97233201581016</c:v>
                </c:pt>
                <c:pt idx="10">
                  <c:v>46.26743232157505</c:v>
                </c:pt>
                <c:pt idx="11">
                  <c:v>38.980169971671408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B-9C40-B7C6-E2F8F4FD09DF}"/>
            </c:ext>
          </c:extLst>
        </c:ser>
        <c:ser>
          <c:idx val="1"/>
          <c:order val="1"/>
          <c:tx>
            <c:v>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31278848764594"/>
                  <c:y val="0.2376734080439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Tabelle1!$X$52:$X$63</c:f>
              <c:numCache>
                <c:formatCode>General</c:formatCode>
                <c:ptCount val="12"/>
                <c:pt idx="0">
                  <c:v>-1.49</c:v>
                </c:pt>
                <c:pt idx="1">
                  <c:v>-1.31</c:v>
                </c:pt>
                <c:pt idx="2" formatCode="0.00">
                  <c:v>-1.1000000000000001</c:v>
                </c:pt>
                <c:pt idx="3" formatCode="0.00">
                  <c:v>-0.9</c:v>
                </c:pt>
                <c:pt idx="4" formatCode="0.00">
                  <c:v>-0.76</c:v>
                </c:pt>
                <c:pt idx="5" formatCode="0.00">
                  <c:v>-1.08</c:v>
                </c:pt>
                <c:pt idx="6" formatCode="0.00">
                  <c:v>-0.99</c:v>
                </c:pt>
                <c:pt idx="7" formatCode="0.00">
                  <c:v>-1.2</c:v>
                </c:pt>
                <c:pt idx="8" formatCode="0.00">
                  <c:v>-0.77</c:v>
                </c:pt>
                <c:pt idx="9" formatCode="0.00">
                  <c:v>-1.36</c:v>
                </c:pt>
                <c:pt idx="10" formatCode="0.00">
                  <c:v>-0.37</c:v>
                </c:pt>
                <c:pt idx="11" formatCode="0.00">
                  <c:v>-0.99</c:v>
                </c:pt>
              </c:numCache>
            </c:numRef>
          </c:xVal>
          <c:yVal>
            <c:numRef>
              <c:f>Tabelle1!$Z$52:$Z$63</c:f>
              <c:numCache>
                <c:formatCode>0.00</c:formatCode>
                <c:ptCount val="12"/>
                <c:pt idx="0">
                  <c:v>41.102150537634429</c:v>
                </c:pt>
                <c:pt idx="1">
                  <c:v>44.488188976377927</c:v>
                </c:pt>
                <c:pt idx="2">
                  <c:v>40.100502512562883</c:v>
                </c:pt>
                <c:pt idx="3">
                  <c:v>40.568099053168147</c:v>
                </c:pt>
                <c:pt idx="4">
                  <c:v>48.260869565217384</c:v>
                </c:pt>
                <c:pt idx="5">
                  <c:v>43.829787234042563</c:v>
                </c:pt>
                <c:pt idx="6">
                  <c:v>38.785425101214557</c:v>
                </c:pt>
                <c:pt idx="7">
                  <c:v>38.837467604590906</c:v>
                </c:pt>
                <c:pt idx="8">
                  <c:v>48.612487611496661</c:v>
                </c:pt>
                <c:pt idx="9">
                  <c:v>38.97233201581016</c:v>
                </c:pt>
                <c:pt idx="10">
                  <c:v>46.26743232157505</c:v>
                </c:pt>
                <c:pt idx="11">
                  <c:v>38.980169971671408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5B-9C40-B7C6-E2F8F4FD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0"/>
          <c:min val="-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Water potential (MPa)</a:t>
                </a:r>
                <a:endParaRPr lang="de-DE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</c:valAx>
      <c:valAx>
        <c:axId val="558703552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 wood vol. water conten (%)</a:t>
                </a:r>
              </a:p>
            </c:rich>
          </c:tx>
          <c:layout>
            <c:manualLayout>
              <c:xMode val="edge"/>
              <c:yMode val="edge"/>
              <c:x val="1.3550135501355014E-2"/>
              <c:y val="6.9159669356683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132478475237325"/>
                  <c:y val="8.46904302937236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Tabelle1!$AD$38:$AD$49</c:f>
              <c:numCache>
                <c:formatCode>General</c:formatCode>
                <c:ptCount val="12"/>
                <c:pt idx="0">
                  <c:v>-0.5</c:v>
                </c:pt>
                <c:pt idx="1">
                  <c:v>-0.5</c:v>
                </c:pt>
                <c:pt idx="2">
                  <c:v>-1</c:v>
                </c:pt>
                <c:pt idx="3">
                  <c:v>-1</c:v>
                </c:pt>
                <c:pt idx="4">
                  <c:v>-1.2000000000000002</c:v>
                </c:pt>
                <c:pt idx="5">
                  <c:v>-1.2000000000000002</c:v>
                </c:pt>
                <c:pt idx="6">
                  <c:v>-2</c:v>
                </c:pt>
                <c:pt idx="7">
                  <c:v>-2</c:v>
                </c:pt>
                <c:pt idx="8">
                  <c:v>-2.3000000000000003</c:v>
                </c:pt>
                <c:pt idx="9">
                  <c:v>-2.3000000000000003</c:v>
                </c:pt>
                <c:pt idx="10">
                  <c:v>-3</c:v>
                </c:pt>
                <c:pt idx="11">
                  <c:v>-3</c:v>
                </c:pt>
              </c:numCache>
            </c:numRef>
          </c:xVal>
          <c:yVal>
            <c:numRef>
              <c:f>Tabelle1!$AA$38:$AA$49</c:f>
              <c:numCache>
                <c:formatCode>0.00</c:formatCode>
                <c:ptCount val="12"/>
                <c:pt idx="0">
                  <c:v>77.227529732891355</c:v>
                </c:pt>
                <c:pt idx="1">
                  <c:v>74.70427661510459</c:v>
                </c:pt>
                <c:pt idx="2">
                  <c:v>79.878048780487831</c:v>
                </c:pt>
                <c:pt idx="3">
                  <c:v>68.33333333333357</c:v>
                </c:pt>
                <c:pt idx="4">
                  <c:v>97.500000000000014</c:v>
                </c:pt>
                <c:pt idx="5">
                  <c:v>84.867256637168154</c:v>
                </c:pt>
                <c:pt idx="6">
                  <c:v>56.100628930817621</c:v>
                </c:pt>
                <c:pt idx="7">
                  <c:v>61.999999999999986</c:v>
                </c:pt>
                <c:pt idx="8">
                  <c:v>66.734693877550981</c:v>
                </c:pt>
                <c:pt idx="9">
                  <c:v>65.45454545454497</c:v>
                </c:pt>
                <c:pt idx="10">
                  <c:v>67.215686274509821</c:v>
                </c:pt>
                <c:pt idx="11">
                  <c:v>64.438839848675883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8-184F-AD62-3A938CB4FE70}"/>
            </c:ext>
          </c:extLst>
        </c:ser>
        <c:ser>
          <c:idx val="1"/>
          <c:order val="1"/>
          <c:tx>
            <c:v>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398870409890354"/>
                  <c:y val="0.39087659685692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Tabelle1!$X$38:$X$49</c:f>
              <c:numCache>
                <c:formatCode>General</c:formatCode>
                <c:ptCount val="12"/>
                <c:pt idx="0">
                  <c:v>-0.81</c:v>
                </c:pt>
                <c:pt idx="1">
                  <c:v>-0.72</c:v>
                </c:pt>
                <c:pt idx="2" formatCode="0.00">
                  <c:v>-0.48</c:v>
                </c:pt>
                <c:pt idx="3" formatCode="0.00">
                  <c:v>-0.48</c:v>
                </c:pt>
                <c:pt idx="4" formatCode="0.00">
                  <c:v>-0.34</c:v>
                </c:pt>
                <c:pt idx="5" formatCode="0.00">
                  <c:v>-0.3</c:v>
                </c:pt>
                <c:pt idx="6" formatCode="0.00">
                  <c:v>-0.89</c:v>
                </c:pt>
                <c:pt idx="7" formatCode="0.00">
                  <c:v>-0.88</c:v>
                </c:pt>
                <c:pt idx="8" formatCode="0.00">
                  <c:v>-0.9</c:v>
                </c:pt>
                <c:pt idx="9" formatCode="0.00">
                  <c:v>-0.99</c:v>
                </c:pt>
                <c:pt idx="10" formatCode="0.00">
                  <c:v>-0.94</c:v>
                </c:pt>
                <c:pt idx="11" formatCode="0.00">
                  <c:v>-0.56999999999999995</c:v>
                </c:pt>
              </c:numCache>
            </c:numRef>
          </c:xVal>
          <c:yVal>
            <c:numRef>
              <c:f>Tabelle1!$AA$38:$AA$49</c:f>
              <c:numCache>
                <c:formatCode>0.00</c:formatCode>
                <c:ptCount val="12"/>
                <c:pt idx="0">
                  <c:v>77.227529732891355</c:v>
                </c:pt>
                <c:pt idx="1">
                  <c:v>74.70427661510459</c:v>
                </c:pt>
                <c:pt idx="2">
                  <c:v>79.878048780487831</c:v>
                </c:pt>
                <c:pt idx="3">
                  <c:v>68.33333333333357</c:v>
                </c:pt>
                <c:pt idx="4">
                  <c:v>97.500000000000014</c:v>
                </c:pt>
                <c:pt idx="5">
                  <c:v>84.867256637168154</c:v>
                </c:pt>
                <c:pt idx="6">
                  <c:v>56.100628930817621</c:v>
                </c:pt>
                <c:pt idx="7">
                  <c:v>61.999999999999986</c:v>
                </c:pt>
                <c:pt idx="8">
                  <c:v>66.734693877550981</c:v>
                </c:pt>
                <c:pt idx="9">
                  <c:v>65.45454545454497</c:v>
                </c:pt>
                <c:pt idx="10">
                  <c:v>67.215686274509821</c:v>
                </c:pt>
                <c:pt idx="11">
                  <c:v>64.438839848675883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58-184F-AD62-3A938CB4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0"/>
          <c:min val="-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Water potential (MPa)</a:t>
                </a:r>
                <a:endParaRPr lang="de-DE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</c:valAx>
      <c:valAx>
        <c:axId val="55870355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 wood grav water conten (%)</a:t>
                </a:r>
              </a:p>
            </c:rich>
          </c:tx>
          <c:layout>
            <c:manualLayout>
              <c:xMode val="edge"/>
              <c:yMode val="edge"/>
              <c:x val="1.3550135501355014E-2"/>
              <c:y val="6.9159669356683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5565177345951021"/>
                  <c:y val="-5.5102100826608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Tabelle1!$AD$52:$AD$63</c:f>
              <c:numCache>
                <c:formatCode>General</c:formatCode>
                <c:ptCount val="12"/>
                <c:pt idx="0">
                  <c:v>-0.5</c:v>
                </c:pt>
                <c:pt idx="1">
                  <c:v>-0.5</c:v>
                </c:pt>
                <c:pt idx="2">
                  <c:v>-1</c:v>
                </c:pt>
                <c:pt idx="3">
                  <c:v>-1</c:v>
                </c:pt>
                <c:pt idx="4">
                  <c:v>-1.2000000000000002</c:v>
                </c:pt>
                <c:pt idx="5">
                  <c:v>-1.2000000000000002</c:v>
                </c:pt>
                <c:pt idx="6">
                  <c:v>-2</c:v>
                </c:pt>
                <c:pt idx="7">
                  <c:v>-2</c:v>
                </c:pt>
                <c:pt idx="8">
                  <c:v>-2.3000000000000003</c:v>
                </c:pt>
                <c:pt idx="9">
                  <c:v>-2.3000000000000003</c:v>
                </c:pt>
                <c:pt idx="10">
                  <c:v>-3</c:v>
                </c:pt>
                <c:pt idx="11">
                  <c:v>-3</c:v>
                </c:pt>
              </c:numCache>
            </c:numRef>
          </c:xVal>
          <c:yVal>
            <c:numRef>
              <c:f>Tabelle1!$AA$52:$AA$63</c:f>
              <c:numCache>
                <c:formatCode>0.00</c:formatCode>
                <c:ptCount val="12"/>
                <c:pt idx="0">
                  <c:v>67.327168648172659</c:v>
                </c:pt>
                <c:pt idx="1">
                  <c:v>83.703703703703653</c:v>
                </c:pt>
                <c:pt idx="2">
                  <c:v>75.283018867924739</c:v>
                </c:pt>
                <c:pt idx="3">
                  <c:v>80.724637681159066</c:v>
                </c:pt>
                <c:pt idx="4">
                  <c:v>99.615384615384599</c:v>
                </c:pt>
                <c:pt idx="5">
                  <c:v>86.554621848739515</c:v>
                </c:pt>
                <c:pt idx="6">
                  <c:v>82.586206896551687</c:v>
                </c:pt>
                <c:pt idx="7">
                  <c:v>73.873239436619755</c:v>
                </c:pt>
                <c:pt idx="8">
                  <c:v>95.24271844660241</c:v>
                </c:pt>
                <c:pt idx="9">
                  <c:v>71.449275362318502</c:v>
                </c:pt>
                <c:pt idx="10">
                  <c:v>81.976744186046488</c:v>
                </c:pt>
                <c:pt idx="11">
                  <c:v>73.661670235546069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7-2A46-9EC4-5AD08C901EA0}"/>
            </c:ext>
          </c:extLst>
        </c:ser>
        <c:ser>
          <c:idx val="1"/>
          <c:order val="1"/>
          <c:tx>
            <c:v>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399624358881745"/>
                  <c:y val="0.37050184598294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Tabelle1!$X$52:$X$63</c:f>
              <c:numCache>
                <c:formatCode>General</c:formatCode>
                <c:ptCount val="12"/>
                <c:pt idx="0">
                  <c:v>-1.49</c:v>
                </c:pt>
                <c:pt idx="1">
                  <c:v>-1.31</c:v>
                </c:pt>
                <c:pt idx="2" formatCode="0.00">
                  <c:v>-1.1000000000000001</c:v>
                </c:pt>
                <c:pt idx="3" formatCode="0.00">
                  <c:v>-0.9</c:v>
                </c:pt>
                <c:pt idx="4" formatCode="0.00">
                  <c:v>-0.76</c:v>
                </c:pt>
                <c:pt idx="5" formatCode="0.00">
                  <c:v>-1.08</c:v>
                </c:pt>
                <c:pt idx="6" formatCode="0.00">
                  <c:v>-0.99</c:v>
                </c:pt>
                <c:pt idx="7" formatCode="0.00">
                  <c:v>-1.2</c:v>
                </c:pt>
                <c:pt idx="8" formatCode="0.00">
                  <c:v>-0.77</c:v>
                </c:pt>
                <c:pt idx="9" formatCode="0.00">
                  <c:v>-1.36</c:v>
                </c:pt>
                <c:pt idx="10" formatCode="0.00">
                  <c:v>-0.37</c:v>
                </c:pt>
                <c:pt idx="11" formatCode="0.00">
                  <c:v>-0.99</c:v>
                </c:pt>
              </c:numCache>
            </c:numRef>
          </c:xVal>
          <c:yVal>
            <c:numRef>
              <c:f>Tabelle1!$AA$52:$AA$63</c:f>
              <c:numCache>
                <c:formatCode>0.00</c:formatCode>
                <c:ptCount val="12"/>
                <c:pt idx="0">
                  <c:v>67.327168648172659</c:v>
                </c:pt>
                <c:pt idx="1">
                  <c:v>83.703703703703653</c:v>
                </c:pt>
                <c:pt idx="2">
                  <c:v>75.283018867924739</c:v>
                </c:pt>
                <c:pt idx="3">
                  <c:v>80.724637681159066</c:v>
                </c:pt>
                <c:pt idx="4">
                  <c:v>99.615384615384599</c:v>
                </c:pt>
                <c:pt idx="5">
                  <c:v>86.554621848739515</c:v>
                </c:pt>
                <c:pt idx="6">
                  <c:v>82.586206896551687</c:v>
                </c:pt>
                <c:pt idx="7">
                  <c:v>73.873239436619755</c:v>
                </c:pt>
                <c:pt idx="8">
                  <c:v>95.24271844660241</c:v>
                </c:pt>
                <c:pt idx="9">
                  <c:v>71.449275362318502</c:v>
                </c:pt>
                <c:pt idx="10">
                  <c:v>81.976744186046488</c:v>
                </c:pt>
                <c:pt idx="11">
                  <c:v>73.661670235546069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47-2A46-9EC4-5AD08C90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0"/>
          <c:min val="-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Water potential (MPa)</a:t>
                </a:r>
                <a:endParaRPr lang="de-DE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</c:valAx>
      <c:valAx>
        <c:axId val="55870355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 wood grav. water conten (%)</a:t>
                </a:r>
              </a:p>
            </c:rich>
          </c:tx>
          <c:layout>
            <c:manualLayout>
              <c:xMode val="edge"/>
              <c:yMode val="edge"/>
              <c:x val="1.3550135501355014E-2"/>
              <c:y val="6.9159669356683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734067996173376"/>
                  <c:y val="0.1339762145914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Tabelle1!$AD$38:$AD$49</c:f>
              <c:numCache>
                <c:formatCode>General</c:formatCode>
                <c:ptCount val="12"/>
                <c:pt idx="0">
                  <c:v>-0.5</c:v>
                </c:pt>
                <c:pt idx="1">
                  <c:v>-0.5</c:v>
                </c:pt>
                <c:pt idx="2">
                  <c:v>-1</c:v>
                </c:pt>
                <c:pt idx="3">
                  <c:v>-1</c:v>
                </c:pt>
                <c:pt idx="4">
                  <c:v>-1.2000000000000002</c:v>
                </c:pt>
                <c:pt idx="5">
                  <c:v>-1.2000000000000002</c:v>
                </c:pt>
                <c:pt idx="6">
                  <c:v>-2</c:v>
                </c:pt>
                <c:pt idx="7">
                  <c:v>-2</c:v>
                </c:pt>
                <c:pt idx="8">
                  <c:v>-2.3000000000000003</c:v>
                </c:pt>
                <c:pt idx="9">
                  <c:v>-2.3000000000000003</c:v>
                </c:pt>
                <c:pt idx="10">
                  <c:v>-3</c:v>
                </c:pt>
                <c:pt idx="11">
                  <c:v>-3</c:v>
                </c:pt>
              </c:numCache>
            </c:numRef>
          </c:xVal>
          <c:yVal>
            <c:numRef>
              <c:f>Tabelle1!$X$38:$X$49</c:f>
              <c:numCache>
                <c:formatCode>General</c:formatCode>
                <c:ptCount val="12"/>
                <c:pt idx="0">
                  <c:v>-0.81</c:v>
                </c:pt>
                <c:pt idx="1">
                  <c:v>-0.72</c:v>
                </c:pt>
                <c:pt idx="2" formatCode="0.00">
                  <c:v>-0.48</c:v>
                </c:pt>
                <c:pt idx="3" formatCode="0.00">
                  <c:v>-0.48</c:v>
                </c:pt>
                <c:pt idx="4" formatCode="0.00">
                  <c:v>-0.34</c:v>
                </c:pt>
                <c:pt idx="5" formatCode="0.00">
                  <c:v>-0.3</c:v>
                </c:pt>
                <c:pt idx="6" formatCode="0.00">
                  <c:v>-0.89</c:v>
                </c:pt>
                <c:pt idx="7" formatCode="0.00">
                  <c:v>-0.88</c:v>
                </c:pt>
                <c:pt idx="8" formatCode="0.00">
                  <c:v>-0.9</c:v>
                </c:pt>
                <c:pt idx="9" formatCode="0.00">
                  <c:v>-0.99</c:v>
                </c:pt>
                <c:pt idx="10" formatCode="0.00">
                  <c:v>-0.94</c:v>
                </c:pt>
                <c:pt idx="11" formatCode="0.00">
                  <c:v>-0.56999999999999995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5-DA4F-BC9A-98442C0F4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1840"/>
        <c:axId val="558703552"/>
      </c:scatterChart>
      <c:valAx>
        <c:axId val="558701840"/>
        <c:scaling>
          <c:orientation val="minMax"/>
          <c:max val="0"/>
          <c:min val="-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Water potential bagged leaves (MPa)</a:t>
                </a:r>
                <a:endParaRPr lang="de-DE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3552"/>
        <c:crosses val="autoZero"/>
        <c:crossBetween val="midCat"/>
        <c:majorUnit val="0.5"/>
      </c:valAx>
      <c:valAx>
        <c:axId val="558703552"/>
        <c:scaling>
          <c:orientation val="minMax"/>
          <c:max val="0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Sapwood</a:t>
                </a:r>
                <a:r>
                  <a:rPr lang="de-DE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water potential</a:t>
                </a:r>
                <a:r>
                  <a:rPr lang="de-DE" sz="1200">
                    <a:latin typeface="Arial" panose="020B0604020202020204" pitchFamily="34" charset="0"/>
                    <a:cs typeface="Arial" panose="020B0604020202020204" pitchFamily="34" charset="0"/>
                  </a:rPr>
                  <a:t> (MPa)</a:t>
                </a:r>
              </a:p>
            </c:rich>
          </c:tx>
          <c:layout>
            <c:manualLayout>
              <c:xMode val="edge"/>
              <c:yMode val="edge"/>
              <c:x val="3.1850129472071028E-3"/>
              <c:y val="0.15381623349712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8701840"/>
        <c:crossesAt val="0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38100</xdr:colOff>
      <xdr:row>32</xdr:row>
      <xdr:rowOff>101600</xdr:rowOff>
    </xdr:from>
    <xdr:to>
      <xdr:col>37</xdr:col>
      <xdr:colOff>330200</xdr:colOff>
      <xdr:row>47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9333BD8-230A-6B88-CFAD-5FDDD169A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76200</xdr:colOff>
      <xdr:row>51</xdr:row>
      <xdr:rowOff>0</xdr:rowOff>
    </xdr:from>
    <xdr:to>
      <xdr:col>37</xdr:col>
      <xdr:colOff>368300</xdr:colOff>
      <xdr:row>66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DC731FC-C4EA-7003-FEC9-B93DF6A59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32</xdr:row>
      <xdr:rowOff>101600</xdr:rowOff>
    </xdr:from>
    <xdr:to>
      <xdr:col>43</xdr:col>
      <xdr:colOff>558800</xdr:colOff>
      <xdr:row>47</xdr:row>
      <xdr:rowOff>114300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76EB3B0-EACF-5690-6D03-6A82D471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50</xdr:row>
      <xdr:rowOff>190500</xdr:rowOff>
    </xdr:from>
    <xdr:to>
      <xdr:col>43</xdr:col>
      <xdr:colOff>558800</xdr:colOff>
      <xdr:row>66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80F1218-4775-EE90-8782-B24EFAA81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32</xdr:row>
      <xdr:rowOff>0</xdr:rowOff>
    </xdr:from>
    <xdr:to>
      <xdr:col>52</xdr:col>
      <xdr:colOff>393700</xdr:colOff>
      <xdr:row>47</xdr:row>
      <xdr:rowOff>12700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1896528-D9DB-2045-8953-48B7D574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51</xdr:row>
      <xdr:rowOff>0</xdr:rowOff>
    </xdr:from>
    <xdr:to>
      <xdr:col>51</xdr:col>
      <xdr:colOff>254000</xdr:colOff>
      <xdr:row>66</xdr:row>
      <xdr:rowOff>12700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6354821-C16B-9F48-B070-05B09BA18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723900</xdr:colOff>
      <xdr:row>32</xdr:row>
      <xdr:rowOff>25400</xdr:rowOff>
    </xdr:from>
    <xdr:to>
      <xdr:col>60</xdr:col>
      <xdr:colOff>381000</xdr:colOff>
      <xdr:row>47</xdr:row>
      <xdr:rowOff>38100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59AA40E-757E-644E-B9EC-3D2788D3C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0</xdr:colOff>
      <xdr:row>50</xdr:row>
      <xdr:rowOff>177800</xdr:rowOff>
    </xdr:from>
    <xdr:to>
      <xdr:col>60</xdr:col>
      <xdr:colOff>584200</xdr:colOff>
      <xdr:row>65</xdr:row>
      <xdr:rowOff>190500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73F29A4-35A6-2A49-990D-A4FE6C4A3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723900</xdr:colOff>
      <xdr:row>30</xdr:row>
      <xdr:rowOff>165100</xdr:rowOff>
    </xdr:from>
    <xdr:to>
      <xdr:col>66</xdr:col>
      <xdr:colOff>152400</xdr:colOff>
      <xdr:row>48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399F79-BFBB-4544-A374-D71D97049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0</xdr:colOff>
      <xdr:row>50</xdr:row>
      <xdr:rowOff>88900</xdr:rowOff>
    </xdr:from>
    <xdr:to>
      <xdr:col>66</xdr:col>
      <xdr:colOff>368300</xdr:colOff>
      <xdr:row>67</xdr:row>
      <xdr:rowOff>101600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139DE76-2727-9F4E-A122-E39A3C853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25400</xdr:colOff>
      <xdr:row>32</xdr:row>
      <xdr:rowOff>25400</xdr:rowOff>
    </xdr:from>
    <xdr:to>
      <xdr:col>73</xdr:col>
      <xdr:colOff>508000</xdr:colOff>
      <xdr:row>47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7CDCAF3-7E69-D14D-9B13-BD0E765CD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0</xdr:colOff>
      <xdr:row>32</xdr:row>
      <xdr:rowOff>0</xdr:rowOff>
    </xdr:from>
    <xdr:to>
      <xdr:col>80</xdr:col>
      <xdr:colOff>482600</xdr:colOff>
      <xdr:row>47</xdr:row>
      <xdr:rowOff>12700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F0ED504F-80C3-3A40-8C52-68F4128C9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8C47-2E32-2244-B91D-066A37448048}">
  <sheetPr>
    <pageSetUpPr fitToPage="1"/>
  </sheetPr>
  <dimension ref="A1:BC67"/>
  <sheetViews>
    <sheetView tabSelected="1" topLeftCell="A26" workbookViewId="0">
      <pane xSplit="7" ySplit="12" topLeftCell="BJ38" activePane="bottomRight" state="frozen"/>
      <selection activeCell="A26" sqref="A26"/>
      <selection pane="topRight" activeCell="H26" sqref="H26"/>
      <selection pane="bottomLeft" activeCell="A38" sqref="A38"/>
      <selection pane="bottomRight" activeCell="AC49" sqref="AC46:AC49"/>
    </sheetView>
  </sheetViews>
  <sheetFormatPr baseColWidth="10" defaultRowHeight="16" x14ac:dyDescent="0.2"/>
  <cols>
    <col min="1" max="1" width="8.33203125" customWidth="1"/>
    <col min="2" max="2" width="14" bestFit="1" customWidth="1"/>
    <col min="3" max="3" width="11.83203125" customWidth="1"/>
    <col min="4" max="4" width="13.83203125" bestFit="1" customWidth="1"/>
    <col min="5" max="5" width="13.5" bestFit="1" customWidth="1"/>
    <col min="6" max="8" width="11.5" bestFit="1" customWidth="1"/>
    <col min="9" max="9" width="13.5" customWidth="1"/>
    <col min="10" max="10" width="9.6640625" customWidth="1"/>
    <col min="11" max="11" width="10.83203125" customWidth="1"/>
    <col min="12" max="12" width="11.6640625" customWidth="1"/>
    <col min="13" max="13" width="10.33203125" customWidth="1"/>
    <col min="14" max="14" width="11.5" customWidth="1"/>
    <col min="15" max="15" width="16.33203125" customWidth="1"/>
    <col min="16" max="16" width="18.5" bestFit="1" customWidth="1"/>
    <col min="23" max="23" width="13.5" customWidth="1"/>
    <col min="24" max="24" width="15.1640625" customWidth="1"/>
    <col min="25" max="25" width="18.83203125" bestFit="1" customWidth="1"/>
    <col min="26" max="26" width="16.5" bestFit="1" customWidth="1"/>
    <col min="27" max="27" width="17.1640625" bestFit="1" customWidth="1"/>
    <col min="28" max="28" width="10.6640625" bestFit="1" customWidth="1"/>
    <col min="29" max="29" width="22.5" bestFit="1" customWidth="1"/>
    <col min="30" max="30" width="22.5" customWidth="1"/>
    <col min="31" max="31" width="14.1640625" bestFit="1" customWidth="1"/>
    <col min="33" max="33" width="14.33203125" customWidth="1"/>
  </cols>
  <sheetData>
    <row r="1" spans="1:18" x14ac:dyDescent="0.2">
      <c r="A1" s="1" t="s">
        <v>83</v>
      </c>
      <c r="B1" s="1"/>
      <c r="C1" s="1"/>
      <c r="D1" s="1"/>
    </row>
    <row r="3" spans="1:18" x14ac:dyDescent="0.2">
      <c r="I3" s="1" t="s">
        <v>0</v>
      </c>
      <c r="R3" s="1" t="s">
        <v>20</v>
      </c>
    </row>
    <row r="4" spans="1:18" x14ac:dyDescent="0.2">
      <c r="C4" s="9" t="s">
        <v>76</v>
      </c>
      <c r="D4" s="9"/>
      <c r="E4" s="9"/>
      <c r="F4" s="9"/>
      <c r="G4" s="17" t="s">
        <v>77</v>
      </c>
      <c r="I4" t="s">
        <v>8</v>
      </c>
      <c r="J4" t="s">
        <v>11</v>
      </c>
      <c r="K4" t="s">
        <v>8</v>
      </c>
      <c r="L4" t="s">
        <v>9</v>
      </c>
      <c r="R4" t="s">
        <v>90</v>
      </c>
    </row>
    <row r="5" spans="1:18" x14ac:dyDescent="0.2">
      <c r="C5" s="9" t="s">
        <v>78</v>
      </c>
      <c r="D5" s="9"/>
      <c r="E5" s="9"/>
      <c r="F5" s="9"/>
      <c r="G5" s="18" t="s">
        <v>81</v>
      </c>
      <c r="I5" t="s">
        <v>2</v>
      </c>
      <c r="J5" t="s">
        <v>4</v>
      </c>
      <c r="K5" t="s">
        <v>3</v>
      </c>
      <c r="L5" t="s">
        <v>4</v>
      </c>
      <c r="R5" t="s">
        <v>21</v>
      </c>
    </row>
    <row r="6" spans="1:18" x14ac:dyDescent="0.2">
      <c r="C6" s="9" t="s">
        <v>79</v>
      </c>
      <c r="D6" s="9"/>
      <c r="E6" s="9"/>
      <c r="F6" s="9"/>
      <c r="G6" s="9" t="s">
        <v>80</v>
      </c>
      <c r="I6">
        <v>100</v>
      </c>
      <c r="J6">
        <v>10</v>
      </c>
      <c r="K6">
        <v>90</v>
      </c>
      <c r="L6">
        <f>I6-K6</f>
        <v>10</v>
      </c>
      <c r="R6" t="s">
        <v>22</v>
      </c>
    </row>
    <row r="7" spans="1:18" x14ac:dyDescent="0.2">
      <c r="C7" s="9" t="s">
        <v>82</v>
      </c>
      <c r="D7" s="9"/>
      <c r="E7" s="9"/>
      <c r="F7" s="9"/>
      <c r="G7" s="9"/>
      <c r="R7" t="s">
        <v>23</v>
      </c>
    </row>
    <row r="8" spans="1:18" x14ac:dyDescent="0.2">
      <c r="I8" s="1" t="s">
        <v>7</v>
      </c>
      <c r="R8" t="s">
        <v>24</v>
      </c>
    </row>
    <row r="9" spans="1:18" x14ac:dyDescent="0.2">
      <c r="I9" t="s">
        <v>11</v>
      </c>
      <c r="J9" t="s">
        <v>8</v>
      </c>
      <c r="K9" t="s">
        <v>8</v>
      </c>
    </row>
    <row r="10" spans="1:18" x14ac:dyDescent="0.2">
      <c r="I10" t="s">
        <v>6</v>
      </c>
      <c r="J10" t="s">
        <v>5</v>
      </c>
      <c r="K10" t="s">
        <v>10</v>
      </c>
    </row>
    <row r="11" spans="1:18" x14ac:dyDescent="0.2">
      <c r="I11">
        <v>20</v>
      </c>
      <c r="J11">
        <v>19</v>
      </c>
      <c r="K11">
        <v>11</v>
      </c>
    </row>
    <row r="13" spans="1:18" x14ac:dyDescent="0.2">
      <c r="I13" t="s">
        <v>11</v>
      </c>
    </row>
    <row r="14" spans="1:18" x14ac:dyDescent="0.2">
      <c r="I14" s="1" t="s">
        <v>12</v>
      </c>
    </row>
    <row r="15" spans="1:18" x14ac:dyDescent="0.2">
      <c r="I15" t="s">
        <v>14</v>
      </c>
      <c r="J15" t="s">
        <v>15</v>
      </c>
      <c r="K15" t="s">
        <v>16</v>
      </c>
      <c r="L15" t="s">
        <v>17</v>
      </c>
    </row>
    <row r="17" spans="9:55" x14ac:dyDescent="0.2">
      <c r="I17" t="s">
        <v>8</v>
      </c>
    </row>
    <row r="18" spans="9:55" x14ac:dyDescent="0.2">
      <c r="I18" s="1" t="s">
        <v>13</v>
      </c>
    </row>
    <row r="19" spans="9:55" x14ac:dyDescent="0.2">
      <c r="I19" t="s">
        <v>14</v>
      </c>
      <c r="J19" s="1"/>
      <c r="K19" s="1"/>
      <c r="L19" s="1"/>
      <c r="M19" s="1"/>
    </row>
    <row r="20" spans="9:55" x14ac:dyDescent="0.2">
      <c r="J20" t="s">
        <v>15</v>
      </c>
      <c r="K20" t="s">
        <v>17</v>
      </c>
    </row>
    <row r="30" spans="9:55" x14ac:dyDescent="0.2">
      <c r="AG30" t="s">
        <v>110</v>
      </c>
      <c r="AM30" t="s">
        <v>110</v>
      </c>
    </row>
    <row r="31" spans="9:55" x14ac:dyDescent="0.2">
      <c r="AG31" t="s">
        <v>104</v>
      </c>
      <c r="AM31" t="s">
        <v>105</v>
      </c>
      <c r="AT31" t="s">
        <v>109</v>
      </c>
      <c r="BC31" t="s">
        <v>109</v>
      </c>
    </row>
    <row r="32" spans="9:55" x14ac:dyDescent="0.2">
      <c r="J32" s="7" t="s">
        <v>42</v>
      </c>
      <c r="K32" s="7"/>
      <c r="L32" s="7"/>
      <c r="M32" s="7"/>
      <c r="N32" s="7"/>
      <c r="O32" s="5" t="s">
        <v>51</v>
      </c>
      <c r="P32" s="5"/>
      <c r="Q32" s="5"/>
      <c r="R32" s="6" t="s">
        <v>52</v>
      </c>
      <c r="S32" s="6"/>
      <c r="T32" s="6"/>
      <c r="U32" s="6"/>
      <c r="V32" s="6"/>
      <c r="W32" s="8" t="s">
        <v>75</v>
      </c>
      <c r="X32" s="8"/>
      <c r="Y32" s="9" t="s">
        <v>20</v>
      </c>
      <c r="Z32" s="9"/>
      <c r="AA32" s="9"/>
      <c r="AB32" s="9"/>
      <c r="AC32" s="9"/>
      <c r="AD32" s="34" t="s">
        <v>106</v>
      </c>
      <c r="AE32" t="s">
        <v>113</v>
      </c>
      <c r="AT32" t="s">
        <v>112</v>
      </c>
      <c r="BC32" t="s">
        <v>111</v>
      </c>
    </row>
    <row r="33" spans="1:31" x14ac:dyDescent="0.2">
      <c r="A33" t="s">
        <v>18</v>
      </c>
      <c r="B33" t="s">
        <v>26</v>
      </c>
      <c r="C33" t="s">
        <v>28</v>
      </c>
      <c r="D33" t="s">
        <v>32</v>
      </c>
      <c r="E33" t="s">
        <v>35</v>
      </c>
      <c r="F33" t="s">
        <v>29</v>
      </c>
      <c r="G33" t="s">
        <v>19</v>
      </c>
      <c r="H33" t="s">
        <v>89</v>
      </c>
      <c r="I33" t="s">
        <v>19</v>
      </c>
      <c r="J33" t="s">
        <v>41</v>
      </c>
      <c r="K33" t="s">
        <v>43</v>
      </c>
      <c r="L33" t="s">
        <v>71</v>
      </c>
      <c r="M33" s="1" t="s">
        <v>44</v>
      </c>
      <c r="N33" t="s">
        <v>45</v>
      </c>
      <c r="O33" s="1" t="s">
        <v>47</v>
      </c>
      <c r="P33" t="s">
        <v>47</v>
      </c>
      <c r="Q33" t="s">
        <v>31</v>
      </c>
      <c r="R33" t="s">
        <v>56</v>
      </c>
      <c r="S33" t="s">
        <v>56</v>
      </c>
      <c r="T33" s="1" t="s">
        <v>56</v>
      </c>
      <c r="U33" t="s">
        <v>57</v>
      </c>
      <c r="V33" t="s">
        <v>57</v>
      </c>
      <c r="W33" t="s">
        <v>74</v>
      </c>
      <c r="X33" t="s">
        <v>74</v>
      </c>
      <c r="Y33" t="s">
        <v>62</v>
      </c>
      <c r="Z33" t="s">
        <v>64</v>
      </c>
      <c r="AA33" t="s">
        <v>65</v>
      </c>
      <c r="AB33" t="s">
        <v>66</v>
      </c>
      <c r="AC33" t="s">
        <v>66</v>
      </c>
      <c r="AD33" s="34" t="s">
        <v>107</v>
      </c>
    </row>
    <row r="34" spans="1:31" x14ac:dyDescent="0.2">
      <c r="D34" t="s">
        <v>33</v>
      </c>
      <c r="E34" t="s">
        <v>36</v>
      </c>
      <c r="G34" t="s">
        <v>25</v>
      </c>
      <c r="H34" t="s">
        <v>25</v>
      </c>
      <c r="I34" t="s">
        <v>38</v>
      </c>
      <c r="L34" t="s">
        <v>40</v>
      </c>
      <c r="O34" s="1" t="s">
        <v>48</v>
      </c>
      <c r="P34" t="s">
        <v>49</v>
      </c>
      <c r="Q34" t="s">
        <v>50</v>
      </c>
      <c r="R34" t="s">
        <v>53</v>
      </c>
      <c r="S34" t="s">
        <v>54</v>
      </c>
      <c r="T34" s="1" t="s">
        <v>55</v>
      </c>
      <c r="U34" t="s">
        <v>54</v>
      </c>
      <c r="V34" t="s">
        <v>55</v>
      </c>
      <c r="W34" t="s">
        <v>61</v>
      </c>
      <c r="X34" t="s">
        <v>59</v>
      </c>
      <c r="Y34" t="s">
        <v>67</v>
      </c>
      <c r="Z34" t="s">
        <v>68</v>
      </c>
      <c r="AA34" t="s">
        <v>68</v>
      </c>
      <c r="AB34" t="s">
        <v>63</v>
      </c>
      <c r="AC34" t="s">
        <v>72</v>
      </c>
      <c r="AD34" t="s">
        <v>108</v>
      </c>
      <c r="AE34" t="s">
        <v>108</v>
      </c>
    </row>
    <row r="35" spans="1:31" x14ac:dyDescent="0.2">
      <c r="E35" t="s">
        <v>37</v>
      </c>
      <c r="F35" t="s">
        <v>30</v>
      </c>
      <c r="I35" t="s">
        <v>0</v>
      </c>
      <c r="J35" t="s">
        <v>39</v>
      </c>
      <c r="K35" t="s">
        <v>39</v>
      </c>
      <c r="L35" t="s">
        <v>39</v>
      </c>
      <c r="M35" t="s">
        <v>39</v>
      </c>
      <c r="N35" t="s">
        <v>46</v>
      </c>
      <c r="O35" s="26" t="s">
        <v>101</v>
      </c>
      <c r="P35" t="s">
        <v>39</v>
      </c>
      <c r="Q35" t="s">
        <v>39</v>
      </c>
      <c r="R35" t="s">
        <v>39</v>
      </c>
      <c r="S35" t="s">
        <v>39</v>
      </c>
      <c r="T35" t="s">
        <v>39</v>
      </c>
      <c r="U35" t="s">
        <v>39</v>
      </c>
      <c r="V35" t="s">
        <v>39</v>
      </c>
      <c r="W35" t="s">
        <v>58</v>
      </c>
      <c r="X35" t="s">
        <v>60</v>
      </c>
      <c r="Y35" t="s">
        <v>39</v>
      </c>
      <c r="Z35" t="s">
        <v>46</v>
      </c>
      <c r="AA35" t="s">
        <v>46</v>
      </c>
      <c r="AB35" t="s">
        <v>69</v>
      </c>
      <c r="AC35" t="s">
        <v>69</v>
      </c>
      <c r="AD35" t="s">
        <v>60</v>
      </c>
      <c r="AE35" t="s">
        <v>114</v>
      </c>
    </row>
    <row r="36" spans="1:31" s="12" customFormat="1" x14ac:dyDescent="0.2">
      <c r="A36" s="12" t="s">
        <v>27</v>
      </c>
      <c r="B36" s="12">
        <v>100</v>
      </c>
      <c r="C36" s="12" t="s">
        <v>1</v>
      </c>
      <c r="D36" s="12" t="s">
        <v>34</v>
      </c>
      <c r="E36" s="12">
        <v>1.3</v>
      </c>
      <c r="F36" s="12">
        <v>4</v>
      </c>
      <c r="G36" s="19">
        <v>44359</v>
      </c>
      <c r="H36" s="20">
        <v>0.20833333333333334</v>
      </c>
      <c r="I36" s="19">
        <v>44363</v>
      </c>
      <c r="J36" s="10">
        <v>10.453799999999999</v>
      </c>
      <c r="K36" s="10">
        <v>4.6727999999999996</v>
      </c>
      <c r="L36" s="10">
        <v>6.1882000000000001</v>
      </c>
      <c r="M36" s="10">
        <f>J36-L36</f>
        <v>4.2655999999999992</v>
      </c>
      <c r="N36" s="11">
        <f>(M36-K36)/M36*100</f>
        <v>-9.5461365341335451</v>
      </c>
      <c r="O36" s="10">
        <v>7</v>
      </c>
      <c r="P36" s="10">
        <v>6.8920000000000003</v>
      </c>
      <c r="Q36" s="10">
        <v>4.4240000000000004</v>
      </c>
      <c r="R36" s="12">
        <v>3.9986999999999999</v>
      </c>
      <c r="S36" s="12">
        <v>3.9855</v>
      </c>
      <c r="T36" s="12">
        <v>3.9129</v>
      </c>
      <c r="U36" s="12">
        <v>3.8144999999999998</v>
      </c>
      <c r="V36" s="12">
        <v>3.8123</v>
      </c>
      <c r="W36" s="12">
        <v>22.1</v>
      </c>
      <c r="X36" s="12">
        <v>-1.52</v>
      </c>
      <c r="Y36" s="10">
        <f>M36-T36</f>
        <v>0.35269999999999913</v>
      </c>
      <c r="Z36" s="13">
        <f>Y36/O36*100</f>
        <v>5.0385714285714158</v>
      </c>
      <c r="AA36" s="14">
        <f>Y36/T36*100</f>
        <v>9.0137749495259047</v>
      </c>
      <c r="AB36" s="15">
        <f>M36/O36</f>
        <v>0.60937142857142845</v>
      </c>
      <c r="AC36" s="14">
        <f>T36/(O36*0.88)</f>
        <v>0.63521103896103892</v>
      </c>
    </row>
    <row r="37" spans="1:31" s="12" customFormat="1" x14ac:dyDescent="0.2">
      <c r="G37" s="19"/>
      <c r="H37" s="20"/>
      <c r="I37" s="19"/>
      <c r="J37" s="10"/>
      <c r="K37" s="10"/>
      <c r="L37" s="10"/>
      <c r="M37" s="10"/>
      <c r="N37" s="11"/>
      <c r="O37" s="10"/>
      <c r="P37" s="10"/>
      <c r="Q37" s="10"/>
      <c r="Y37" s="10"/>
      <c r="Z37" s="13"/>
      <c r="AA37" s="14"/>
      <c r="AB37" s="15"/>
      <c r="AC37" s="14"/>
    </row>
    <row r="38" spans="1:31" x14ac:dyDescent="0.2">
      <c r="A38" t="s">
        <v>27</v>
      </c>
      <c r="B38" t="s">
        <v>85</v>
      </c>
      <c r="C38" t="s">
        <v>1</v>
      </c>
      <c r="D38" t="s">
        <v>34</v>
      </c>
      <c r="E38">
        <v>0.8</v>
      </c>
      <c r="F38" s="21" t="s">
        <v>84</v>
      </c>
      <c r="G38" s="2">
        <v>44279</v>
      </c>
      <c r="H38" s="3">
        <v>0.5625</v>
      </c>
      <c r="I38" s="2">
        <v>44280</v>
      </c>
      <c r="J38" s="22">
        <v>4.1639999999999997</v>
      </c>
      <c r="K38" s="22">
        <v>1.8149999999999999</v>
      </c>
      <c r="L38" s="22">
        <v>2.3460000000000001</v>
      </c>
      <c r="M38" s="23">
        <f t="shared" ref="M38:M49" si="0">J38-L38</f>
        <v>1.8179999999999996</v>
      </c>
      <c r="N38" s="24">
        <f t="shared" ref="N38:N49" si="1">(M38-K38)/M38*100</f>
        <v>0.16501650165014686</v>
      </c>
      <c r="O38" s="25">
        <v>1.72</v>
      </c>
      <c r="P38" s="26" t="s">
        <v>73</v>
      </c>
      <c r="Q38" s="22">
        <v>1.79</v>
      </c>
      <c r="R38" s="26" t="s">
        <v>73</v>
      </c>
      <c r="S38" s="26" t="s">
        <v>73</v>
      </c>
      <c r="T38" s="25">
        <v>1.0258</v>
      </c>
      <c r="U38" s="22">
        <v>1.0182</v>
      </c>
      <c r="V38" s="26" t="s">
        <v>73</v>
      </c>
      <c r="W38">
        <v>21.9</v>
      </c>
      <c r="X38">
        <v>-0.81</v>
      </c>
      <c r="Y38" s="27">
        <f t="shared" ref="Y38:Y45" si="2">M38-T38</f>
        <v>0.79219999999999957</v>
      </c>
      <c r="Z38" s="28">
        <f t="shared" ref="Z38:Z49" si="3">Y38/O38*100</f>
        <v>46.058139534883693</v>
      </c>
      <c r="AA38" s="29">
        <f t="shared" ref="AA38:AA45" si="4">Y38/T38*100</f>
        <v>77.227529732891355</v>
      </c>
      <c r="AB38" s="30">
        <f t="shared" ref="AB38:AB49" si="5">M38/O38</f>
        <v>1.0569767441860463</v>
      </c>
      <c r="AC38" s="16">
        <f>T38/(O38*0.88)</f>
        <v>0.67772198731501054</v>
      </c>
      <c r="AD38" s="12">
        <v>-0.5</v>
      </c>
      <c r="AE38" s="12">
        <v>100</v>
      </c>
    </row>
    <row r="39" spans="1:31" x14ac:dyDescent="0.2">
      <c r="A39" t="s">
        <v>27</v>
      </c>
      <c r="B39" t="s">
        <v>86</v>
      </c>
      <c r="C39" t="s">
        <v>1</v>
      </c>
      <c r="D39" t="s">
        <v>34</v>
      </c>
      <c r="E39">
        <v>0.8</v>
      </c>
      <c r="F39" s="21" t="s">
        <v>84</v>
      </c>
      <c r="G39" s="2">
        <v>44279</v>
      </c>
      <c r="H39" s="3">
        <v>0.56944444444444442</v>
      </c>
      <c r="I39" s="2">
        <v>44280</v>
      </c>
      <c r="J39" s="22">
        <v>3.8969999999999998</v>
      </c>
      <c r="K39" s="22">
        <v>1.534</v>
      </c>
      <c r="L39" s="22">
        <v>2.3610000000000002</v>
      </c>
      <c r="M39" s="23">
        <f t="shared" si="0"/>
        <v>1.5359999999999996</v>
      </c>
      <c r="N39" s="24">
        <f t="shared" si="1"/>
        <v>0.13020833333330456</v>
      </c>
      <c r="O39" s="25">
        <v>1.55</v>
      </c>
      <c r="P39" s="26" t="s">
        <v>73</v>
      </c>
      <c r="Q39">
        <v>1.5029999999999999</v>
      </c>
      <c r="R39" s="26" t="s">
        <v>73</v>
      </c>
      <c r="S39" s="26" t="s">
        <v>73</v>
      </c>
      <c r="T39" s="25">
        <v>0.87919999999999998</v>
      </c>
      <c r="U39" s="22">
        <v>0.87339999999999995</v>
      </c>
      <c r="V39" s="26" t="s">
        <v>73</v>
      </c>
      <c r="W39">
        <v>21.8</v>
      </c>
      <c r="X39">
        <v>-0.72</v>
      </c>
      <c r="Y39" s="27">
        <f t="shared" si="2"/>
        <v>0.65679999999999961</v>
      </c>
      <c r="Z39" s="28">
        <f t="shared" si="3"/>
        <v>42.374193548387069</v>
      </c>
      <c r="AA39" s="29">
        <f t="shared" si="4"/>
        <v>74.70427661510459</v>
      </c>
      <c r="AB39" s="30">
        <f t="shared" si="5"/>
        <v>0.99096774193548354</v>
      </c>
      <c r="AC39" s="16">
        <f t="shared" ref="AC38:AC49" si="6">T39/(O39*0.88)</f>
        <v>0.64457478005865099</v>
      </c>
      <c r="AD39" s="12">
        <v>-0.5</v>
      </c>
      <c r="AE39" s="12">
        <v>100</v>
      </c>
    </row>
    <row r="40" spans="1:31" x14ac:dyDescent="0.2">
      <c r="A40" t="s">
        <v>27</v>
      </c>
      <c r="B40" t="s">
        <v>87</v>
      </c>
      <c r="C40" t="s">
        <v>1</v>
      </c>
      <c r="D40" t="s">
        <v>34</v>
      </c>
      <c r="E40">
        <v>0.8</v>
      </c>
      <c r="F40" s="21" t="s">
        <v>84</v>
      </c>
      <c r="G40" s="2">
        <v>44348</v>
      </c>
      <c r="H40" s="3">
        <v>0.6875</v>
      </c>
      <c r="I40" s="2">
        <v>44350</v>
      </c>
      <c r="J40" s="22">
        <v>3.8450000000000002</v>
      </c>
      <c r="K40" s="22">
        <v>1.472</v>
      </c>
      <c r="L40" s="22">
        <v>2.37</v>
      </c>
      <c r="M40" s="23">
        <f t="shared" si="0"/>
        <v>1.4750000000000001</v>
      </c>
      <c r="N40" s="24">
        <f t="shared" si="1"/>
        <v>0.20338983050848225</v>
      </c>
      <c r="O40" s="25">
        <v>1.476</v>
      </c>
      <c r="P40" s="26" t="s">
        <v>73</v>
      </c>
      <c r="Q40">
        <v>1.5029999999999999</v>
      </c>
      <c r="R40" s="26" t="s">
        <v>73</v>
      </c>
      <c r="S40" s="26" t="s">
        <v>73</v>
      </c>
      <c r="T40" s="25">
        <v>0.82</v>
      </c>
      <c r="U40" s="22">
        <v>0.82</v>
      </c>
      <c r="V40" s="26" t="s">
        <v>73</v>
      </c>
      <c r="W40" s="4">
        <v>22</v>
      </c>
      <c r="X40" s="16">
        <v>-0.48</v>
      </c>
      <c r="Y40" s="27">
        <f t="shared" si="2"/>
        <v>0.65500000000000014</v>
      </c>
      <c r="Z40" s="28">
        <f t="shared" si="3"/>
        <v>44.376693766937677</v>
      </c>
      <c r="AA40" s="29">
        <f t="shared" si="4"/>
        <v>79.878048780487831</v>
      </c>
      <c r="AB40" s="30">
        <f t="shared" si="5"/>
        <v>0.99932249322493227</v>
      </c>
      <c r="AC40" s="16">
        <f t="shared" si="6"/>
        <v>0.63131313131313127</v>
      </c>
      <c r="AD40">
        <v>-1</v>
      </c>
      <c r="AE40">
        <v>175</v>
      </c>
    </row>
    <row r="41" spans="1:31" x14ac:dyDescent="0.2">
      <c r="A41" t="s">
        <v>27</v>
      </c>
      <c r="B41" t="s">
        <v>88</v>
      </c>
      <c r="C41" t="s">
        <v>1</v>
      </c>
      <c r="D41" t="s">
        <v>34</v>
      </c>
      <c r="E41">
        <v>0.8</v>
      </c>
      <c r="F41" s="21" t="s">
        <v>84</v>
      </c>
      <c r="G41" s="2">
        <v>44348</v>
      </c>
      <c r="H41" s="3">
        <v>0.6875</v>
      </c>
      <c r="I41" s="2">
        <v>44350</v>
      </c>
      <c r="J41" s="22">
        <v>3.86</v>
      </c>
      <c r="K41" s="22">
        <v>1.512</v>
      </c>
      <c r="L41" s="22">
        <v>2.3450000000000002</v>
      </c>
      <c r="M41" s="23">
        <f t="shared" si="0"/>
        <v>1.5149999999999997</v>
      </c>
      <c r="N41" s="24">
        <f t="shared" si="1"/>
        <v>0.19801980198017624</v>
      </c>
      <c r="O41" s="25">
        <v>1.5580000000000001</v>
      </c>
      <c r="P41" s="26" t="s">
        <v>73</v>
      </c>
      <c r="Q41">
        <v>1.5449999999999999</v>
      </c>
      <c r="R41" s="26" t="s">
        <v>73</v>
      </c>
      <c r="S41" s="26" t="s">
        <v>73</v>
      </c>
      <c r="T41" s="25">
        <v>0.89999999999999858</v>
      </c>
      <c r="U41" s="22">
        <v>0.89999999999999902</v>
      </c>
      <c r="V41" s="26" t="s">
        <v>73</v>
      </c>
      <c r="W41" s="4">
        <v>22</v>
      </c>
      <c r="X41" s="16">
        <v>-0.48</v>
      </c>
      <c r="Y41" s="27">
        <f t="shared" si="2"/>
        <v>0.6150000000000011</v>
      </c>
      <c r="Z41" s="28">
        <f t="shared" si="3"/>
        <v>39.473684210526386</v>
      </c>
      <c r="AA41" s="29">
        <f t="shared" si="4"/>
        <v>68.33333333333357</v>
      </c>
      <c r="AB41" s="30">
        <f t="shared" si="5"/>
        <v>0.97240051347881873</v>
      </c>
      <c r="AC41" s="16">
        <f t="shared" si="6"/>
        <v>0.65643599019722154</v>
      </c>
      <c r="AD41">
        <v>-1</v>
      </c>
      <c r="AE41">
        <v>175</v>
      </c>
    </row>
    <row r="42" spans="1:31" x14ac:dyDescent="0.2">
      <c r="A42" t="s">
        <v>27</v>
      </c>
      <c r="B42" t="s">
        <v>87</v>
      </c>
      <c r="C42" t="s">
        <v>1</v>
      </c>
      <c r="D42" t="s">
        <v>34</v>
      </c>
      <c r="E42">
        <v>0.8</v>
      </c>
      <c r="F42" s="21" t="s">
        <v>95</v>
      </c>
      <c r="G42" s="2">
        <v>44398</v>
      </c>
      <c r="H42" s="3">
        <v>0.41666666666666669</v>
      </c>
      <c r="I42" s="2">
        <v>44399</v>
      </c>
      <c r="J42" s="22">
        <v>4.7160000000000002</v>
      </c>
      <c r="K42" s="22">
        <v>2.3690000000000002</v>
      </c>
      <c r="L42" s="22">
        <v>2.3460000000000001</v>
      </c>
      <c r="M42" s="23">
        <f t="shared" si="0"/>
        <v>2.37</v>
      </c>
      <c r="N42" s="24">
        <f t="shared" si="1"/>
        <v>4.2194092826999569E-2</v>
      </c>
      <c r="O42" s="25">
        <v>2.165</v>
      </c>
      <c r="P42" s="26" t="s">
        <v>73</v>
      </c>
      <c r="Q42" s="22">
        <v>2.3879999999999999</v>
      </c>
      <c r="R42" s="26" t="s">
        <v>73</v>
      </c>
      <c r="S42" s="26" t="s">
        <v>73</v>
      </c>
      <c r="T42" s="25">
        <v>1.2</v>
      </c>
      <c r="U42" s="26" t="s">
        <v>73</v>
      </c>
      <c r="V42" s="26" t="s">
        <v>73</v>
      </c>
      <c r="W42" s="4">
        <v>22</v>
      </c>
      <c r="X42" s="16">
        <v>-0.34</v>
      </c>
      <c r="Y42" s="27">
        <f t="shared" si="2"/>
        <v>1.1700000000000002</v>
      </c>
      <c r="Z42" s="28">
        <f t="shared" si="3"/>
        <v>54.041570438799077</v>
      </c>
      <c r="AA42" s="29">
        <f>Y42/T42*100</f>
        <v>97.500000000000014</v>
      </c>
      <c r="AB42" s="30">
        <f t="shared" si="5"/>
        <v>1.094688221709007</v>
      </c>
      <c r="AC42" s="16">
        <f t="shared" si="6"/>
        <v>0.62985513331933651</v>
      </c>
      <c r="AD42">
        <v>-1.2000000000000002</v>
      </c>
      <c r="AE42">
        <v>210</v>
      </c>
    </row>
    <row r="43" spans="1:31" x14ac:dyDescent="0.2">
      <c r="A43" t="s">
        <v>27</v>
      </c>
      <c r="B43" t="s">
        <v>88</v>
      </c>
      <c r="C43" t="s">
        <v>1</v>
      </c>
      <c r="D43" t="s">
        <v>34</v>
      </c>
      <c r="E43">
        <v>0.8</v>
      </c>
      <c r="F43" s="21" t="s">
        <v>95</v>
      </c>
      <c r="G43" s="2">
        <v>44398</v>
      </c>
      <c r="H43" s="3">
        <v>0.41666666666666669</v>
      </c>
      <c r="I43" s="2">
        <v>44399</v>
      </c>
      <c r="J43" s="22">
        <v>4.4470000000000001</v>
      </c>
      <c r="K43" s="22">
        <v>2.0870000000000002</v>
      </c>
      <c r="L43" s="22">
        <v>2.3580000000000001</v>
      </c>
      <c r="M43" s="23">
        <f t="shared" si="0"/>
        <v>2.089</v>
      </c>
      <c r="N43" s="24">
        <f t="shared" si="1"/>
        <v>9.5739588319759691E-2</v>
      </c>
      <c r="O43" s="25">
        <v>2</v>
      </c>
      <c r="P43" s="26" t="s">
        <v>73</v>
      </c>
      <c r="Q43" s="22">
        <v>2.101</v>
      </c>
      <c r="R43" s="26" t="s">
        <v>73</v>
      </c>
      <c r="S43" s="26" t="s">
        <v>73</v>
      </c>
      <c r="T43" s="25">
        <v>1.1299999999999999</v>
      </c>
      <c r="U43" s="26" t="s">
        <v>73</v>
      </c>
      <c r="V43" s="26" t="s">
        <v>73</v>
      </c>
      <c r="W43" s="4">
        <v>22</v>
      </c>
      <c r="X43" s="16">
        <v>-0.3</v>
      </c>
      <c r="Y43" s="27">
        <f t="shared" si="2"/>
        <v>0.95900000000000007</v>
      </c>
      <c r="Z43" s="28">
        <f t="shared" si="3"/>
        <v>47.95</v>
      </c>
      <c r="AA43" s="29">
        <f t="shared" si="4"/>
        <v>84.867256637168154</v>
      </c>
      <c r="AB43" s="30">
        <f t="shared" si="5"/>
        <v>1.0445</v>
      </c>
      <c r="AC43" s="16">
        <f t="shared" si="6"/>
        <v>0.64204545454545447</v>
      </c>
      <c r="AD43">
        <v>-1.2000000000000002</v>
      </c>
      <c r="AE43">
        <v>210</v>
      </c>
    </row>
    <row r="44" spans="1:31" x14ac:dyDescent="0.2">
      <c r="A44" t="s">
        <v>27</v>
      </c>
      <c r="B44" t="s">
        <v>87</v>
      </c>
      <c r="C44" t="s">
        <v>1</v>
      </c>
      <c r="D44" t="s">
        <v>34</v>
      </c>
      <c r="E44">
        <v>0.8</v>
      </c>
      <c r="F44" s="21" t="s">
        <v>98</v>
      </c>
      <c r="G44" s="2">
        <v>44434</v>
      </c>
      <c r="H44" s="3">
        <v>0.5625</v>
      </c>
      <c r="I44" s="2">
        <v>44435</v>
      </c>
      <c r="J44" s="22">
        <v>4.8120000000000003</v>
      </c>
      <c r="K44" s="22">
        <v>2.4809999999999999</v>
      </c>
      <c r="L44" s="22">
        <v>2.33</v>
      </c>
      <c r="M44" s="23">
        <f t="shared" si="0"/>
        <v>2.4820000000000002</v>
      </c>
      <c r="N44" s="24">
        <f t="shared" si="1"/>
        <v>4.029008863820846E-2</v>
      </c>
      <c r="O44" s="25">
        <v>2.6219999999999999</v>
      </c>
      <c r="P44" s="26" t="s">
        <v>73</v>
      </c>
      <c r="Q44" s="22">
        <v>2.573</v>
      </c>
      <c r="R44" s="26" t="s">
        <v>73</v>
      </c>
      <c r="S44" s="26" t="s">
        <v>73</v>
      </c>
      <c r="T44" s="23">
        <v>1.59</v>
      </c>
      <c r="U44" s="26" t="s">
        <v>73</v>
      </c>
      <c r="V44" s="26" t="s">
        <v>73</v>
      </c>
      <c r="W44" s="4">
        <v>22.1</v>
      </c>
      <c r="X44" s="16">
        <v>-0.89</v>
      </c>
      <c r="Y44" s="27">
        <f t="shared" si="2"/>
        <v>0.89200000000000013</v>
      </c>
      <c r="Z44" s="28">
        <f t="shared" si="3"/>
        <v>34.019832189168582</v>
      </c>
      <c r="AA44" s="29">
        <f t="shared" si="4"/>
        <v>56.100628930817621</v>
      </c>
      <c r="AB44" s="30">
        <f t="shared" si="5"/>
        <v>0.94660564454614815</v>
      </c>
      <c r="AC44" s="16">
        <f t="shared" si="6"/>
        <v>0.68909923028916165</v>
      </c>
      <c r="AD44">
        <v>-2</v>
      </c>
      <c r="AE44">
        <v>248</v>
      </c>
    </row>
    <row r="45" spans="1:31" x14ac:dyDescent="0.2">
      <c r="A45" t="s">
        <v>27</v>
      </c>
      <c r="B45" t="s">
        <v>88</v>
      </c>
      <c r="C45" t="s">
        <v>1</v>
      </c>
      <c r="D45" t="s">
        <v>34</v>
      </c>
      <c r="E45">
        <v>0.8</v>
      </c>
      <c r="F45" s="21" t="s">
        <v>97</v>
      </c>
      <c r="G45" s="2">
        <v>44434</v>
      </c>
      <c r="H45" s="3">
        <v>0.5625</v>
      </c>
      <c r="I45" s="2">
        <v>44435</v>
      </c>
      <c r="J45" s="22">
        <v>3.891</v>
      </c>
      <c r="K45" s="22">
        <v>1.7789999999999999</v>
      </c>
      <c r="L45" s="22">
        <v>2.109</v>
      </c>
      <c r="M45" s="23">
        <f t="shared" si="0"/>
        <v>1.782</v>
      </c>
      <c r="N45" s="24">
        <f t="shared" si="1"/>
        <v>0.16835016835017472</v>
      </c>
      <c r="O45" s="25">
        <v>1.845</v>
      </c>
      <c r="P45" s="26" t="s">
        <v>73</v>
      </c>
      <c r="Q45" s="22">
        <v>1.819</v>
      </c>
      <c r="R45" s="26" t="s">
        <v>73</v>
      </c>
      <c r="S45" s="26" t="s">
        <v>73</v>
      </c>
      <c r="T45" s="23">
        <v>1.1000000000000001</v>
      </c>
      <c r="U45" s="26" t="s">
        <v>73</v>
      </c>
      <c r="V45" s="26" t="s">
        <v>73</v>
      </c>
      <c r="W45" s="4">
        <v>22.1</v>
      </c>
      <c r="X45" s="16">
        <v>-0.88</v>
      </c>
      <c r="Y45" s="27">
        <f t="shared" si="2"/>
        <v>0.68199999999999994</v>
      </c>
      <c r="Z45" s="28">
        <f t="shared" si="3"/>
        <v>36.964769647696471</v>
      </c>
      <c r="AA45" s="29">
        <f t="shared" si="4"/>
        <v>61.999999999999986</v>
      </c>
      <c r="AB45" s="30">
        <f t="shared" si="5"/>
        <v>0.96585365853658545</v>
      </c>
      <c r="AC45" s="16">
        <f t="shared" si="6"/>
        <v>0.67750677506775081</v>
      </c>
      <c r="AD45">
        <v>-2</v>
      </c>
      <c r="AE45">
        <v>248</v>
      </c>
    </row>
    <row r="46" spans="1:31" x14ac:dyDescent="0.2">
      <c r="A46" t="s">
        <v>27</v>
      </c>
      <c r="B46" t="s">
        <v>87</v>
      </c>
      <c r="C46" t="s">
        <v>1</v>
      </c>
      <c r="D46" t="s">
        <v>34</v>
      </c>
      <c r="E46">
        <v>0.7</v>
      </c>
      <c r="F46" s="21" t="s">
        <v>100</v>
      </c>
      <c r="G46" s="2">
        <v>44726</v>
      </c>
      <c r="H46" s="3">
        <v>0.60416666666666663</v>
      </c>
      <c r="I46" s="2">
        <v>44728</v>
      </c>
      <c r="J46" s="22">
        <v>3.9780000000000002</v>
      </c>
      <c r="K46" s="22">
        <v>1.63</v>
      </c>
      <c r="L46" s="22">
        <v>2.3439999999999999</v>
      </c>
      <c r="M46" s="23">
        <f t="shared" si="0"/>
        <v>1.6340000000000003</v>
      </c>
      <c r="N46" s="24">
        <f t="shared" si="1"/>
        <v>0.24479804161569441</v>
      </c>
      <c r="O46" s="25">
        <v>1.62</v>
      </c>
      <c r="P46" s="26" t="s">
        <v>73</v>
      </c>
      <c r="Q46" s="22">
        <v>1.7330000000000001</v>
      </c>
      <c r="R46" s="26" t="s">
        <v>73</v>
      </c>
      <c r="S46" s="26" t="s">
        <v>73</v>
      </c>
      <c r="T46" s="25">
        <f>25.64-24.66</f>
        <v>0.98000000000000043</v>
      </c>
      <c r="U46" s="26" t="s">
        <v>73</v>
      </c>
      <c r="V46" s="26" t="s">
        <v>73</v>
      </c>
      <c r="W46" s="4">
        <v>21.9</v>
      </c>
      <c r="X46" s="16">
        <v>-0.9</v>
      </c>
      <c r="Y46" s="27">
        <f t="shared" ref="Y46" si="7">M46-T46</f>
        <v>0.65399999999999991</v>
      </c>
      <c r="Z46" s="28">
        <f t="shared" si="3"/>
        <v>40.37037037037036</v>
      </c>
      <c r="AA46" s="29">
        <f t="shared" ref="AA46" si="8">Y46/T46*100</f>
        <v>66.734693877550981</v>
      </c>
      <c r="AB46" s="30">
        <f t="shared" si="5"/>
        <v>1.0086419753086422</v>
      </c>
      <c r="AC46" s="16">
        <f t="shared" si="6"/>
        <v>0.68742985409652102</v>
      </c>
      <c r="AD46">
        <v>-2.3000000000000003</v>
      </c>
      <c r="AE46">
        <v>315</v>
      </c>
    </row>
    <row r="47" spans="1:31" x14ac:dyDescent="0.2">
      <c r="A47" t="s">
        <v>27</v>
      </c>
      <c r="B47" t="s">
        <v>88</v>
      </c>
      <c r="C47" t="s">
        <v>1</v>
      </c>
      <c r="D47" t="s">
        <v>34</v>
      </c>
      <c r="E47">
        <v>0.7</v>
      </c>
      <c r="F47" s="26" t="s">
        <v>84</v>
      </c>
      <c r="G47" s="2">
        <v>44726</v>
      </c>
      <c r="H47" s="3">
        <v>0.58333333333333337</v>
      </c>
      <c r="I47" s="2">
        <v>44728</v>
      </c>
      <c r="J47" s="22">
        <v>3.8090000000000002</v>
      </c>
      <c r="K47" s="22">
        <v>1.4510000000000001</v>
      </c>
      <c r="L47" s="22">
        <v>2.3530000000000002</v>
      </c>
      <c r="M47" s="23">
        <f t="shared" si="0"/>
        <v>1.456</v>
      </c>
      <c r="N47" s="24">
        <f t="shared" si="1"/>
        <v>0.34340659340658614</v>
      </c>
      <c r="O47" s="1">
        <v>1.355</v>
      </c>
      <c r="P47" s="26" t="s">
        <v>73</v>
      </c>
      <c r="Q47" s="22">
        <v>1.4850000000000001</v>
      </c>
      <c r="R47" s="26" t="s">
        <v>73</v>
      </c>
      <c r="S47" s="26" t="s">
        <v>73</v>
      </c>
      <c r="T47" s="25">
        <f>25.85-24.97</f>
        <v>0.88000000000000256</v>
      </c>
      <c r="U47" s="26" t="s">
        <v>73</v>
      </c>
      <c r="V47" s="26" t="s">
        <v>73</v>
      </c>
      <c r="W47" s="4">
        <v>21.9</v>
      </c>
      <c r="X47" s="16">
        <v>-0.99</v>
      </c>
      <c r="Y47" s="27">
        <f t="shared" ref="Y47" si="9">M47-T47</f>
        <v>0.5759999999999974</v>
      </c>
      <c r="Z47" s="28">
        <f t="shared" si="3"/>
        <v>42.50922509225073</v>
      </c>
      <c r="AA47" s="29">
        <f t="shared" ref="AA47" si="10">Y47/T47*100</f>
        <v>65.45454545454497</v>
      </c>
      <c r="AB47" s="30">
        <f t="shared" si="5"/>
        <v>1.0745387453874538</v>
      </c>
      <c r="AC47" s="16">
        <f t="shared" si="6"/>
        <v>0.73800738007380295</v>
      </c>
      <c r="AD47">
        <v>-2.3000000000000003</v>
      </c>
      <c r="AE47">
        <v>315</v>
      </c>
    </row>
    <row r="48" spans="1:31" x14ac:dyDescent="0.2">
      <c r="A48" t="s">
        <v>27</v>
      </c>
      <c r="B48" t="s">
        <v>87</v>
      </c>
      <c r="C48" t="s">
        <v>1</v>
      </c>
      <c r="D48" t="s">
        <v>34</v>
      </c>
      <c r="E48">
        <v>0.7</v>
      </c>
      <c r="F48" s="26" t="s">
        <v>103</v>
      </c>
      <c r="G48" s="2">
        <v>44753</v>
      </c>
      <c r="H48" s="3">
        <v>0.66666666666666663</v>
      </c>
      <c r="I48" s="2">
        <v>44764</v>
      </c>
      <c r="J48" s="22">
        <v>4.4870000000000001</v>
      </c>
      <c r="K48" s="22">
        <v>2.1259999999999999</v>
      </c>
      <c r="L48" s="22">
        <v>2.355</v>
      </c>
      <c r="M48" s="23">
        <f t="shared" si="0"/>
        <v>2.1320000000000001</v>
      </c>
      <c r="N48" s="24">
        <f t="shared" si="1"/>
        <v>0.2814258911819994</v>
      </c>
      <c r="O48" s="1">
        <v>2.2589999999999999</v>
      </c>
      <c r="P48" s="26" t="s">
        <v>73</v>
      </c>
      <c r="Q48" s="22">
        <v>2.1819999999999999</v>
      </c>
      <c r="R48" s="26" t="s">
        <v>73</v>
      </c>
      <c r="S48" s="26" t="s">
        <v>73</v>
      </c>
      <c r="T48" s="1">
        <v>1.2749999999999999</v>
      </c>
      <c r="U48" s="26" t="s">
        <v>73</v>
      </c>
      <c r="V48" s="26" t="s">
        <v>73</v>
      </c>
      <c r="W48" s="4">
        <v>21.8</v>
      </c>
      <c r="X48" s="16">
        <v>-0.94</v>
      </c>
      <c r="Y48" s="27">
        <f t="shared" ref="Y48" si="11">M48-T48</f>
        <v>0.85700000000000021</v>
      </c>
      <c r="Z48" s="28">
        <f t="shared" si="3"/>
        <v>37.937140327578582</v>
      </c>
      <c r="AA48" s="29">
        <f t="shared" ref="AA48" si="12">Y48/T48*100</f>
        <v>67.215686274509821</v>
      </c>
      <c r="AB48" s="30">
        <f t="shared" si="5"/>
        <v>0.94378043382027454</v>
      </c>
      <c r="AC48" s="16">
        <f t="shared" si="6"/>
        <v>0.64137389834600989</v>
      </c>
      <c r="AD48">
        <v>-3</v>
      </c>
      <c r="AE48">
        <v>365</v>
      </c>
    </row>
    <row r="49" spans="1:31" x14ac:dyDescent="0.2">
      <c r="A49" t="s">
        <v>27</v>
      </c>
      <c r="B49" t="s">
        <v>88</v>
      </c>
      <c r="C49" t="s">
        <v>1</v>
      </c>
      <c r="D49" t="s">
        <v>34</v>
      </c>
      <c r="E49">
        <v>0.7</v>
      </c>
      <c r="F49" s="21" t="s">
        <v>96</v>
      </c>
      <c r="G49" s="2">
        <v>44753</v>
      </c>
      <c r="H49" s="3">
        <v>0.66666666666666663</v>
      </c>
      <c r="I49" s="2">
        <v>44764</v>
      </c>
      <c r="J49" s="22">
        <v>3.649</v>
      </c>
      <c r="K49" s="22">
        <v>1.304</v>
      </c>
      <c r="L49" s="22">
        <v>2.3450000000000002</v>
      </c>
      <c r="M49" s="23">
        <f t="shared" si="0"/>
        <v>1.3039999999999998</v>
      </c>
      <c r="N49" s="24">
        <f t="shared" si="1"/>
        <v>-1.702796050038584E-14</v>
      </c>
      <c r="O49" s="1">
        <v>1.421</v>
      </c>
      <c r="P49" s="26" t="s">
        <v>73</v>
      </c>
      <c r="Q49" s="22">
        <v>1.339</v>
      </c>
      <c r="R49" s="26" t="s">
        <v>73</v>
      </c>
      <c r="S49" s="26" t="s">
        <v>73</v>
      </c>
      <c r="T49" s="1">
        <v>0.79300000000000004</v>
      </c>
      <c r="U49" s="26" t="s">
        <v>73</v>
      </c>
      <c r="V49" s="26" t="s">
        <v>73</v>
      </c>
      <c r="W49" s="4">
        <v>21.9</v>
      </c>
      <c r="X49" s="16">
        <v>-0.56999999999999995</v>
      </c>
      <c r="Y49" s="27">
        <f t="shared" ref="Y49" si="13">M49-T49</f>
        <v>0.51099999999999979</v>
      </c>
      <c r="Z49" s="28">
        <f t="shared" si="3"/>
        <v>35.960591133004911</v>
      </c>
      <c r="AA49" s="29">
        <f t="shared" ref="AA49" si="14">Y49/T49*100</f>
        <v>64.438839848675883</v>
      </c>
      <c r="AB49" s="30">
        <f t="shared" si="5"/>
        <v>0.9176636171710062</v>
      </c>
      <c r="AC49" s="16">
        <f t="shared" si="6"/>
        <v>0.63415648391017854</v>
      </c>
      <c r="AD49">
        <v>-3</v>
      </c>
      <c r="AE49">
        <v>365</v>
      </c>
    </row>
    <row r="50" spans="1:31" x14ac:dyDescent="0.2">
      <c r="F50" s="21"/>
      <c r="G50" s="2"/>
      <c r="H50" s="3"/>
      <c r="I50" s="2"/>
      <c r="J50" s="22"/>
      <c r="K50" s="22"/>
      <c r="L50" s="22"/>
      <c r="M50" s="23"/>
      <c r="N50" s="24"/>
      <c r="O50" s="1"/>
      <c r="P50" s="26"/>
      <c r="Q50" s="22"/>
      <c r="R50" s="26"/>
      <c r="S50" s="26"/>
      <c r="T50" s="1"/>
      <c r="U50" s="26"/>
      <c r="V50" s="26"/>
      <c r="W50" s="4"/>
      <c r="X50" s="16"/>
      <c r="Y50" s="27"/>
      <c r="Z50" s="28"/>
      <c r="AA50" s="29"/>
      <c r="AB50" s="14">
        <f>AVERAGE(AB38:AB49)</f>
        <v>1.0013283157753665</v>
      </c>
      <c r="AC50" s="14">
        <f>AVERAGE(AC38:AC49)</f>
        <v>0.66246000821101925</v>
      </c>
    </row>
    <row r="51" spans="1:31" x14ac:dyDescent="0.2">
      <c r="F51" s="21"/>
      <c r="G51" s="2"/>
      <c r="H51" s="3"/>
      <c r="I51" s="2"/>
      <c r="J51" s="22"/>
      <c r="K51" s="22"/>
      <c r="L51" s="22"/>
      <c r="M51" s="23"/>
      <c r="N51" s="24"/>
      <c r="O51" s="25"/>
      <c r="P51" s="26"/>
      <c r="R51" s="26"/>
      <c r="S51" s="26"/>
      <c r="T51" s="25"/>
      <c r="U51" s="22"/>
      <c r="V51" s="26"/>
      <c r="Y51" s="27"/>
      <c r="Z51" s="28"/>
      <c r="AA51" s="29"/>
      <c r="AB51" s="30"/>
      <c r="AC51" s="16"/>
    </row>
    <row r="52" spans="1:31" x14ac:dyDescent="0.2">
      <c r="A52" t="s">
        <v>27</v>
      </c>
      <c r="B52" t="s">
        <v>85</v>
      </c>
      <c r="D52" t="s">
        <v>70</v>
      </c>
      <c r="E52" s="4">
        <v>1</v>
      </c>
      <c r="F52" s="21" t="s">
        <v>84</v>
      </c>
      <c r="G52" s="2">
        <v>44279</v>
      </c>
      <c r="H52" s="3">
        <v>0.5625</v>
      </c>
      <c r="I52" s="2">
        <v>44280</v>
      </c>
      <c r="J52" s="22">
        <v>4.2300000000000004</v>
      </c>
      <c r="K52" s="22">
        <v>1.8979999999999999</v>
      </c>
      <c r="L52" s="22">
        <v>2.33</v>
      </c>
      <c r="M52" s="23">
        <f t="shared" ref="M52:M53" si="15">J52-L52</f>
        <v>1.9000000000000004</v>
      </c>
      <c r="N52" s="24">
        <f t="shared" ref="N52:N53" si="16">(M52-K52)/M52*100</f>
        <v>0.10526315789476028</v>
      </c>
      <c r="O52" s="25">
        <v>1.86</v>
      </c>
      <c r="P52" s="26" t="s">
        <v>73</v>
      </c>
      <c r="Q52">
        <v>1.879</v>
      </c>
      <c r="R52" s="26" t="s">
        <v>73</v>
      </c>
      <c r="S52" s="26" t="s">
        <v>73</v>
      </c>
      <c r="T52" s="25">
        <v>1.1355</v>
      </c>
      <c r="U52" s="22">
        <v>1.1259999999999999</v>
      </c>
      <c r="V52" s="26" t="s">
        <v>73</v>
      </c>
      <c r="W52">
        <v>21.9</v>
      </c>
      <c r="X52">
        <v>-1.49</v>
      </c>
      <c r="Y52" s="27">
        <f t="shared" ref="Y52:Y53" si="17">M52-T52</f>
        <v>0.7645000000000004</v>
      </c>
      <c r="Z52" s="28">
        <f t="shared" ref="Z52:Z53" si="18">Y52/O52*100</f>
        <v>41.102150537634429</v>
      </c>
      <c r="AA52" s="29">
        <f t="shared" ref="AA52:AA53" si="19">Y52/T52*100</f>
        <v>67.327168648172659</v>
      </c>
      <c r="AB52" s="30">
        <f t="shared" ref="AB52:AB53" si="20">M52/O52</f>
        <v>1.0215053763440862</v>
      </c>
      <c r="AC52" s="16">
        <f t="shared" ref="AC52:AC53" si="21">T52/(O52*0.88)</f>
        <v>0.69373167155425219</v>
      </c>
      <c r="AD52" s="12">
        <v>-0.5</v>
      </c>
    </row>
    <row r="53" spans="1:31" x14ac:dyDescent="0.2">
      <c r="A53" t="s">
        <v>27</v>
      </c>
      <c r="B53" t="s">
        <v>86</v>
      </c>
      <c r="D53" t="s">
        <v>70</v>
      </c>
      <c r="E53">
        <v>1.4</v>
      </c>
      <c r="F53" s="21" t="s">
        <v>84</v>
      </c>
      <c r="G53" s="2">
        <v>44279</v>
      </c>
      <c r="H53" s="3">
        <v>0.56944444444444442</v>
      </c>
      <c r="I53" s="2">
        <v>44280</v>
      </c>
      <c r="J53" s="22">
        <v>3.5569999999999999</v>
      </c>
      <c r="K53" s="22">
        <v>1.2390000000000001</v>
      </c>
      <c r="L53" s="22">
        <v>2.3170000000000002</v>
      </c>
      <c r="M53" s="23">
        <f t="shared" si="15"/>
        <v>1.2399999999999998</v>
      </c>
      <c r="N53" s="24">
        <f t="shared" si="16"/>
        <v>8.0645161290295808E-2</v>
      </c>
      <c r="O53" s="25">
        <v>1.27</v>
      </c>
      <c r="P53" s="26" t="s">
        <v>73</v>
      </c>
      <c r="Q53">
        <v>1.2290000000000001</v>
      </c>
      <c r="R53" s="26" t="s">
        <v>73</v>
      </c>
      <c r="S53" s="26" t="s">
        <v>73</v>
      </c>
      <c r="T53" s="25">
        <v>0.67500000000000004</v>
      </c>
      <c r="U53" s="22">
        <v>0.66839999999999999</v>
      </c>
      <c r="V53" s="26" t="s">
        <v>73</v>
      </c>
      <c r="W53">
        <v>21.8</v>
      </c>
      <c r="X53">
        <v>-1.31</v>
      </c>
      <c r="Y53" s="27">
        <f t="shared" si="17"/>
        <v>0.56499999999999972</v>
      </c>
      <c r="Z53" s="28">
        <f t="shared" si="18"/>
        <v>44.488188976377927</v>
      </c>
      <c r="AA53" s="29">
        <f t="shared" si="19"/>
        <v>83.703703703703653</v>
      </c>
      <c r="AB53" s="30">
        <f t="shared" si="20"/>
        <v>0.97637795275590533</v>
      </c>
      <c r="AC53" s="16">
        <f t="shared" si="21"/>
        <v>0.60397279885468869</v>
      </c>
      <c r="AD53" s="12">
        <v>-0.5</v>
      </c>
    </row>
    <row r="54" spans="1:31" x14ac:dyDescent="0.2">
      <c r="A54" t="s">
        <v>27</v>
      </c>
      <c r="B54" t="s">
        <v>87</v>
      </c>
      <c r="D54" t="s">
        <v>70</v>
      </c>
      <c r="E54">
        <v>1.2</v>
      </c>
      <c r="F54" s="21" t="s">
        <v>84</v>
      </c>
      <c r="G54" s="2">
        <v>44348</v>
      </c>
      <c r="H54" s="3">
        <v>0.6875</v>
      </c>
      <c r="I54" s="2">
        <v>44350</v>
      </c>
      <c r="J54" s="22">
        <v>4.2030000000000003</v>
      </c>
      <c r="K54" s="22">
        <v>1.8560000000000001</v>
      </c>
      <c r="L54" s="22">
        <v>2.3450000000000002</v>
      </c>
      <c r="M54" s="23">
        <f>J54-L54</f>
        <v>1.8580000000000001</v>
      </c>
      <c r="N54" s="24">
        <f t="shared" ref="N54:N55" si="22">(M54-K54)/M54*100</f>
        <v>0.10764262648008621</v>
      </c>
      <c r="O54" s="25">
        <v>1.99</v>
      </c>
      <c r="P54" s="26" t="s">
        <v>73</v>
      </c>
      <c r="Q54">
        <v>1.921</v>
      </c>
      <c r="R54" s="26" t="s">
        <v>73</v>
      </c>
      <c r="S54" s="26" t="s">
        <v>73</v>
      </c>
      <c r="T54" s="31">
        <v>1.0599999999999987</v>
      </c>
      <c r="U54" s="32">
        <v>1.0599999999999987</v>
      </c>
      <c r="V54" s="26" t="s">
        <v>73</v>
      </c>
      <c r="W54" s="4">
        <v>22</v>
      </c>
      <c r="X54" s="16">
        <v>-1.1000000000000001</v>
      </c>
      <c r="Y54" s="27">
        <f t="shared" ref="Y54" si="23">M54-T54</f>
        <v>0.79800000000000137</v>
      </c>
      <c r="Z54" s="28">
        <f t="shared" ref="Z54:Z55" si="24">Y54/O54*100</f>
        <v>40.100502512562883</v>
      </c>
      <c r="AA54" s="29">
        <f t="shared" ref="AA54:AA55" si="25">Y54/T54*100</f>
        <v>75.283018867924739</v>
      </c>
      <c r="AB54" s="30">
        <f t="shared" ref="AB54:AB55" si="26">M54/O54</f>
        <v>0.93366834170854274</v>
      </c>
      <c r="AC54" s="16">
        <f t="shared" ref="AC54:AC55" si="27">T54/(O54*0.88)</f>
        <v>0.6052992233896749</v>
      </c>
      <c r="AD54">
        <v>-1</v>
      </c>
    </row>
    <row r="55" spans="1:31" x14ac:dyDescent="0.2">
      <c r="A55" t="s">
        <v>27</v>
      </c>
      <c r="B55" t="s">
        <v>88</v>
      </c>
      <c r="D55" t="s">
        <v>70</v>
      </c>
      <c r="E55" s="4">
        <v>2</v>
      </c>
      <c r="F55" s="21" t="s">
        <v>84</v>
      </c>
      <c r="G55" s="2">
        <v>44348</v>
      </c>
      <c r="H55" s="3">
        <v>0.6875</v>
      </c>
      <c r="I55" s="2">
        <v>44350</v>
      </c>
      <c r="J55" s="22">
        <v>3.585</v>
      </c>
      <c r="K55" s="22">
        <v>1.2450000000000001</v>
      </c>
      <c r="L55" s="22">
        <v>2.3380000000000001</v>
      </c>
      <c r="M55" s="23">
        <f t="shared" ref="M55" si="28">J55-L55</f>
        <v>1.2469999999999999</v>
      </c>
      <c r="N55" s="24">
        <f t="shared" si="22"/>
        <v>0.16038492381714353</v>
      </c>
      <c r="O55" s="25">
        <v>1.373</v>
      </c>
      <c r="P55" s="26" t="s">
        <v>73</v>
      </c>
      <c r="Q55" s="22">
        <v>1.29</v>
      </c>
      <c r="R55" s="26" t="s">
        <v>73</v>
      </c>
      <c r="S55" s="26" t="s">
        <v>73</v>
      </c>
      <c r="T55" s="25">
        <v>0.69000000000000128</v>
      </c>
      <c r="U55" s="22">
        <v>0.68000000000000105</v>
      </c>
      <c r="V55" s="26" t="s">
        <v>73</v>
      </c>
      <c r="W55" s="4">
        <v>22</v>
      </c>
      <c r="X55" s="16">
        <v>-0.9</v>
      </c>
      <c r="Y55" s="27">
        <f>M55-T55</f>
        <v>0.55699999999999861</v>
      </c>
      <c r="Z55" s="28">
        <f t="shared" si="24"/>
        <v>40.568099053168147</v>
      </c>
      <c r="AA55" s="29">
        <f t="shared" si="25"/>
        <v>80.724637681159066</v>
      </c>
      <c r="AB55" s="30">
        <f t="shared" si="26"/>
        <v>0.90823015294974496</v>
      </c>
      <c r="AC55" s="16">
        <f t="shared" si="27"/>
        <v>0.5710785936568904</v>
      </c>
      <c r="AD55">
        <v>-1</v>
      </c>
    </row>
    <row r="56" spans="1:31" x14ac:dyDescent="0.2">
      <c r="A56" t="s">
        <v>27</v>
      </c>
      <c r="B56" t="s">
        <v>87</v>
      </c>
      <c r="D56" t="s">
        <v>70</v>
      </c>
      <c r="E56">
        <v>1.2</v>
      </c>
      <c r="F56" s="21" t="s">
        <v>96</v>
      </c>
      <c r="G56" s="2">
        <v>44398</v>
      </c>
      <c r="H56" s="3">
        <v>0.41666666666666669</v>
      </c>
      <c r="I56" s="2">
        <v>44399</v>
      </c>
      <c r="J56" s="22">
        <v>3.9260000000000002</v>
      </c>
      <c r="K56" s="22">
        <v>1.5549999999999999</v>
      </c>
      <c r="L56" s="22">
        <v>2.3690000000000002</v>
      </c>
      <c r="M56" s="23">
        <f t="shared" ref="M56" si="29">J56-L56</f>
        <v>1.5569999999999999</v>
      </c>
      <c r="N56" s="24">
        <f t="shared" ref="N56" si="30">(M56-K56)/M56*100</f>
        <v>0.12845215157353898</v>
      </c>
      <c r="O56" s="25">
        <v>1.61</v>
      </c>
      <c r="P56" s="26" t="s">
        <v>73</v>
      </c>
      <c r="Q56" s="22">
        <v>1.5920000000000001</v>
      </c>
      <c r="R56" s="26" t="s">
        <v>73</v>
      </c>
      <c r="S56" s="26" t="s">
        <v>73</v>
      </c>
      <c r="T56" s="25">
        <v>0.78</v>
      </c>
      <c r="U56" s="26" t="s">
        <v>73</v>
      </c>
      <c r="V56" s="26" t="s">
        <v>73</v>
      </c>
      <c r="W56" s="4">
        <v>22</v>
      </c>
      <c r="X56" s="16">
        <v>-0.76</v>
      </c>
      <c r="Y56" s="27">
        <f t="shared" ref="Y56" si="31">M56-T56</f>
        <v>0.77699999999999991</v>
      </c>
      <c r="Z56" s="28">
        <f t="shared" ref="Z56" si="32">Y56/O56*100</f>
        <v>48.260869565217384</v>
      </c>
      <c r="AA56" s="29">
        <f t="shared" ref="AA56" si="33">Y56/T56*100</f>
        <v>99.615384615384599</v>
      </c>
      <c r="AB56" s="30">
        <f t="shared" ref="AB56" si="34">M56/O56</f>
        <v>0.96708074534161481</v>
      </c>
      <c r="AC56" s="16">
        <f t="shared" ref="AC56" si="35">T56/(O56*0.88)</f>
        <v>0.5505364201016375</v>
      </c>
      <c r="AD56">
        <v>-1.2000000000000002</v>
      </c>
    </row>
    <row r="57" spans="1:31" x14ac:dyDescent="0.2">
      <c r="A57" t="s">
        <v>27</v>
      </c>
      <c r="B57" t="s">
        <v>88</v>
      </c>
      <c r="D57" t="s">
        <v>70</v>
      </c>
      <c r="E57" s="4">
        <v>2</v>
      </c>
      <c r="F57" s="21" t="s">
        <v>95</v>
      </c>
      <c r="G57" s="2">
        <v>44398</v>
      </c>
      <c r="H57" s="3">
        <v>0.41666666666666669</v>
      </c>
      <c r="I57" s="2">
        <v>44399</v>
      </c>
      <c r="J57" s="22">
        <v>4.4290000000000003</v>
      </c>
      <c r="K57" s="22">
        <v>2.218</v>
      </c>
      <c r="L57" s="22">
        <v>2.2090000000000001</v>
      </c>
      <c r="M57" s="23">
        <f>J57-L57</f>
        <v>2.2200000000000002</v>
      </c>
      <c r="N57" s="24">
        <f>(M57-K57)/M57*100</f>
        <v>9.0090090090100161E-2</v>
      </c>
      <c r="O57" s="25">
        <v>2.35</v>
      </c>
      <c r="P57" s="26" t="s">
        <v>73</v>
      </c>
      <c r="Q57" s="22">
        <v>2.2810000000000001</v>
      </c>
      <c r="R57" s="26" t="s">
        <v>73</v>
      </c>
      <c r="S57" s="26" t="s">
        <v>73</v>
      </c>
      <c r="T57" s="25">
        <v>1.19</v>
      </c>
      <c r="U57" s="26" t="s">
        <v>73</v>
      </c>
      <c r="V57" s="26" t="s">
        <v>73</v>
      </c>
      <c r="W57" s="4">
        <v>22</v>
      </c>
      <c r="X57" s="16">
        <v>-1.08</v>
      </c>
      <c r="Y57" s="27">
        <f>M57-T57</f>
        <v>1.0300000000000002</v>
      </c>
      <c r="Z57" s="28">
        <f>Y57/O57*100</f>
        <v>43.829787234042563</v>
      </c>
      <c r="AA57" s="29">
        <f>Y57/T57*100</f>
        <v>86.554621848739515</v>
      </c>
      <c r="AB57" s="30">
        <f>M57/O57</f>
        <v>0.94468085106382982</v>
      </c>
      <c r="AC57" s="16">
        <f>T57/(O57*0.88)</f>
        <v>0.57543520309477747</v>
      </c>
      <c r="AD57">
        <v>-1.2000000000000002</v>
      </c>
    </row>
    <row r="58" spans="1:31" x14ac:dyDescent="0.2">
      <c r="A58" t="s">
        <v>27</v>
      </c>
      <c r="B58" t="s">
        <v>87</v>
      </c>
      <c r="D58" t="s">
        <v>70</v>
      </c>
      <c r="E58">
        <v>0.9</v>
      </c>
      <c r="F58" s="21" t="s">
        <v>99</v>
      </c>
      <c r="G58" s="2">
        <v>44434</v>
      </c>
      <c r="H58" s="3">
        <v>0.5625</v>
      </c>
      <c r="I58" s="2">
        <v>44435</v>
      </c>
      <c r="J58" s="22">
        <v>3.2629999999999999</v>
      </c>
      <c r="K58" s="22">
        <v>1.056</v>
      </c>
      <c r="L58" s="22">
        <v>2.2040000000000002</v>
      </c>
      <c r="M58" s="23">
        <f t="shared" ref="M58" si="36">J58-L58</f>
        <v>1.0589999999999997</v>
      </c>
      <c r="N58" s="24">
        <f t="shared" ref="N58" si="37">(M58-K58)/M58*100</f>
        <v>0.28328611898013883</v>
      </c>
      <c r="O58" s="25">
        <v>1.2350000000000001</v>
      </c>
      <c r="P58" s="26" t="s">
        <v>73</v>
      </c>
      <c r="Q58" s="22">
        <v>1.103</v>
      </c>
      <c r="R58" s="26" t="s">
        <v>73</v>
      </c>
      <c r="S58" s="26" t="s">
        <v>73</v>
      </c>
      <c r="T58" s="23">
        <v>0.57999999999999996</v>
      </c>
      <c r="U58" s="26" t="s">
        <v>73</v>
      </c>
      <c r="V58" s="26" t="s">
        <v>73</v>
      </c>
      <c r="W58" s="4">
        <v>22.1</v>
      </c>
      <c r="X58" s="16">
        <v>-0.99</v>
      </c>
      <c r="Y58" s="27">
        <f t="shared" ref="Y58" si="38">M58-T58</f>
        <v>0.47899999999999976</v>
      </c>
      <c r="Z58" s="28">
        <f t="shared" ref="Z58" si="39">Y58/O58*100</f>
        <v>38.785425101214557</v>
      </c>
      <c r="AA58" s="29">
        <f t="shared" ref="AA58" si="40">Y58/T58*100</f>
        <v>82.586206896551687</v>
      </c>
      <c r="AB58" s="30">
        <f t="shared" ref="AB58" si="41">M58/O58</f>
        <v>0.8574898785425098</v>
      </c>
      <c r="AC58" s="16">
        <f>T58/(O58*0.88)</f>
        <v>0.5336768494663231</v>
      </c>
      <c r="AD58">
        <v>-2</v>
      </c>
    </row>
    <row r="59" spans="1:31" x14ac:dyDescent="0.2">
      <c r="A59" t="s">
        <v>27</v>
      </c>
      <c r="B59" t="s">
        <v>88</v>
      </c>
      <c r="D59" t="s">
        <v>70</v>
      </c>
      <c r="E59" s="4">
        <v>0.9</v>
      </c>
      <c r="F59" s="21" t="s">
        <v>98</v>
      </c>
      <c r="G59" s="2">
        <v>44434</v>
      </c>
      <c r="H59" s="3">
        <v>0.5625</v>
      </c>
      <c r="I59" s="2">
        <v>44435</v>
      </c>
      <c r="J59" s="22">
        <v>4.6580000000000004</v>
      </c>
      <c r="K59" s="22">
        <v>2.468</v>
      </c>
      <c r="L59" s="22">
        <v>2.1890000000000001</v>
      </c>
      <c r="M59" s="23">
        <f>J59-L59</f>
        <v>2.4690000000000003</v>
      </c>
      <c r="N59" s="24">
        <f>(M59-K59)/M59*100</f>
        <v>4.0502227622532763E-2</v>
      </c>
      <c r="O59" s="25">
        <v>2.7010000000000001</v>
      </c>
      <c r="P59" s="26" t="s">
        <v>73</v>
      </c>
      <c r="Q59" s="22">
        <v>2.5609999999999999</v>
      </c>
      <c r="R59" s="26" t="s">
        <v>73</v>
      </c>
      <c r="S59" s="26" t="s">
        <v>73</v>
      </c>
      <c r="T59" s="23">
        <v>1.42</v>
      </c>
      <c r="U59" s="26" t="s">
        <v>73</v>
      </c>
      <c r="V59" s="26" t="s">
        <v>73</v>
      </c>
      <c r="W59" s="4">
        <v>22.1</v>
      </c>
      <c r="X59" s="16">
        <v>-1.2</v>
      </c>
      <c r="Y59" s="27">
        <f>M59-T59</f>
        <v>1.0490000000000004</v>
      </c>
      <c r="Z59" s="28">
        <f>Y59/O59*100</f>
        <v>38.837467604590906</v>
      </c>
      <c r="AA59" s="29">
        <f>Y59/T59*100</f>
        <v>73.873239436619755</v>
      </c>
      <c r="AB59" s="30">
        <f>M59/O59</f>
        <v>0.91410588670862647</v>
      </c>
      <c r="AC59" s="16">
        <f>T59/(O59*0.88)</f>
        <v>0.59742183029854268</v>
      </c>
      <c r="AD59">
        <v>-2</v>
      </c>
    </row>
    <row r="60" spans="1:31" x14ac:dyDescent="0.2">
      <c r="A60" t="s">
        <v>27</v>
      </c>
      <c r="B60" t="s">
        <v>87</v>
      </c>
      <c r="D60" t="s">
        <v>70</v>
      </c>
      <c r="E60">
        <v>1.5</v>
      </c>
      <c r="F60" s="26">
        <v>4</v>
      </c>
      <c r="G60" s="2">
        <v>44726</v>
      </c>
      <c r="H60" s="3">
        <v>0.60416666666666663</v>
      </c>
      <c r="I60" s="2">
        <v>44728</v>
      </c>
      <c r="J60" s="22">
        <v>4.351</v>
      </c>
      <c r="K60" s="22">
        <v>2.0070000000000001</v>
      </c>
      <c r="L60" s="22">
        <v>2.34</v>
      </c>
      <c r="M60" s="23">
        <f t="shared" ref="M60" si="42">J60-L60</f>
        <v>2.0110000000000001</v>
      </c>
      <c r="N60" s="24">
        <f t="shared" ref="N60" si="43">(M60-K60)/M60*100</f>
        <v>0.1989060169070116</v>
      </c>
      <c r="O60" s="1">
        <v>2.0179999999999998</v>
      </c>
      <c r="P60" s="26" t="s">
        <v>73</v>
      </c>
      <c r="Q60" s="22">
        <v>2.0369999999999999</v>
      </c>
      <c r="R60" s="26" t="s">
        <v>73</v>
      </c>
      <c r="S60" s="26" t="s">
        <v>73</v>
      </c>
      <c r="T60" s="25">
        <f>26.04-25.01</f>
        <v>1.0299999999999976</v>
      </c>
      <c r="U60" s="26" t="s">
        <v>73</v>
      </c>
      <c r="V60" s="26" t="s">
        <v>73</v>
      </c>
      <c r="W60" s="4">
        <v>21.9</v>
      </c>
      <c r="X60" s="16">
        <v>-0.77</v>
      </c>
      <c r="Y60" s="27">
        <f>M60-T60</f>
        <v>0.98100000000000254</v>
      </c>
      <c r="Z60" s="28">
        <f t="shared" ref="Z60" si="44">Y60/O60*100</f>
        <v>48.612487611496661</v>
      </c>
      <c r="AA60" s="29">
        <f>Y60/T60*100</f>
        <v>95.24271844660241</v>
      </c>
      <c r="AB60" s="30">
        <f t="shared" ref="AB60" si="45">M60/O60</f>
        <v>0.99653121902874153</v>
      </c>
      <c r="AC60" s="16">
        <f t="shared" ref="AC60" si="46">T60/(O60*0.88)</f>
        <v>0.58000720785656235</v>
      </c>
      <c r="AD60">
        <v>-2.3000000000000003</v>
      </c>
    </row>
    <row r="61" spans="1:31" x14ac:dyDescent="0.2">
      <c r="A61" t="s">
        <v>27</v>
      </c>
      <c r="B61" t="s">
        <v>88</v>
      </c>
      <c r="D61" t="s">
        <v>70</v>
      </c>
      <c r="E61">
        <v>1.3</v>
      </c>
      <c r="F61" s="26" t="s">
        <v>84</v>
      </c>
      <c r="G61" s="2">
        <v>44726</v>
      </c>
      <c r="H61" s="3">
        <v>0.58333333333333337</v>
      </c>
      <c r="I61" s="2">
        <v>44728</v>
      </c>
      <c r="J61" s="22">
        <v>3.294</v>
      </c>
      <c r="K61" s="22">
        <v>1.18</v>
      </c>
      <c r="L61" s="22">
        <v>2.1110000000000002</v>
      </c>
      <c r="M61" s="23">
        <f>J61-L61</f>
        <v>1.1829999999999998</v>
      </c>
      <c r="N61" s="24">
        <f>(M61-K61)/M61*100</f>
        <v>0.25359256128485985</v>
      </c>
      <c r="O61" s="1">
        <v>1.2649999999999999</v>
      </c>
      <c r="P61" s="26" t="s">
        <v>73</v>
      </c>
      <c r="Q61" s="22">
        <v>1.256</v>
      </c>
      <c r="R61" s="26" t="s">
        <v>73</v>
      </c>
      <c r="S61" s="26" t="s">
        <v>73</v>
      </c>
      <c r="T61" s="25">
        <f>25.6-24.91</f>
        <v>0.69000000000000128</v>
      </c>
      <c r="U61" s="26" t="s">
        <v>73</v>
      </c>
      <c r="V61" s="26" t="s">
        <v>73</v>
      </c>
      <c r="W61" s="4">
        <v>21.9</v>
      </c>
      <c r="X61" s="16">
        <v>-1.36</v>
      </c>
      <c r="Y61" s="27">
        <f>M61-T61</f>
        <v>0.49299999999999855</v>
      </c>
      <c r="Z61" s="28">
        <f>Y61/O61*100</f>
        <v>38.97233201581016</v>
      </c>
      <c r="AA61" s="29">
        <f>Y61/T61*100</f>
        <v>71.449275362318502</v>
      </c>
      <c r="AB61" s="30">
        <f>M61/O61</f>
        <v>0.93517786561264815</v>
      </c>
      <c r="AC61" s="16">
        <f>T61/(O61*0.88)</f>
        <v>0.61983471074380281</v>
      </c>
      <c r="AD61">
        <v>-2.3000000000000003</v>
      </c>
    </row>
    <row r="62" spans="1:31" x14ac:dyDescent="0.2">
      <c r="A62" t="s">
        <v>27</v>
      </c>
      <c r="B62" t="s">
        <v>87</v>
      </c>
      <c r="D62" t="s">
        <v>70</v>
      </c>
      <c r="E62">
        <v>1.5</v>
      </c>
      <c r="F62" s="26" t="s">
        <v>84</v>
      </c>
      <c r="G62" s="2">
        <v>44753</v>
      </c>
      <c r="H62" s="3">
        <v>0.66666666666666663</v>
      </c>
      <c r="I62" s="2">
        <v>44764</v>
      </c>
      <c r="J62" s="22">
        <v>3.363</v>
      </c>
      <c r="K62" s="22">
        <v>1.2490000000000001</v>
      </c>
      <c r="L62" s="22">
        <v>2.1110000000000002</v>
      </c>
      <c r="M62" s="23">
        <f>J62-L62</f>
        <v>1.2519999999999998</v>
      </c>
      <c r="N62" s="24">
        <f>(M62-K62)/M62*100</f>
        <v>0.23961661341850402</v>
      </c>
      <c r="O62" s="1">
        <v>1.2190000000000001</v>
      </c>
      <c r="P62" s="26" t="s">
        <v>73</v>
      </c>
      <c r="Q62" s="22">
        <v>1.2549999999999999</v>
      </c>
      <c r="R62" s="26" t="s">
        <v>73</v>
      </c>
      <c r="S62" s="26" t="s">
        <v>73</v>
      </c>
      <c r="T62" s="1">
        <v>0.68799999999999994</v>
      </c>
      <c r="U62" s="26" t="s">
        <v>73</v>
      </c>
      <c r="V62" s="26" t="s">
        <v>73</v>
      </c>
      <c r="W62" s="4">
        <v>21.8</v>
      </c>
      <c r="X62" s="16">
        <v>-0.37</v>
      </c>
      <c r="Y62" s="27">
        <f>M62-T62</f>
        <v>0.56399999999999983</v>
      </c>
      <c r="Z62" s="28">
        <f t="shared" ref="Z62" si="47">Y62/O62*100</f>
        <v>46.26743232157505</v>
      </c>
      <c r="AA62" s="29">
        <f>Y62/T62*100</f>
        <v>81.976744186046488</v>
      </c>
      <c r="AB62" s="30">
        <f t="shared" ref="AB62" si="48">M62/O62</f>
        <v>1.0270713699753895</v>
      </c>
      <c r="AC62" s="16">
        <f t="shared" ref="AC62" si="49">T62/(O62*0.88)</f>
        <v>0.64136028040868065</v>
      </c>
      <c r="AD62">
        <v>-3</v>
      </c>
    </row>
    <row r="63" spans="1:31" x14ac:dyDescent="0.2">
      <c r="A63" t="s">
        <v>27</v>
      </c>
      <c r="B63" t="s">
        <v>88</v>
      </c>
      <c r="D63" t="s">
        <v>70</v>
      </c>
      <c r="E63">
        <v>1.3</v>
      </c>
      <c r="F63" s="26" t="s">
        <v>102</v>
      </c>
      <c r="G63" s="2">
        <v>44753</v>
      </c>
      <c r="H63" s="3">
        <v>0.66666666666666663</v>
      </c>
      <c r="I63" s="2">
        <v>44764</v>
      </c>
      <c r="J63" s="22">
        <v>3.9620000000000002</v>
      </c>
      <c r="K63" s="22">
        <v>1.619</v>
      </c>
      <c r="L63" s="22">
        <v>2.34</v>
      </c>
      <c r="M63" s="23">
        <f>J63-L63</f>
        <v>1.6220000000000003</v>
      </c>
      <c r="N63" s="24">
        <f>(M63-K63)/M63*100</f>
        <v>0.18495684340322657</v>
      </c>
      <c r="O63" s="1">
        <v>1.7649999999999999</v>
      </c>
      <c r="P63" s="26" t="s">
        <v>73</v>
      </c>
      <c r="Q63" s="22">
        <v>1.667</v>
      </c>
      <c r="R63" s="26" t="s">
        <v>73</v>
      </c>
      <c r="S63" s="26" t="s">
        <v>73</v>
      </c>
      <c r="T63" s="1">
        <v>0.93400000000000005</v>
      </c>
      <c r="U63" s="26" t="s">
        <v>73</v>
      </c>
      <c r="V63" s="26" t="s">
        <v>73</v>
      </c>
      <c r="W63" s="4">
        <v>21.9</v>
      </c>
      <c r="X63" s="16">
        <v>-0.99</v>
      </c>
      <c r="Y63" s="27">
        <f>M63-T63</f>
        <v>0.68800000000000028</v>
      </c>
      <c r="Z63" s="28">
        <f>Y63/O63*100</f>
        <v>38.980169971671408</v>
      </c>
      <c r="AA63" s="29">
        <f>Y63/T63*100</f>
        <v>73.661670235546069</v>
      </c>
      <c r="AB63" s="30">
        <f>M63/O63</f>
        <v>0.91898016997167165</v>
      </c>
      <c r="AC63" s="16">
        <f>T63/(O63*0.88)</f>
        <v>0.60133917074427001</v>
      </c>
      <c r="AD63">
        <v>-3</v>
      </c>
    </row>
    <row r="64" spans="1:31" x14ac:dyDescent="0.2">
      <c r="F64" s="26"/>
      <c r="G64" s="2"/>
      <c r="H64" s="3"/>
      <c r="I64" s="2"/>
      <c r="J64" s="22"/>
      <c r="K64" s="22"/>
      <c r="L64" s="22"/>
      <c r="M64" s="23"/>
      <c r="N64" s="24"/>
      <c r="O64" s="1"/>
      <c r="P64" s="26"/>
      <c r="Q64" s="22"/>
      <c r="R64" s="26"/>
      <c r="S64" s="26"/>
      <c r="T64" s="1"/>
      <c r="U64" s="26"/>
      <c r="V64" s="26"/>
      <c r="W64" s="4"/>
      <c r="X64" s="16"/>
      <c r="Y64" s="27"/>
      <c r="Z64" s="28"/>
      <c r="AA64" s="29"/>
      <c r="AB64" s="14">
        <f>AVERAGE(AB52:AB63)</f>
        <v>0.95007498416694258</v>
      </c>
      <c r="AC64" s="14">
        <f>AVERAGE(AC52:AC63)</f>
        <v>0.59780783001417526</v>
      </c>
    </row>
    <row r="66" spans="1:32" x14ac:dyDescent="0.2">
      <c r="A66" t="s">
        <v>91</v>
      </c>
      <c r="B66">
        <v>1</v>
      </c>
      <c r="C66" t="s">
        <v>1</v>
      </c>
      <c r="D66" t="s">
        <v>34</v>
      </c>
      <c r="E66" s="4">
        <v>1.2</v>
      </c>
      <c r="F66" s="21" t="s">
        <v>92</v>
      </c>
      <c r="G66" s="2">
        <v>44370</v>
      </c>
      <c r="H66" s="3">
        <v>0.6875</v>
      </c>
      <c r="I66" s="2">
        <v>44371</v>
      </c>
      <c r="J66" s="22">
        <v>2.9340000000000002</v>
      </c>
      <c r="K66" s="22">
        <v>0.72599999999999998</v>
      </c>
      <c r="L66" s="22">
        <v>2.2050000000000001</v>
      </c>
      <c r="M66" s="23">
        <f>J66-L66</f>
        <v>0.72900000000000009</v>
      </c>
      <c r="N66" s="24">
        <f>(M66-K66)/M66*100</f>
        <v>0.41152263374487152</v>
      </c>
      <c r="O66" s="25">
        <v>1.1850000000000001</v>
      </c>
      <c r="P66" s="26" t="s">
        <v>73</v>
      </c>
      <c r="Q66" s="22">
        <v>0.81</v>
      </c>
      <c r="R66" s="26" t="s">
        <v>73</v>
      </c>
      <c r="S66" s="26" t="s">
        <v>73</v>
      </c>
      <c r="T66" s="25">
        <v>0.42</v>
      </c>
      <c r="U66" s="26" t="s">
        <v>73</v>
      </c>
      <c r="V66" s="26" t="s">
        <v>73</v>
      </c>
      <c r="W66" s="4">
        <v>22</v>
      </c>
      <c r="X66" s="16">
        <v>-0.13</v>
      </c>
      <c r="Y66" s="27">
        <f>M66-T66</f>
        <v>0.30900000000000011</v>
      </c>
      <c r="Z66" s="28">
        <f>Y66/O66*100</f>
        <v>26.075949367088612</v>
      </c>
      <c r="AA66" s="29">
        <f>Y66/T66*100</f>
        <v>73.571428571428598</v>
      </c>
      <c r="AB66" s="30">
        <f>M66/O66</f>
        <v>0.61518987341772158</v>
      </c>
      <c r="AC66" s="16">
        <f>T66/(O66*0.88)</f>
        <v>0.40276179516685845</v>
      </c>
      <c r="AD66" s="33" t="s">
        <v>94</v>
      </c>
      <c r="AE66" s="33"/>
      <c r="AF66" s="33"/>
    </row>
    <row r="67" spans="1:32" x14ac:dyDescent="0.2">
      <c r="A67" t="s">
        <v>91</v>
      </c>
      <c r="B67">
        <v>1</v>
      </c>
      <c r="C67" t="s">
        <v>1</v>
      </c>
      <c r="D67" t="s">
        <v>34</v>
      </c>
      <c r="E67" s="4">
        <v>1.2</v>
      </c>
      <c r="F67" s="21" t="s">
        <v>92</v>
      </c>
      <c r="G67" s="2">
        <v>44370</v>
      </c>
      <c r="H67" s="3">
        <v>0.6875</v>
      </c>
      <c r="I67" s="2">
        <v>44371</v>
      </c>
      <c r="J67" s="22">
        <v>3.5169999999999999</v>
      </c>
      <c r="K67" s="22">
        <v>1.3069999999999999</v>
      </c>
      <c r="L67" s="22">
        <v>2.2080000000000002</v>
      </c>
      <c r="M67" s="23">
        <f>J67-L67</f>
        <v>1.3089999999999997</v>
      </c>
      <c r="N67" s="24">
        <f>(M67-K67)/M67*100</f>
        <v>0.15278838808248896</v>
      </c>
      <c r="O67" s="25">
        <v>1.39</v>
      </c>
      <c r="P67" s="26" t="s">
        <v>73</v>
      </c>
      <c r="Q67" s="22">
        <v>1.335</v>
      </c>
      <c r="R67" s="26" t="s">
        <v>73</v>
      </c>
      <c r="S67" s="26" t="s">
        <v>73</v>
      </c>
      <c r="T67" s="25">
        <v>0.47</v>
      </c>
      <c r="U67" s="26" t="s">
        <v>73</v>
      </c>
      <c r="V67" s="26" t="s">
        <v>73</v>
      </c>
      <c r="W67" s="4">
        <v>22</v>
      </c>
      <c r="X67" s="16">
        <v>-0.12</v>
      </c>
      <c r="Y67" s="27">
        <f>M67-T67</f>
        <v>0.83899999999999975</v>
      </c>
      <c r="Z67" s="28">
        <f>Y67/O67*100</f>
        <v>60.359712230215813</v>
      </c>
      <c r="AA67" s="29">
        <f>Y67/T67*100</f>
        <v>178.5106382978723</v>
      </c>
      <c r="AB67" s="30">
        <f>M67/O67</f>
        <v>0.94172661870503582</v>
      </c>
      <c r="AC67" s="16">
        <f>T67/(O67*0.88)</f>
        <v>0.38423806409417921</v>
      </c>
      <c r="AD67" s="33" t="s">
        <v>93</v>
      </c>
      <c r="AE67" s="33"/>
      <c r="AF67" s="33"/>
    </row>
  </sheetData>
  <pageMargins left="0.7" right="0.7" top="0.78740157499999996" bottom="0.78740157499999996" header="0.3" footer="0.3"/>
  <pageSetup paperSize="9" scale="33" orientation="landscape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Walthert</dc:creator>
  <cp:lastModifiedBy>Lorenz Walthert</cp:lastModifiedBy>
  <cp:lastPrinted>2021-03-25T09:22:37Z</cp:lastPrinted>
  <dcterms:created xsi:type="dcterms:W3CDTF">2021-01-07T10:33:33Z</dcterms:created>
  <dcterms:modified xsi:type="dcterms:W3CDTF">2024-08-20T20:20:57Z</dcterms:modified>
</cp:coreProperties>
</file>