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Projet_Séries_Temporelles\"/>
    </mc:Choice>
  </mc:AlternateContent>
  <xr:revisionPtr revIDLastSave="0" documentId="13_ncr:1_{FCB56578-C95E-4241-B291-3AD60F1C9DC0}" xr6:coauthVersionLast="36" xr6:coauthVersionMax="36" xr10:uidLastSave="{00000000-0000-0000-0000-000000000000}"/>
  <bookViews>
    <workbookView xWindow="0" yWindow="0" windowWidth="17256" windowHeight="5064" firstSheet="8" activeTab="8" xr2:uid="{BE3D3FCD-8E30-48B9-8D07-E31E2F565559}"/>
  </bookViews>
  <sheets>
    <sheet name="Dataset" sheetId="1" r:id="rId1"/>
    <sheet name="Partie 1" sheetId="2" r:id="rId2"/>
    <sheet name="Tableau de Buys-Ballot" sheetId="3" r:id="rId3"/>
    <sheet name="Trend max-min" sheetId="4" r:id="rId4"/>
    <sheet name="Partie 2 - Moyennes Mobiles" sheetId="6" r:id="rId5"/>
    <sheet name="Xt_CVS MoyMob" sheetId="7" r:id="rId6"/>
    <sheet name="Prevision MoyMob" sheetId="8" r:id="rId7"/>
    <sheet name="Partie 2 - Régression linéaire" sheetId="9" r:id="rId8"/>
    <sheet name="Partie 3 - Lissage exp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10" l="1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85" i="10"/>
  <c r="B85" i="10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81" i="10"/>
  <c r="B80" i="10"/>
  <c r="N12" i="10"/>
  <c r="N13" i="10"/>
  <c r="N10" i="10"/>
  <c r="N9" i="10"/>
  <c r="N8" i="10"/>
  <c r="N7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3" i="10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4" i="10"/>
  <c r="G3" i="10"/>
  <c r="F5" i="10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4" i="10"/>
  <c r="F3" i="10"/>
  <c r="E16" i="10"/>
  <c r="E17" i="10"/>
  <c r="E29" i="10" s="1"/>
  <c r="E41" i="10" s="1"/>
  <c r="E53" i="10" s="1"/>
  <c r="E65" i="10" s="1"/>
  <c r="E18" i="10"/>
  <c r="E19" i="10"/>
  <c r="E20" i="10"/>
  <c r="E32" i="10" s="1"/>
  <c r="E44" i="10" s="1"/>
  <c r="E56" i="10" s="1"/>
  <c r="E68" i="10" s="1"/>
  <c r="E21" i="10"/>
  <c r="E22" i="10"/>
  <c r="E34" i="10" s="1"/>
  <c r="E46" i="10" s="1"/>
  <c r="E58" i="10" s="1"/>
  <c r="E70" i="10" s="1"/>
  <c r="E23" i="10"/>
  <c r="E35" i="10" s="1"/>
  <c r="E47" i="10" s="1"/>
  <c r="E59" i="10" s="1"/>
  <c r="E71" i="10" s="1"/>
  <c r="E24" i="10"/>
  <c r="E25" i="10"/>
  <c r="E37" i="10" s="1"/>
  <c r="E49" i="10" s="1"/>
  <c r="E61" i="10" s="1"/>
  <c r="E73" i="10" s="1"/>
  <c r="E26" i="10"/>
  <c r="E27" i="10"/>
  <c r="E28" i="10"/>
  <c r="E40" i="10" s="1"/>
  <c r="E52" i="10" s="1"/>
  <c r="E64" i="10" s="1"/>
  <c r="E30" i="10"/>
  <c r="E42" i="10" s="1"/>
  <c r="E54" i="10" s="1"/>
  <c r="E66" i="10" s="1"/>
  <c r="E31" i="10"/>
  <c r="E43" i="10" s="1"/>
  <c r="E55" i="10" s="1"/>
  <c r="E67" i="10" s="1"/>
  <c r="E33" i="10"/>
  <c r="E45" i="10" s="1"/>
  <c r="E57" i="10" s="1"/>
  <c r="E69" i="10" s="1"/>
  <c r="E36" i="10"/>
  <c r="E48" i="10" s="1"/>
  <c r="E60" i="10" s="1"/>
  <c r="E72" i="10" s="1"/>
  <c r="E38" i="10"/>
  <c r="E50" i="10" s="1"/>
  <c r="E62" i="10" s="1"/>
  <c r="E74" i="10" s="1"/>
  <c r="E39" i="10"/>
  <c r="E51" i="10" s="1"/>
  <c r="E63" i="10" s="1"/>
  <c r="E15" i="10"/>
  <c r="E4" i="10"/>
  <c r="E5" i="10"/>
  <c r="E6" i="10"/>
  <c r="E7" i="10"/>
  <c r="E8" i="10"/>
  <c r="E9" i="10"/>
  <c r="E10" i="10"/>
  <c r="E11" i="10"/>
  <c r="E12" i="10"/>
  <c r="E13" i="10"/>
  <c r="E14" i="10"/>
  <c r="E3" i="10"/>
  <c r="N4" i="10"/>
  <c r="D14" i="10"/>
  <c r="D13" i="10"/>
  <c r="D12" i="10"/>
  <c r="D11" i="10"/>
  <c r="D10" i="10"/>
  <c r="D9" i="10"/>
  <c r="D8" i="10"/>
  <c r="D7" i="10"/>
  <c r="D6" i="10"/>
  <c r="D5" i="10"/>
  <c r="D4" i="10"/>
  <c r="D3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4" i="10"/>
  <c r="F105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80" i="9"/>
  <c r="D94" i="9"/>
  <c r="D95" i="9"/>
  <c r="D96" i="9"/>
  <c r="D97" i="9"/>
  <c r="D98" i="9"/>
  <c r="D99" i="9"/>
  <c r="D100" i="9"/>
  <c r="D101" i="9"/>
  <c r="D102" i="9"/>
  <c r="D103" i="9"/>
  <c r="D104" i="9"/>
  <c r="D93" i="9"/>
  <c r="D81" i="9"/>
  <c r="D82" i="9"/>
  <c r="D83" i="9"/>
  <c r="D84" i="9"/>
  <c r="D85" i="9"/>
  <c r="D86" i="9"/>
  <c r="D87" i="9"/>
  <c r="D88" i="9"/>
  <c r="D89" i="9"/>
  <c r="D90" i="9"/>
  <c r="D91" i="9"/>
  <c r="D92" i="9"/>
  <c r="D80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E87" i="6" s="1"/>
  <c r="D86" i="6"/>
  <c r="E86" i="6" s="1"/>
  <c r="D85" i="6"/>
  <c r="E85" i="6" s="1"/>
  <c r="D84" i="6"/>
  <c r="E84" i="6" s="1"/>
  <c r="D83" i="6"/>
  <c r="E83" i="6" s="1"/>
  <c r="D82" i="6"/>
  <c r="E82" i="6" s="1"/>
  <c r="G32" i="6"/>
  <c r="D9" i="6"/>
  <c r="E9" i="6" s="1"/>
  <c r="F9" i="6" s="1"/>
  <c r="D68" i="6"/>
  <c r="F10" i="6"/>
  <c r="K7" i="9"/>
  <c r="K13" i="9" s="1"/>
  <c r="K8" i="9"/>
  <c r="D3" i="9"/>
  <c r="B82" i="6"/>
  <c r="B83" i="6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80" i="9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K6" i="9"/>
  <c r="K5" i="9"/>
  <c r="K4" i="9"/>
  <c r="K12" i="9" l="1"/>
  <c r="B78" i="6"/>
  <c r="F5" i="9" l="1"/>
  <c r="F13" i="9"/>
  <c r="F21" i="9"/>
  <c r="F29" i="9"/>
  <c r="F37" i="9"/>
  <c r="F45" i="9"/>
  <c r="F53" i="9"/>
  <c r="F61" i="9"/>
  <c r="F69" i="9"/>
  <c r="F15" i="9"/>
  <c r="F39" i="9"/>
  <c r="F55" i="9"/>
  <c r="F71" i="9"/>
  <c r="F64" i="9"/>
  <c r="F43" i="9"/>
  <c r="F67" i="9"/>
  <c r="F4" i="9"/>
  <c r="F20" i="9"/>
  <c r="F36" i="9"/>
  <c r="F60" i="9"/>
  <c r="F6" i="9"/>
  <c r="F14" i="9"/>
  <c r="F22" i="9"/>
  <c r="F30" i="9"/>
  <c r="F38" i="9"/>
  <c r="F46" i="9"/>
  <c r="F54" i="9"/>
  <c r="F62" i="9"/>
  <c r="F70" i="9"/>
  <c r="F7" i="9"/>
  <c r="F23" i="9"/>
  <c r="F31" i="9"/>
  <c r="F47" i="9"/>
  <c r="F63" i="9"/>
  <c r="F8" i="9"/>
  <c r="F16" i="9"/>
  <c r="F24" i="9"/>
  <c r="F32" i="9"/>
  <c r="F40" i="9"/>
  <c r="F48" i="9"/>
  <c r="F56" i="9"/>
  <c r="F72" i="9"/>
  <c r="F11" i="9"/>
  <c r="F19" i="9"/>
  <c r="F27" i="9"/>
  <c r="F35" i="9"/>
  <c r="F51" i="9"/>
  <c r="F59" i="9"/>
  <c r="F3" i="9"/>
  <c r="F12" i="9"/>
  <c r="F28" i="9"/>
  <c r="F44" i="9"/>
  <c r="F52" i="9"/>
  <c r="F68" i="9"/>
  <c r="F9" i="9"/>
  <c r="F17" i="9"/>
  <c r="F25" i="9"/>
  <c r="F33" i="9"/>
  <c r="F41" i="9"/>
  <c r="F49" i="9"/>
  <c r="F57" i="9"/>
  <c r="F65" i="9"/>
  <c r="F73" i="9"/>
  <c r="B77" i="6"/>
  <c r="F10" i="9"/>
  <c r="F18" i="9"/>
  <c r="F26" i="9"/>
  <c r="F34" i="9"/>
  <c r="F42" i="9"/>
  <c r="F50" i="9"/>
  <c r="F58" i="9"/>
  <c r="F66" i="9"/>
  <c r="F74" i="9"/>
  <c r="E5" i="9"/>
  <c r="E13" i="9"/>
  <c r="E6" i="9"/>
  <c r="E14" i="9"/>
  <c r="E4" i="9"/>
  <c r="E7" i="9"/>
  <c r="E12" i="9"/>
  <c r="E8" i="9"/>
  <c r="E9" i="9"/>
  <c r="E10" i="9"/>
  <c r="E11" i="9"/>
  <c r="E3" i="9"/>
  <c r="E24" i="9" l="1"/>
  <c r="G12" i="9"/>
  <c r="G7" i="9"/>
  <c r="E19" i="9"/>
  <c r="E16" i="9"/>
  <c r="G4" i="9"/>
  <c r="K9" i="9"/>
  <c r="G3" i="9"/>
  <c r="E15" i="9"/>
  <c r="G14" i="9"/>
  <c r="E26" i="9"/>
  <c r="E23" i="9"/>
  <c r="G11" i="9"/>
  <c r="E18" i="9"/>
  <c r="G6" i="9"/>
  <c r="G8" i="9"/>
  <c r="E20" i="9"/>
  <c r="E22" i="9"/>
  <c r="G10" i="9"/>
  <c r="E25" i="9"/>
  <c r="G13" i="9"/>
  <c r="G9" i="9"/>
  <c r="E21" i="9"/>
  <c r="E17" i="9"/>
  <c r="G5" i="9"/>
  <c r="E33" i="9" l="1"/>
  <c r="G21" i="9"/>
  <c r="E37" i="9"/>
  <c r="G25" i="9"/>
  <c r="E35" i="9"/>
  <c r="G23" i="9"/>
  <c r="E31" i="9"/>
  <c r="G19" i="9"/>
  <c r="E30" i="9"/>
  <c r="G18" i="9"/>
  <c r="E29" i="9"/>
  <c r="G17" i="9"/>
  <c r="G16" i="9"/>
  <c r="E28" i="9"/>
  <c r="E34" i="9"/>
  <c r="G22" i="9"/>
  <c r="E38" i="9"/>
  <c r="G26" i="9"/>
  <c r="E32" i="9"/>
  <c r="G20" i="9"/>
  <c r="G15" i="9"/>
  <c r="E27" i="9"/>
  <c r="G24" i="9"/>
  <c r="E36" i="9"/>
  <c r="E47" i="9" l="1"/>
  <c r="G35" i="9"/>
  <c r="G28" i="9"/>
  <c r="E40" i="9"/>
  <c r="E48" i="9"/>
  <c r="G36" i="9"/>
  <c r="E43" i="9"/>
  <c r="G31" i="9"/>
  <c r="G32" i="9"/>
  <c r="E44" i="9"/>
  <c r="E41" i="9"/>
  <c r="G29" i="9"/>
  <c r="E49" i="9"/>
  <c r="G37" i="9"/>
  <c r="E39" i="9"/>
  <c r="G27" i="9"/>
  <c r="E46" i="9"/>
  <c r="G34" i="9"/>
  <c r="E50" i="9"/>
  <c r="G38" i="9"/>
  <c r="E42" i="9"/>
  <c r="G30" i="9"/>
  <c r="E45" i="9"/>
  <c r="G33" i="9"/>
  <c r="E57" i="9" l="1"/>
  <c r="G45" i="9"/>
  <c r="E51" i="9"/>
  <c r="G39" i="9"/>
  <c r="E55" i="9"/>
  <c r="G43" i="9"/>
  <c r="E54" i="9"/>
  <c r="G42" i="9"/>
  <c r="E61" i="9"/>
  <c r="G49" i="9"/>
  <c r="G48" i="9"/>
  <c r="E60" i="9"/>
  <c r="E52" i="9"/>
  <c r="G40" i="9"/>
  <c r="E62" i="9"/>
  <c r="G50" i="9"/>
  <c r="E53" i="9"/>
  <c r="G41" i="9"/>
  <c r="E56" i="9"/>
  <c r="G44" i="9"/>
  <c r="E58" i="9"/>
  <c r="G46" i="9"/>
  <c r="E59" i="9"/>
  <c r="G47" i="9"/>
  <c r="E71" i="9" l="1"/>
  <c r="G71" i="9" s="1"/>
  <c r="G59" i="9"/>
  <c r="E74" i="9"/>
  <c r="G74" i="9" s="1"/>
  <c r="G62" i="9"/>
  <c r="E66" i="9"/>
  <c r="G66" i="9" s="1"/>
  <c r="G54" i="9"/>
  <c r="E70" i="9"/>
  <c r="G70" i="9" s="1"/>
  <c r="G58" i="9"/>
  <c r="E64" i="9"/>
  <c r="G64" i="9" s="1"/>
  <c r="G52" i="9"/>
  <c r="E67" i="9"/>
  <c r="G67" i="9" s="1"/>
  <c r="G55" i="9"/>
  <c r="G60" i="9"/>
  <c r="E72" i="9"/>
  <c r="G72" i="9" s="1"/>
  <c r="G56" i="9"/>
  <c r="E68" i="9"/>
  <c r="G68" i="9" s="1"/>
  <c r="E63" i="9"/>
  <c r="G63" i="9" s="1"/>
  <c r="G51" i="9"/>
  <c r="E65" i="9"/>
  <c r="G65" i="9" s="1"/>
  <c r="G53" i="9"/>
  <c r="E73" i="9"/>
  <c r="G73" i="9" s="1"/>
  <c r="G61" i="9"/>
  <c r="E69" i="9"/>
  <c r="G69" i="9" s="1"/>
  <c r="G57" i="9"/>
  <c r="D14" i="9" l="1"/>
  <c r="D13" i="9"/>
  <c r="D12" i="9"/>
  <c r="D11" i="9"/>
  <c r="D10" i="9"/>
  <c r="D9" i="9"/>
  <c r="D8" i="9"/>
  <c r="D7" i="9"/>
  <c r="D6" i="9"/>
  <c r="D5" i="9"/>
  <c r="D4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4" i="9"/>
  <c r="A25" i="8"/>
  <c r="A26" i="8"/>
  <c r="A14" i="8"/>
  <c r="A15" i="8"/>
  <c r="A16" i="8"/>
  <c r="A17" i="8"/>
  <c r="A18" i="8"/>
  <c r="A19" i="8"/>
  <c r="A20" i="8"/>
  <c r="A21" i="8"/>
  <c r="A22" i="8"/>
  <c r="A23" i="8"/>
  <c r="A24" i="8"/>
  <c r="A3" i="8"/>
  <c r="A4" i="8"/>
  <c r="A5" i="8"/>
  <c r="A6" i="8"/>
  <c r="A7" i="8"/>
  <c r="A8" i="8"/>
  <c r="A9" i="8"/>
  <c r="A10" i="8"/>
  <c r="A11" i="8"/>
  <c r="A12" i="8"/>
  <c r="A13" i="8"/>
  <c r="A2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3" i="7"/>
  <c r="F20" i="6" l="1"/>
  <c r="K4" i="6" s="1"/>
  <c r="G10" i="6" s="1"/>
  <c r="F19" i="6"/>
  <c r="F18" i="6"/>
  <c r="F17" i="6"/>
  <c r="F16" i="6"/>
  <c r="F15" i="6"/>
  <c r="F14" i="6"/>
  <c r="F13" i="6"/>
  <c r="F12" i="6"/>
  <c r="F11" i="6"/>
  <c r="E6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G17" i="6" l="1"/>
  <c r="G16" i="6"/>
  <c r="G15" i="6"/>
  <c r="G14" i="6"/>
  <c r="G9" i="6"/>
  <c r="H9" i="6" s="1"/>
  <c r="B8" i="7" s="1"/>
  <c r="G13" i="6"/>
  <c r="F86" i="6" s="1"/>
  <c r="G20" i="6"/>
  <c r="E93" i="6" s="1"/>
  <c r="F93" i="6" s="1"/>
  <c r="G12" i="6"/>
  <c r="F85" i="6" s="1"/>
  <c r="G19" i="6"/>
  <c r="G11" i="6"/>
  <c r="G18" i="6"/>
  <c r="F87" i="6"/>
  <c r="G26" i="6"/>
  <c r="H14" i="6"/>
  <c r="B13" i="7" s="1"/>
  <c r="F82" i="6"/>
  <c r="G21" i="6"/>
  <c r="E92" i="6"/>
  <c r="F92" i="6" s="1"/>
  <c r="H19" i="6"/>
  <c r="B18" i="7" s="1"/>
  <c r="G31" i="6"/>
  <c r="G7" i="6"/>
  <c r="H7" i="6" s="1"/>
  <c r="B6" i="7" s="1"/>
  <c r="F84" i="6"/>
  <c r="H11" i="6"/>
  <c r="B10" i="7" s="1"/>
  <c r="G23" i="6"/>
  <c r="E88" i="6"/>
  <c r="F88" i="6" s="1"/>
  <c r="H15" i="6"/>
  <c r="B14" i="7" s="1"/>
  <c r="G3" i="6"/>
  <c r="H3" i="6" s="1"/>
  <c r="B2" i="7" s="1"/>
  <c r="G27" i="6"/>
  <c r="E91" i="6"/>
  <c r="F91" i="6" s="1"/>
  <c r="G6" i="6"/>
  <c r="H6" i="6" s="1"/>
  <c r="B5" i="7" s="1"/>
  <c r="G30" i="6"/>
  <c r="H18" i="6"/>
  <c r="B17" i="7" s="1"/>
  <c r="F83" i="6"/>
  <c r="G22" i="6"/>
  <c r="H10" i="6"/>
  <c r="B9" i="7" s="1"/>
  <c r="E90" i="6"/>
  <c r="F90" i="6" s="1"/>
  <c r="G5" i="6"/>
  <c r="H5" i="6" s="1"/>
  <c r="B4" i="7" s="1"/>
  <c r="G29" i="6"/>
  <c r="H17" i="6"/>
  <c r="B16" i="7" s="1"/>
  <c r="E89" i="6"/>
  <c r="F89" i="6" s="1"/>
  <c r="G4" i="6"/>
  <c r="H4" i="6" s="1"/>
  <c r="B3" i="7" s="1"/>
  <c r="H16" i="6"/>
  <c r="B15" i="7" s="1"/>
  <c r="G28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G8" i="6" l="1"/>
  <c r="H8" i="6" s="1"/>
  <c r="B7" i="7" s="1"/>
  <c r="G25" i="6"/>
  <c r="H20" i="6"/>
  <c r="B19" i="7" s="1"/>
  <c r="G24" i="6"/>
  <c r="E97" i="6" s="1"/>
  <c r="F97" i="6" s="1"/>
  <c r="H13" i="6"/>
  <c r="B12" i="7" s="1"/>
  <c r="H12" i="6"/>
  <c r="B11" i="7" s="1"/>
  <c r="E103" i="6"/>
  <c r="F103" i="6" s="1"/>
  <c r="G42" i="6"/>
  <c r="H30" i="6"/>
  <c r="B29" i="7" s="1"/>
  <c r="E102" i="6"/>
  <c r="F102" i="6" s="1"/>
  <c r="H29" i="6"/>
  <c r="B28" i="7" s="1"/>
  <c r="G41" i="6"/>
  <c r="E94" i="6"/>
  <c r="F94" i="6" s="1"/>
  <c r="H21" i="6"/>
  <c r="B20" i="7" s="1"/>
  <c r="G33" i="6"/>
  <c r="G36" i="6"/>
  <c r="E105" i="6"/>
  <c r="F105" i="6" s="1"/>
  <c r="H32" i="6"/>
  <c r="B31" i="7" s="1"/>
  <c r="G44" i="6"/>
  <c r="E96" i="6"/>
  <c r="F96" i="6" s="1"/>
  <c r="H23" i="6"/>
  <c r="B22" i="7" s="1"/>
  <c r="G35" i="6"/>
  <c r="E100" i="6"/>
  <c r="F100" i="6" s="1"/>
  <c r="G39" i="6"/>
  <c r="H27" i="6"/>
  <c r="B26" i="7" s="1"/>
  <c r="E104" i="6"/>
  <c r="F104" i="6" s="1"/>
  <c r="G43" i="6"/>
  <c r="H31" i="6"/>
  <c r="B30" i="7" s="1"/>
  <c r="E101" i="6"/>
  <c r="F101" i="6" s="1"/>
  <c r="H28" i="6"/>
  <c r="B27" i="7" s="1"/>
  <c r="G40" i="6"/>
  <c r="E99" i="6"/>
  <c r="F99" i="6" s="1"/>
  <c r="G38" i="6"/>
  <c r="H26" i="6"/>
  <c r="B25" i="7" s="1"/>
  <c r="E95" i="6"/>
  <c r="F95" i="6" s="1"/>
  <c r="G34" i="6"/>
  <c r="H22" i="6"/>
  <c r="B21" i="7" s="1"/>
  <c r="E98" i="6"/>
  <c r="F98" i="6" s="1"/>
  <c r="G37" i="6"/>
  <c r="H25" i="6"/>
  <c r="B24" i="7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2" i="4"/>
  <c r="L17" i="4"/>
  <c r="J17" i="4"/>
  <c r="L16" i="4"/>
  <c r="J16" i="4"/>
  <c r="N9" i="4"/>
  <c r="N10" i="4"/>
  <c r="N11" i="4"/>
  <c r="N12" i="4"/>
  <c r="N13" i="4"/>
  <c r="N14" i="4"/>
  <c r="N15" i="4"/>
  <c r="N8" i="4"/>
  <c r="K15" i="4"/>
  <c r="M15" i="4"/>
  <c r="K14" i="4"/>
  <c r="M14" i="4"/>
  <c r="K13" i="4"/>
  <c r="M13" i="4"/>
  <c r="K12" i="4"/>
  <c r="M12" i="4"/>
  <c r="K11" i="4"/>
  <c r="M11" i="4"/>
  <c r="K10" i="4"/>
  <c r="M10" i="4"/>
  <c r="K9" i="4"/>
  <c r="M9" i="4"/>
  <c r="M8" i="4"/>
  <c r="K8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E9" i="3"/>
  <c r="D9" i="3"/>
  <c r="C9" i="3"/>
  <c r="B9" i="3"/>
  <c r="E8" i="3"/>
  <c r="D8" i="3"/>
  <c r="C8" i="3"/>
  <c r="B8" i="3"/>
  <c r="G8" i="3" s="1"/>
  <c r="E7" i="3"/>
  <c r="D7" i="3"/>
  <c r="C7" i="3"/>
  <c r="B7" i="3"/>
  <c r="E6" i="3"/>
  <c r="D6" i="3"/>
  <c r="C6" i="3"/>
  <c r="B6" i="3"/>
  <c r="G6" i="3" s="1"/>
  <c r="E5" i="3"/>
  <c r="D5" i="3"/>
  <c r="C5" i="3"/>
  <c r="B5" i="3"/>
  <c r="E4" i="3"/>
  <c r="D4" i="3"/>
  <c r="C4" i="3"/>
  <c r="B4" i="3"/>
  <c r="G4" i="3" s="1"/>
  <c r="E3" i="3"/>
  <c r="D3" i="3"/>
  <c r="C3" i="3"/>
  <c r="B3" i="3"/>
  <c r="E2" i="3"/>
  <c r="D2" i="3"/>
  <c r="D13" i="3" s="1"/>
  <c r="C2" i="3"/>
  <c r="C13" i="3" s="1"/>
  <c r="B2" i="3"/>
  <c r="F2" i="3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H24" i="6" l="1"/>
  <c r="B23" i="7" s="1"/>
  <c r="H44" i="6"/>
  <c r="B43" i="7" s="1"/>
  <c r="G56" i="6"/>
  <c r="H38" i="6"/>
  <c r="B37" i="7" s="1"/>
  <c r="G50" i="6"/>
  <c r="G53" i="6"/>
  <c r="H41" i="6"/>
  <c r="B40" i="7" s="1"/>
  <c r="G55" i="6"/>
  <c r="H43" i="6"/>
  <c r="B42" i="7" s="1"/>
  <c r="H39" i="6"/>
  <c r="B38" i="7" s="1"/>
  <c r="G51" i="6"/>
  <c r="G49" i="6"/>
  <c r="H37" i="6"/>
  <c r="B36" i="7" s="1"/>
  <c r="H40" i="6"/>
  <c r="B39" i="7" s="1"/>
  <c r="G52" i="6"/>
  <c r="H36" i="6"/>
  <c r="B35" i="7" s="1"/>
  <c r="G48" i="6"/>
  <c r="G47" i="6"/>
  <c r="H35" i="6"/>
  <c r="B34" i="7" s="1"/>
  <c r="G54" i="6"/>
  <c r="H42" i="6"/>
  <c r="B41" i="7" s="1"/>
  <c r="G46" i="6"/>
  <c r="H34" i="6"/>
  <c r="B33" i="7" s="1"/>
  <c r="G45" i="6"/>
  <c r="E106" i="6"/>
  <c r="F106" i="6" s="1"/>
  <c r="F107" i="6" s="1"/>
  <c r="H33" i="6"/>
  <c r="B32" i="7" s="1"/>
  <c r="E13" i="3"/>
  <c r="G3" i="3"/>
  <c r="G5" i="3"/>
  <c r="G7" i="3"/>
  <c r="G9" i="3"/>
  <c r="B12" i="3"/>
  <c r="F9" i="3"/>
  <c r="E12" i="3"/>
  <c r="G2" i="3"/>
  <c r="F8" i="3"/>
  <c r="D12" i="3"/>
  <c r="F7" i="3"/>
  <c r="C12" i="3"/>
  <c r="F6" i="3"/>
  <c r="B13" i="3"/>
  <c r="G13" i="3" s="1"/>
  <c r="F5" i="3"/>
  <c r="F4" i="3"/>
  <c r="F3" i="3"/>
  <c r="H48" i="6" l="1"/>
  <c r="B47" i="7" s="1"/>
  <c r="G60" i="6"/>
  <c r="H53" i="6"/>
  <c r="B52" i="7" s="1"/>
  <c r="G65" i="6"/>
  <c r="H65" i="6" s="1"/>
  <c r="B64" i="7" s="1"/>
  <c r="H55" i="6"/>
  <c r="B54" i="7" s="1"/>
  <c r="G67" i="6"/>
  <c r="H67" i="6" s="1"/>
  <c r="B66" i="7" s="1"/>
  <c r="G62" i="6"/>
  <c r="H50" i="6"/>
  <c r="B49" i="7" s="1"/>
  <c r="H54" i="6"/>
  <c r="B53" i="7" s="1"/>
  <c r="G66" i="6"/>
  <c r="H66" i="6" s="1"/>
  <c r="B65" i="7" s="1"/>
  <c r="G63" i="6"/>
  <c r="H63" i="6" s="1"/>
  <c r="B62" i="7" s="1"/>
  <c r="H51" i="6"/>
  <c r="B50" i="7" s="1"/>
  <c r="G68" i="6"/>
  <c r="H68" i="6" s="1"/>
  <c r="B67" i="7" s="1"/>
  <c r="H56" i="6"/>
  <c r="B55" i="7" s="1"/>
  <c r="G57" i="6"/>
  <c r="H45" i="6"/>
  <c r="B44" i="7" s="1"/>
  <c r="H52" i="6"/>
  <c r="B51" i="7" s="1"/>
  <c r="G64" i="6"/>
  <c r="H64" i="6" s="1"/>
  <c r="B63" i="7" s="1"/>
  <c r="H46" i="6"/>
  <c r="B45" i="7" s="1"/>
  <c r="G58" i="6"/>
  <c r="G61" i="6"/>
  <c r="H49" i="6"/>
  <c r="B48" i="7" s="1"/>
  <c r="H47" i="6"/>
  <c r="B46" i="7" s="1"/>
  <c r="G59" i="6"/>
  <c r="F12" i="3"/>
  <c r="H62" i="6" l="1"/>
  <c r="B61" i="7" s="1"/>
  <c r="G74" i="6"/>
  <c r="H74" i="6" s="1"/>
  <c r="B73" i="7" s="1"/>
  <c r="G73" i="6"/>
  <c r="H73" i="6" s="1"/>
  <c r="B72" i="7" s="1"/>
  <c r="H61" i="6"/>
  <c r="B60" i="7" s="1"/>
  <c r="G71" i="6"/>
  <c r="H71" i="6" s="1"/>
  <c r="B70" i="7" s="1"/>
  <c r="H59" i="6"/>
  <c r="B58" i="7" s="1"/>
  <c r="G70" i="6"/>
  <c r="H70" i="6" s="1"/>
  <c r="B69" i="7" s="1"/>
  <c r="H58" i="6"/>
  <c r="B57" i="7" s="1"/>
  <c r="G72" i="6"/>
  <c r="H72" i="6" s="1"/>
  <c r="B71" i="7" s="1"/>
  <c r="H60" i="6"/>
  <c r="B59" i="7" s="1"/>
  <c r="G69" i="6"/>
  <c r="H69" i="6" s="1"/>
  <c r="B68" i="7" s="1"/>
  <c r="H57" i="6"/>
  <c r="B56" i="7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" i="1"/>
  <c r="B5" i="1"/>
  <c r="B3" i="1"/>
</calcChain>
</file>

<file path=xl/sharedStrings.xml><?xml version="1.0" encoding="utf-8"?>
<sst xmlns="http://schemas.openxmlformats.org/spreadsheetml/2006/main" count="814" uniqueCount="255">
  <si>
    <t>Mois-Annee</t>
  </si>
  <si>
    <t>tmoy</t>
  </si>
  <si>
    <t>Janvier-2016</t>
  </si>
  <si>
    <t>Février-2016</t>
  </si>
  <si>
    <t>Mars-2016</t>
  </si>
  <si>
    <t>Avril-2016</t>
  </si>
  <si>
    <t>Mai-2016</t>
  </si>
  <si>
    <t>Juin-2016</t>
  </si>
  <si>
    <t>Juillet-2016</t>
  </si>
  <si>
    <t>Août-2016</t>
  </si>
  <si>
    <t>Septembre-2016</t>
  </si>
  <si>
    <t>Octobre-2016</t>
  </si>
  <si>
    <t>Novembre-2016</t>
  </si>
  <si>
    <t>Décembre-2016</t>
  </si>
  <si>
    <t>Janvier-2017</t>
  </si>
  <si>
    <t>Février-2017</t>
  </si>
  <si>
    <t>Mars-2017</t>
  </si>
  <si>
    <t>Avril-2017</t>
  </si>
  <si>
    <t>Mai-2017</t>
  </si>
  <si>
    <t>Juin-2017</t>
  </si>
  <si>
    <t>Juillet-2017</t>
  </si>
  <si>
    <t>Août-2017</t>
  </si>
  <si>
    <t>Septembre-2017</t>
  </si>
  <si>
    <t>Octobre-2017</t>
  </si>
  <si>
    <t>Novembre-2017</t>
  </si>
  <si>
    <t>Décembre-2017</t>
  </si>
  <si>
    <t>Janvier-2018</t>
  </si>
  <si>
    <t>Février-2018</t>
  </si>
  <si>
    <t>Mars-2018</t>
  </si>
  <si>
    <t>Avril-2018</t>
  </si>
  <si>
    <t>Mai-2018</t>
  </si>
  <si>
    <t>Juin-2018</t>
  </si>
  <si>
    <t>Juillet-2018</t>
  </si>
  <si>
    <t>Août-2018</t>
  </si>
  <si>
    <t>Septembre-2018</t>
  </si>
  <si>
    <t>Octobre-2018</t>
  </si>
  <si>
    <t>Novembre-2018</t>
  </si>
  <si>
    <t>Décembre-2018</t>
  </si>
  <si>
    <t>Janvier-2019</t>
  </si>
  <si>
    <t>Février-2019</t>
  </si>
  <si>
    <t>Mars-2019</t>
  </si>
  <si>
    <t>Avril-2019</t>
  </si>
  <si>
    <t>Mai-2019</t>
  </si>
  <si>
    <t>Juin-2019</t>
  </si>
  <si>
    <t>Juillet-2019</t>
  </si>
  <si>
    <t>Août-2019</t>
  </si>
  <si>
    <t>Septembre-2019</t>
  </si>
  <si>
    <t>Octobre-2019</t>
  </si>
  <si>
    <t>Novembre-2019</t>
  </si>
  <si>
    <t>Décembre-2019</t>
  </si>
  <si>
    <t>Janvier-2020</t>
  </si>
  <si>
    <t>Février-2020</t>
  </si>
  <si>
    <t>Mars-2020</t>
  </si>
  <si>
    <t>Avril-2020</t>
  </si>
  <si>
    <t>Mai-2020</t>
  </si>
  <si>
    <t>Juin-2020</t>
  </si>
  <si>
    <t>Juillet-2020</t>
  </si>
  <si>
    <t>Août-2020</t>
  </si>
  <si>
    <t>Septembre-2020</t>
  </si>
  <si>
    <t>Octobre-2020</t>
  </si>
  <si>
    <t>Novembre-2020</t>
  </si>
  <si>
    <t>Décembre-2020</t>
  </si>
  <si>
    <t>Janvier-2021</t>
  </si>
  <si>
    <t>Février-2021</t>
  </si>
  <si>
    <t>Mars-2021</t>
  </si>
  <si>
    <t>Avril-2021</t>
  </si>
  <si>
    <t>Mai-2021</t>
  </si>
  <si>
    <t>Juin-2021</t>
  </si>
  <si>
    <t>Juillet-2021</t>
  </si>
  <si>
    <t>Août-2021</t>
  </si>
  <si>
    <t>Septembre-2021</t>
  </si>
  <si>
    <t>Octobre-2021</t>
  </si>
  <si>
    <t>Novembre-2021</t>
  </si>
  <si>
    <t>Décembre-2021</t>
  </si>
  <si>
    <t>Janvier-2022</t>
  </si>
  <si>
    <t>Février-2022</t>
  </si>
  <si>
    <t>Mars-2022</t>
  </si>
  <si>
    <t>Avril-2022</t>
  </si>
  <si>
    <t>Mai-2022</t>
  </si>
  <si>
    <t>Juin-2022</t>
  </si>
  <si>
    <t>Juillet-2022</t>
  </si>
  <si>
    <t>Août-2022</t>
  </si>
  <si>
    <t>Septembre-2022</t>
  </si>
  <si>
    <t>Octobre-2022</t>
  </si>
  <si>
    <t>Novembre-2022</t>
  </si>
  <si>
    <t>Décembre-2022</t>
  </si>
  <si>
    <t>Janvier-2023</t>
  </si>
  <si>
    <t>Février-2023</t>
  </si>
  <si>
    <t>Mars-2023</t>
  </si>
  <si>
    <t>Avril-2023</t>
  </si>
  <si>
    <t>Mai-2023</t>
  </si>
  <si>
    <t>Juin-2023</t>
  </si>
  <si>
    <t>Juillet-2023</t>
  </si>
  <si>
    <t>Août-2023</t>
  </si>
  <si>
    <t>Septembre-2023</t>
  </si>
  <si>
    <t>Octobre-2023</t>
  </si>
  <si>
    <t>Novembre-2023</t>
  </si>
  <si>
    <t>Décembre-2023</t>
  </si>
  <si>
    <t>Janvier-2024</t>
  </si>
  <si>
    <t>t</t>
  </si>
  <si>
    <t>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</si>
  <si>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</si>
  <si>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</si>
  <si>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</si>
  <si>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</si>
  <si>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</si>
  <si>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</si>
  <si>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</si>
  <si>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</si>
  <si>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</si>
  <si>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</si>
  <si>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</si>
  <si>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</si>
  <si>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</si>
  <si>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</si>
  <si>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</si>
  <si>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</si>
  <si>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</si>
  <si>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</si>
  <si>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</si>
  <si>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</si>
  <si>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</si>
  <si>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</si>
  <si>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</si>
  <si>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</si>
  <si>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</si>
  <si>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</si>
  <si>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</si>
  <si>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</si>
  <si>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</si>
  <si>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</si>
  <si>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</si>
  <si>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</si>
  <si>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</si>
  <si>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</si>
  <si>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</si>
  <si>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</si>
  <si>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</si>
  <si>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</si>
  <si>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</si>
  <si>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</si>
  <si>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</si>
  <si>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</si>
  <si>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</si>
  <si>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</si>
  <si>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</si>
  <si>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</si>
  <si>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</si>
  <si>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</si>
  <si>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</si>
  <si>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</si>
  <si>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</si>
  <si>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</si>
  <si>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</si>
  <si>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</si>
  <si>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</si>
  <si>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</si>
  <si>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</si>
  <si>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</si>
  <si>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</si>
  <si>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</si>
  <si>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</si>
  <si>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</si>
  <si>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</si>
  <si>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</si>
  <si>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</si>
  <si>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</si>
  <si>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</si>
  <si>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</si>
  <si>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</si>
  <si>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</si>
  <si>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</si>
  <si>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</si>
  <si>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</si>
  <si>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</si>
  <si>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</si>
  <si>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</si>
  <si>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</si>
  <si>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</si>
  <si>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</si>
  <si>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</si>
  <si>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</si>
  <si>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</si>
  <si>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</si>
  <si>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</si>
  <si>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</si>
  <si>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</si>
  <si>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</si>
  <si>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</si>
  <si>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</si>
  <si>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</si>
  <si>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</si>
  <si>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</si>
  <si>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</si>
  <si>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</si>
  <si>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</si>
  <si>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</si>
  <si>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</si>
  <si>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Dates</t>
  </si>
  <si>
    <t>Moyenne annuelle</t>
  </si>
  <si>
    <t>Ecart-type annuel</t>
  </si>
  <si>
    <t>Moyenne trimestre</t>
  </si>
  <si>
    <t>Ecart-Type trimestre</t>
  </si>
  <si>
    <t>Classement trimestre</t>
  </si>
  <si>
    <t>tmoy max-min</t>
  </si>
  <si>
    <t>droite des max</t>
  </si>
  <si>
    <t>xmax</t>
  </si>
  <si>
    <t>ymax</t>
  </si>
  <si>
    <t>xmin</t>
  </si>
  <si>
    <t>ymin</t>
  </si>
  <si>
    <t>amplitude</t>
  </si>
  <si>
    <t>Intercept</t>
  </si>
  <si>
    <t>Slope</t>
  </si>
  <si>
    <t>droites des min</t>
  </si>
  <si>
    <t>tmoy (Xt)</t>
  </si>
  <si>
    <t>Lissage Moyenne Mobile</t>
  </si>
  <si>
    <t>M12(X)</t>
  </si>
  <si>
    <t>Dt=Xt-M12</t>
  </si>
  <si>
    <t>St = ct (provisoire)</t>
  </si>
  <si>
    <t>ct*(modifié</t>
  </si>
  <si>
    <t>Moyenne des St</t>
  </si>
  <si>
    <t>Xt_CSV(Additif)</t>
  </si>
  <si>
    <t>Prevision_MoyMob</t>
  </si>
  <si>
    <t>Lissage Régression linéaire</t>
  </si>
  <si>
    <t>St = Ct (provisoire)</t>
  </si>
  <si>
    <t>Ct* (modifié)</t>
  </si>
  <si>
    <t>M(t)=B(0)+B(1)*t</t>
  </si>
  <si>
    <t>Xt_CVS (Additif)</t>
  </si>
  <si>
    <t>Moyenne(t)</t>
  </si>
  <si>
    <t>Moyenne(Xt)</t>
  </si>
  <si>
    <t>Cov(t,Xt)</t>
  </si>
  <si>
    <t>Var(t)</t>
  </si>
  <si>
    <t>Moyenne des Ct*</t>
  </si>
  <si>
    <t>alpha=</t>
  </si>
  <si>
    <t>bêta=</t>
  </si>
  <si>
    <t>ct*</t>
  </si>
  <si>
    <t>Prévision régression linéaire</t>
  </si>
  <si>
    <t>Erreur régression</t>
  </si>
  <si>
    <t>Prévision MoyMob</t>
  </si>
  <si>
    <t>Erreur MoyMob</t>
  </si>
  <si>
    <t>Temps</t>
  </si>
  <si>
    <t>St=Ct (provisoire)</t>
  </si>
  <si>
    <t>Ct* (modifié</t>
  </si>
  <si>
    <t>1er lissage (L1(t))</t>
  </si>
  <si>
    <t>Lissage exponentiel double</t>
  </si>
  <si>
    <t>2ème lissage (L2(t))</t>
  </si>
  <si>
    <t>a = â2</t>
  </si>
  <si>
    <t>b = â1</t>
  </si>
  <si>
    <t>Prévision Lissage exp double</t>
  </si>
  <si>
    <t>alpha (donné)</t>
  </si>
  <si>
    <t>Droite de régression linéaire sur les précisions du lissage exponentiel</t>
  </si>
  <si>
    <t>y = 0.003x + 12.547</t>
  </si>
  <si>
    <t>alphâ=</t>
  </si>
  <si>
    <t>Prévision exponentielle</t>
  </si>
  <si>
    <t>Erreur exponentielle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</si>
</sst>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7" borderId="3" applyNumberFormat="0" applyAlignment="0" applyProtection="0"/>
    <xf numFmtId="0" fontId="1" fillId="8" borderId="4" applyNumberFormat="0" applyFont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8" fillId="7" borderId="3" xfId="7" applyAlignment="1">
      <alignment horizontal="center" vertical="top"/>
    </xf>
    <xf numFmtId="0" fontId="6" fillId="6" borderId="2" xfId="5"/>
    <xf numFmtId="0" fontId="0" fillId="0" borderId="0" xfId="0" applyAlignment="1">
      <alignment horizontal="center"/>
    </xf>
    <xf numFmtId="0" fontId="5" fillId="5" borderId="1" xfId="4"/>
    <xf numFmtId="0" fontId="8" fillId="7" borderId="3" xfId="7"/>
    <xf numFmtId="0" fontId="8" fillId="7" borderId="5" xfId="7" applyBorder="1" applyAlignment="1">
      <alignment horizontal="center" vertical="top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/>
    <xf numFmtId="0" fontId="7" fillId="6" borderId="1" xfId="6"/>
    <xf numFmtId="0" fontId="0" fillId="8" borderId="4" xfId="8" applyFont="1"/>
    <xf numFmtId="0" fontId="10" fillId="8" borderId="4" xfId="8" applyFont="1"/>
    <xf numFmtId="0" fontId="9" fillId="0" borderId="0" xfId="9"/>
    <xf numFmtId="0" fontId="9" fillId="9" borderId="0" xfId="9" applyFill="1"/>
    <xf numFmtId="0" fontId="11" fillId="9" borderId="0" xfId="0" applyFont="1" applyFill="1"/>
    <xf numFmtId="0" fontId="0" fillId="10" borderId="0" xfId="0" applyFill="1"/>
    <xf numFmtId="0" fontId="0" fillId="11" borderId="0" xfId="0" applyFill="1"/>
    <xf numFmtId="0" fontId="3" fillId="3" borderId="0" xfId="2"/>
    <xf numFmtId="0" fontId="2" fillId="2" borderId="0" xfId="1"/>
    <xf numFmtId="0" fontId="8" fillId="7" borderId="3" xfId="7" applyAlignment="1">
      <alignment horizontal="left" vertical="top"/>
    </xf>
    <xf numFmtId="0" fontId="0" fillId="12" borderId="0" xfId="0" applyFill="1"/>
  </cellXfs>
  <cellStyles count="10">
    <cellStyle name="Bad" xfId="2" builtinId="27"/>
    <cellStyle name="Calculation" xfId="6" builtinId="22"/>
    <cellStyle name="Check Cell" xfId="7" builtinId="23"/>
    <cellStyle name="Explanatory Text" xfId="9" builtinId="53"/>
    <cellStyle name="Good" xfId="1" builtinId="26"/>
    <cellStyle name="Input" xfId="4" builtinId="20"/>
    <cellStyle name="Neutral" xfId="3" builtinId="28"/>
    <cellStyle name="Normal" xfId="0" builtinId="0"/>
    <cellStyle name="Note" xfId="8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Graphique</a:t>
            </a:r>
            <a:r>
              <a:rPr lang="en-US" b="0" baseline="0"/>
              <a:t> des températures moyennes par année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'Partie 1'!$C$1</c:f>
              <c:strCache>
                <c:ptCount val="1"/>
                <c:pt idx="0">
                  <c:v>tmoy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'Partie 1'!$A$2:$A$98</c:f>
              <c:strCache>
                <c:ptCount val="97"/>
                <c:pt idx="0">
                  <c:v>Janvier-2016</c:v>
                </c:pt>
                <c:pt idx="1">
                  <c:v>Février-2016</c:v>
                </c:pt>
                <c:pt idx="2">
                  <c:v>Mars-2016</c:v>
                </c:pt>
                <c:pt idx="3">
                  <c:v>Avril-2016</c:v>
                </c:pt>
                <c:pt idx="4">
                  <c:v>Mai-2016</c:v>
                </c:pt>
                <c:pt idx="5">
                  <c:v>Juin-2016</c:v>
                </c:pt>
                <c:pt idx="6">
                  <c:v>Juillet-2016</c:v>
                </c:pt>
                <c:pt idx="7">
                  <c:v>Août-2016</c:v>
                </c:pt>
                <c:pt idx="8">
                  <c:v>Septembre-2016</c:v>
                </c:pt>
                <c:pt idx="9">
                  <c:v>Octobre-2016</c:v>
                </c:pt>
                <c:pt idx="10">
                  <c:v>Novembre-2016</c:v>
                </c:pt>
                <c:pt idx="11">
                  <c:v>Décembre-2016</c:v>
                </c:pt>
                <c:pt idx="12">
                  <c:v>Janvier-2017</c:v>
                </c:pt>
                <c:pt idx="13">
                  <c:v>Février-2017</c:v>
                </c:pt>
                <c:pt idx="14">
                  <c:v>Mars-2017</c:v>
                </c:pt>
                <c:pt idx="15">
                  <c:v>Avril-2017</c:v>
                </c:pt>
                <c:pt idx="16">
                  <c:v>Mai-2017</c:v>
                </c:pt>
                <c:pt idx="17">
                  <c:v>Juin-2017</c:v>
                </c:pt>
                <c:pt idx="18">
                  <c:v>Juillet-2017</c:v>
                </c:pt>
                <c:pt idx="19">
                  <c:v>Août-2017</c:v>
                </c:pt>
                <c:pt idx="20">
                  <c:v>Septembre-2017</c:v>
                </c:pt>
                <c:pt idx="21">
                  <c:v>Octobre-2017</c:v>
                </c:pt>
                <c:pt idx="22">
                  <c:v>Novembre-2017</c:v>
                </c:pt>
                <c:pt idx="23">
                  <c:v>Décembre-2017</c:v>
                </c:pt>
                <c:pt idx="24">
                  <c:v>Janvier-2018</c:v>
                </c:pt>
                <c:pt idx="25">
                  <c:v>Février-2018</c:v>
                </c:pt>
                <c:pt idx="26">
                  <c:v>Mars-2018</c:v>
                </c:pt>
                <c:pt idx="27">
                  <c:v>Avril-2018</c:v>
                </c:pt>
                <c:pt idx="28">
                  <c:v>Mai-2018</c:v>
                </c:pt>
                <c:pt idx="29">
                  <c:v>Juin-2018</c:v>
                </c:pt>
                <c:pt idx="30">
                  <c:v>Juillet-2018</c:v>
                </c:pt>
                <c:pt idx="31">
                  <c:v>Août-2018</c:v>
                </c:pt>
                <c:pt idx="32">
                  <c:v>Septembre-2018</c:v>
                </c:pt>
                <c:pt idx="33">
                  <c:v>Octobre-2018</c:v>
                </c:pt>
                <c:pt idx="34">
                  <c:v>Novembre-2018</c:v>
                </c:pt>
                <c:pt idx="35">
                  <c:v>Décembre-2018</c:v>
                </c:pt>
                <c:pt idx="36">
                  <c:v>Janvier-2019</c:v>
                </c:pt>
                <c:pt idx="37">
                  <c:v>Février-2019</c:v>
                </c:pt>
                <c:pt idx="38">
                  <c:v>Mars-2019</c:v>
                </c:pt>
                <c:pt idx="39">
                  <c:v>Avril-2019</c:v>
                </c:pt>
                <c:pt idx="40">
                  <c:v>Mai-2019</c:v>
                </c:pt>
                <c:pt idx="41">
                  <c:v>Juin-2019</c:v>
                </c:pt>
                <c:pt idx="42">
                  <c:v>Juillet-2019</c:v>
                </c:pt>
                <c:pt idx="43">
                  <c:v>Août-2019</c:v>
                </c:pt>
                <c:pt idx="44">
                  <c:v>Septembre-2019</c:v>
                </c:pt>
                <c:pt idx="45">
                  <c:v>Octobre-2019</c:v>
                </c:pt>
                <c:pt idx="46">
                  <c:v>Novembre-2019</c:v>
                </c:pt>
                <c:pt idx="47">
                  <c:v>Décembre-2019</c:v>
                </c:pt>
                <c:pt idx="48">
                  <c:v>Janvier-2020</c:v>
                </c:pt>
                <c:pt idx="49">
                  <c:v>Février-2020</c:v>
                </c:pt>
                <c:pt idx="50">
                  <c:v>Mars-2020</c:v>
                </c:pt>
                <c:pt idx="51">
                  <c:v>Avril-2020</c:v>
                </c:pt>
                <c:pt idx="52">
                  <c:v>Mai-2020</c:v>
                </c:pt>
                <c:pt idx="53">
                  <c:v>Juin-2020</c:v>
                </c:pt>
                <c:pt idx="54">
                  <c:v>Juillet-2020</c:v>
                </c:pt>
                <c:pt idx="55">
                  <c:v>Août-2020</c:v>
                </c:pt>
                <c:pt idx="56">
                  <c:v>Septembre-2020</c:v>
                </c:pt>
                <c:pt idx="57">
                  <c:v>Octobre-2020</c:v>
                </c:pt>
                <c:pt idx="58">
                  <c:v>Novembre-2020</c:v>
                </c:pt>
                <c:pt idx="59">
                  <c:v>Décembre-2020</c:v>
                </c:pt>
                <c:pt idx="60">
                  <c:v>Janvier-2021</c:v>
                </c:pt>
                <c:pt idx="61">
                  <c:v>Février-2021</c:v>
                </c:pt>
                <c:pt idx="62">
                  <c:v>Mars-2021</c:v>
                </c:pt>
                <c:pt idx="63">
                  <c:v>Avril-2021</c:v>
                </c:pt>
                <c:pt idx="64">
                  <c:v>Mai-2021</c:v>
                </c:pt>
                <c:pt idx="65">
                  <c:v>Juin-2021</c:v>
                </c:pt>
                <c:pt idx="66">
                  <c:v>Juillet-2021</c:v>
                </c:pt>
                <c:pt idx="67">
                  <c:v>Août-2021</c:v>
                </c:pt>
                <c:pt idx="68">
                  <c:v>Septembre-2021</c:v>
                </c:pt>
                <c:pt idx="69">
                  <c:v>Octobre-2021</c:v>
                </c:pt>
                <c:pt idx="70">
                  <c:v>Novembre-2021</c:v>
                </c:pt>
                <c:pt idx="71">
                  <c:v>Décembre-2021</c:v>
                </c:pt>
                <c:pt idx="72">
                  <c:v>Janvier-2022</c:v>
                </c:pt>
                <c:pt idx="73">
                  <c:v>Février-2022</c:v>
                </c:pt>
                <c:pt idx="74">
                  <c:v>Mars-2022</c:v>
                </c:pt>
                <c:pt idx="75">
                  <c:v>Avril-2022</c:v>
                </c:pt>
                <c:pt idx="76">
                  <c:v>Mai-2022</c:v>
                </c:pt>
                <c:pt idx="77">
                  <c:v>Juin-2022</c:v>
                </c:pt>
                <c:pt idx="78">
                  <c:v>Juillet-2022</c:v>
                </c:pt>
                <c:pt idx="79">
                  <c:v>Août-2022</c:v>
                </c:pt>
                <c:pt idx="80">
                  <c:v>Septembre-2022</c:v>
                </c:pt>
                <c:pt idx="81">
                  <c:v>Octobre-2022</c:v>
                </c:pt>
                <c:pt idx="82">
                  <c:v>Novembre-2022</c:v>
                </c:pt>
                <c:pt idx="83">
                  <c:v>Décembre-2022</c:v>
                </c:pt>
                <c:pt idx="84">
                  <c:v>Janvier-2023</c:v>
                </c:pt>
                <c:pt idx="85">
                  <c:v>Février-2023</c:v>
                </c:pt>
                <c:pt idx="86">
                  <c:v>Mars-2023</c:v>
                </c:pt>
                <c:pt idx="87">
                  <c:v>Avril-2023</c:v>
                </c:pt>
                <c:pt idx="88">
                  <c:v>Mai-2023</c:v>
                </c:pt>
                <c:pt idx="89">
                  <c:v>Juin-2023</c:v>
                </c:pt>
                <c:pt idx="90">
                  <c:v>Juillet-2023</c:v>
                </c:pt>
                <c:pt idx="91">
                  <c:v>Août-2023</c:v>
                </c:pt>
                <c:pt idx="92">
                  <c:v>Septembre-2023</c:v>
                </c:pt>
                <c:pt idx="93">
                  <c:v>Octobre-2023</c:v>
                </c:pt>
                <c:pt idx="94">
                  <c:v>Novembre-2023</c:v>
                </c:pt>
                <c:pt idx="95">
                  <c:v>Décembre-2023</c:v>
                </c:pt>
                <c:pt idx="96">
                  <c:v>Janvier-2024</c:v>
                </c:pt>
              </c:strCache>
            </c:strRef>
          </c:cat>
          <c:val>
            <c:numRef>
              <c:f>'Partie 1'!$C$2:$C$98</c:f>
              <c:numCache>
                <c:formatCode>General</c:formatCode>
                <c:ptCount val="97"/>
                <c:pt idx="0">
                  <c:v>5.5348387096774196</c:v>
                </c:pt>
                <c:pt idx="1">
                  <c:v>6.1382758620689648</c:v>
                </c:pt>
                <c:pt idx="2">
                  <c:v>6.7912903225806449</c:v>
                </c:pt>
                <c:pt idx="3">
                  <c:v>9.8830000000000009</c:v>
                </c:pt>
                <c:pt idx="4">
                  <c:v>14.412258064516131</c:v>
                </c:pt>
                <c:pt idx="5">
                  <c:v>17.576666666666661</c:v>
                </c:pt>
                <c:pt idx="6">
                  <c:v>20.325483870967741</c:v>
                </c:pt>
                <c:pt idx="7">
                  <c:v>20.919677419354841</c:v>
                </c:pt>
                <c:pt idx="8">
                  <c:v>18.782</c:v>
                </c:pt>
                <c:pt idx="9">
                  <c:v>11.459354838709681</c:v>
                </c:pt>
                <c:pt idx="10">
                  <c:v>7.6573333333333329</c:v>
                </c:pt>
                <c:pt idx="11">
                  <c:v>4.4577419354838712</c:v>
                </c:pt>
                <c:pt idx="12">
                  <c:v>1.95</c:v>
                </c:pt>
                <c:pt idx="13">
                  <c:v>7.2842857142857147</c:v>
                </c:pt>
                <c:pt idx="14">
                  <c:v>10.492903225806449</c:v>
                </c:pt>
                <c:pt idx="15">
                  <c:v>10.490666666666669</c:v>
                </c:pt>
                <c:pt idx="16">
                  <c:v>16.15677419354839</c:v>
                </c:pt>
                <c:pt idx="17">
                  <c:v>20.36633333333333</c:v>
                </c:pt>
                <c:pt idx="18">
                  <c:v>20.752903225806449</c:v>
                </c:pt>
                <c:pt idx="19">
                  <c:v>19.644838709677419</c:v>
                </c:pt>
                <c:pt idx="20">
                  <c:v>15.462</c:v>
                </c:pt>
                <c:pt idx="21">
                  <c:v>14.04516129032258</c:v>
                </c:pt>
                <c:pt idx="22">
                  <c:v>7.7493333333333334</c:v>
                </c:pt>
                <c:pt idx="23">
                  <c:v>5.3429032258064506</c:v>
                </c:pt>
                <c:pt idx="24">
                  <c:v>7.5783870967741942</c:v>
                </c:pt>
                <c:pt idx="25">
                  <c:v>1.783928571428572</c:v>
                </c:pt>
                <c:pt idx="26">
                  <c:v>7.2490322580645161</c:v>
                </c:pt>
                <c:pt idx="27">
                  <c:v>13.581666666666671</c:v>
                </c:pt>
                <c:pt idx="28">
                  <c:v>16.411612903225809</c:v>
                </c:pt>
                <c:pt idx="29">
                  <c:v>19.324000000000002</c:v>
                </c:pt>
                <c:pt idx="30">
                  <c:v>23.289677419354842</c:v>
                </c:pt>
                <c:pt idx="31">
                  <c:v>21.125806451612899</c:v>
                </c:pt>
                <c:pt idx="32">
                  <c:v>17.050666666666661</c:v>
                </c:pt>
                <c:pt idx="33">
                  <c:v>13.95</c:v>
                </c:pt>
                <c:pt idx="34">
                  <c:v>8.0223333333333322</c:v>
                </c:pt>
                <c:pt idx="35">
                  <c:v>6.7564516129032253</c:v>
                </c:pt>
                <c:pt idx="36">
                  <c:v>4.1158064516129036</c:v>
                </c:pt>
                <c:pt idx="37">
                  <c:v>7.4985714285714291</c:v>
                </c:pt>
                <c:pt idx="38">
                  <c:v>9.49</c:v>
                </c:pt>
                <c:pt idx="39">
                  <c:v>11.409000000000001</c:v>
                </c:pt>
                <c:pt idx="40">
                  <c:v>13.310645161290321</c:v>
                </c:pt>
                <c:pt idx="41">
                  <c:v>19.522333333333329</c:v>
                </c:pt>
                <c:pt idx="42">
                  <c:v>21.79225806451613</c:v>
                </c:pt>
                <c:pt idx="43">
                  <c:v>20.784516129032259</c:v>
                </c:pt>
                <c:pt idx="44">
                  <c:v>17.135000000000002</c:v>
                </c:pt>
                <c:pt idx="45">
                  <c:v>13.428387096774189</c:v>
                </c:pt>
                <c:pt idx="46">
                  <c:v>8.0519999999999996</c:v>
                </c:pt>
                <c:pt idx="47">
                  <c:v>6.8264516129032264</c:v>
                </c:pt>
                <c:pt idx="48">
                  <c:v>6.362580645161291</c:v>
                </c:pt>
                <c:pt idx="49">
                  <c:v>8.8041379310344823</c:v>
                </c:pt>
                <c:pt idx="50">
                  <c:v>8.5925806451612896</c:v>
                </c:pt>
                <c:pt idx="51">
                  <c:v>14.476000000000001</c:v>
                </c:pt>
                <c:pt idx="52">
                  <c:v>15.6</c:v>
                </c:pt>
                <c:pt idx="53">
                  <c:v>18.346666666666671</c:v>
                </c:pt>
                <c:pt idx="54">
                  <c:v>20.355806451612899</c:v>
                </c:pt>
                <c:pt idx="55">
                  <c:v>22.271612903225801</c:v>
                </c:pt>
                <c:pt idx="56">
                  <c:v>18.702333333333339</c:v>
                </c:pt>
                <c:pt idx="57">
                  <c:v>12.50806451612903</c:v>
                </c:pt>
                <c:pt idx="58">
                  <c:v>9.7256666666666653</c:v>
                </c:pt>
                <c:pt idx="59">
                  <c:v>6.547741935483872</c:v>
                </c:pt>
                <c:pt idx="60">
                  <c:v>4.4458064516129028</c:v>
                </c:pt>
                <c:pt idx="61">
                  <c:v>6.6542857142857139</c:v>
                </c:pt>
                <c:pt idx="62">
                  <c:v>8.3080645161290327</c:v>
                </c:pt>
                <c:pt idx="63">
                  <c:v>9.1848275862068967</c:v>
                </c:pt>
                <c:pt idx="64">
                  <c:v>12.907096774193549</c:v>
                </c:pt>
                <c:pt idx="65">
                  <c:v>19.561666666666671</c:v>
                </c:pt>
                <c:pt idx="66">
                  <c:v>19.771935483870969</c:v>
                </c:pt>
                <c:pt idx="67">
                  <c:v>18.86225806451613</c:v>
                </c:pt>
                <c:pt idx="68">
                  <c:v>18.518666666666661</c:v>
                </c:pt>
                <c:pt idx="69">
                  <c:v>12.58193548387097</c:v>
                </c:pt>
                <c:pt idx="70">
                  <c:v>6.7560000000000002</c:v>
                </c:pt>
                <c:pt idx="71">
                  <c:v>6.8812903225806448</c:v>
                </c:pt>
                <c:pt idx="72">
                  <c:v>4.6974193548387104</c:v>
                </c:pt>
                <c:pt idx="73">
                  <c:v>7.5321428571428566</c:v>
                </c:pt>
                <c:pt idx="74">
                  <c:v>9.6477419354838698</c:v>
                </c:pt>
                <c:pt idx="75">
                  <c:v>11.231</c:v>
                </c:pt>
                <c:pt idx="76">
                  <c:v>16.722903225806451</c:v>
                </c:pt>
                <c:pt idx="77">
                  <c:v>19.486333333333331</c:v>
                </c:pt>
                <c:pt idx="78">
                  <c:v>21.850666666666669</c:v>
                </c:pt>
                <c:pt idx="79">
                  <c:v>22.574000000000002</c:v>
                </c:pt>
                <c:pt idx="80">
                  <c:v>16.839333333333329</c:v>
                </c:pt>
                <c:pt idx="81">
                  <c:v>15.84225806451613</c:v>
                </c:pt>
                <c:pt idx="82">
                  <c:v>9.7556666666666665</c:v>
                </c:pt>
                <c:pt idx="83">
                  <c:v>5.0790322580645162</c:v>
                </c:pt>
                <c:pt idx="84">
                  <c:v>5.9590000000000014</c:v>
                </c:pt>
                <c:pt idx="85">
                  <c:v>6.7666666666666666</c:v>
                </c:pt>
                <c:pt idx="86">
                  <c:v>9.2912903225806449</c:v>
                </c:pt>
                <c:pt idx="87">
                  <c:v>10.509333333333331</c:v>
                </c:pt>
                <c:pt idx="88">
                  <c:v>15.137419354838711</c:v>
                </c:pt>
                <c:pt idx="89">
                  <c:v>21.315999999999999</c:v>
                </c:pt>
                <c:pt idx="90">
                  <c:v>20.54774193548387</c:v>
                </c:pt>
                <c:pt idx="91">
                  <c:v>20.280333333333331</c:v>
                </c:pt>
                <c:pt idx="92">
                  <c:v>20.616</c:v>
                </c:pt>
                <c:pt idx="93">
                  <c:v>15.12766666666667</c:v>
                </c:pt>
                <c:pt idx="94">
                  <c:v>9.2463333333333324</c:v>
                </c:pt>
                <c:pt idx="95">
                  <c:v>7.5361290322580654</c:v>
                </c:pt>
                <c:pt idx="96">
                  <c:v>4.5996774193548386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A-4206-A10E-6567010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670480"/>
        <c:axId val="1904084032"/>
      </c:lineChart>
      <c:catAx>
        <c:axId val="19036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(mois/année)</a:t>
                </a:r>
              </a:p>
            </c:rich>
          </c:tx>
          <c:layout>
            <c:manualLayout>
              <c:xMode val="edge"/>
              <c:yMode val="edge"/>
              <c:x val="0.38708008388903536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84032"/>
        <c:crosses val="autoZero"/>
        <c:auto val="1"/>
        <c:lblAlgn val="ctr"/>
        <c:lblOffset val="100"/>
        <c:noMultiLvlLbl val="0"/>
      </c:catAx>
      <c:valAx>
        <c:axId val="19040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prévisions par lissage exponentiel</a:t>
            </a:r>
            <a:r>
              <a:rPr lang="en-US" baseline="0"/>
              <a:t> avec les valeurs initiales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'Partie 3 - Lissage exp'!$E$84</c:f>
              <c:strCache>
                <c:ptCount val="1"/>
                <c:pt idx="0">
                  <c:v>Prévision exponentielle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'Partie 3 - Lissage exp'!$A$85:$A$109</c:f>
              <c:strCache>
                <c:ptCount val="25"/>
                <c:pt idx="0">
                  <c:v>Janvier-2022</c:v>
                </c:pt>
                <c:pt idx="1">
                  <c:v>Février-2022</c:v>
                </c:pt>
                <c:pt idx="2">
                  <c:v>Mars-2022</c:v>
                </c:pt>
                <c:pt idx="3">
                  <c:v>Avril-2022</c:v>
                </c:pt>
                <c:pt idx="4">
                  <c:v>Mai-2022</c:v>
                </c:pt>
                <c:pt idx="5">
                  <c:v>Juin-2022</c:v>
                </c:pt>
                <c:pt idx="6">
                  <c:v>Juillet-2022</c:v>
                </c:pt>
                <c:pt idx="7">
                  <c:v>Août-2022</c:v>
                </c:pt>
                <c:pt idx="8">
                  <c:v>Septembre-2022</c:v>
                </c:pt>
                <c:pt idx="9">
                  <c:v>Octobre-2022</c:v>
                </c:pt>
                <c:pt idx="10">
                  <c:v>Novembre-2022</c:v>
                </c:pt>
                <c:pt idx="11">
                  <c:v>Décembre-2022</c:v>
                </c:pt>
                <c:pt idx="12">
                  <c:v>Janvier-2023</c:v>
                </c:pt>
                <c:pt idx="13">
                  <c:v>Février-2023</c:v>
                </c:pt>
                <c:pt idx="14">
                  <c:v>Mars-2023</c:v>
                </c:pt>
                <c:pt idx="15">
                  <c:v>Avril-2023</c:v>
                </c:pt>
                <c:pt idx="16">
                  <c:v>Mai-2023</c:v>
                </c:pt>
                <c:pt idx="17">
                  <c:v>Juin-2023</c:v>
                </c:pt>
                <c:pt idx="18">
                  <c:v>Juillet-2023</c:v>
                </c:pt>
                <c:pt idx="19">
                  <c:v>Août-2023</c:v>
                </c:pt>
                <c:pt idx="20">
                  <c:v>Septembre-2023</c:v>
                </c:pt>
                <c:pt idx="21">
                  <c:v>Octobre-2023</c:v>
                </c:pt>
                <c:pt idx="22">
                  <c:v>Novembre-2023</c:v>
                </c:pt>
                <c:pt idx="23">
                  <c:v>Décembre-2023</c:v>
                </c:pt>
                <c:pt idx="24">
                  <c:v>Janvier-2024</c:v>
                </c:pt>
              </c:strCache>
            </c:strRef>
          </c:cat>
          <c:val>
            <c:numRef>
              <c:f>'Partie 3 - Lissage exp'!$E$85:$E$109</c:f>
              <c:numCache>
                <c:formatCode>General</c:formatCode>
                <c:ptCount val="25"/>
                <c:pt idx="0">
                  <c:v>5.1300978601694069</c:v>
                </c:pt>
                <c:pt idx="1">
                  <c:v>6.4958188364158902</c:v>
                </c:pt>
                <c:pt idx="2">
                  <c:v>8.6255931258675211</c:v>
                </c:pt>
                <c:pt idx="3">
                  <c:v>11.64551811627436</c:v>
                </c:pt>
                <c:pt idx="4">
                  <c:v>14.944099144253807</c:v>
                </c:pt>
                <c:pt idx="5">
                  <c:v>19.263689071009676</c:v>
                </c:pt>
                <c:pt idx="6">
                  <c:v>21.198465377693861</c:v>
                </c:pt>
                <c:pt idx="7">
                  <c:v>20.754949569682694</c:v>
                </c:pt>
                <c:pt idx="8">
                  <c:v>17.764985732997708</c:v>
                </c:pt>
                <c:pt idx="9">
                  <c:v>13.15506849129479</c:v>
                </c:pt>
                <c:pt idx="10">
                  <c:v>8.1564057298786174</c:v>
                </c:pt>
                <c:pt idx="11">
                  <c:v>6.3011013914015104</c:v>
                </c:pt>
                <c:pt idx="12">
                  <c:v>5.1666178414548671</c:v>
                </c:pt>
                <c:pt idx="13">
                  <c:v>6.5323388177013504</c:v>
                </c:pt>
                <c:pt idx="14">
                  <c:v>8.6621131071529813</c:v>
                </c:pt>
                <c:pt idx="15">
                  <c:v>11.682038097559822</c:v>
                </c:pt>
                <c:pt idx="16">
                  <c:v>14.980619125539269</c:v>
                </c:pt>
                <c:pt idx="17">
                  <c:v>19.300209052295138</c:v>
                </c:pt>
                <c:pt idx="18">
                  <c:v>21.234985358979323</c:v>
                </c:pt>
                <c:pt idx="19">
                  <c:v>20.791469550968159</c:v>
                </c:pt>
                <c:pt idx="20">
                  <c:v>17.801505714283167</c:v>
                </c:pt>
                <c:pt idx="21">
                  <c:v>13.191588472580252</c:v>
                </c:pt>
                <c:pt idx="22">
                  <c:v>8.1929257111640759</c:v>
                </c:pt>
                <c:pt idx="23">
                  <c:v>6.3376213726869706</c:v>
                </c:pt>
                <c:pt idx="24">
                  <c:v>5.2031378227403291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5C0-B967-6B2DB435597C}"/>
            </c:ext>
          </c:extLst>
        </c:ser>
        <c:ser>
          <c:idx val="1"/>
          <c:order val="1"/>
          <c:tx>
            <c:strRef>
              <c:f>'Partie 3 - Lissage exp'!$C$84</c:f>
              <c:strCache>
                <c:ptCount val="1"/>
                <c:pt idx="0">
                  <c:v>tmoy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'Partie 3 - Lissage exp'!$C$85:$C$109</c:f>
              <c:numCache>
                <c:formatCode>General</c:formatCode>
                <c:ptCount val="25"/>
                <c:pt idx="0">
                  <c:v>4.6974193548387104</c:v>
                </c:pt>
                <c:pt idx="1">
                  <c:v>7.5321428571428566</c:v>
                </c:pt>
                <c:pt idx="2">
                  <c:v>9.6477419354838698</c:v>
                </c:pt>
                <c:pt idx="3">
                  <c:v>11.231</c:v>
                </c:pt>
                <c:pt idx="4">
                  <c:v>16.722903225806451</c:v>
                </c:pt>
                <c:pt idx="5">
                  <c:v>19.486333333333331</c:v>
                </c:pt>
                <c:pt idx="6">
                  <c:v>21.850666666666669</c:v>
                </c:pt>
                <c:pt idx="7">
                  <c:v>22.574000000000002</c:v>
                </c:pt>
                <c:pt idx="8">
                  <c:v>16.839333333333329</c:v>
                </c:pt>
                <c:pt idx="9">
                  <c:v>15.84225806451613</c:v>
                </c:pt>
                <c:pt idx="10">
                  <c:v>9.7556666666666665</c:v>
                </c:pt>
                <c:pt idx="11">
                  <c:v>5.0790322580645162</c:v>
                </c:pt>
                <c:pt idx="12">
                  <c:v>5.9590000000000014</c:v>
                </c:pt>
                <c:pt idx="13">
                  <c:v>6.7666666666666666</c:v>
                </c:pt>
                <c:pt idx="14">
                  <c:v>9.2912903225806449</c:v>
                </c:pt>
                <c:pt idx="15">
                  <c:v>10.509333333333331</c:v>
                </c:pt>
                <c:pt idx="16">
                  <c:v>15.137419354838711</c:v>
                </c:pt>
                <c:pt idx="17">
                  <c:v>21.315999999999999</c:v>
                </c:pt>
                <c:pt idx="18">
                  <c:v>20.54774193548387</c:v>
                </c:pt>
                <c:pt idx="19">
                  <c:v>20.280333333333331</c:v>
                </c:pt>
                <c:pt idx="20">
                  <c:v>20.616</c:v>
                </c:pt>
                <c:pt idx="21">
                  <c:v>15.12766666666667</c:v>
                </c:pt>
                <c:pt idx="22">
                  <c:v>9.2463333333333324</c:v>
                </c:pt>
                <c:pt idx="23">
                  <c:v>7.5361290322580654</c:v>
                </c:pt>
                <c:pt idx="24">
                  <c:v>4.5996774193548386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2-45C0-B967-6B2DB4355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27008"/>
        <c:axId val="1927933056"/>
      </c:lineChart>
      <c:catAx>
        <c:axId val="1524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3056"/>
        <c:crosses val="autoZero"/>
        <c:auto val="1"/>
        <c:lblAlgn val="ctr"/>
        <c:lblOffset val="100"/>
        <c:noMultiLvlLbl val="0"/>
      </c:catAx>
      <c:valAx>
        <c:axId val="19279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</a:t>
            </a:r>
            <a:r>
              <a:rPr lang="en-US" baseline="0"/>
              <a:t> des températures moyennes en fonction de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'Partie 1'!$C$1</c:f>
              <c:strCache>
                <c:ptCount val="1"/>
                <c:pt idx="0">
                  <c:v>tmoy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'Partie 1'!$C$2:$C$98</c:f>
              <c:numCache>
                <c:formatCode>General</c:formatCode>
                <c:ptCount val="97"/>
                <c:pt idx="0">
                  <c:v>5.5348387096774196</c:v>
                </c:pt>
                <c:pt idx="1">
                  <c:v>6.1382758620689648</c:v>
                </c:pt>
                <c:pt idx="2">
                  <c:v>6.7912903225806449</c:v>
                </c:pt>
                <c:pt idx="3">
                  <c:v>9.8830000000000009</c:v>
                </c:pt>
                <c:pt idx="4">
                  <c:v>14.412258064516131</c:v>
                </c:pt>
                <c:pt idx="5">
                  <c:v>17.576666666666661</c:v>
                </c:pt>
                <c:pt idx="6">
                  <c:v>20.325483870967741</c:v>
                </c:pt>
                <c:pt idx="7">
                  <c:v>20.919677419354841</c:v>
                </c:pt>
                <c:pt idx="8">
                  <c:v>18.782</c:v>
                </c:pt>
                <c:pt idx="9">
                  <c:v>11.459354838709681</c:v>
                </c:pt>
                <c:pt idx="10">
                  <c:v>7.6573333333333329</c:v>
                </c:pt>
                <c:pt idx="11">
                  <c:v>4.4577419354838712</c:v>
                </c:pt>
                <c:pt idx="12">
                  <c:v>1.95</c:v>
                </c:pt>
                <c:pt idx="13">
                  <c:v>7.2842857142857147</c:v>
                </c:pt>
                <c:pt idx="14">
                  <c:v>10.492903225806449</c:v>
                </c:pt>
                <c:pt idx="15">
                  <c:v>10.490666666666669</c:v>
                </c:pt>
                <c:pt idx="16">
                  <c:v>16.15677419354839</c:v>
                </c:pt>
                <c:pt idx="17">
                  <c:v>20.36633333333333</c:v>
                </c:pt>
                <c:pt idx="18">
                  <c:v>20.752903225806449</c:v>
                </c:pt>
                <c:pt idx="19">
                  <c:v>19.644838709677419</c:v>
                </c:pt>
                <c:pt idx="20">
                  <c:v>15.462</c:v>
                </c:pt>
                <c:pt idx="21">
                  <c:v>14.04516129032258</c:v>
                </c:pt>
                <c:pt idx="22">
                  <c:v>7.7493333333333334</c:v>
                </c:pt>
                <c:pt idx="23">
                  <c:v>5.3429032258064506</c:v>
                </c:pt>
                <c:pt idx="24">
                  <c:v>7.5783870967741942</c:v>
                </c:pt>
                <c:pt idx="25">
                  <c:v>1.783928571428572</c:v>
                </c:pt>
                <c:pt idx="26">
                  <c:v>7.2490322580645161</c:v>
                </c:pt>
                <c:pt idx="27">
                  <c:v>13.581666666666671</c:v>
                </c:pt>
                <c:pt idx="28">
                  <c:v>16.411612903225809</c:v>
                </c:pt>
                <c:pt idx="29">
                  <c:v>19.324000000000002</c:v>
                </c:pt>
                <c:pt idx="30">
                  <c:v>23.289677419354842</c:v>
                </c:pt>
                <c:pt idx="31">
                  <c:v>21.125806451612899</c:v>
                </c:pt>
                <c:pt idx="32">
                  <c:v>17.050666666666661</c:v>
                </c:pt>
                <c:pt idx="33">
                  <c:v>13.95</c:v>
                </c:pt>
                <c:pt idx="34">
                  <c:v>8.0223333333333322</c:v>
                </c:pt>
                <c:pt idx="35">
                  <c:v>6.7564516129032253</c:v>
                </c:pt>
                <c:pt idx="36">
                  <c:v>4.1158064516129036</c:v>
                </c:pt>
                <c:pt idx="37">
                  <c:v>7.4985714285714291</c:v>
                </c:pt>
                <c:pt idx="38">
                  <c:v>9.49</c:v>
                </c:pt>
                <c:pt idx="39">
                  <c:v>11.409000000000001</c:v>
                </c:pt>
                <c:pt idx="40">
                  <c:v>13.310645161290321</c:v>
                </c:pt>
                <c:pt idx="41">
                  <c:v>19.522333333333329</c:v>
                </c:pt>
                <c:pt idx="42">
                  <c:v>21.79225806451613</c:v>
                </c:pt>
                <c:pt idx="43">
                  <c:v>20.784516129032259</c:v>
                </c:pt>
                <c:pt idx="44">
                  <c:v>17.135000000000002</c:v>
                </c:pt>
                <c:pt idx="45">
                  <c:v>13.428387096774189</c:v>
                </c:pt>
                <c:pt idx="46">
                  <c:v>8.0519999999999996</c:v>
                </c:pt>
                <c:pt idx="47">
                  <c:v>6.8264516129032264</c:v>
                </c:pt>
                <c:pt idx="48">
                  <c:v>6.362580645161291</c:v>
                </c:pt>
                <c:pt idx="49">
                  <c:v>8.8041379310344823</c:v>
                </c:pt>
                <c:pt idx="50">
                  <c:v>8.5925806451612896</c:v>
                </c:pt>
                <c:pt idx="51">
                  <c:v>14.476000000000001</c:v>
                </c:pt>
                <c:pt idx="52">
                  <c:v>15.6</c:v>
                </c:pt>
                <c:pt idx="53">
                  <c:v>18.346666666666671</c:v>
                </c:pt>
                <c:pt idx="54">
                  <c:v>20.355806451612899</c:v>
                </c:pt>
                <c:pt idx="55">
                  <c:v>22.271612903225801</c:v>
                </c:pt>
                <c:pt idx="56">
                  <c:v>18.702333333333339</c:v>
                </c:pt>
                <c:pt idx="57">
                  <c:v>12.50806451612903</c:v>
                </c:pt>
                <c:pt idx="58">
                  <c:v>9.7256666666666653</c:v>
                </c:pt>
                <c:pt idx="59">
                  <c:v>6.547741935483872</c:v>
                </c:pt>
                <c:pt idx="60">
                  <c:v>4.4458064516129028</c:v>
                </c:pt>
                <c:pt idx="61">
                  <c:v>6.6542857142857139</c:v>
                </c:pt>
                <c:pt idx="62">
                  <c:v>8.3080645161290327</c:v>
                </c:pt>
                <c:pt idx="63">
                  <c:v>9.1848275862068967</c:v>
                </c:pt>
                <c:pt idx="64">
                  <c:v>12.907096774193549</c:v>
                </c:pt>
                <c:pt idx="65">
                  <c:v>19.561666666666671</c:v>
                </c:pt>
                <c:pt idx="66">
                  <c:v>19.771935483870969</c:v>
                </c:pt>
                <c:pt idx="67">
                  <c:v>18.86225806451613</c:v>
                </c:pt>
                <c:pt idx="68">
                  <c:v>18.518666666666661</c:v>
                </c:pt>
                <c:pt idx="69">
                  <c:v>12.58193548387097</c:v>
                </c:pt>
                <c:pt idx="70">
                  <c:v>6.7560000000000002</c:v>
                </c:pt>
                <c:pt idx="71">
                  <c:v>6.8812903225806448</c:v>
                </c:pt>
                <c:pt idx="72">
                  <c:v>4.6974193548387104</c:v>
                </c:pt>
                <c:pt idx="73">
                  <c:v>7.5321428571428566</c:v>
                </c:pt>
                <c:pt idx="74">
                  <c:v>9.6477419354838698</c:v>
                </c:pt>
                <c:pt idx="75">
                  <c:v>11.231</c:v>
                </c:pt>
                <c:pt idx="76">
                  <c:v>16.722903225806451</c:v>
                </c:pt>
                <c:pt idx="77">
                  <c:v>19.486333333333331</c:v>
                </c:pt>
                <c:pt idx="78">
                  <c:v>21.850666666666669</c:v>
                </c:pt>
                <c:pt idx="79">
                  <c:v>22.574000000000002</c:v>
                </c:pt>
                <c:pt idx="80">
                  <c:v>16.839333333333329</c:v>
                </c:pt>
                <c:pt idx="81">
                  <c:v>15.84225806451613</c:v>
                </c:pt>
                <c:pt idx="82">
                  <c:v>9.7556666666666665</c:v>
                </c:pt>
                <c:pt idx="83">
                  <c:v>5.0790322580645162</c:v>
                </c:pt>
                <c:pt idx="84">
                  <c:v>5.9590000000000014</c:v>
                </c:pt>
                <c:pt idx="85">
                  <c:v>6.7666666666666666</c:v>
                </c:pt>
                <c:pt idx="86">
                  <c:v>9.2912903225806449</c:v>
                </c:pt>
                <c:pt idx="87">
                  <c:v>10.509333333333331</c:v>
                </c:pt>
                <c:pt idx="88">
                  <c:v>15.137419354838711</c:v>
                </c:pt>
                <c:pt idx="89">
                  <c:v>21.315999999999999</c:v>
                </c:pt>
                <c:pt idx="90">
                  <c:v>20.54774193548387</c:v>
                </c:pt>
                <c:pt idx="91">
                  <c:v>20.280333333333331</c:v>
                </c:pt>
                <c:pt idx="92">
                  <c:v>20.616</c:v>
                </c:pt>
                <c:pt idx="93">
                  <c:v>15.12766666666667</c:v>
                </c:pt>
                <c:pt idx="94">
                  <c:v>9.2463333333333324</c:v>
                </c:pt>
                <c:pt idx="95">
                  <c:v>7.5361290322580654</c:v>
                </c:pt>
                <c:pt idx="96">
                  <c:v>4.5996774193548386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8-4EED-AAA3-366B7DCF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24720"/>
        <c:axId val="1959163296"/>
      </c:lineChart>
      <c:catAx>
        <c:axId val="127772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layout>
            <c:manualLayout>
              <c:xMode val="edge"/>
              <c:yMode val="edge"/>
              <c:x val="0.45303475309417962"/>
              <c:y val="0.825270707440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63296"/>
        <c:crosses val="autoZero"/>
        <c:auto val="1"/>
        <c:lblAlgn val="ctr"/>
        <c:lblOffset val="100"/>
        <c:noMultiLvlLbl val="0"/>
      </c:catAx>
      <c:valAx>
        <c:axId val="19591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Température</a:t>
                </a:r>
                <a:r>
                  <a:rPr lang="en-US" baseline="0"/>
                  <a:t> (°C)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Ecart-type annuel en fonction de la</a:t>
            </a:r>
            <a:r>
              <a:rPr lang="en-US" baseline="0"/>
              <a:t> moyenne annuelle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56933508311461E-2"/>
                  <c:y val="0.15770122484689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'Tableau de Buys-Ballot'!$F$2:$F$9</c:f>
              <c:numCache>
                <c:formatCode>General</c:formatCode>
                <c:ptCount val="8"/>
                <c:pt idx="0">
                  <c:v>11.994826751946608</c:v>
                </c:pt>
                <c:pt idx="1">
                  <c:v>14.33424283154122</c:v>
                </c:pt>
                <c:pt idx="2">
                  <c:v>13.010296915002561</c:v>
                </c:pt>
                <c:pt idx="3">
                  <c:v>12.780414106502814</c:v>
                </c:pt>
                <c:pt idx="4">
                  <c:v>13.524432641206278</c:v>
                </c:pt>
                <c:pt idx="5">
                  <c:v>12.036152810883346</c:v>
                </c:pt>
                <c:pt idx="6">
                  <c:v>13.438208141321043</c:v>
                </c:pt>
                <c:pt idx="7">
                  <c:v>13.527826164874552</c:v>
                </c:pt>
              </c:numCache>
            </c:numRef>
          </c:xVal>
          <c:yVal>
            <c:numRef>
              <c:f>'Tableau de Buys-Ballot'!$G$2:$G$9</c:f>
              <c:numCache>
                <c:formatCode>General</c:formatCode>
                <c:ptCount val="8"/>
                <c:pt idx="0">
                  <c:v>6.3060080086311707</c:v>
                </c:pt>
                <c:pt idx="1">
                  <c:v>4.0097356665973862</c:v>
                </c:pt>
                <c:pt idx="2">
                  <c:v>6.7162598749430069</c:v>
                </c:pt>
                <c:pt idx="3">
                  <c:v>5.7391348925190453</c:v>
                </c:pt>
                <c:pt idx="4">
                  <c:v>5.8188731525154402</c:v>
                </c:pt>
                <c:pt idx="5">
                  <c:v>5.6118668656029564</c:v>
                </c:pt>
                <c:pt idx="6">
                  <c:v>5.845131237278256</c:v>
                </c:pt>
                <c:pt idx="7">
                  <c:v>5.7600229832292404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2-4B18-8F0B-BEB235F4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47408"/>
        <c:axId val="1975985232"/>
      </c:scatterChart>
      <c:valAx>
        <c:axId val="19461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Moyenne annuelle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85232"/>
        <c:crosses val="autoZero"/>
        <c:crossBetween val="midCat"/>
      </c:valAx>
      <c:valAx>
        <c:axId val="19759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Ecart-type annuel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maximas et des minimas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max-min'!$K$7</c:f>
              <c:strCache>
                <c:ptCount val="1"/>
                <c:pt idx="0">
                  <c:v>ymax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'Trend max-min'!$K$8:$K$15</c:f>
              <c:numCache>
                <c:formatCode>General</c:formatCode>
                <c:ptCount val="8"/>
                <c:pt idx="0">
                  <c:v>20.919677419354841</c:v>
                </c:pt>
                <c:pt idx="1">
                  <c:v>20.752903225806449</c:v>
                </c:pt>
                <c:pt idx="2">
                  <c:v>23.289677419354842</c:v>
                </c:pt>
                <c:pt idx="3">
                  <c:v>21.79225806451613</c:v>
                </c:pt>
                <c:pt idx="4">
                  <c:v>22.271612903225801</c:v>
                </c:pt>
                <c:pt idx="5">
                  <c:v>19.771935483870969</c:v>
                </c:pt>
                <c:pt idx="6">
                  <c:v>22.574000000000002</c:v>
                </c:pt>
                <c:pt idx="7">
                  <c:v>21.315999999999999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4-4E78-A374-909410A74D35}"/>
            </c:ext>
          </c:extLst>
        </c:ser>
        <c:ser>
          <c:idx val="1"/>
          <c:order val="1"/>
          <c:tx>
            <c:strRef>
              <c:f>'Trend max-min'!$M$7</c:f>
              <c:strCache>
                <c:ptCount val="1"/>
                <c:pt idx="0">
                  <c:v>ymin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'Trend max-min'!$M$8:$M$15</c:f>
              <c:numCache>
                <c:formatCode>General</c:formatCode>
                <c:ptCount val="8"/>
                <c:pt idx="0">
                  <c:v>4.4577419354838712</c:v>
                </c:pt>
                <c:pt idx="1">
                  <c:v>1.95</c:v>
                </c:pt>
                <c:pt idx="2">
                  <c:v>1.783928571428572</c:v>
                </c:pt>
                <c:pt idx="3">
                  <c:v>4.1158064516129036</c:v>
                </c:pt>
                <c:pt idx="4">
                  <c:v>6.362580645161291</c:v>
                </c:pt>
                <c:pt idx="5">
                  <c:v>4.4458064516129028</c:v>
                </c:pt>
                <c:pt idx="6">
                  <c:v>4.6974193548387104</c:v>
                </c:pt>
                <c:pt idx="7">
                  <c:v>5.9590000000000014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4-4E78-A374-909410A74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675552"/>
        <c:axId val="1280242384"/>
      </c:lineChart>
      <c:catAx>
        <c:axId val="195467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42384"/>
        <c:crosses val="autoZero"/>
        <c:auto val="1"/>
        <c:lblAlgn val="ctr"/>
        <c:lblOffset val="100"/>
        <c:noMultiLvlLbl val="0"/>
      </c:catAx>
      <c:valAx>
        <c:axId val="12802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Série en fonction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max-min'!$D$1</c:f>
              <c:strCache>
                <c:ptCount val="1"/>
                <c:pt idx="0">
                  <c:v>tmoy max-min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'Trend max-min'!$D$2:$D$98</c:f>
              <c:numCache>
                <c:formatCode>General</c:formatCode>
                <c:ptCount val="97"/>
                <c:pt idx="0">
                  <c:v>5.5348387096774196</c:v>
                </c:pt>
                <c:pt idx="1">
                  <c:v>6.1382758620689648</c:v>
                </c:pt>
                <c:pt idx="2">
                  <c:v>6.7912903225806449</c:v>
                </c:pt>
                <c:pt idx="3">
                  <c:v>9.8830000000000009</c:v>
                </c:pt>
                <c:pt idx="4">
                  <c:v>14.412258064516131</c:v>
                </c:pt>
                <c:pt idx="5">
                  <c:v>17.576666666666661</c:v>
                </c:pt>
                <c:pt idx="6">
                  <c:v>20.325483870967741</c:v>
                </c:pt>
                <c:pt idx="7">
                  <c:v>20.919677419354841</c:v>
                </c:pt>
                <c:pt idx="8">
                  <c:v>18.782</c:v>
                </c:pt>
                <c:pt idx="9">
                  <c:v>11.459354838709681</c:v>
                </c:pt>
                <c:pt idx="10">
                  <c:v>7.6573333333333329</c:v>
                </c:pt>
                <c:pt idx="11">
                  <c:v>4.4577419354838712</c:v>
                </c:pt>
                <c:pt idx="12">
                  <c:v>1.95</c:v>
                </c:pt>
                <c:pt idx="13">
                  <c:v>7.2842857142857147</c:v>
                </c:pt>
                <c:pt idx="14">
                  <c:v>10.492903225806449</c:v>
                </c:pt>
                <c:pt idx="15">
                  <c:v>10.490666666666669</c:v>
                </c:pt>
                <c:pt idx="16">
                  <c:v>16.15677419354839</c:v>
                </c:pt>
                <c:pt idx="17">
                  <c:v>20.36633333333333</c:v>
                </c:pt>
                <c:pt idx="18">
                  <c:v>20.752903225806449</c:v>
                </c:pt>
                <c:pt idx="19">
                  <c:v>19.644838709677419</c:v>
                </c:pt>
                <c:pt idx="20">
                  <c:v>15.462</c:v>
                </c:pt>
                <c:pt idx="21">
                  <c:v>14.04516129032258</c:v>
                </c:pt>
                <c:pt idx="22">
                  <c:v>7.7493333333333334</c:v>
                </c:pt>
                <c:pt idx="23">
                  <c:v>5.3429032258064506</c:v>
                </c:pt>
                <c:pt idx="24">
                  <c:v>7.5783870967741942</c:v>
                </c:pt>
                <c:pt idx="25">
                  <c:v>1.783928571428572</c:v>
                </c:pt>
                <c:pt idx="26">
                  <c:v>7.2490322580645161</c:v>
                </c:pt>
                <c:pt idx="27">
                  <c:v>13.581666666666671</c:v>
                </c:pt>
                <c:pt idx="28">
                  <c:v>16.411612903225809</c:v>
                </c:pt>
                <c:pt idx="29">
                  <c:v>19.324000000000002</c:v>
                </c:pt>
                <c:pt idx="30">
                  <c:v>23.289677419354842</c:v>
                </c:pt>
                <c:pt idx="31">
                  <c:v>21.125806451612899</c:v>
                </c:pt>
                <c:pt idx="32">
                  <c:v>17.050666666666661</c:v>
                </c:pt>
                <c:pt idx="33">
                  <c:v>13.95</c:v>
                </c:pt>
                <c:pt idx="34">
                  <c:v>8.0223333333333322</c:v>
                </c:pt>
                <c:pt idx="35">
                  <c:v>6.7564516129032253</c:v>
                </c:pt>
                <c:pt idx="36">
                  <c:v>4.1158064516129036</c:v>
                </c:pt>
                <c:pt idx="37">
                  <c:v>7.4985714285714291</c:v>
                </c:pt>
                <c:pt idx="38">
                  <c:v>9.49</c:v>
                </c:pt>
                <c:pt idx="39">
                  <c:v>11.409000000000001</c:v>
                </c:pt>
                <c:pt idx="40">
                  <c:v>13.310645161290321</c:v>
                </c:pt>
                <c:pt idx="41">
                  <c:v>19.522333333333329</c:v>
                </c:pt>
                <c:pt idx="42">
                  <c:v>21.79225806451613</c:v>
                </c:pt>
                <c:pt idx="43">
                  <c:v>20.784516129032259</c:v>
                </c:pt>
                <c:pt idx="44">
                  <c:v>17.135000000000002</c:v>
                </c:pt>
                <c:pt idx="45">
                  <c:v>13.428387096774189</c:v>
                </c:pt>
                <c:pt idx="46">
                  <c:v>8.0519999999999996</c:v>
                </c:pt>
                <c:pt idx="47">
                  <c:v>6.8264516129032264</c:v>
                </c:pt>
                <c:pt idx="48">
                  <c:v>6.362580645161291</c:v>
                </c:pt>
                <c:pt idx="49">
                  <c:v>8.8041379310344823</c:v>
                </c:pt>
                <c:pt idx="50">
                  <c:v>8.5925806451612896</c:v>
                </c:pt>
                <c:pt idx="51">
                  <c:v>14.476000000000001</c:v>
                </c:pt>
                <c:pt idx="52">
                  <c:v>15.6</c:v>
                </c:pt>
                <c:pt idx="53">
                  <c:v>18.346666666666671</c:v>
                </c:pt>
                <c:pt idx="54">
                  <c:v>20.355806451612899</c:v>
                </c:pt>
                <c:pt idx="55">
                  <c:v>22.271612903225801</c:v>
                </c:pt>
                <c:pt idx="56">
                  <c:v>18.702333333333339</c:v>
                </c:pt>
                <c:pt idx="57">
                  <c:v>12.50806451612903</c:v>
                </c:pt>
                <c:pt idx="58">
                  <c:v>9.7256666666666653</c:v>
                </c:pt>
                <c:pt idx="59">
                  <c:v>6.547741935483872</c:v>
                </c:pt>
                <c:pt idx="60">
                  <c:v>4.4458064516129028</c:v>
                </c:pt>
                <c:pt idx="61">
                  <c:v>6.6542857142857139</c:v>
                </c:pt>
                <c:pt idx="62">
                  <c:v>8.3080645161290327</c:v>
                </c:pt>
                <c:pt idx="63">
                  <c:v>9.1848275862068967</c:v>
                </c:pt>
                <c:pt idx="64">
                  <c:v>12.907096774193549</c:v>
                </c:pt>
                <c:pt idx="65">
                  <c:v>19.561666666666671</c:v>
                </c:pt>
                <c:pt idx="66">
                  <c:v>19.771935483870969</c:v>
                </c:pt>
                <c:pt idx="67">
                  <c:v>18.86225806451613</c:v>
                </c:pt>
                <c:pt idx="68">
                  <c:v>18.518666666666661</c:v>
                </c:pt>
                <c:pt idx="69">
                  <c:v>12.58193548387097</c:v>
                </c:pt>
                <c:pt idx="70">
                  <c:v>6.7560000000000002</c:v>
                </c:pt>
                <c:pt idx="71">
                  <c:v>6.8812903225806448</c:v>
                </c:pt>
                <c:pt idx="72">
                  <c:v>4.6974193548387104</c:v>
                </c:pt>
                <c:pt idx="73">
                  <c:v>7.5321428571428566</c:v>
                </c:pt>
                <c:pt idx="74">
                  <c:v>9.6477419354838698</c:v>
                </c:pt>
                <c:pt idx="75">
                  <c:v>11.231</c:v>
                </c:pt>
                <c:pt idx="76">
                  <c:v>16.722903225806451</c:v>
                </c:pt>
                <c:pt idx="77">
                  <c:v>19.486333333333331</c:v>
                </c:pt>
                <c:pt idx="78">
                  <c:v>21.850666666666669</c:v>
                </c:pt>
                <c:pt idx="79">
                  <c:v>22.574000000000002</c:v>
                </c:pt>
                <c:pt idx="80">
                  <c:v>16.839333333333329</c:v>
                </c:pt>
                <c:pt idx="81">
                  <c:v>15.84225806451613</c:v>
                </c:pt>
                <c:pt idx="82">
                  <c:v>9.7556666666666665</c:v>
                </c:pt>
                <c:pt idx="83">
                  <c:v>5.0790322580645162</c:v>
                </c:pt>
                <c:pt idx="84">
                  <c:v>5.9590000000000014</c:v>
                </c:pt>
                <c:pt idx="85">
                  <c:v>6.7666666666666666</c:v>
                </c:pt>
                <c:pt idx="86">
                  <c:v>9.2912903225806449</c:v>
                </c:pt>
                <c:pt idx="87">
                  <c:v>10.509333333333331</c:v>
                </c:pt>
                <c:pt idx="88">
                  <c:v>15.137419354838711</c:v>
                </c:pt>
                <c:pt idx="89">
                  <c:v>21.315999999999999</c:v>
                </c:pt>
                <c:pt idx="90">
                  <c:v>20.54774193548387</c:v>
                </c:pt>
                <c:pt idx="91">
                  <c:v>20.280333333333331</c:v>
                </c:pt>
                <c:pt idx="92">
                  <c:v>20.616</c:v>
                </c:pt>
                <c:pt idx="93">
                  <c:v>15.12766666666667</c:v>
                </c:pt>
                <c:pt idx="94">
                  <c:v>9.2463333333333324</c:v>
                </c:pt>
                <c:pt idx="95">
                  <c:v>7.5361290322580654</c:v>
                </c:pt>
                <c:pt idx="96">
                  <c:v>4.5996774193548386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F-44F5-9DE6-113A2E6C1A52}"/>
            </c:ext>
          </c:extLst>
        </c:ser>
        <c:ser>
          <c:idx val="1"/>
          <c:order val="1"/>
          <c:tx>
            <c:strRef>
              <c:f>'Trend max-min'!$E$1</c:f>
              <c:strCache>
                <c:ptCount val="1"/>
                <c:pt idx="0">
                  <c:v>droite des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'Trend max-min'!$E$2:$E$98</c:f>
              <c:numCache>
                <c:formatCode>General</c:formatCode>
                <c:ptCount val="97"/>
                <c:pt idx="0">
                  <c:v>21.487875560948005</c:v>
                </c:pt>
                <c:pt idx="1">
                  <c:v>21.489909395218845</c:v>
                </c:pt>
                <c:pt idx="2">
                  <c:v>21.491943229489689</c:v>
                </c:pt>
                <c:pt idx="3">
                  <c:v>21.493977063760529</c:v>
                </c:pt>
                <c:pt idx="4">
                  <c:v>21.496010898031372</c:v>
                </c:pt>
                <c:pt idx="5">
                  <c:v>21.498044732302215</c:v>
                </c:pt>
                <c:pt idx="6">
                  <c:v>21.500078566573055</c:v>
                </c:pt>
                <c:pt idx="7">
                  <c:v>21.502112400843899</c:v>
                </c:pt>
                <c:pt idx="8">
                  <c:v>21.504146235114739</c:v>
                </c:pt>
                <c:pt idx="9">
                  <c:v>21.506180069385582</c:v>
                </c:pt>
                <c:pt idx="10">
                  <c:v>21.508213903656426</c:v>
                </c:pt>
                <c:pt idx="11">
                  <c:v>21.510247737927266</c:v>
                </c:pt>
                <c:pt idx="12">
                  <c:v>21.512281572198109</c:v>
                </c:pt>
                <c:pt idx="13">
                  <c:v>21.514315406468949</c:v>
                </c:pt>
                <c:pt idx="14">
                  <c:v>21.516349240739792</c:v>
                </c:pt>
                <c:pt idx="15">
                  <c:v>21.518383075010636</c:v>
                </c:pt>
                <c:pt idx="16">
                  <c:v>21.520416909281476</c:v>
                </c:pt>
                <c:pt idx="17">
                  <c:v>21.522450743552319</c:v>
                </c:pt>
                <c:pt idx="18">
                  <c:v>21.524484577823159</c:v>
                </c:pt>
                <c:pt idx="19">
                  <c:v>21.526518412094003</c:v>
                </c:pt>
                <c:pt idx="20">
                  <c:v>21.528552246364846</c:v>
                </c:pt>
                <c:pt idx="21">
                  <c:v>21.530586080635686</c:v>
                </c:pt>
                <c:pt idx="22">
                  <c:v>21.53261991490653</c:v>
                </c:pt>
                <c:pt idx="23">
                  <c:v>21.534653749177373</c:v>
                </c:pt>
                <c:pt idx="24">
                  <c:v>21.536687583448213</c:v>
                </c:pt>
                <c:pt idx="25">
                  <c:v>21.538721417719056</c:v>
                </c:pt>
                <c:pt idx="26">
                  <c:v>21.540755251989896</c:v>
                </c:pt>
                <c:pt idx="27">
                  <c:v>21.54278908626074</c:v>
                </c:pt>
                <c:pt idx="28">
                  <c:v>21.544822920531583</c:v>
                </c:pt>
                <c:pt idx="29">
                  <c:v>21.546856754802423</c:v>
                </c:pt>
                <c:pt idx="30">
                  <c:v>21.548890589073267</c:v>
                </c:pt>
                <c:pt idx="31">
                  <c:v>21.550924423344107</c:v>
                </c:pt>
                <c:pt idx="32">
                  <c:v>21.55295825761495</c:v>
                </c:pt>
                <c:pt idx="33">
                  <c:v>21.554992091885794</c:v>
                </c:pt>
                <c:pt idx="34">
                  <c:v>21.557025926156633</c:v>
                </c:pt>
                <c:pt idx="35">
                  <c:v>21.559059760427477</c:v>
                </c:pt>
                <c:pt idx="36">
                  <c:v>21.561093594698317</c:v>
                </c:pt>
                <c:pt idx="37">
                  <c:v>21.56312742896916</c:v>
                </c:pt>
                <c:pt idx="38">
                  <c:v>21.565161263240004</c:v>
                </c:pt>
                <c:pt idx="39">
                  <c:v>21.567195097510844</c:v>
                </c:pt>
                <c:pt idx="40">
                  <c:v>21.569228931781687</c:v>
                </c:pt>
                <c:pt idx="41">
                  <c:v>21.571262766052527</c:v>
                </c:pt>
                <c:pt idx="42">
                  <c:v>21.573296600323371</c:v>
                </c:pt>
                <c:pt idx="43">
                  <c:v>21.575330434594214</c:v>
                </c:pt>
                <c:pt idx="44">
                  <c:v>21.577364268865054</c:v>
                </c:pt>
                <c:pt idx="45">
                  <c:v>21.579398103135897</c:v>
                </c:pt>
                <c:pt idx="46">
                  <c:v>21.581431937406737</c:v>
                </c:pt>
                <c:pt idx="47">
                  <c:v>21.583465771677581</c:v>
                </c:pt>
                <c:pt idx="48">
                  <c:v>21.585499605948424</c:v>
                </c:pt>
                <c:pt idx="49">
                  <c:v>21.587533440219264</c:v>
                </c:pt>
                <c:pt idx="50">
                  <c:v>21.589567274490108</c:v>
                </c:pt>
                <c:pt idx="51">
                  <c:v>21.591601108760948</c:v>
                </c:pt>
                <c:pt idx="52">
                  <c:v>21.593634943031791</c:v>
                </c:pt>
                <c:pt idx="53">
                  <c:v>21.595668777302635</c:v>
                </c:pt>
                <c:pt idx="54">
                  <c:v>21.597702611573474</c:v>
                </c:pt>
                <c:pt idx="55">
                  <c:v>21.599736445844318</c:v>
                </c:pt>
                <c:pt idx="56">
                  <c:v>21.601770280115158</c:v>
                </c:pt>
                <c:pt idx="57">
                  <c:v>21.603804114386001</c:v>
                </c:pt>
                <c:pt idx="58">
                  <c:v>21.605837948656845</c:v>
                </c:pt>
                <c:pt idx="59">
                  <c:v>21.607871782927685</c:v>
                </c:pt>
                <c:pt idx="60">
                  <c:v>21.609905617198528</c:v>
                </c:pt>
                <c:pt idx="61">
                  <c:v>21.611939451469372</c:v>
                </c:pt>
                <c:pt idx="62">
                  <c:v>21.613973285740212</c:v>
                </c:pt>
                <c:pt idx="63">
                  <c:v>21.616007120011055</c:v>
                </c:pt>
                <c:pt idx="64">
                  <c:v>21.618040954281895</c:v>
                </c:pt>
                <c:pt idx="65">
                  <c:v>21.620074788552738</c:v>
                </c:pt>
                <c:pt idx="66">
                  <c:v>21.622108622823582</c:v>
                </c:pt>
                <c:pt idx="67">
                  <c:v>21.624142457094422</c:v>
                </c:pt>
                <c:pt idx="68">
                  <c:v>21.626176291365265</c:v>
                </c:pt>
                <c:pt idx="69">
                  <c:v>21.628210125636105</c:v>
                </c:pt>
                <c:pt idx="70">
                  <c:v>21.630243959906949</c:v>
                </c:pt>
                <c:pt idx="71">
                  <c:v>21.632277794177792</c:v>
                </c:pt>
                <c:pt idx="72">
                  <c:v>21.634311628448632</c:v>
                </c:pt>
                <c:pt idx="73">
                  <c:v>21.636345462719476</c:v>
                </c:pt>
                <c:pt idx="74">
                  <c:v>21.638379296990315</c:v>
                </c:pt>
                <c:pt idx="75">
                  <c:v>21.640413131261159</c:v>
                </c:pt>
                <c:pt idx="76">
                  <c:v>21.642446965532002</c:v>
                </c:pt>
                <c:pt idx="77">
                  <c:v>21.644480799802842</c:v>
                </c:pt>
                <c:pt idx="78">
                  <c:v>21.646514634073686</c:v>
                </c:pt>
                <c:pt idx="79">
                  <c:v>21.648548468344526</c:v>
                </c:pt>
                <c:pt idx="80">
                  <c:v>21.650582302615369</c:v>
                </c:pt>
                <c:pt idx="81">
                  <c:v>21.652616136886213</c:v>
                </c:pt>
                <c:pt idx="82">
                  <c:v>21.654649971157053</c:v>
                </c:pt>
                <c:pt idx="83">
                  <c:v>21.656683805427896</c:v>
                </c:pt>
                <c:pt idx="84">
                  <c:v>21.658717639698736</c:v>
                </c:pt>
                <c:pt idx="85">
                  <c:v>21.660751473969579</c:v>
                </c:pt>
                <c:pt idx="86">
                  <c:v>21.662785308240423</c:v>
                </c:pt>
                <c:pt idx="87">
                  <c:v>21.664819142511263</c:v>
                </c:pt>
                <c:pt idx="88">
                  <c:v>21.666852976782106</c:v>
                </c:pt>
                <c:pt idx="89">
                  <c:v>21.668886811052946</c:v>
                </c:pt>
                <c:pt idx="90">
                  <c:v>21.67092064532379</c:v>
                </c:pt>
                <c:pt idx="91">
                  <c:v>21.672954479594633</c:v>
                </c:pt>
                <c:pt idx="92">
                  <c:v>21.674988313865473</c:v>
                </c:pt>
                <c:pt idx="93">
                  <c:v>21.677022148136317</c:v>
                </c:pt>
                <c:pt idx="94">
                  <c:v>21.679055982407156</c:v>
                </c:pt>
                <c:pt idx="95">
                  <c:v>21.681089816678</c:v>
                </c:pt>
                <c:pt idx="96">
                  <c:v>21.683123650948843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F-44F5-9DE6-113A2E6C1A52}"/>
            </c:ext>
          </c:extLst>
        </c:ser>
        <c:ser>
          <c:idx val="2"/>
          <c:order val="2"/>
          <c:tx>
            <c:strRef>
              <c:f>'Trend max-min'!$F$1</c:f>
              <c:strCache>
                <c:ptCount val="1"/>
                <c:pt idx="0">
                  <c:v>droites des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'Trend max-min'!$F$2:$F$98</c:f>
              <c:numCache>
                <c:formatCode>General</c:formatCode>
                <c:ptCount val="97"/>
                <c:pt idx="0">
                  <c:v>2.4869768547898929</c:v>
                </c:pt>
                <c:pt idx="1">
                  <c:v>2.5268517644790283</c:v>
                </c:pt>
                <c:pt idx="2">
                  <c:v>2.5667266741681636</c:v>
                </c:pt>
                <c:pt idx="3">
                  <c:v>2.6066015838572989</c:v>
                </c:pt>
                <c:pt idx="4">
                  <c:v>2.6464764935464347</c:v>
                </c:pt>
                <c:pt idx="5">
                  <c:v>2.68635140323557</c:v>
                </c:pt>
                <c:pt idx="6">
                  <c:v>2.7262263129247053</c:v>
                </c:pt>
                <c:pt idx="7">
                  <c:v>2.7661012226138406</c:v>
                </c:pt>
                <c:pt idx="8">
                  <c:v>2.8059761323029759</c:v>
                </c:pt>
                <c:pt idx="9">
                  <c:v>2.8458510419921113</c:v>
                </c:pt>
                <c:pt idx="10">
                  <c:v>2.8857259516812466</c:v>
                </c:pt>
                <c:pt idx="11">
                  <c:v>2.9256008613703819</c:v>
                </c:pt>
                <c:pt idx="12">
                  <c:v>2.9654757710595172</c:v>
                </c:pt>
                <c:pt idx="13">
                  <c:v>3.0053506807486525</c:v>
                </c:pt>
                <c:pt idx="14">
                  <c:v>3.0452255904377878</c:v>
                </c:pt>
                <c:pt idx="15">
                  <c:v>3.0851005001269236</c:v>
                </c:pt>
                <c:pt idx="16">
                  <c:v>3.1249754098160585</c:v>
                </c:pt>
                <c:pt idx="17">
                  <c:v>3.1648503195051942</c:v>
                </c:pt>
                <c:pt idx="18">
                  <c:v>3.2047252291943296</c:v>
                </c:pt>
                <c:pt idx="19">
                  <c:v>3.2446001388834649</c:v>
                </c:pt>
                <c:pt idx="20">
                  <c:v>3.2844750485726002</c:v>
                </c:pt>
                <c:pt idx="21">
                  <c:v>3.3243499582617355</c:v>
                </c:pt>
                <c:pt idx="22">
                  <c:v>3.3642248679508708</c:v>
                </c:pt>
                <c:pt idx="23">
                  <c:v>3.4040997776400062</c:v>
                </c:pt>
                <c:pt idx="24">
                  <c:v>3.4439746873291415</c:v>
                </c:pt>
                <c:pt idx="25">
                  <c:v>3.4838495970182768</c:v>
                </c:pt>
                <c:pt idx="26">
                  <c:v>3.5237245067074126</c:v>
                </c:pt>
                <c:pt idx="27">
                  <c:v>3.5635994163965474</c:v>
                </c:pt>
                <c:pt idx="28">
                  <c:v>3.6034743260856832</c:v>
                </c:pt>
                <c:pt idx="29">
                  <c:v>3.6433492357748185</c:v>
                </c:pt>
                <c:pt idx="30">
                  <c:v>3.6832241454639538</c:v>
                </c:pt>
                <c:pt idx="31">
                  <c:v>3.7230990551530891</c:v>
                </c:pt>
                <c:pt idx="32">
                  <c:v>3.7629739648422245</c:v>
                </c:pt>
                <c:pt idx="33">
                  <c:v>3.8028488745313598</c:v>
                </c:pt>
                <c:pt idx="34">
                  <c:v>3.8427237842204951</c:v>
                </c:pt>
                <c:pt idx="35">
                  <c:v>3.8825986939096309</c:v>
                </c:pt>
                <c:pt idx="36">
                  <c:v>3.9224736035987657</c:v>
                </c:pt>
                <c:pt idx="37">
                  <c:v>3.9623485132879015</c:v>
                </c:pt>
                <c:pt idx="38">
                  <c:v>4.0022234229770364</c:v>
                </c:pt>
                <c:pt idx="39">
                  <c:v>4.0420983326661721</c:v>
                </c:pt>
                <c:pt idx="40">
                  <c:v>4.081973242355307</c:v>
                </c:pt>
                <c:pt idx="41">
                  <c:v>4.1218481520444428</c:v>
                </c:pt>
                <c:pt idx="42">
                  <c:v>4.1617230617335785</c:v>
                </c:pt>
                <c:pt idx="43">
                  <c:v>4.2015979714227134</c:v>
                </c:pt>
                <c:pt idx="44">
                  <c:v>4.2414728811118483</c:v>
                </c:pt>
                <c:pt idx="45">
                  <c:v>4.281347790800984</c:v>
                </c:pt>
                <c:pt idx="46">
                  <c:v>4.3212227004901198</c:v>
                </c:pt>
                <c:pt idx="47">
                  <c:v>4.3610976101792547</c:v>
                </c:pt>
                <c:pt idx="48">
                  <c:v>4.4009725198683904</c:v>
                </c:pt>
                <c:pt idx="49">
                  <c:v>4.4408474295575253</c:v>
                </c:pt>
                <c:pt idx="50">
                  <c:v>4.4807223392466611</c:v>
                </c:pt>
                <c:pt idx="51">
                  <c:v>4.5205972489357968</c:v>
                </c:pt>
                <c:pt idx="52">
                  <c:v>4.5604721586249317</c:v>
                </c:pt>
                <c:pt idx="53">
                  <c:v>4.6003470683140666</c:v>
                </c:pt>
                <c:pt idx="54">
                  <c:v>4.6402219780032024</c:v>
                </c:pt>
                <c:pt idx="55">
                  <c:v>4.6800968876923381</c:v>
                </c:pt>
                <c:pt idx="56">
                  <c:v>4.719971797381473</c:v>
                </c:pt>
                <c:pt idx="57">
                  <c:v>4.7598467070706079</c:v>
                </c:pt>
                <c:pt idx="58">
                  <c:v>4.7997216167597436</c:v>
                </c:pt>
                <c:pt idx="59">
                  <c:v>4.8395965264488794</c:v>
                </c:pt>
                <c:pt idx="60">
                  <c:v>4.8794714361380152</c:v>
                </c:pt>
                <c:pt idx="61">
                  <c:v>4.91934634582715</c:v>
                </c:pt>
                <c:pt idx="62">
                  <c:v>4.9592212555162849</c:v>
                </c:pt>
                <c:pt idx="63">
                  <c:v>4.9990961652054207</c:v>
                </c:pt>
                <c:pt idx="64">
                  <c:v>5.0389710748945564</c:v>
                </c:pt>
                <c:pt idx="65">
                  <c:v>5.0788459845836913</c:v>
                </c:pt>
                <c:pt idx="66">
                  <c:v>5.1187208942728262</c:v>
                </c:pt>
                <c:pt idx="67">
                  <c:v>5.1585958039619619</c:v>
                </c:pt>
                <c:pt idx="68">
                  <c:v>5.1984707136510977</c:v>
                </c:pt>
                <c:pt idx="69">
                  <c:v>5.2383456233402335</c:v>
                </c:pt>
                <c:pt idx="70">
                  <c:v>5.2782205330293683</c:v>
                </c:pt>
                <c:pt idx="71">
                  <c:v>5.3180954427185032</c:v>
                </c:pt>
                <c:pt idx="72">
                  <c:v>5.357970352407639</c:v>
                </c:pt>
                <c:pt idx="73">
                  <c:v>5.3978452620967747</c:v>
                </c:pt>
                <c:pt idx="74">
                  <c:v>5.4377201717859096</c:v>
                </c:pt>
                <c:pt idx="75">
                  <c:v>5.4775950814750445</c:v>
                </c:pt>
                <c:pt idx="76">
                  <c:v>5.5174699911641802</c:v>
                </c:pt>
                <c:pt idx="77">
                  <c:v>5.557344900853316</c:v>
                </c:pt>
                <c:pt idx="78">
                  <c:v>5.5972198105424509</c:v>
                </c:pt>
                <c:pt idx="79">
                  <c:v>5.6370947202315866</c:v>
                </c:pt>
                <c:pt idx="80">
                  <c:v>5.6769696299207215</c:v>
                </c:pt>
                <c:pt idx="81">
                  <c:v>5.7168445396098573</c:v>
                </c:pt>
                <c:pt idx="82">
                  <c:v>5.756719449298993</c:v>
                </c:pt>
                <c:pt idx="83">
                  <c:v>5.7965943589881279</c:v>
                </c:pt>
                <c:pt idx="84">
                  <c:v>5.8364692686772628</c:v>
                </c:pt>
                <c:pt idx="85">
                  <c:v>5.8763441783663986</c:v>
                </c:pt>
                <c:pt idx="86">
                  <c:v>5.9162190880555343</c:v>
                </c:pt>
                <c:pt idx="87">
                  <c:v>5.9560939977446692</c:v>
                </c:pt>
                <c:pt idx="88">
                  <c:v>5.9959689074338041</c:v>
                </c:pt>
                <c:pt idx="89">
                  <c:v>6.0358438171229398</c:v>
                </c:pt>
                <c:pt idx="90">
                  <c:v>6.0757187268120756</c:v>
                </c:pt>
                <c:pt idx="91">
                  <c:v>6.1155936365012113</c:v>
                </c:pt>
                <c:pt idx="92">
                  <c:v>6.1554685461903462</c:v>
                </c:pt>
                <c:pt idx="93">
                  <c:v>6.1953434558794811</c:v>
                </c:pt>
                <c:pt idx="94">
                  <c:v>6.2352183655686169</c:v>
                </c:pt>
                <c:pt idx="95">
                  <c:v>6.2750932752577526</c:v>
                </c:pt>
                <c:pt idx="96">
                  <c:v>6.3149681849468875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F-44F5-9DE6-113A2E6C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49008"/>
        <c:axId val="1033393616"/>
      </c:lineChart>
      <c:catAx>
        <c:axId val="194614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3616"/>
        <c:crosses val="autoZero"/>
        <c:auto val="1"/>
        <c:lblAlgn val="ctr"/>
        <c:lblOffset val="100"/>
        <c:noMultiLvlLbl val="0"/>
      </c:catAx>
      <c:valAx>
        <c:axId val="10333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Xt_CVS</a:t>
            </a:r>
            <a:r>
              <a:rPr lang="en-US" baseline="0"/>
              <a:t> avec Moyennes Mobiles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431321084864391E-4"/>
                  <c:y val="0.2235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'Partie 2 - Moyennes Mobiles'!$B$3:$B$74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'Partie 2 - Moyennes Mobiles'!$H$3:$H$74</c:f>
              <c:numCache>
                <c:formatCode>General</c:formatCode>
                <c:ptCount val="72"/>
                <c:pt idx="0">
                  <c:v>13.432040845060062</c:v>
                </c:pt>
                <c:pt idx="1">
                  <c:v>12.499194190046556</c:v>
                </c:pt>
                <c:pt idx="2">
                  <c:v>10.71139478771239</c:v>
                </c:pt>
                <c:pt idx="3">
                  <c:v>10.80834880452119</c:v>
                </c:pt>
                <c:pt idx="4">
                  <c:v>12.290656974092318</c:v>
                </c:pt>
                <c:pt idx="5">
                  <c:v>10.92077650814249</c:v>
                </c:pt>
                <c:pt idx="6">
                  <c:v>11.793423661946548</c:v>
                </c:pt>
                <c:pt idx="7">
                  <c:v>12.73677750748922</c:v>
                </c:pt>
                <c:pt idx="8">
                  <c:v>14.138930277763064</c:v>
                </c:pt>
                <c:pt idx="9">
                  <c:v>11.171313249583608</c:v>
                </c:pt>
                <c:pt idx="10">
                  <c:v>12.187790845060062</c:v>
                </c:pt>
                <c:pt idx="11">
                  <c:v>11.24727337194178</c:v>
                </c:pt>
                <c:pt idx="12">
                  <c:v>9.8472021353826413</c:v>
                </c:pt>
                <c:pt idx="13">
                  <c:v>13.645204042263305</c:v>
                </c:pt>
                <c:pt idx="14">
                  <c:v>14.413007690938194</c:v>
                </c:pt>
                <c:pt idx="15">
                  <c:v>11.416015471187858</c:v>
                </c:pt>
                <c:pt idx="16">
                  <c:v>14.035173103124578</c:v>
                </c:pt>
                <c:pt idx="17">
                  <c:v>13.710443174809159</c:v>
                </c:pt>
                <c:pt idx="18">
                  <c:v>12.220843016785256</c:v>
                </c:pt>
                <c:pt idx="19">
                  <c:v>11.461938797811799</c:v>
                </c:pt>
                <c:pt idx="20">
                  <c:v>10.818930277763064</c:v>
                </c:pt>
                <c:pt idx="21">
                  <c:v>13.757119701196508</c:v>
                </c:pt>
                <c:pt idx="22">
                  <c:v>12.279790845060063</c:v>
                </c:pt>
                <c:pt idx="23">
                  <c:v>12.132434662264361</c:v>
                </c:pt>
                <c:pt idx="24">
                  <c:v>15.475589232156835</c:v>
                </c:pt>
                <c:pt idx="25">
                  <c:v>8.1448468994061614</c:v>
                </c:pt>
                <c:pt idx="26">
                  <c:v>11.169136723196262</c:v>
                </c:pt>
                <c:pt idx="27">
                  <c:v>14.507015471187859</c:v>
                </c:pt>
                <c:pt idx="28">
                  <c:v>14.290011812801996</c:v>
                </c:pt>
                <c:pt idx="29">
                  <c:v>12.668109841475831</c:v>
                </c:pt>
                <c:pt idx="30">
                  <c:v>14.757617210333649</c:v>
                </c:pt>
                <c:pt idx="31">
                  <c:v>12.942906539747279</c:v>
                </c:pt>
                <c:pt idx="32">
                  <c:v>12.407596944429725</c:v>
                </c:pt>
                <c:pt idx="33">
                  <c:v>13.661958410873927</c:v>
                </c:pt>
                <c:pt idx="34">
                  <c:v>12.552790845060063</c:v>
                </c:pt>
                <c:pt idx="35">
                  <c:v>13.545983049361135</c:v>
                </c:pt>
                <c:pt idx="36">
                  <c:v>12.013008586995547</c:v>
                </c:pt>
                <c:pt idx="37">
                  <c:v>13.859489756549019</c:v>
                </c:pt>
                <c:pt idx="38">
                  <c:v>13.410104465131745</c:v>
                </c:pt>
                <c:pt idx="39">
                  <c:v>12.33434880452119</c:v>
                </c:pt>
                <c:pt idx="40">
                  <c:v>11.189044070866508</c:v>
                </c:pt>
                <c:pt idx="41">
                  <c:v>12.866443174809158</c:v>
                </c:pt>
                <c:pt idx="42">
                  <c:v>13.260197855494937</c:v>
                </c:pt>
                <c:pt idx="43">
                  <c:v>12.601616217166638</c:v>
                </c:pt>
                <c:pt idx="44">
                  <c:v>12.491930277763066</c:v>
                </c:pt>
                <c:pt idx="45">
                  <c:v>13.140345507648117</c:v>
                </c:pt>
                <c:pt idx="46">
                  <c:v>12.58245751172673</c:v>
                </c:pt>
                <c:pt idx="47">
                  <c:v>13.615983049361137</c:v>
                </c:pt>
                <c:pt idx="48">
                  <c:v>14.259782780543933</c:v>
                </c:pt>
                <c:pt idx="49">
                  <c:v>15.165056259012072</c:v>
                </c:pt>
                <c:pt idx="50">
                  <c:v>12.512685110293035</c:v>
                </c:pt>
                <c:pt idx="51">
                  <c:v>15.40134880452119</c:v>
                </c:pt>
                <c:pt idx="52">
                  <c:v>13.478398909576187</c:v>
                </c:pt>
                <c:pt idx="53">
                  <c:v>11.6907765081425</c:v>
                </c:pt>
                <c:pt idx="54">
                  <c:v>11.823746242591707</c:v>
                </c:pt>
                <c:pt idx="55">
                  <c:v>14.088712991360181</c:v>
                </c:pt>
                <c:pt idx="56">
                  <c:v>14.059263611096403</c:v>
                </c:pt>
                <c:pt idx="57">
                  <c:v>12.220022927002958</c:v>
                </c:pt>
                <c:pt idx="58">
                  <c:v>14.256124178393396</c:v>
                </c:pt>
                <c:pt idx="59">
                  <c:v>13.337273371941782</c:v>
                </c:pt>
                <c:pt idx="60">
                  <c:v>12.343008586995545</c:v>
                </c:pt>
                <c:pt idx="61">
                  <c:v>13.015204042263303</c:v>
                </c:pt>
                <c:pt idx="62">
                  <c:v>12.228168981260779</c:v>
                </c:pt>
                <c:pt idx="63">
                  <c:v>10.110176390728085</c:v>
                </c:pt>
                <c:pt idx="64">
                  <c:v>10.785495683769737</c:v>
                </c:pt>
                <c:pt idx="65">
                  <c:v>12.9057765081425</c:v>
                </c:pt>
                <c:pt idx="66">
                  <c:v>11.239875274849776</c:v>
                </c:pt>
                <c:pt idx="67">
                  <c:v>10.67935815265051</c:v>
                </c:pt>
                <c:pt idx="68">
                  <c:v>13.875596944429725</c:v>
                </c:pt>
                <c:pt idx="69">
                  <c:v>12.293893894744897</c:v>
                </c:pt>
                <c:pt idx="70">
                  <c:v>11.286457511726731</c:v>
                </c:pt>
                <c:pt idx="71">
                  <c:v>13.670821759038555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D-481B-98BD-43055142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59600"/>
        <c:axId val="799887200"/>
      </c:scatterChart>
      <c:valAx>
        <c:axId val="14425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87200"/>
        <c:crosses val="autoZero"/>
        <c:crossBetween val="midCat"/>
      </c:valAx>
      <c:valAx>
        <c:axId val="7998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prévisions par Moyennes Mobiles avec les valeurs initiales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76035030880847E-2"/>
          <c:y val="9.8498953588868773E-2"/>
          <c:w val="0.9508395051763755"/>
          <c:h val="0.74683695747928014"/>
        </c:manualLayout>
      </c:layout>
      <c:lineChart>
        <c:grouping val="standard"/>
        <c:varyColors val="0"/>
        <c:ser>
          <c:idx val="0"/>
          <c:order val="0"/>
          <c:tx>
            <c:strRef>
              <c:f>'Partie 2 - Moyennes Mobiles'!$C$81</c:f>
              <c:strCache>
                <c:ptCount val="1"/>
                <c:pt idx="0">
                  <c:v>tmoy (Xt)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'Partie 2 - Moyennes Mobiles'!$A$82:$A$106</c:f>
              <c:strCache>
                <c:ptCount val="25"/>
                <c:pt idx="0">
                  <c:v>Janvier-2022</c:v>
                </c:pt>
                <c:pt idx="1">
                  <c:v>Février-2022</c:v>
                </c:pt>
                <c:pt idx="2">
                  <c:v>Mars-2022</c:v>
                </c:pt>
                <c:pt idx="3">
                  <c:v>Avril-2022</c:v>
                </c:pt>
                <c:pt idx="4">
                  <c:v>Mai-2022</c:v>
                </c:pt>
                <c:pt idx="5">
                  <c:v>Juin-2022</c:v>
                </c:pt>
                <c:pt idx="6">
                  <c:v>Juillet-2022</c:v>
                </c:pt>
                <c:pt idx="7">
                  <c:v>Août-2022</c:v>
                </c:pt>
                <c:pt idx="8">
                  <c:v>Septembre-2022</c:v>
                </c:pt>
                <c:pt idx="9">
                  <c:v>Octobre-2022</c:v>
                </c:pt>
                <c:pt idx="10">
                  <c:v>Novembre-2022</c:v>
                </c:pt>
                <c:pt idx="11">
                  <c:v>Décembre-2022</c:v>
                </c:pt>
                <c:pt idx="12">
                  <c:v>Janvier-2023</c:v>
                </c:pt>
                <c:pt idx="13">
                  <c:v>Février-2023</c:v>
                </c:pt>
                <c:pt idx="14">
                  <c:v>Mars-2023</c:v>
                </c:pt>
                <c:pt idx="15">
                  <c:v>Avril-2023</c:v>
                </c:pt>
                <c:pt idx="16">
                  <c:v>Mai-2023</c:v>
                </c:pt>
                <c:pt idx="17">
                  <c:v>Juin-2023</c:v>
                </c:pt>
                <c:pt idx="18">
                  <c:v>Juillet-2023</c:v>
                </c:pt>
                <c:pt idx="19">
                  <c:v>Août-2023</c:v>
                </c:pt>
                <c:pt idx="20">
                  <c:v>Septembre-2023</c:v>
                </c:pt>
                <c:pt idx="21">
                  <c:v>Octobre-2023</c:v>
                </c:pt>
                <c:pt idx="22">
                  <c:v>Novembre-2023</c:v>
                </c:pt>
                <c:pt idx="23">
                  <c:v>Décembre-2023</c:v>
                </c:pt>
                <c:pt idx="24">
                  <c:v>Janvier-2024</c:v>
                </c:pt>
              </c:strCache>
            </c:strRef>
          </c:cat>
          <c:val>
            <c:numRef>
              <c:f>'Partie 2 - Moyennes Mobiles'!$C$82:$C$106</c:f>
              <c:numCache>
                <c:formatCode>General</c:formatCode>
                <c:ptCount val="25"/>
                <c:pt idx="0">
                  <c:v>4.6974193548387104</c:v>
                </c:pt>
                <c:pt idx="1">
                  <c:v>7.5321428571428566</c:v>
                </c:pt>
                <c:pt idx="2">
                  <c:v>9.6477419354838698</c:v>
                </c:pt>
                <c:pt idx="3">
                  <c:v>11.231</c:v>
                </c:pt>
                <c:pt idx="4">
                  <c:v>16.722903225806451</c:v>
                </c:pt>
                <c:pt idx="5">
                  <c:v>19.486333333333331</c:v>
                </c:pt>
                <c:pt idx="6">
                  <c:v>21.850666666666669</c:v>
                </c:pt>
                <c:pt idx="7">
                  <c:v>22.574000000000002</c:v>
                </c:pt>
                <c:pt idx="8">
                  <c:v>16.839333333333329</c:v>
                </c:pt>
                <c:pt idx="9">
                  <c:v>15.84225806451613</c:v>
                </c:pt>
                <c:pt idx="10">
                  <c:v>9.7556666666666665</c:v>
                </c:pt>
                <c:pt idx="11">
                  <c:v>5.0790322580645162</c:v>
                </c:pt>
                <c:pt idx="12">
                  <c:v>5.9590000000000014</c:v>
                </c:pt>
                <c:pt idx="13">
                  <c:v>6.7666666666666666</c:v>
                </c:pt>
                <c:pt idx="14">
                  <c:v>9.2912903225806449</c:v>
                </c:pt>
                <c:pt idx="15">
                  <c:v>10.509333333333331</c:v>
                </c:pt>
                <c:pt idx="16">
                  <c:v>15.137419354838711</c:v>
                </c:pt>
                <c:pt idx="17">
                  <c:v>21.315999999999999</c:v>
                </c:pt>
                <c:pt idx="18">
                  <c:v>20.54774193548387</c:v>
                </c:pt>
                <c:pt idx="19">
                  <c:v>20.280333333333331</c:v>
                </c:pt>
                <c:pt idx="20">
                  <c:v>20.616</c:v>
                </c:pt>
                <c:pt idx="21">
                  <c:v>15.12766666666667</c:v>
                </c:pt>
                <c:pt idx="22">
                  <c:v>9.2463333333333324</c:v>
                </c:pt>
                <c:pt idx="23">
                  <c:v>7.5361290322580654</c:v>
                </c:pt>
                <c:pt idx="24">
                  <c:v>4.5996774193548386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2-4C8E-83D3-48D94FC59BDF}"/>
            </c:ext>
          </c:extLst>
        </c:ser>
        <c:ser>
          <c:idx val="1"/>
          <c:order val="1"/>
          <c:tx>
            <c:strRef>
              <c:f>'Partie 2 - Moyennes Mobiles'!$E$81</c:f>
              <c:strCache>
                <c:ptCount val="1"/>
                <c:pt idx="0">
                  <c:v>Prévision MoyMob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'Partie 2 - Moyennes Mobiles'!$E$82:$E$106</c:f>
              <c:numCache>
                <c:formatCode>General</c:formatCode>
                <c:ptCount val="25"/>
                <c:pt idx="0">
                  <c:v>5.3859534552285453</c:v>
                </c:pt>
                <c:pt idx="1">
                  <c:v>6.9399296602359275</c:v>
                </c:pt>
                <c:pt idx="2">
                  <c:v>9.3984359206841006</c:v>
                </c:pt>
                <c:pt idx="3">
                  <c:v>12.410883978896985</c:v>
                </c:pt>
                <c:pt idx="4">
                  <c:v>15.475526271444314</c:v>
                </c:pt>
                <c:pt idx="5">
                  <c:v>20.027507737147005</c:v>
                </c:pt>
                <c:pt idx="6">
                  <c:v>21.921370185246353</c:v>
                </c:pt>
                <c:pt idx="7">
                  <c:v>21.589902285693107</c:v>
                </c:pt>
                <c:pt idx="8">
                  <c:v>18.067764493666751</c:v>
                </c:pt>
                <c:pt idx="9">
                  <c:v>13.730428758158217</c:v>
                </c:pt>
                <c:pt idx="10">
                  <c:v>8.9296220549077461</c:v>
                </c:pt>
                <c:pt idx="11">
                  <c:v>6.688240527778893</c:v>
                </c:pt>
                <c:pt idx="12">
                  <c:v>5.5982622264564892</c:v>
                </c:pt>
                <c:pt idx="13">
                  <c:v>7.1522384314638714</c:v>
                </c:pt>
                <c:pt idx="14">
                  <c:v>9.6107446919120427</c:v>
                </c:pt>
                <c:pt idx="15">
                  <c:v>12.623192750124929</c:v>
                </c:pt>
                <c:pt idx="16">
                  <c:v>15.687835042672258</c:v>
                </c:pt>
                <c:pt idx="17">
                  <c:v>20.239816508374943</c:v>
                </c:pt>
                <c:pt idx="18">
                  <c:v>22.133678956474299</c:v>
                </c:pt>
                <c:pt idx="19">
                  <c:v>21.802211056921053</c:v>
                </c:pt>
                <c:pt idx="20">
                  <c:v>18.280073264894696</c:v>
                </c:pt>
                <c:pt idx="21">
                  <c:v>13.942737529386161</c:v>
                </c:pt>
                <c:pt idx="22">
                  <c:v>9.1419308261356882</c:v>
                </c:pt>
                <c:pt idx="23">
                  <c:v>6.9005492990068369</c:v>
                </c:pt>
                <c:pt idx="24">
                  <c:v>5.8105709976844331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2-4C8E-83D3-48D94FC5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56464"/>
        <c:axId val="1280232256"/>
      </c:lineChart>
      <c:catAx>
        <c:axId val="19369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32256"/>
        <c:crosses val="autoZero"/>
        <c:auto val="1"/>
        <c:lblAlgn val="ctr"/>
        <c:lblOffset val="100"/>
        <c:noMultiLvlLbl val="0"/>
      </c:catAx>
      <c:valAx>
        <c:axId val="1280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1323541992426"/>
          <c:y val="0.11993827880646436"/>
          <c:w val="0.12428619538154487"/>
          <c:h val="8.5043820698226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prévisions par régression linéaire avec les valeurs initiales</a:t>
            </a:r>
          </a:p>
        </c:rich>
      </c:tx>
      <c:layout>
        <c:manualLayout>
          <c:xMode val="edge"/>
          <c:yMode val="edge"/>
          <c:x val="0.10807490640766799"/>
          <c:y val="2.2382099959616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'Partie 2 - Régression linéaire'!$E$79</c:f>
              <c:strCache>
                <c:ptCount val="1"/>
                <c:pt idx="0">
                  <c:v>Prévision régression linéaire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'Partie 2 - Régression linéaire'!$A$80:$A$104</c:f>
              <c:strCache>
                <c:ptCount val="25"/>
                <c:pt idx="0">
                  <c:v>Janvier-2022</c:v>
                </c:pt>
                <c:pt idx="1">
                  <c:v>Février-2022</c:v>
                </c:pt>
                <c:pt idx="2">
                  <c:v>Mars-2022</c:v>
                </c:pt>
                <c:pt idx="3">
                  <c:v>Avril-2022</c:v>
                </c:pt>
                <c:pt idx="4">
                  <c:v>Mai-2022</c:v>
                </c:pt>
                <c:pt idx="5">
                  <c:v>Juin-2022</c:v>
                </c:pt>
                <c:pt idx="6">
                  <c:v>Juillet-2022</c:v>
                </c:pt>
                <c:pt idx="7">
                  <c:v>Août-2022</c:v>
                </c:pt>
                <c:pt idx="8">
                  <c:v>Septembre-2022</c:v>
                </c:pt>
                <c:pt idx="9">
                  <c:v>Octobre-2022</c:v>
                </c:pt>
                <c:pt idx="10">
                  <c:v>Novembre-2022</c:v>
                </c:pt>
                <c:pt idx="11">
                  <c:v>Décembre-2022</c:v>
                </c:pt>
                <c:pt idx="12">
                  <c:v>Janvier-2023</c:v>
                </c:pt>
                <c:pt idx="13">
                  <c:v>Février-2023</c:v>
                </c:pt>
                <c:pt idx="14">
                  <c:v>Mars-2023</c:v>
                </c:pt>
                <c:pt idx="15">
                  <c:v>Avril-2023</c:v>
                </c:pt>
                <c:pt idx="16">
                  <c:v>Mai-2023</c:v>
                </c:pt>
                <c:pt idx="17">
                  <c:v>Juin-2023</c:v>
                </c:pt>
                <c:pt idx="18">
                  <c:v>Juillet-2023</c:v>
                </c:pt>
                <c:pt idx="19">
                  <c:v>Août-2023</c:v>
                </c:pt>
                <c:pt idx="20">
                  <c:v>Septembre-2023</c:v>
                </c:pt>
                <c:pt idx="21">
                  <c:v>Octobre-2023</c:v>
                </c:pt>
                <c:pt idx="22">
                  <c:v>Novembre-2023</c:v>
                </c:pt>
                <c:pt idx="23">
                  <c:v>Décembre-2023</c:v>
                </c:pt>
                <c:pt idx="24">
                  <c:v>Janvier-2024</c:v>
                </c:pt>
              </c:strCache>
            </c:strRef>
          </c:cat>
          <c:val>
            <c:numRef>
              <c:f>'Partie 2 - Régression linéaire'!$C$80:$C$104</c:f>
              <c:numCache>
                <c:formatCode>General</c:formatCode>
                <c:ptCount val="25"/>
                <c:pt idx="0">
                  <c:v>4.6974193548387104</c:v>
                </c:pt>
                <c:pt idx="1">
                  <c:v>7.5321428571428566</c:v>
                </c:pt>
                <c:pt idx="2">
                  <c:v>9.6477419354838698</c:v>
                </c:pt>
                <c:pt idx="3">
                  <c:v>11.231</c:v>
                </c:pt>
                <c:pt idx="4">
                  <c:v>16.722903225806451</c:v>
                </c:pt>
                <c:pt idx="5">
                  <c:v>19.486333333333331</c:v>
                </c:pt>
                <c:pt idx="6">
                  <c:v>21.850666666666669</c:v>
                </c:pt>
                <c:pt idx="7">
                  <c:v>22.574000000000002</c:v>
                </c:pt>
                <c:pt idx="8">
                  <c:v>16.839333333333329</c:v>
                </c:pt>
                <c:pt idx="9">
                  <c:v>15.84225806451613</c:v>
                </c:pt>
                <c:pt idx="10">
                  <c:v>9.7556666666666665</c:v>
                </c:pt>
                <c:pt idx="11">
                  <c:v>5.0790322580645162</c:v>
                </c:pt>
                <c:pt idx="12">
                  <c:v>5.9590000000000014</c:v>
                </c:pt>
                <c:pt idx="13">
                  <c:v>6.7666666666666666</c:v>
                </c:pt>
                <c:pt idx="14">
                  <c:v>9.2912903225806449</c:v>
                </c:pt>
                <c:pt idx="15">
                  <c:v>10.509333333333331</c:v>
                </c:pt>
                <c:pt idx="16">
                  <c:v>15.137419354838711</c:v>
                </c:pt>
                <c:pt idx="17">
                  <c:v>21.315999999999999</c:v>
                </c:pt>
                <c:pt idx="18">
                  <c:v>20.54774193548387</c:v>
                </c:pt>
                <c:pt idx="19">
                  <c:v>20.280333333333331</c:v>
                </c:pt>
                <c:pt idx="20">
                  <c:v>20.616</c:v>
                </c:pt>
                <c:pt idx="21">
                  <c:v>15.12766666666667</c:v>
                </c:pt>
                <c:pt idx="22">
                  <c:v>9.2463333333333324</c:v>
                </c:pt>
                <c:pt idx="23">
                  <c:v>7.5361290322580654</c:v>
                </c:pt>
                <c:pt idx="24">
                  <c:v>4.5996774193548386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1-46DD-992A-B5127F66C890}"/>
            </c:ext>
          </c:extLst>
        </c:ser>
        <c:ser>
          <c:idx val="1"/>
          <c:order val="1"/>
          <c:tx>
            <c:strRef>
              <c:f>'Partie 2 - Régression linéaire'!$C$79</c:f>
              <c:strCache>
                <c:ptCount val="1"/>
                <c:pt idx="0">
                  <c:v>tmoy (Xt)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'Partie 2 - Régression linéaire'!$E$80:$E$104</c:f>
              <c:numCache>
                <c:formatCode>General</c:formatCode>
                <c:ptCount val="25"/>
                <c:pt idx="0">
                  <c:v>5.3859534552285453</c:v>
                </c:pt>
                <c:pt idx="1">
                  <c:v>6.9399296602359275</c:v>
                </c:pt>
                <c:pt idx="2">
                  <c:v>9.3984359206841006</c:v>
                </c:pt>
                <c:pt idx="3">
                  <c:v>12.410883978896985</c:v>
                </c:pt>
                <c:pt idx="4">
                  <c:v>15.475526271444314</c:v>
                </c:pt>
                <c:pt idx="5">
                  <c:v>20.027507737147005</c:v>
                </c:pt>
                <c:pt idx="6">
                  <c:v>21.921370185246353</c:v>
                </c:pt>
                <c:pt idx="7">
                  <c:v>21.589902285693107</c:v>
                </c:pt>
                <c:pt idx="8">
                  <c:v>18.067764493666751</c:v>
                </c:pt>
                <c:pt idx="9">
                  <c:v>13.730428758158217</c:v>
                </c:pt>
                <c:pt idx="10">
                  <c:v>8.9296220549077461</c:v>
                </c:pt>
                <c:pt idx="11">
                  <c:v>6.688240527778893</c:v>
                </c:pt>
                <c:pt idx="12">
                  <c:v>5.5982622264564892</c:v>
                </c:pt>
                <c:pt idx="13">
                  <c:v>7.1522384314638714</c:v>
                </c:pt>
                <c:pt idx="14">
                  <c:v>9.6107446919120427</c:v>
                </c:pt>
                <c:pt idx="15">
                  <c:v>12.623192750124929</c:v>
                </c:pt>
                <c:pt idx="16">
                  <c:v>15.687835042672258</c:v>
                </c:pt>
                <c:pt idx="17">
                  <c:v>20.239816508374943</c:v>
                </c:pt>
                <c:pt idx="18">
                  <c:v>22.133678956474299</c:v>
                </c:pt>
                <c:pt idx="19">
                  <c:v>21.802211056921053</c:v>
                </c:pt>
                <c:pt idx="20">
                  <c:v>18.280073264894696</c:v>
                </c:pt>
                <c:pt idx="21">
                  <c:v>13.942737529386161</c:v>
                </c:pt>
                <c:pt idx="22">
                  <c:v>9.1419308261356882</c:v>
                </c:pt>
                <c:pt idx="23">
                  <c:v>6.9005492990068369</c:v>
                </c:pt>
                <c:pt idx="24">
                  <c:v>5.8105709976844331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1-46DD-992A-B5127F66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26480"/>
        <c:axId val="1907715152"/>
      </c:lineChart>
      <c:catAx>
        <c:axId val="14494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15152"/>
        <c:crosses val="autoZero"/>
        <c:auto val="1"/>
        <c:lblAlgn val="ctr"/>
        <c:lblOffset val="100"/>
        <c:noMultiLvlLbl val="0"/>
      </c:catAx>
      <c:valAx>
        <c:axId val="19077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071203161861578"/>
          <c:y val="8.2822085889570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17729580743789E-2"/>
          <c:y val="0.23537467700258402"/>
          <c:w val="0.92208273451679723"/>
          <c:h val="0.52264809640730403"/>
        </c:manualLayout>
      </c:layout>
      <c:lineChart>
        <c:grouping val="standard"/>
        <c:varyColors val="0"/>
        <c:ser>
          <c:idx val="0"/>
          <c:order val="0"/>
          <c:tx>
            <c:strRef>
              <c:f>'Partie 3 - Lissage exp'!$J$2</c:f>
              <c:strCache>
                <c:ptCount val="1"/>
                <c:pt idx="0">
                  <c:v>Prévision Lissage exp 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686938938080214E-2"/>
                  <c:y val="-0.39000410608183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'Partie 3 - Lissage exp'!$J$3:$J$74</c:f>
              <c:numCache>
                <c:formatCode>General</c:formatCode>
                <c:ptCount val="72"/>
                <c:pt idx="0">
                  <c:v>5.5348387096774196</c:v>
                </c:pt>
                <c:pt idx="1">
                  <c:v>6.6210255839822043</c:v>
                </c:pt>
                <c:pt idx="2">
                  <c:v>7.41628620689655</c:v>
                </c:pt>
                <c:pt idx="3">
                  <c:v>12.48306956618465</c:v>
                </c:pt>
                <c:pt idx="4">
                  <c:v>18.580345567296991</c:v>
                </c:pt>
                <c:pt idx="5">
                  <c:v>20.96110293392659</c:v>
                </c:pt>
                <c:pt idx="6">
                  <c:v>23.191388098854254</c:v>
                </c:pt>
                <c:pt idx="7">
                  <c:v>21.961856913012241</c:v>
                </c:pt>
                <c:pt idx="8">
                  <c:v>17.257576856452598</c:v>
                </c:pt>
                <c:pt idx="9">
                  <c:v>5.2645555118378242</c:v>
                </c:pt>
                <c:pt idx="10">
                  <c:v>3.3187740434804534</c:v>
                </c:pt>
                <c:pt idx="11">
                  <c:v>1.0542847374486817</c:v>
                </c:pt>
                <c:pt idx="12">
                  <c:v>-0.72549530907410142</c:v>
                </c:pt>
                <c:pt idx="13">
                  <c:v>11.02557237652498</c:v>
                </c:pt>
                <c:pt idx="14">
                  <c:v>13.88815237770449</c:v>
                </c:pt>
                <c:pt idx="15">
                  <c:v>11.16260055822727</c:v>
                </c:pt>
                <c:pt idx="16">
                  <c:v>20.790072136255507</c:v>
                </c:pt>
                <c:pt idx="17">
                  <c:v>24.71058197005593</c:v>
                </c:pt>
                <c:pt idx="18">
                  <c:v>21.92677147910025</c:v>
                </c:pt>
                <c:pt idx="19">
                  <c:v>18.95358395999045</c:v>
                </c:pt>
                <c:pt idx="20">
                  <c:v>11.954658754626461</c:v>
                </c:pt>
                <c:pt idx="21">
                  <c:v>12.175306233906035</c:v>
                </c:pt>
                <c:pt idx="22">
                  <c:v>2.3596049818155889</c:v>
                </c:pt>
                <c:pt idx="23">
                  <c:v>2.2955537404756625</c:v>
                </c:pt>
                <c:pt idx="24">
                  <c:v>8.78713727892214</c:v>
                </c:pt>
                <c:pt idx="25">
                  <c:v>-2.5570598788553509</c:v>
                </c:pt>
                <c:pt idx="26">
                  <c:v>10.682885430241548</c:v>
                </c:pt>
                <c:pt idx="27">
                  <c:v>19.432605749352987</c:v>
                </c:pt>
                <c:pt idx="28">
                  <c:v>19.874745521374642</c:v>
                </c:pt>
                <c:pt idx="29">
                  <c:v>22.316326272587837</c:v>
                </c:pt>
                <c:pt idx="30">
                  <c:v>27.055177154142537</c:v>
                </c:pt>
                <c:pt idx="31">
                  <c:v>20.157543135844545</c:v>
                </c:pt>
                <c:pt idx="32">
                  <c:v>13.537608468530696</c:v>
                </c:pt>
                <c:pt idx="33">
                  <c:v>10.7357862623477</c:v>
                </c:pt>
                <c:pt idx="34">
                  <c:v>2.6414811677842396</c:v>
                </c:pt>
                <c:pt idx="35">
                  <c:v>4.6404412741591816</c:v>
                </c:pt>
                <c:pt idx="36">
                  <c:v>1.6212379592830231</c:v>
                </c:pt>
                <c:pt idx="37">
                  <c:v>9.7006233634468142</c:v>
                </c:pt>
                <c:pt idx="38">
                  <c:v>11.582326578810802</c:v>
                </c:pt>
                <c:pt idx="39">
                  <c:v>13.360559082127702</c:v>
                </c:pt>
                <c:pt idx="40">
                  <c:v>15.220539840960011</c:v>
                </c:pt>
                <c:pt idx="41">
                  <c:v>24.873163667693291</c:v>
                </c:pt>
                <c:pt idx="42">
                  <c:v>24.721381851258091</c:v>
                </c:pt>
                <c:pt idx="43">
                  <c:v>20.533338281961768</c:v>
                </c:pt>
                <c:pt idx="44">
                  <c:v>14.125782870137833</c:v>
                </c:pt>
                <c:pt idx="45">
                  <c:v>9.827269965401495</c:v>
                </c:pt>
                <c:pt idx="46">
                  <c:v>3.023692938572478</c:v>
                </c:pt>
                <c:pt idx="47">
                  <c:v>4.8225987912862873</c:v>
                </c:pt>
                <c:pt idx="48">
                  <c:v>5.6287408933876639</c:v>
                </c:pt>
                <c:pt idx="49">
                  <c:v>10.626015627917063</c:v>
                </c:pt>
                <c:pt idx="50">
                  <c:v>8.8194643262157122</c:v>
                </c:pt>
                <c:pt idx="51">
                  <c:v>19.207777870254301</c:v>
                </c:pt>
                <c:pt idx="52">
                  <c:v>17.502120930788696</c:v>
                </c:pt>
                <c:pt idx="53">
                  <c:v>20.888346407455213</c:v>
                </c:pt>
                <c:pt idx="54">
                  <c:v>22.479899685086398</c:v>
                </c:pt>
                <c:pt idx="55">
                  <c:v>24.223751311652375</c:v>
                </c:pt>
                <c:pt idx="56">
                  <c:v>16.235254491286053</c:v>
                </c:pt>
                <c:pt idx="57">
                  <c:v>7.0040195141729482</c:v>
                </c:pt>
                <c:pt idx="58">
                  <c:v>6.3616674869539764</c:v>
                </c:pt>
                <c:pt idx="59">
                  <c:v>3.359818786120035</c:v>
                </c:pt>
                <c:pt idx="60">
                  <c:v>2.1285341791286565</c:v>
                </c:pt>
                <c:pt idx="61">
                  <c:v>7.9684745465820477</c:v>
                </c:pt>
                <c:pt idx="62">
                  <c:v>9.939182839414519</c:v>
                </c:pt>
                <c:pt idx="63">
                  <c:v>10.215857606621753</c:v>
                </c:pt>
                <c:pt idx="64">
                  <c:v>16.083574576133771</c:v>
                </c:pt>
                <c:pt idx="65">
                  <c:v>25.547530532708933</c:v>
                </c:pt>
                <c:pt idx="66">
                  <c:v>21.172104231748161</c:v>
                </c:pt>
                <c:pt idx="67">
                  <c:v>18.35679392811932</c:v>
                </c:pt>
                <c:pt idx="68">
                  <c:v>18.119602259435432</c:v>
                </c:pt>
                <c:pt idx="69">
                  <c:v>7.754356383573648</c:v>
                </c:pt>
                <c:pt idx="70">
                  <c:v>1.0743591250881126</c:v>
                </c:pt>
                <c:pt idx="71">
                  <c:v>5.8352108418270463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A-4808-AC63-166E053E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711776"/>
        <c:axId val="1280432064"/>
      </c:lineChart>
      <c:catAx>
        <c:axId val="189671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32064"/>
        <c:crosses val="autoZero"/>
        <c:auto val="1"/>
        <c:lblAlgn val="ctr"/>
        <c:lblOffset val="100"/>
        <c:noMultiLvlLbl val="0"/>
      </c:catAx>
      <c:valAx>
        <c:axId val="12804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07435889579951"/>
          <c:y val="0.83709337713153942"/>
          <c:w val="0.73844620314559239"/>
          <c:h val="8.7209912714399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</xdr:row>
      <xdr:rowOff>137160</xdr:rowOff>
    </xdr:from>
    <xdr:to>
      <xdr:col>12</xdr:col>
      <xdr:colOff>594360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8FC3C-EA4E-4BFD-A1FB-A16490137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21</xdr:row>
      <xdr:rowOff>45720</xdr:rowOff>
    </xdr:from>
    <xdr:to>
      <xdr:col>13</xdr:col>
      <xdr:colOff>182880</xdr:colOff>
      <xdr:row>39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9966AC-D9E8-440D-941E-474F20400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15</xdr:row>
      <xdr:rowOff>144780</xdr:rowOff>
    </xdr:from>
    <xdr:to>
      <xdr:col>12</xdr:col>
      <xdr:colOff>556260</xdr:colOff>
      <xdr:row>30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C87A7-47BD-412C-8E56-C5309934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50</xdr:row>
      <xdr:rowOff>7620</xdr:rowOff>
    </xdr:from>
    <xdr:to>
      <xdr:col>17</xdr:col>
      <xdr:colOff>487680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F0D51-91D9-4FB3-ADA4-DD5D9B782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19</xdr:row>
      <xdr:rowOff>22860</xdr:rowOff>
    </xdr:from>
    <xdr:to>
      <xdr:col>24</xdr:col>
      <xdr:colOff>335280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62C8E-2DF7-4234-8AA9-09E3BD3B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6</xdr:row>
      <xdr:rowOff>106680</xdr:rowOff>
    </xdr:from>
    <xdr:to>
      <xdr:col>15</xdr:col>
      <xdr:colOff>533400</xdr:colOff>
      <xdr:row>21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08309-D52E-49BB-A230-3673F3718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380998</xdr:colOff>
      <xdr:row>79</xdr:row>
      <xdr:rowOff>32659</xdr:rowOff>
    </xdr:from>
    <xdr:to>
      <xdr:col>22</xdr:col>
      <xdr:colOff>609599</xdr:colOff>
      <xdr:row>106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40F0C8-7C5A-4B17-B086-0C8CD02AC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78</xdr:row>
      <xdr:rowOff>190499</xdr:rowOff>
    </xdr:from>
    <xdr:to>
      <xdr:col>16</xdr:col>
      <xdr:colOff>285750</xdr:colOff>
      <xdr:row>100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34093-E04B-4971-93B5-56EB3B141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253092</xdr:colOff>
      <xdr:row>15</xdr:row>
      <xdr:rowOff>74386</xdr:rowOff>
    </xdr:from>
    <xdr:to>
      <xdr:col>24</xdr:col>
      <xdr:colOff>132442</xdr:colOff>
      <xdr:row>38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190CF-65CC-4ADB-8BB2-FBE353B08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146050</xdr:colOff>
      <xdr:row>84</xdr:row>
      <xdr:rowOff>139700</xdr:rowOff>
    </xdr:from>
    <xdr:to>
      <xdr:col>16</xdr:col>
      <xdr:colOff>495300</xdr:colOff>
      <xdr:row>113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6AF7D-4635-4201-8113-1115360C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C10C-4D03-40A7-9AA8-89A9E552E486}">
  <dimension ref="A1:D98"/>
  <sheetViews>
    <sheetView topLeftCell="A73" workbookViewId="0">
      <selection activeCell="A74" sqref="A74:C98"/>
    </sheetView>
  </sheetViews>
  <sheetFormatPr defaultRowHeight="14.4" x14ac:dyDescent="0.3"/>
  <cols>
    <col min="1" max="1" width="14.5546875" bestFit="1" customWidth="1"/>
    <col min="2" max="3" width="8.88671875" style="3"/>
  </cols>
  <sheetData>
    <row r="1" spans="1:4" ht="15.6" thickTop="1" thickBot="1" x14ac:dyDescent="0.35">
      <c r="A1" s="1" t="s">
        <v>0</v>
      </c>
      <c r="B1" s="1" t="s">
        <v>99</v>
      </c>
      <c r="C1" s="1" t="s">
        <v>1</v>
      </c>
      <c r="D1" s="1" t="s">
        <v>100</v>
      </c>
    </row>
    <row r="2" spans="1:4" ht="15" thickTop="1" x14ac:dyDescent="0.3">
      <c r="A2" t="s">
        <v>2</v>
      </c>
      <c r="B2" s="3">
        <v>1</v>
      </c>
      <c r="C2" s="3">
        <v>5.5348387096774196</v>
      </c>
      <c r="D2" s="3" t="s">
        <v>101</v>
      </c>
    </row>
    <row r="3" spans="1:4" x14ac:dyDescent="0.3">
      <c r="A3" t="s">
        <v>3</v>
      </c>
      <c r="B3" s="3">
        <f>B2+1</f>
        <v>2</v>
      </c>
      <c r="C3" s="3">
        <v>6.1382758620689648</v>
      </c>
      <c r="D3" s="3" t="s">
        <v>102</v>
      </c>
    </row>
    <row r="4" spans="1:4" x14ac:dyDescent="0.3">
      <c r="A4" t="s">
        <v>4</v>
      </c>
      <c r="B4" s="3">
        <f t="shared" ref="B4:B67" si="0">B3+1</f>
        <v>3</v>
      </c>
      <c r="C4" s="3">
        <v>6.7912903225806449</v>
      </c>
      <c r="D4" s="3" t="s">
        <v>103</v>
      </c>
    </row>
    <row r="5" spans="1:4" x14ac:dyDescent="0.3">
      <c r="A5" t="s">
        <v>5</v>
      </c>
      <c r="B5" s="3">
        <f t="shared" si="0"/>
        <v>4</v>
      </c>
      <c r="C5" s="3">
        <v>9.8830000000000009</v>
      </c>
      <c r="D5" s="3" t="s">
        <v>104</v>
      </c>
    </row>
    <row r="6" spans="1:4" x14ac:dyDescent="0.3">
      <c r="A6" t="s">
        <v>6</v>
      </c>
      <c r="B6" s="3">
        <f t="shared" si="0"/>
        <v>5</v>
      </c>
      <c r="C6" s="3">
        <v>14.412258064516131</v>
      </c>
      <c r="D6" s="3" t="s">
        <v>105</v>
      </c>
    </row>
    <row r="7" spans="1:4" x14ac:dyDescent="0.3">
      <c r="A7" t="s">
        <v>7</v>
      </c>
      <c r="B7" s="3">
        <f t="shared" si="0"/>
        <v>6</v>
      </c>
      <c r="C7" s="3">
        <v>17.576666666666661</v>
      </c>
      <c r="D7" s="3" t="s">
        <v>106</v>
      </c>
    </row>
    <row r="8" spans="1:4" x14ac:dyDescent="0.3">
      <c r="A8" t="s">
        <v>8</v>
      </c>
      <c r="B8" s="3">
        <f t="shared" si="0"/>
        <v>7</v>
      </c>
      <c r="C8" s="3">
        <v>20.325483870967741</v>
      </c>
      <c r="D8" s="3" t="s">
        <v>107</v>
      </c>
    </row>
    <row r="9" spans="1:4" x14ac:dyDescent="0.3">
      <c r="A9" t="s">
        <v>9</v>
      </c>
      <c r="B9" s="3">
        <f t="shared" si="0"/>
        <v>8</v>
      </c>
      <c r="C9" s="3">
        <v>20.919677419354841</v>
      </c>
      <c r="D9" s="3" t="s">
        <v>108</v>
      </c>
    </row>
    <row r="10" spans="1:4" x14ac:dyDescent="0.3">
      <c r="A10" t="s">
        <v>10</v>
      </c>
      <c r="B10" s="3">
        <f t="shared" si="0"/>
        <v>9</v>
      </c>
      <c r="C10" s="3">
        <v>18.782</v>
      </c>
      <c r="D10" s="3" t="s">
        <v>109</v>
      </c>
    </row>
    <row r="11" spans="1:4" x14ac:dyDescent="0.3">
      <c r="A11" t="s">
        <v>11</v>
      </c>
      <c r="B11" s="3">
        <f t="shared" si="0"/>
        <v>10</v>
      </c>
      <c r="C11" s="3">
        <v>11.459354838709681</v>
      </c>
      <c r="D11" s="3" t="s">
        <v>110</v>
      </c>
    </row>
    <row r="12" spans="1:4" x14ac:dyDescent="0.3">
      <c r="A12" t="s">
        <v>12</v>
      </c>
      <c r="B12" s="3">
        <f t="shared" si="0"/>
        <v>11</v>
      </c>
      <c r="C12" s="3">
        <v>7.6573333333333329</v>
      </c>
      <c r="D12" s="3" t="s">
        <v>111</v>
      </c>
    </row>
    <row r="13" spans="1:4" x14ac:dyDescent="0.3">
      <c r="A13" t="s">
        <v>13</v>
      </c>
      <c r="B13" s="3">
        <f t="shared" si="0"/>
        <v>12</v>
      </c>
      <c r="C13" s="3">
        <v>4.4577419354838712</v>
      </c>
      <c r="D13" s="3" t="s">
        <v>112</v>
      </c>
    </row>
    <row r="14" spans="1:4" x14ac:dyDescent="0.3">
      <c r="A14" t="s">
        <v>14</v>
      </c>
      <c r="B14" s="3">
        <f t="shared" si="0"/>
        <v>13</v>
      </c>
      <c r="C14" s="3">
        <v>1.95</v>
      </c>
      <c r="D14" s="3" t="s">
        <v>113</v>
      </c>
    </row>
    <row r="15" spans="1:4" x14ac:dyDescent="0.3">
      <c r="A15" t="s">
        <v>15</v>
      </c>
      <c r="B15" s="3">
        <f t="shared" si="0"/>
        <v>14</v>
      </c>
      <c r="C15" s="3">
        <v>7.2842857142857147</v>
      </c>
      <c r="D15" s="3" t="s">
        <v>114</v>
      </c>
    </row>
    <row r="16" spans="1:4" x14ac:dyDescent="0.3">
      <c r="A16" t="s">
        <v>16</v>
      </c>
      <c r="B16" s="3">
        <f t="shared" si="0"/>
        <v>15</v>
      </c>
      <c r="C16" s="3">
        <v>10.492903225806449</v>
      </c>
      <c r="D16" s="3" t="s">
        <v>115</v>
      </c>
    </row>
    <row r="17" spans="1:4" x14ac:dyDescent="0.3">
      <c r="A17" t="s">
        <v>17</v>
      </c>
      <c r="B17" s="3">
        <f t="shared" si="0"/>
        <v>16</v>
      </c>
      <c r="C17" s="3">
        <v>10.490666666666669</v>
      </c>
      <c r="D17" s="3" t="s">
        <v>116</v>
      </c>
    </row>
    <row r="18" spans="1:4" x14ac:dyDescent="0.3">
      <c r="A18" t="s">
        <v>18</v>
      </c>
      <c r="B18" s="3">
        <f t="shared" si="0"/>
        <v>17</v>
      </c>
      <c r="C18" s="3">
        <v>16.15677419354839</v>
      </c>
      <c r="D18" s="3" t="s">
        <v>117</v>
      </c>
    </row>
    <row r="19" spans="1:4" x14ac:dyDescent="0.3">
      <c r="A19" t="s">
        <v>19</v>
      </c>
      <c r="B19" s="3">
        <f t="shared" si="0"/>
        <v>18</v>
      </c>
      <c r="C19" s="3">
        <v>20.36633333333333</v>
      </c>
      <c r="D19" s="3" t="s">
        <v>118</v>
      </c>
    </row>
    <row r="20" spans="1:4" x14ac:dyDescent="0.3">
      <c r="A20" t="s">
        <v>20</v>
      </c>
      <c r="B20" s="3">
        <f t="shared" si="0"/>
        <v>19</v>
      </c>
      <c r="C20" s="3">
        <v>20.752903225806449</v>
      </c>
      <c r="D20" s="3" t="s">
        <v>119</v>
      </c>
    </row>
    <row r="21" spans="1:4" x14ac:dyDescent="0.3">
      <c r="A21" t="s">
        <v>21</v>
      </c>
      <c r="B21" s="3">
        <f t="shared" si="0"/>
        <v>20</v>
      </c>
      <c r="C21" s="3">
        <v>19.644838709677419</v>
      </c>
      <c r="D21" s="3" t="s">
        <v>120</v>
      </c>
    </row>
    <row r="22" spans="1:4" x14ac:dyDescent="0.3">
      <c r="A22" t="s">
        <v>22</v>
      </c>
      <c r="B22" s="3">
        <f t="shared" si="0"/>
        <v>21</v>
      </c>
      <c r="C22" s="3">
        <v>15.462</v>
      </c>
      <c r="D22" s="3" t="s">
        <v>121</v>
      </c>
    </row>
    <row r="23" spans="1:4" x14ac:dyDescent="0.3">
      <c r="A23" t="s">
        <v>23</v>
      </c>
      <c r="B23" s="3">
        <f t="shared" si="0"/>
        <v>22</v>
      </c>
      <c r="C23" s="3">
        <v>14.04516129032258</v>
      </c>
      <c r="D23" s="3" t="s">
        <v>122</v>
      </c>
    </row>
    <row r="24" spans="1:4" x14ac:dyDescent="0.3">
      <c r="A24" t="s">
        <v>24</v>
      </c>
      <c r="B24" s="3">
        <f t="shared" si="0"/>
        <v>23</v>
      </c>
      <c r="C24" s="3">
        <v>7.7493333333333334</v>
      </c>
      <c r="D24" s="3" t="s">
        <v>123</v>
      </c>
    </row>
    <row r="25" spans="1:4" x14ac:dyDescent="0.3">
      <c r="A25" t="s">
        <v>25</v>
      </c>
      <c r="B25" s="3">
        <f t="shared" si="0"/>
        <v>24</v>
      </c>
      <c r="C25" s="3">
        <v>5.3429032258064506</v>
      </c>
      <c r="D25" s="3" t="s">
        <v>124</v>
      </c>
    </row>
    <row r="26" spans="1:4" x14ac:dyDescent="0.3">
      <c r="A26" t="s">
        <v>26</v>
      </c>
      <c r="B26" s="3">
        <f t="shared" si="0"/>
        <v>25</v>
      </c>
      <c r="C26" s="3">
        <v>7.5783870967741942</v>
      </c>
      <c r="D26" s="3" t="s">
        <v>125</v>
      </c>
    </row>
    <row r="27" spans="1:4" x14ac:dyDescent="0.3">
      <c r="A27" t="s">
        <v>27</v>
      </c>
      <c r="B27" s="3">
        <f t="shared" si="0"/>
        <v>26</v>
      </c>
      <c r="C27" s="3">
        <v>1.783928571428572</v>
      </c>
      <c r="D27" s="3" t="s">
        <v>126</v>
      </c>
    </row>
    <row r="28" spans="1:4" x14ac:dyDescent="0.3">
      <c r="A28" t="s">
        <v>28</v>
      </c>
      <c r="B28" s="3">
        <f t="shared" si="0"/>
        <v>27</v>
      </c>
      <c r="C28" s="3">
        <v>7.2490322580645161</v>
      </c>
      <c r="D28" s="3" t="s">
        <v>127</v>
      </c>
    </row>
    <row r="29" spans="1:4" x14ac:dyDescent="0.3">
      <c r="A29" t="s">
        <v>29</v>
      </c>
      <c r="B29" s="3">
        <f t="shared" si="0"/>
        <v>28</v>
      </c>
      <c r="C29" s="3">
        <v>13.581666666666671</v>
      </c>
      <c r="D29" s="3" t="s">
        <v>128</v>
      </c>
    </row>
    <row r="30" spans="1:4" x14ac:dyDescent="0.3">
      <c r="A30" t="s">
        <v>30</v>
      </c>
      <c r="B30" s="3">
        <f t="shared" si="0"/>
        <v>29</v>
      </c>
      <c r="C30" s="3">
        <v>16.411612903225809</v>
      </c>
      <c r="D30" s="3" t="s">
        <v>129</v>
      </c>
    </row>
    <row r="31" spans="1:4" x14ac:dyDescent="0.3">
      <c r="A31" t="s">
        <v>31</v>
      </c>
      <c r="B31" s="3">
        <f t="shared" si="0"/>
        <v>30</v>
      </c>
      <c r="C31" s="3">
        <v>19.324000000000002</v>
      </c>
      <c r="D31" s="3" t="s">
        <v>130</v>
      </c>
    </row>
    <row r="32" spans="1:4" x14ac:dyDescent="0.3">
      <c r="A32" t="s">
        <v>32</v>
      </c>
      <c r="B32" s="3">
        <f t="shared" si="0"/>
        <v>31</v>
      </c>
      <c r="C32" s="3">
        <v>23.289677419354842</v>
      </c>
      <c r="D32" s="3" t="s">
        <v>131</v>
      </c>
    </row>
    <row r="33" spans="1:4" x14ac:dyDescent="0.3">
      <c r="A33" t="s">
        <v>33</v>
      </c>
      <c r="B33" s="3">
        <f t="shared" si="0"/>
        <v>32</v>
      </c>
      <c r="C33" s="3">
        <v>21.125806451612899</v>
      </c>
      <c r="D33" s="3" t="s">
        <v>132</v>
      </c>
    </row>
    <row r="34" spans="1:4" x14ac:dyDescent="0.3">
      <c r="A34" t="s">
        <v>34</v>
      </c>
      <c r="B34" s="3">
        <f t="shared" si="0"/>
        <v>33</v>
      </c>
      <c r="C34" s="3">
        <v>17.050666666666661</v>
      </c>
      <c r="D34" s="3" t="s">
        <v>133</v>
      </c>
    </row>
    <row r="35" spans="1:4" x14ac:dyDescent="0.3">
      <c r="A35" t="s">
        <v>35</v>
      </c>
      <c r="B35" s="3">
        <f t="shared" si="0"/>
        <v>34</v>
      </c>
      <c r="C35" s="3">
        <v>13.95</v>
      </c>
      <c r="D35" s="3" t="s">
        <v>134</v>
      </c>
    </row>
    <row r="36" spans="1:4" x14ac:dyDescent="0.3">
      <c r="A36" t="s">
        <v>36</v>
      </c>
      <c r="B36" s="3">
        <f t="shared" si="0"/>
        <v>35</v>
      </c>
      <c r="C36" s="3">
        <v>8.0223333333333322</v>
      </c>
      <c r="D36" s="3" t="s">
        <v>135</v>
      </c>
    </row>
    <row r="37" spans="1:4" x14ac:dyDescent="0.3">
      <c r="A37" t="s">
        <v>37</v>
      </c>
      <c r="B37" s="3">
        <f t="shared" si="0"/>
        <v>36</v>
      </c>
      <c r="C37" s="3">
        <v>6.7564516129032253</v>
      </c>
      <c r="D37" s="3" t="s">
        <v>136</v>
      </c>
    </row>
    <row r="38" spans="1:4" x14ac:dyDescent="0.3">
      <c r="A38" t="s">
        <v>38</v>
      </c>
      <c r="B38" s="3">
        <f t="shared" si="0"/>
        <v>37</v>
      </c>
      <c r="C38" s="3">
        <v>4.1158064516129036</v>
      </c>
      <c r="D38" s="3" t="s">
        <v>137</v>
      </c>
    </row>
    <row r="39" spans="1:4" x14ac:dyDescent="0.3">
      <c r="A39" t="s">
        <v>39</v>
      </c>
      <c r="B39" s="3">
        <f t="shared" si="0"/>
        <v>38</v>
      </c>
      <c r="C39" s="3">
        <v>7.4985714285714291</v>
      </c>
      <c r="D39" s="3" t="s">
        <v>138</v>
      </c>
    </row>
    <row r="40" spans="1:4" x14ac:dyDescent="0.3">
      <c r="A40" t="s">
        <v>40</v>
      </c>
      <c r="B40" s="3">
        <f t="shared" si="0"/>
        <v>39</v>
      </c>
      <c r="C40" s="3">
        <v>9.49</v>
      </c>
      <c r="D40" s="3" t="s">
        <v>139</v>
      </c>
    </row>
    <row r="41" spans="1:4" x14ac:dyDescent="0.3">
      <c r="A41" t="s">
        <v>41</v>
      </c>
      <c r="B41" s="3">
        <f t="shared" si="0"/>
        <v>40</v>
      </c>
      <c r="C41" s="3">
        <v>11.409000000000001</v>
      </c>
      <c r="D41" s="3" t="s">
        <v>140</v>
      </c>
    </row>
    <row r="42" spans="1:4" x14ac:dyDescent="0.3">
      <c r="A42" t="s">
        <v>42</v>
      </c>
      <c r="B42" s="3">
        <f t="shared" si="0"/>
        <v>41</v>
      </c>
      <c r="C42" s="3">
        <v>13.310645161290321</v>
      </c>
      <c r="D42" s="3" t="s">
        <v>141</v>
      </c>
    </row>
    <row r="43" spans="1:4" x14ac:dyDescent="0.3">
      <c r="A43" t="s">
        <v>43</v>
      </c>
      <c r="B43" s="3">
        <f t="shared" si="0"/>
        <v>42</v>
      </c>
      <c r="C43" s="3">
        <v>19.522333333333329</v>
      </c>
      <c r="D43" s="3" t="s">
        <v>142</v>
      </c>
    </row>
    <row r="44" spans="1:4" x14ac:dyDescent="0.3">
      <c r="A44" t="s">
        <v>44</v>
      </c>
      <c r="B44" s="3">
        <f t="shared" si="0"/>
        <v>43</v>
      </c>
      <c r="C44" s="3">
        <v>21.79225806451613</v>
      </c>
      <c r="D44" s="3" t="s">
        <v>143</v>
      </c>
    </row>
    <row r="45" spans="1:4" x14ac:dyDescent="0.3">
      <c r="A45" t="s">
        <v>45</v>
      </c>
      <c r="B45" s="3">
        <f t="shared" si="0"/>
        <v>44</v>
      </c>
      <c r="C45" s="3">
        <v>20.784516129032259</v>
      </c>
      <c r="D45" s="3" t="s">
        <v>144</v>
      </c>
    </row>
    <row r="46" spans="1:4" x14ac:dyDescent="0.3">
      <c r="A46" t="s">
        <v>46</v>
      </c>
      <c r="B46" s="3">
        <f t="shared" si="0"/>
        <v>45</v>
      </c>
      <c r="C46" s="3">
        <v>17.135000000000002</v>
      </c>
      <c r="D46" s="3" t="s">
        <v>145</v>
      </c>
    </row>
    <row r="47" spans="1:4" x14ac:dyDescent="0.3">
      <c r="A47" t="s">
        <v>47</v>
      </c>
      <c r="B47" s="3">
        <f t="shared" si="0"/>
        <v>46</v>
      </c>
      <c r="C47" s="3">
        <v>13.428387096774189</v>
      </c>
      <c r="D47" s="3" t="s">
        <v>146</v>
      </c>
    </row>
    <row r="48" spans="1:4" x14ac:dyDescent="0.3">
      <c r="A48" t="s">
        <v>48</v>
      </c>
      <c r="B48" s="3">
        <f t="shared" si="0"/>
        <v>47</v>
      </c>
      <c r="C48" s="3">
        <v>8.0519999999999996</v>
      </c>
      <c r="D48" s="3" t="s">
        <v>147</v>
      </c>
    </row>
    <row r="49" spans="1:4" x14ac:dyDescent="0.3">
      <c r="A49" t="s">
        <v>49</v>
      </c>
      <c r="B49" s="3">
        <f t="shared" si="0"/>
        <v>48</v>
      </c>
      <c r="C49" s="3">
        <v>6.8264516129032264</v>
      </c>
      <c r="D49" s="3" t="s">
        <v>148</v>
      </c>
    </row>
    <row r="50" spans="1:4" x14ac:dyDescent="0.3">
      <c r="A50" t="s">
        <v>50</v>
      </c>
      <c r="B50" s="3">
        <f t="shared" si="0"/>
        <v>49</v>
      </c>
      <c r="C50" s="3">
        <v>6.362580645161291</v>
      </c>
      <c r="D50" s="3" t="s">
        <v>149</v>
      </c>
    </row>
    <row r="51" spans="1:4" x14ac:dyDescent="0.3">
      <c r="A51" t="s">
        <v>51</v>
      </c>
      <c r="B51" s="3">
        <f t="shared" si="0"/>
        <v>50</v>
      </c>
      <c r="C51" s="3">
        <v>8.8041379310344823</v>
      </c>
      <c r="D51" s="3" t="s">
        <v>150</v>
      </c>
    </row>
    <row r="52" spans="1:4" x14ac:dyDescent="0.3">
      <c r="A52" t="s">
        <v>52</v>
      </c>
      <c r="B52" s="3">
        <f t="shared" si="0"/>
        <v>51</v>
      </c>
      <c r="C52" s="3">
        <v>8.5925806451612896</v>
      </c>
      <c r="D52" s="3" t="s">
        <v>151</v>
      </c>
    </row>
    <row r="53" spans="1:4" x14ac:dyDescent="0.3">
      <c r="A53" t="s">
        <v>53</v>
      </c>
      <c r="B53" s="3">
        <f t="shared" si="0"/>
        <v>52</v>
      </c>
      <c r="C53" s="3">
        <v>14.476000000000001</v>
      </c>
      <c r="D53" s="3" t="s">
        <v>152</v>
      </c>
    </row>
    <row r="54" spans="1:4" x14ac:dyDescent="0.3">
      <c r="A54" t="s">
        <v>54</v>
      </c>
      <c r="B54" s="3">
        <f t="shared" si="0"/>
        <v>53</v>
      </c>
      <c r="C54" s="3">
        <v>15.6</v>
      </c>
      <c r="D54" s="3" t="s">
        <v>153</v>
      </c>
    </row>
    <row r="55" spans="1:4" x14ac:dyDescent="0.3">
      <c r="A55" t="s">
        <v>55</v>
      </c>
      <c r="B55" s="3">
        <f t="shared" si="0"/>
        <v>54</v>
      </c>
      <c r="C55" s="3">
        <v>18.346666666666671</v>
      </c>
      <c r="D55" s="3" t="s">
        <v>154</v>
      </c>
    </row>
    <row r="56" spans="1:4" x14ac:dyDescent="0.3">
      <c r="A56" t="s">
        <v>56</v>
      </c>
      <c r="B56" s="3">
        <f t="shared" si="0"/>
        <v>55</v>
      </c>
      <c r="C56" s="3">
        <v>20.355806451612899</v>
      </c>
      <c r="D56" s="3" t="s">
        <v>155</v>
      </c>
    </row>
    <row r="57" spans="1:4" x14ac:dyDescent="0.3">
      <c r="A57" t="s">
        <v>57</v>
      </c>
      <c r="B57" s="3">
        <f t="shared" si="0"/>
        <v>56</v>
      </c>
      <c r="C57" s="3">
        <v>22.271612903225801</v>
      </c>
      <c r="D57" s="3" t="s">
        <v>156</v>
      </c>
    </row>
    <row r="58" spans="1:4" x14ac:dyDescent="0.3">
      <c r="A58" t="s">
        <v>58</v>
      </c>
      <c r="B58" s="3">
        <f t="shared" si="0"/>
        <v>57</v>
      </c>
      <c r="C58" s="3">
        <v>18.702333333333339</v>
      </c>
      <c r="D58" s="3" t="s">
        <v>157</v>
      </c>
    </row>
    <row r="59" spans="1:4" x14ac:dyDescent="0.3">
      <c r="A59" t="s">
        <v>59</v>
      </c>
      <c r="B59" s="3">
        <f t="shared" si="0"/>
        <v>58</v>
      </c>
      <c r="C59" s="3">
        <v>12.50806451612903</v>
      </c>
      <c r="D59" s="3" t="s">
        <v>158</v>
      </c>
    </row>
    <row r="60" spans="1:4" x14ac:dyDescent="0.3">
      <c r="A60" t="s">
        <v>60</v>
      </c>
      <c r="B60" s="3">
        <f t="shared" si="0"/>
        <v>59</v>
      </c>
      <c r="C60" s="3">
        <v>9.7256666666666653</v>
      </c>
      <c r="D60" s="3" t="s">
        <v>159</v>
      </c>
    </row>
    <row r="61" spans="1:4" x14ac:dyDescent="0.3">
      <c r="A61" t="s">
        <v>61</v>
      </c>
      <c r="B61" s="3">
        <f t="shared" si="0"/>
        <v>60</v>
      </c>
      <c r="C61" s="3">
        <v>6.547741935483872</v>
      </c>
      <c r="D61" s="3" t="s">
        <v>160</v>
      </c>
    </row>
    <row r="62" spans="1:4" x14ac:dyDescent="0.3">
      <c r="A62" t="s">
        <v>62</v>
      </c>
      <c r="B62" s="3">
        <f t="shared" si="0"/>
        <v>61</v>
      </c>
      <c r="C62" s="3">
        <v>4.4458064516129028</v>
      </c>
      <c r="D62" s="3" t="s">
        <v>161</v>
      </c>
    </row>
    <row r="63" spans="1:4" x14ac:dyDescent="0.3">
      <c r="A63" t="s">
        <v>63</v>
      </c>
      <c r="B63" s="3">
        <f t="shared" si="0"/>
        <v>62</v>
      </c>
      <c r="C63" s="3">
        <v>6.6542857142857139</v>
      </c>
      <c r="D63" s="3" t="s">
        <v>162</v>
      </c>
    </row>
    <row r="64" spans="1:4" x14ac:dyDescent="0.3">
      <c r="A64" t="s">
        <v>64</v>
      </c>
      <c r="B64" s="3">
        <f t="shared" si="0"/>
        <v>63</v>
      </c>
      <c r="C64" s="3">
        <v>8.3080645161290327</v>
      </c>
      <c r="D64" s="3" t="s">
        <v>163</v>
      </c>
    </row>
    <row r="65" spans="1:4" x14ac:dyDescent="0.3">
      <c r="A65" t="s">
        <v>65</v>
      </c>
      <c r="B65" s="3">
        <f t="shared" si="0"/>
        <v>64</v>
      </c>
      <c r="C65" s="3">
        <v>9.1848275862068967</v>
      </c>
      <c r="D65" s="3" t="s">
        <v>164</v>
      </c>
    </row>
    <row r="66" spans="1:4" x14ac:dyDescent="0.3">
      <c r="A66" t="s">
        <v>66</v>
      </c>
      <c r="B66" s="3">
        <f t="shared" si="0"/>
        <v>65</v>
      </c>
      <c r="C66" s="3">
        <v>12.907096774193549</v>
      </c>
      <c r="D66" s="3" t="s">
        <v>165</v>
      </c>
    </row>
    <row r="67" spans="1:4" x14ac:dyDescent="0.3">
      <c r="A67" t="s">
        <v>67</v>
      </c>
      <c r="B67" s="3">
        <f t="shared" si="0"/>
        <v>66</v>
      </c>
      <c r="C67" s="3">
        <v>19.561666666666671</v>
      </c>
      <c r="D67" s="3" t="s">
        <v>166</v>
      </c>
    </row>
    <row r="68" spans="1:4" x14ac:dyDescent="0.3">
      <c r="A68" t="s">
        <v>68</v>
      </c>
      <c r="B68" s="3">
        <f t="shared" ref="B68:B98" si="1">B67+1</f>
        <v>67</v>
      </c>
      <c r="C68" s="3">
        <v>19.771935483870969</v>
      </c>
      <c r="D68" s="3" t="s">
        <v>167</v>
      </c>
    </row>
    <row r="69" spans="1:4" x14ac:dyDescent="0.3">
      <c r="A69" t="s">
        <v>69</v>
      </c>
      <c r="B69" s="3">
        <f t="shared" si="1"/>
        <v>68</v>
      </c>
      <c r="C69" s="3">
        <v>18.86225806451613</v>
      </c>
      <c r="D69" s="3" t="s">
        <v>168</v>
      </c>
    </row>
    <row r="70" spans="1:4" x14ac:dyDescent="0.3">
      <c r="A70" t="s">
        <v>70</v>
      </c>
      <c r="B70" s="3">
        <f t="shared" si="1"/>
        <v>69</v>
      </c>
      <c r="C70" s="3">
        <v>18.518666666666661</v>
      </c>
      <c r="D70" s="3" t="s">
        <v>169</v>
      </c>
    </row>
    <row r="71" spans="1:4" x14ac:dyDescent="0.3">
      <c r="A71" t="s">
        <v>71</v>
      </c>
      <c r="B71" s="3">
        <f t="shared" si="1"/>
        <v>70</v>
      </c>
      <c r="C71" s="3">
        <v>12.58193548387097</v>
      </c>
      <c r="D71" s="3" t="s">
        <v>170</v>
      </c>
    </row>
    <row r="72" spans="1:4" x14ac:dyDescent="0.3">
      <c r="A72" t="s">
        <v>72</v>
      </c>
      <c r="B72" s="3">
        <f t="shared" si="1"/>
        <v>71</v>
      </c>
      <c r="C72" s="3">
        <v>6.7560000000000002</v>
      </c>
      <c r="D72" s="3" t="s">
        <v>171</v>
      </c>
    </row>
    <row r="73" spans="1:4" x14ac:dyDescent="0.3">
      <c r="A73" t="s">
        <v>73</v>
      </c>
      <c r="B73" s="3">
        <f t="shared" si="1"/>
        <v>72</v>
      </c>
      <c r="C73" s="3">
        <v>6.8812903225806448</v>
      </c>
      <c r="D73" s="3" t="s">
        <v>172</v>
      </c>
    </row>
    <row r="74" spans="1:4" x14ac:dyDescent="0.3">
      <c r="A74" t="s">
        <v>74</v>
      </c>
      <c r="B74" s="3">
        <f t="shared" si="1"/>
        <v>73</v>
      </c>
      <c r="C74" s="3">
        <v>4.6974193548387104</v>
      </c>
      <c r="D74" s="3" t="s">
        <v>173</v>
      </c>
    </row>
    <row r="75" spans="1:4" x14ac:dyDescent="0.3">
      <c r="A75" t="s">
        <v>75</v>
      </c>
      <c r="B75" s="3">
        <f t="shared" si="1"/>
        <v>74</v>
      </c>
      <c r="C75" s="3">
        <v>7.5321428571428566</v>
      </c>
      <c r="D75" s="3" t="s">
        <v>174</v>
      </c>
    </row>
    <row r="76" spans="1:4" x14ac:dyDescent="0.3">
      <c r="A76" t="s">
        <v>76</v>
      </c>
      <c r="B76" s="3">
        <f t="shared" si="1"/>
        <v>75</v>
      </c>
      <c r="C76" s="3">
        <v>9.6477419354838698</v>
      </c>
      <c r="D76" s="3" t="s">
        <v>175</v>
      </c>
    </row>
    <row r="77" spans="1:4" x14ac:dyDescent="0.3">
      <c r="A77" t="s">
        <v>77</v>
      </c>
      <c r="B77" s="3">
        <f t="shared" si="1"/>
        <v>76</v>
      </c>
      <c r="C77" s="3">
        <v>11.231</v>
      </c>
      <c r="D77" s="3" t="s">
        <v>176</v>
      </c>
    </row>
    <row r="78" spans="1:4" x14ac:dyDescent="0.3">
      <c r="A78" t="s">
        <v>78</v>
      </c>
      <c r="B78" s="3">
        <f t="shared" si="1"/>
        <v>77</v>
      </c>
      <c r="C78" s="3">
        <v>16.722903225806451</v>
      </c>
      <c r="D78" s="3" t="s">
        <v>177</v>
      </c>
    </row>
    <row r="79" spans="1:4" x14ac:dyDescent="0.3">
      <c r="A79" t="s">
        <v>79</v>
      </c>
      <c r="B79" s="3">
        <f t="shared" si="1"/>
        <v>78</v>
      </c>
      <c r="C79" s="3">
        <v>19.486333333333331</v>
      </c>
      <c r="D79" s="3" t="s">
        <v>178</v>
      </c>
    </row>
    <row r="80" spans="1:4" x14ac:dyDescent="0.3">
      <c r="A80" t="s">
        <v>80</v>
      </c>
      <c r="B80" s="3">
        <f t="shared" si="1"/>
        <v>79</v>
      </c>
      <c r="C80" s="3">
        <v>21.850666666666669</v>
      </c>
      <c r="D80" s="3" t="s">
        <v>179</v>
      </c>
    </row>
    <row r="81" spans="1:4" x14ac:dyDescent="0.3">
      <c r="A81" t="s">
        <v>81</v>
      </c>
      <c r="B81" s="3">
        <f t="shared" si="1"/>
        <v>80</v>
      </c>
      <c r="C81" s="3">
        <v>22.574000000000002</v>
      </c>
      <c r="D81" s="3" t="s">
        <v>180</v>
      </c>
    </row>
    <row r="82" spans="1:4" x14ac:dyDescent="0.3">
      <c r="A82" t="s">
        <v>82</v>
      </c>
      <c r="B82" s="3">
        <f t="shared" si="1"/>
        <v>81</v>
      </c>
      <c r="C82" s="3">
        <v>16.839333333333329</v>
      </c>
      <c r="D82" s="3" t="s">
        <v>181</v>
      </c>
    </row>
    <row r="83" spans="1:4" x14ac:dyDescent="0.3">
      <c r="A83" t="s">
        <v>83</v>
      </c>
      <c r="B83" s="3">
        <f t="shared" si="1"/>
        <v>82</v>
      </c>
      <c r="C83" s="3">
        <v>15.84225806451613</v>
      </c>
      <c r="D83" s="3" t="s">
        <v>182</v>
      </c>
    </row>
    <row r="84" spans="1:4" x14ac:dyDescent="0.3">
      <c r="A84" t="s">
        <v>84</v>
      </c>
      <c r="B84" s="3">
        <f t="shared" si="1"/>
        <v>83</v>
      </c>
      <c r="C84" s="3">
        <v>9.7556666666666665</v>
      </c>
      <c r="D84" s="3" t="s">
        <v>183</v>
      </c>
    </row>
    <row r="85" spans="1:4" x14ac:dyDescent="0.3">
      <c r="A85" t="s">
        <v>85</v>
      </c>
      <c r="B85" s="3">
        <f t="shared" si="1"/>
        <v>84</v>
      </c>
      <c r="C85" s="3">
        <v>5.0790322580645162</v>
      </c>
      <c r="D85" s="3" t="s">
        <v>184</v>
      </c>
    </row>
    <row r="86" spans="1:4" x14ac:dyDescent="0.3">
      <c r="A86" t="s">
        <v>86</v>
      </c>
      <c r="B86" s="3">
        <f t="shared" si="1"/>
        <v>85</v>
      </c>
      <c r="C86" s="3">
        <v>5.9590000000000014</v>
      </c>
      <c r="D86" s="3" t="s">
        <v>185</v>
      </c>
    </row>
    <row r="87" spans="1:4" x14ac:dyDescent="0.3">
      <c r="A87" t="s">
        <v>87</v>
      </c>
      <c r="B87" s="3">
        <f t="shared" si="1"/>
        <v>86</v>
      </c>
      <c r="C87" s="3">
        <v>6.7666666666666666</v>
      </c>
      <c r="D87" s="3" t="s">
        <v>186</v>
      </c>
    </row>
    <row r="88" spans="1:4" x14ac:dyDescent="0.3">
      <c r="A88" t="s">
        <v>88</v>
      </c>
      <c r="B88" s="3">
        <f t="shared" si="1"/>
        <v>87</v>
      </c>
      <c r="C88" s="3">
        <v>9.2912903225806449</v>
      </c>
      <c r="D88" s="3" t="s">
        <v>187</v>
      </c>
    </row>
    <row r="89" spans="1:4" x14ac:dyDescent="0.3">
      <c r="A89" t="s">
        <v>89</v>
      </c>
      <c r="B89" s="3">
        <f t="shared" si="1"/>
        <v>88</v>
      </c>
      <c r="C89" s="3">
        <v>10.509333333333331</v>
      </c>
      <c r="D89" s="3" t="s">
        <v>188</v>
      </c>
    </row>
    <row r="90" spans="1:4" x14ac:dyDescent="0.3">
      <c r="A90" t="s">
        <v>90</v>
      </c>
      <c r="B90" s="3">
        <f t="shared" si="1"/>
        <v>89</v>
      </c>
      <c r="C90" s="3">
        <v>15.137419354838711</v>
      </c>
      <c r="D90" s="3" t="s">
        <v>189</v>
      </c>
    </row>
    <row r="91" spans="1:4" x14ac:dyDescent="0.3">
      <c r="A91" t="s">
        <v>91</v>
      </c>
      <c r="B91" s="3">
        <f t="shared" si="1"/>
        <v>90</v>
      </c>
      <c r="C91" s="3">
        <v>21.315999999999999</v>
      </c>
      <c r="D91" s="3" t="s">
        <v>190</v>
      </c>
    </row>
    <row r="92" spans="1:4" x14ac:dyDescent="0.3">
      <c r="A92" t="s">
        <v>92</v>
      </c>
      <c r="B92" s="3">
        <f t="shared" si="1"/>
        <v>91</v>
      </c>
      <c r="C92" s="3">
        <v>20.54774193548387</v>
      </c>
      <c r="D92" s="3" t="s">
        <v>191</v>
      </c>
    </row>
    <row r="93" spans="1:4" x14ac:dyDescent="0.3">
      <c r="A93" t="s">
        <v>93</v>
      </c>
      <c r="B93" s="3">
        <f t="shared" si="1"/>
        <v>92</v>
      </c>
      <c r="C93" s="3">
        <v>20.280333333333331</v>
      </c>
      <c r="D93" s="3" t="s">
        <v>192</v>
      </c>
    </row>
    <row r="94" spans="1:4" x14ac:dyDescent="0.3">
      <c r="A94" t="s">
        <v>94</v>
      </c>
      <c r="B94" s="3">
        <f t="shared" si="1"/>
        <v>93</v>
      </c>
      <c r="C94" s="3">
        <v>20.616</v>
      </c>
      <c r="D94" s="3" t="s">
        <v>193</v>
      </c>
    </row>
    <row r="95" spans="1:4" x14ac:dyDescent="0.3">
      <c r="A95" t="s">
        <v>95</v>
      </c>
      <c r="B95" s="3">
        <f t="shared" si="1"/>
        <v>94</v>
      </c>
      <c r="C95" s="3">
        <v>15.12766666666667</v>
      </c>
      <c r="D95" s="3" t="s">
        <v>194</v>
      </c>
    </row>
    <row r="96" spans="1:4" x14ac:dyDescent="0.3">
      <c r="A96" t="s">
        <v>96</v>
      </c>
      <c r="B96" s="3">
        <f t="shared" si="1"/>
        <v>95</v>
      </c>
      <c r="C96" s="3">
        <v>9.2463333333333324</v>
      </c>
      <c r="D96" s="3" t="s">
        <v>195</v>
      </c>
    </row>
    <row r="97" spans="1:4" x14ac:dyDescent="0.3">
      <c r="A97" t="s">
        <v>97</v>
      </c>
      <c r="B97" s="3">
        <f t="shared" si="1"/>
        <v>96</v>
      </c>
      <c r="C97" s="3">
        <v>7.5361290322580654</v>
      </c>
      <c r="D97" s="3" t="s">
        <v>196</v>
      </c>
    </row>
    <row r="98" spans="1:4" x14ac:dyDescent="0.3">
      <c r="A98" t="s">
        <v>98</v>
      </c>
      <c r="B98" s="3">
        <f t="shared" si="1"/>
        <v>97</v>
      </c>
      <c r="C98" s="3">
        <v>4.5996774193548386</v>
      </c>
      <c r="D98" s="3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3BFB-249A-45D2-BF2E-BCAA8250AD2C}">
  <dimension ref="A1:C98"/>
  <sheetViews>
    <sheetView topLeftCell="E1" workbookViewId="0">
      <selection activeCell="P34" sqref="P34"/>
    </sheetView>
  </sheetViews>
  <sheetFormatPr defaultRowHeight="14.4" x14ac:dyDescent="0.3"/>
  <cols>
    <col min="1" max="1" width="14.5546875" bestFit="1" customWidth="1"/>
    <col min="2" max="3" width="8.88671875" style="3"/>
  </cols>
  <sheetData>
    <row r="1" spans="1:3" ht="15.6" thickTop="1" thickBot="1" x14ac:dyDescent="0.35">
      <c r="A1" s="1" t="s">
        <v>0</v>
      </c>
      <c r="B1" s="1" t="s">
        <v>99</v>
      </c>
      <c r="C1" s="1" t="s">
        <v>1</v>
      </c>
    </row>
    <row r="2" spans="1:3" ht="15" thickTop="1" x14ac:dyDescent="0.3">
      <c r="A2" t="s">
        <v>2</v>
      </c>
      <c r="B2" s="3">
        <v>1</v>
      </c>
      <c r="C2" s="3">
        <v>5.5348387096774196</v>
      </c>
    </row>
    <row r="3" spans="1:3" x14ac:dyDescent="0.3">
      <c r="A3" t="s">
        <v>3</v>
      </c>
      <c r="B3" s="3">
        <f>B2+1</f>
        <v>2</v>
      </c>
      <c r="C3" s="3">
        <v>6.1382758620689648</v>
      </c>
    </row>
    <row r="4" spans="1:3" x14ac:dyDescent="0.3">
      <c r="A4" t="s">
        <v>4</v>
      </c>
      <c r="B4" s="3">
        <f t="shared" ref="B4:B67" si="0">B3+1</f>
        <v>3</v>
      </c>
      <c r="C4" s="3">
        <v>6.7912903225806449</v>
      </c>
    </row>
    <row r="5" spans="1:3" x14ac:dyDescent="0.3">
      <c r="A5" t="s">
        <v>5</v>
      </c>
      <c r="B5" s="3">
        <f t="shared" si="0"/>
        <v>4</v>
      </c>
      <c r="C5" s="3">
        <v>9.8830000000000009</v>
      </c>
    </row>
    <row r="6" spans="1:3" x14ac:dyDescent="0.3">
      <c r="A6" t="s">
        <v>6</v>
      </c>
      <c r="B6" s="3">
        <f t="shared" si="0"/>
        <v>5</v>
      </c>
      <c r="C6" s="3">
        <v>14.412258064516131</v>
      </c>
    </row>
    <row r="7" spans="1:3" x14ac:dyDescent="0.3">
      <c r="A7" t="s">
        <v>7</v>
      </c>
      <c r="B7" s="3">
        <f t="shared" si="0"/>
        <v>6</v>
      </c>
      <c r="C7" s="3">
        <v>17.576666666666661</v>
      </c>
    </row>
    <row r="8" spans="1:3" x14ac:dyDescent="0.3">
      <c r="A8" t="s">
        <v>8</v>
      </c>
      <c r="B8" s="3">
        <f t="shared" si="0"/>
        <v>7</v>
      </c>
      <c r="C8" s="3">
        <v>20.325483870967741</v>
      </c>
    </row>
    <row r="9" spans="1:3" x14ac:dyDescent="0.3">
      <c r="A9" t="s">
        <v>9</v>
      </c>
      <c r="B9" s="3">
        <f t="shared" si="0"/>
        <v>8</v>
      </c>
      <c r="C9" s="3">
        <v>20.919677419354841</v>
      </c>
    </row>
    <row r="10" spans="1:3" x14ac:dyDescent="0.3">
      <c r="A10" t="s">
        <v>10</v>
      </c>
      <c r="B10" s="3">
        <f t="shared" si="0"/>
        <v>9</v>
      </c>
      <c r="C10" s="3">
        <v>18.782</v>
      </c>
    </row>
    <row r="11" spans="1:3" x14ac:dyDescent="0.3">
      <c r="A11" t="s">
        <v>11</v>
      </c>
      <c r="B11" s="3">
        <f t="shared" si="0"/>
        <v>10</v>
      </c>
      <c r="C11" s="3">
        <v>11.459354838709681</v>
      </c>
    </row>
    <row r="12" spans="1:3" x14ac:dyDescent="0.3">
      <c r="A12" t="s">
        <v>12</v>
      </c>
      <c r="B12" s="3">
        <f t="shared" si="0"/>
        <v>11</v>
      </c>
      <c r="C12" s="3">
        <v>7.6573333333333329</v>
      </c>
    </row>
    <row r="13" spans="1:3" x14ac:dyDescent="0.3">
      <c r="A13" t="s">
        <v>13</v>
      </c>
      <c r="B13" s="3">
        <f t="shared" si="0"/>
        <v>12</v>
      </c>
      <c r="C13" s="3">
        <v>4.4577419354838712</v>
      </c>
    </row>
    <row r="14" spans="1:3" x14ac:dyDescent="0.3">
      <c r="A14" t="s">
        <v>14</v>
      </c>
      <c r="B14" s="3">
        <f t="shared" si="0"/>
        <v>13</v>
      </c>
      <c r="C14" s="3">
        <v>1.95</v>
      </c>
    </row>
    <row r="15" spans="1:3" x14ac:dyDescent="0.3">
      <c r="A15" t="s">
        <v>15</v>
      </c>
      <c r="B15" s="3">
        <f t="shared" si="0"/>
        <v>14</v>
      </c>
      <c r="C15" s="3">
        <v>7.2842857142857147</v>
      </c>
    </row>
    <row r="16" spans="1:3" x14ac:dyDescent="0.3">
      <c r="A16" t="s">
        <v>16</v>
      </c>
      <c r="B16" s="3">
        <f t="shared" si="0"/>
        <v>15</v>
      </c>
      <c r="C16" s="3">
        <v>10.492903225806449</v>
      </c>
    </row>
    <row r="17" spans="1:3" x14ac:dyDescent="0.3">
      <c r="A17" t="s">
        <v>17</v>
      </c>
      <c r="B17" s="3">
        <f t="shared" si="0"/>
        <v>16</v>
      </c>
      <c r="C17" s="3">
        <v>10.490666666666669</v>
      </c>
    </row>
    <row r="18" spans="1:3" x14ac:dyDescent="0.3">
      <c r="A18" t="s">
        <v>18</v>
      </c>
      <c r="B18" s="3">
        <f t="shared" si="0"/>
        <v>17</v>
      </c>
      <c r="C18" s="3">
        <v>16.15677419354839</v>
      </c>
    </row>
    <row r="19" spans="1:3" x14ac:dyDescent="0.3">
      <c r="A19" t="s">
        <v>19</v>
      </c>
      <c r="B19" s="3">
        <f t="shared" si="0"/>
        <v>18</v>
      </c>
      <c r="C19" s="3">
        <v>20.36633333333333</v>
      </c>
    </row>
    <row r="20" spans="1:3" x14ac:dyDescent="0.3">
      <c r="A20" t="s">
        <v>20</v>
      </c>
      <c r="B20" s="3">
        <f t="shared" si="0"/>
        <v>19</v>
      </c>
      <c r="C20" s="3">
        <v>20.752903225806449</v>
      </c>
    </row>
    <row r="21" spans="1:3" x14ac:dyDescent="0.3">
      <c r="A21" t="s">
        <v>21</v>
      </c>
      <c r="B21" s="3">
        <f t="shared" si="0"/>
        <v>20</v>
      </c>
      <c r="C21" s="3">
        <v>19.644838709677419</v>
      </c>
    </row>
    <row r="22" spans="1:3" x14ac:dyDescent="0.3">
      <c r="A22" t="s">
        <v>22</v>
      </c>
      <c r="B22" s="3">
        <f t="shared" si="0"/>
        <v>21</v>
      </c>
      <c r="C22" s="3">
        <v>15.462</v>
      </c>
    </row>
    <row r="23" spans="1:3" x14ac:dyDescent="0.3">
      <c r="A23" t="s">
        <v>23</v>
      </c>
      <c r="B23" s="3">
        <f t="shared" si="0"/>
        <v>22</v>
      </c>
      <c r="C23" s="3">
        <v>14.04516129032258</v>
      </c>
    </row>
    <row r="24" spans="1:3" x14ac:dyDescent="0.3">
      <c r="A24" t="s">
        <v>24</v>
      </c>
      <c r="B24" s="3">
        <f t="shared" si="0"/>
        <v>23</v>
      </c>
      <c r="C24" s="3">
        <v>7.7493333333333334</v>
      </c>
    </row>
    <row r="25" spans="1:3" x14ac:dyDescent="0.3">
      <c r="A25" t="s">
        <v>25</v>
      </c>
      <c r="B25" s="3">
        <f t="shared" si="0"/>
        <v>24</v>
      </c>
      <c r="C25" s="3">
        <v>5.3429032258064506</v>
      </c>
    </row>
    <row r="26" spans="1:3" x14ac:dyDescent="0.3">
      <c r="A26" t="s">
        <v>26</v>
      </c>
      <c r="B26" s="3">
        <f t="shared" si="0"/>
        <v>25</v>
      </c>
      <c r="C26" s="3">
        <v>7.5783870967741942</v>
      </c>
    </row>
    <row r="27" spans="1:3" x14ac:dyDescent="0.3">
      <c r="A27" t="s">
        <v>27</v>
      </c>
      <c r="B27" s="3">
        <f t="shared" si="0"/>
        <v>26</v>
      </c>
      <c r="C27" s="3">
        <v>1.783928571428572</v>
      </c>
    </row>
    <row r="28" spans="1:3" x14ac:dyDescent="0.3">
      <c r="A28" t="s">
        <v>28</v>
      </c>
      <c r="B28" s="3">
        <f t="shared" si="0"/>
        <v>27</v>
      </c>
      <c r="C28" s="3">
        <v>7.2490322580645161</v>
      </c>
    </row>
    <row r="29" spans="1:3" x14ac:dyDescent="0.3">
      <c r="A29" t="s">
        <v>29</v>
      </c>
      <c r="B29" s="3">
        <f t="shared" si="0"/>
        <v>28</v>
      </c>
      <c r="C29" s="3">
        <v>13.581666666666671</v>
      </c>
    </row>
    <row r="30" spans="1:3" x14ac:dyDescent="0.3">
      <c r="A30" t="s">
        <v>30</v>
      </c>
      <c r="B30" s="3">
        <f t="shared" si="0"/>
        <v>29</v>
      </c>
      <c r="C30" s="3">
        <v>16.411612903225809</v>
      </c>
    </row>
    <row r="31" spans="1:3" x14ac:dyDescent="0.3">
      <c r="A31" t="s">
        <v>31</v>
      </c>
      <c r="B31" s="3">
        <f t="shared" si="0"/>
        <v>30</v>
      </c>
      <c r="C31" s="3">
        <v>19.324000000000002</v>
      </c>
    </row>
    <row r="32" spans="1:3" x14ac:dyDescent="0.3">
      <c r="A32" t="s">
        <v>32</v>
      </c>
      <c r="B32" s="3">
        <f t="shared" si="0"/>
        <v>31</v>
      </c>
      <c r="C32" s="3">
        <v>23.289677419354842</v>
      </c>
    </row>
    <row r="33" spans="1:3" x14ac:dyDescent="0.3">
      <c r="A33" t="s">
        <v>33</v>
      </c>
      <c r="B33" s="3">
        <f t="shared" si="0"/>
        <v>32</v>
      </c>
      <c r="C33" s="3">
        <v>21.125806451612899</v>
      </c>
    </row>
    <row r="34" spans="1:3" x14ac:dyDescent="0.3">
      <c r="A34" t="s">
        <v>34</v>
      </c>
      <c r="B34" s="3">
        <f t="shared" si="0"/>
        <v>33</v>
      </c>
      <c r="C34" s="3">
        <v>17.050666666666661</v>
      </c>
    </row>
    <row r="35" spans="1:3" x14ac:dyDescent="0.3">
      <c r="A35" t="s">
        <v>35</v>
      </c>
      <c r="B35" s="3">
        <f t="shared" si="0"/>
        <v>34</v>
      </c>
      <c r="C35" s="3">
        <v>13.95</v>
      </c>
    </row>
    <row r="36" spans="1:3" x14ac:dyDescent="0.3">
      <c r="A36" t="s">
        <v>36</v>
      </c>
      <c r="B36" s="3">
        <f t="shared" si="0"/>
        <v>35</v>
      </c>
      <c r="C36" s="3">
        <v>8.0223333333333322</v>
      </c>
    </row>
    <row r="37" spans="1:3" x14ac:dyDescent="0.3">
      <c r="A37" t="s">
        <v>37</v>
      </c>
      <c r="B37" s="3">
        <f t="shared" si="0"/>
        <v>36</v>
      </c>
      <c r="C37" s="3">
        <v>6.7564516129032253</v>
      </c>
    </row>
    <row r="38" spans="1:3" x14ac:dyDescent="0.3">
      <c r="A38" t="s">
        <v>38</v>
      </c>
      <c r="B38" s="3">
        <f t="shared" si="0"/>
        <v>37</v>
      </c>
      <c r="C38" s="3">
        <v>4.1158064516129036</v>
      </c>
    </row>
    <row r="39" spans="1:3" x14ac:dyDescent="0.3">
      <c r="A39" t="s">
        <v>39</v>
      </c>
      <c r="B39" s="3">
        <f t="shared" si="0"/>
        <v>38</v>
      </c>
      <c r="C39" s="3">
        <v>7.4985714285714291</v>
      </c>
    </row>
    <row r="40" spans="1:3" x14ac:dyDescent="0.3">
      <c r="A40" t="s">
        <v>40</v>
      </c>
      <c r="B40" s="3">
        <f t="shared" si="0"/>
        <v>39</v>
      </c>
      <c r="C40" s="3">
        <v>9.49</v>
      </c>
    </row>
    <row r="41" spans="1:3" x14ac:dyDescent="0.3">
      <c r="A41" t="s">
        <v>41</v>
      </c>
      <c r="B41" s="3">
        <f t="shared" si="0"/>
        <v>40</v>
      </c>
      <c r="C41" s="3">
        <v>11.409000000000001</v>
      </c>
    </row>
    <row r="42" spans="1:3" x14ac:dyDescent="0.3">
      <c r="A42" t="s">
        <v>42</v>
      </c>
      <c r="B42" s="3">
        <f t="shared" si="0"/>
        <v>41</v>
      </c>
      <c r="C42" s="3">
        <v>13.310645161290321</v>
      </c>
    </row>
    <row r="43" spans="1:3" x14ac:dyDescent="0.3">
      <c r="A43" t="s">
        <v>43</v>
      </c>
      <c r="B43" s="3">
        <f t="shared" si="0"/>
        <v>42</v>
      </c>
      <c r="C43" s="3">
        <v>19.522333333333329</v>
      </c>
    </row>
    <row r="44" spans="1:3" x14ac:dyDescent="0.3">
      <c r="A44" t="s">
        <v>44</v>
      </c>
      <c r="B44" s="3">
        <f t="shared" si="0"/>
        <v>43</v>
      </c>
      <c r="C44" s="3">
        <v>21.79225806451613</v>
      </c>
    </row>
    <row r="45" spans="1:3" x14ac:dyDescent="0.3">
      <c r="A45" t="s">
        <v>45</v>
      </c>
      <c r="B45" s="3">
        <f t="shared" si="0"/>
        <v>44</v>
      </c>
      <c r="C45" s="3">
        <v>20.784516129032259</v>
      </c>
    </row>
    <row r="46" spans="1:3" x14ac:dyDescent="0.3">
      <c r="A46" t="s">
        <v>46</v>
      </c>
      <c r="B46" s="3">
        <f t="shared" si="0"/>
        <v>45</v>
      </c>
      <c r="C46" s="3">
        <v>17.135000000000002</v>
      </c>
    </row>
    <row r="47" spans="1:3" x14ac:dyDescent="0.3">
      <c r="A47" t="s">
        <v>47</v>
      </c>
      <c r="B47" s="3">
        <f t="shared" si="0"/>
        <v>46</v>
      </c>
      <c r="C47" s="3">
        <v>13.428387096774189</v>
      </c>
    </row>
    <row r="48" spans="1:3" x14ac:dyDescent="0.3">
      <c r="A48" t="s">
        <v>48</v>
      </c>
      <c r="B48" s="3">
        <f t="shared" si="0"/>
        <v>47</v>
      </c>
      <c r="C48" s="3">
        <v>8.0519999999999996</v>
      </c>
    </row>
    <row r="49" spans="1:3" x14ac:dyDescent="0.3">
      <c r="A49" t="s">
        <v>49</v>
      </c>
      <c r="B49" s="3">
        <f t="shared" si="0"/>
        <v>48</v>
      </c>
      <c r="C49" s="3">
        <v>6.8264516129032264</v>
      </c>
    </row>
    <row r="50" spans="1:3" x14ac:dyDescent="0.3">
      <c r="A50" t="s">
        <v>50</v>
      </c>
      <c r="B50" s="3">
        <f t="shared" si="0"/>
        <v>49</v>
      </c>
      <c r="C50" s="3">
        <v>6.362580645161291</v>
      </c>
    </row>
    <row r="51" spans="1:3" x14ac:dyDescent="0.3">
      <c r="A51" t="s">
        <v>51</v>
      </c>
      <c r="B51" s="3">
        <f t="shared" si="0"/>
        <v>50</v>
      </c>
      <c r="C51" s="3">
        <v>8.8041379310344823</v>
      </c>
    </row>
    <row r="52" spans="1:3" x14ac:dyDescent="0.3">
      <c r="A52" t="s">
        <v>52</v>
      </c>
      <c r="B52" s="3">
        <f t="shared" si="0"/>
        <v>51</v>
      </c>
      <c r="C52" s="3">
        <v>8.5925806451612896</v>
      </c>
    </row>
    <row r="53" spans="1:3" x14ac:dyDescent="0.3">
      <c r="A53" t="s">
        <v>53</v>
      </c>
      <c r="B53" s="3">
        <f t="shared" si="0"/>
        <v>52</v>
      </c>
      <c r="C53" s="3">
        <v>14.476000000000001</v>
      </c>
    </row>
    <row r="54" spans="1:3" x14ac:dyDescent="0.3">
      <c r="A54" t="s">
        <v>54</v>
      </c>
      <c r="B54" s="3">
        <f t="shared" si="0"/>
        <v>53</v>
      </c>
      <c r="C54" s="3">
        <v>15.6</v>
      </c>
    </row>
    <row r="55" spans="1:3" x14ac:dyDescent="0.3">
      <c r="A55" t="s">
        <v>55</v>
      </c>
      <c r="B55" s="3">
        <f t="shared" si="0"/>
        <v>54</v>
      </c>
      <c r="C55" s="3">
        <v>18.346666666666671</v>
      </c>
    </row>
    <row r="56" spans="1:3" x14ac:dyDescent="0.3">
      <c r="A56" t="s">
        <v>56</v>
      </c>
      <c r="B56" s="3">
        <f t="shared" si="0"/>
        <v>55</v>
      </c>
      <c r="C56" s="3">
        <v>20.355806451612899</v>
      </c>
    </row>
    <row r="57" spans="1:3" x14ac:dyDescent="0.3">
      <c r="A57" t="s">
        <v>57</v>
      </c>
      <c r="B57" s="3">
        <f t="shared" si="0"/>
        <v>56</v>
      </c>
      <c r="C57" s="3">
        <v>22.271612903225801</v>
      </c>
    </row>
    <row r="58" spans="1:3" x14ac:dyDescent="0.3">
      <c r="A58" t="s">
        <v>58</v>
      </c>
      <c r="B58" s="3">
        <f t="shared" si="0"/>
        <v>57</v>
      </c>
      <c r="C58" s="3">
        <v>18.702333333333339</v>
      </c>
    </row>
    <row r="59" spans="1:3" x14ac:dyDescent="0.3">
      <c r="A59" t="s">
        <v>59</v>
      </c>
      <c r="B59" s="3">
        <f t="shared" si="0"/>
        <v>58</v>
      </c>
      <c r="C59" s="3">
        <v>12.50806451612903</v>
      </c>
    </row>
    <row r="60" spans="1:3" x14ac:dyDescent="0.3">
      <c r="A60" t="s">
        <v>60</v>
      </c>
      <c r="B60" s="3">
        <f t="shared" si="0"/>
        <v>59</v>
      </c>
      <c r="C60" s="3">
        <v>9.7256666666666653</v>
      </c>
    </row>
    <row r="61" spans="1:3" x14ac:dyDescent="0.3">
      <c r="A61" t="s">
        <v>61</v>
      </c>
      <c r="B61" s="3">
        <f t="shared" si="0"/>
        <v>60</v>
      </c>
      <c r="C61" s="3">
        <v>6.547741935483872</v>
      </c>
    </row>
    <row r="62" spans="1:3" x14ac:dyDescent="0.3">
      <c r="A62" t="s">
        <v>62</v>
      </c>
      <c r="B62" s="3">
        <f t="shared" si="0"/>
        <v>61</v>
      </c>
      <c r="C62" s="3">
        <v>4.4458064516129028</v>
      </c>
    </row>
    <row r="63" spans="1:3" x14ac:dyDescent="0.3">
      <c r="A63" t="s">
        <v>63</v>
      </c>
      <c r="B63" s="3">
        <f t="shared" si="0"/>
        <v>62</v>
      </c>
      <c r="C63" s="3">
        <v>6.6542857142857139</v>
      </c>
    </row>
    <row r="64" spans="1:3" x14ac:dyDescent="0.3">
      <c r="A64" t="s">
        <v>64</v>
      </c>
      <c r="B64" s="3">
        <f t="shared" si="0"/>
        <v>63</v>
      </c>
      <c r="C64" s="3">
        <v>8.3080645161290327</v>
      </c>
    </row>
    <row r="65" spans="1:3" x14ac:dyDescent="0.3">
      <c r="A65" t="s">
        <v>65</v>
      </c>
      <c r="B65" s="3">
        <f t="shared" si="0"/>
        <v>64</v>
      </c>
      <c r="C65" s="3">
        <v>9.1848275862068967</v>
      </c>
    </row>
    <row r="66" spans="1:3" x14ac:dyDescent="0.3">
      <c r="A66" t="s">
        <v>66</v>
      </c>
      <c r="B66" s="3">
        <f t="shared" si="0"/>
        <v>65</v>
      </c>
      <c r="C66" s="3">
        <v>12.907096774193549</v>
      </c>
    </row>
    <row r="67" spans="1:3" x14ac:dyDescent="0.3">
      <c r="A67" t="s">
        <v>67</v>
      </c>
      <c r="B67" s="3">
        <f t="shared" si="0"/>
        <v>66</v>
      </c>
      <c r="C67" s="3">
        <v>19.561666666666671</v>
      </c>
    </row>
    <row r="68" spans="1:3" x14ac:dyDescent="0.3">
      <c r="A68" t="s">
        <v>68</v>
      </c>
      <c r="B68" s="3">
        <f t="shared" ref="B68:B98" si="1">B67+1</f>
        <v>67</v>
      </c>
      <c r="C68" s="3">
        <v>19.771935483870969</v>
      </c>
    </row>
    <row r="69" spans="1:3" x14ac:dyDescent="0.3">
      <c r="A69" t="s">
        <v>69</v>
      </c>
      <c r="B69" s="3">
        <f t="shared" si="1"/>
        <v>68</v>
      </c>
      <c r="C69" s="3">
        <v>18.86225806451613</v>
      </c>
    </row>
    <row r="70" spans="1:3" x14ac:dyDescent="0.3">
      <c r="A70" t="s">
        <v>70</v>
      </c>
      <c r="B70" s="3">
        <f t="shared" si="1"/>
        <v>69</v>
      </c>
      <c r="C70" s="3">
        <v>18.518666666666661</v>
      </c>
    </row>
    <row r="71" spans="1:3" x14ac:dyDescent="0.3">
      <c r="A71" t="s">
        <v>71</v>
      </c>
      <c r="B71" s="3">
        <f t="shared" si="1"/>
        <v>70</v>
      </c>
      <c r="C71" s="3">
        <v>12.58193548387097</v>
      </c>
    </row>
    <row r="72" spans="1:3" x14ac:dyDescent="0.3">
      <c r="A72" t="s">
        <v>72</v>
      </c>
      <c r="B72" s="3">
        <f t="shared" si="1"/>
        <v>71</v>
      </c>
      <c r="C72" s="3">
        <v>6.7560000000000002</v>
      </c>
    </row>
    <row r="73" spans="1:3" x14ac:dyDescent="0.3">
      <c r="A73" t="s">
        <v>73</v>
      </c>
      <c r="B73" s="3">
        <f t="shared" si="1"/>
        <v>72</v>
      </c>
      <c r="C73" s="3">
        <v>6.8812903225806448</v>
      </c>
    </row>
    <row r="74" spans="1:3" x14ac:dyDescent="0.3">
      <c r="A74" t="s">
        <v>74</v>
      </c>
      <c r="B74" s="3">
        <f t="shared" si="1"/>
        <v>73</v>
      </c>
      <c r="C74" s="3">
        <v>4.6974193548387104</v>
      </c>
    </row>
    <row r="75" spans="1:3" x14ac:dyDescent="0.3">
      <c r="A75" t="s">
        <v>75</v>
      </c>
      <c r="B75" s="3">
        <f t="shared" si="1"/>
        <v>74</v>
      </c>
      <c r="C75" s="3">
        <v>7.5321428571428566</v>
      </c>
    </row>
    <row r="76" spans="1:3" x14ac:dyDescent="0.3">
      <c r="A76" t="s">
        <v>76</v>
      </c>
      <c r="B76" s="3">
        <f t="shared" si="1"/>
        <v>75</v>
      </c>
      <c r="C76" s="3">
        <v>9.6477419354838698</v>
      </c>
    </row>
    <row r="77" spans="1:3" x14ac:dyDescent="0.3">
      <c r="A77" t="s">
        <v>77</v>
      </c>
      <c r="B77" s="3">
        <f t="shared" si="1"/>
        <v>76</v>
      </c>
      <c r="C77" s="3">
        <v>11.231</v>
      </c>
    </row>
    <row r="78" spans="1:3" x14ac:dyDescent="0.3">
      <c r="A78" t="s">
        <v>78</v>
      </c>
      <c r="B78" s="3">
        <f t="shared" si="1"/>
        <v>77</v>
      </c>
      <c r="C78" s="3">
        <v>16.722903225806451</v>
      </c>
    </row>
    <row r="79" spans="1:3" x14ac:dyDescent="0.3">
      <c r="A79" t="s">
        <v>79</v>
      </c>
      <c r="B79" s="3">
        <f t="shared" si="1"/>
        <v>78</v>
      </c>
      <c r="C79" s="3">
        <v>19.486333333333331</v>
      </c>
    </row>
    <row r="80" spans="1:3" x14ac:dyDescent="0.3">
      <c r="A80" t="s">
        <v>80</v>
      </c>
      <c r="B80" s="3">
        <f t="shared" si="1"/>
        <v>79</v>
      </c>
      <c r="C80" s="3">
        <v>21.850666666666669</v>
      </c>
    </row>
    <row r="81" spans="1:3" x14ac:dyDescent="0.3">
      <c r="A81" t="s">
        <v>81</v>
      </c>
      <c r="B81" s="3">
        <f t="shared" si="1"/>
        <v>80</v>
      </c>
      <c r="C81" s="3">
        <v>22.574000000000002</v>
      </c>
    </row>
    <row r="82" spans="1:3" x14ac:dyDescent="0.3">
      <c r="A82" t="s">
        <v>82</v>
      </c>
      <c r="B82" s="3">
        <f t="shared" si="1"/>
        <v>81</v>
      </c>
      <c r="C82" s="3">
        <v>16.839333333333329</v>
      </c>
    </row>
    <row r="83" spans="1:3" x14ac:dyDescent="0.3">
      <c r="A83" t="s">
        <v>83</v>
      </c>
      <c r="B83" s="3">
        <f t="shared" si="1"/>
        <v>82</v>
      </c>
      <c r="C83" s="3">
        <v>15.84225806451613</v>
      </c>
    </row>
    <row r="84" spans="1:3" x14ac:dyDescent="0.3">
      <c r="A84" t="s">
        <v>84</v>
      </c>
      <c r="B84" s="3">
        <f t="shared" si="1"/>
        <v>83</v>
      </c>
      <c r="C84" s="3">
        <v>9.7556666666666665</v>
      </c>
    </row>
    <row r="85" spans="1:3" x14ac:dyDescent="0.3">
      <c r="A85" t="s">
        <v>85</v>
      </c>
      <c r="B85" s="3">
        <f t="shared" si="1"/>
        <v>84</v>
      </c>
      <c r="C85" s="3">
        <v>5.0790322580645162</v>
      </c>
    </row>
    <row r="86" spans="1:3" x14ac:dyDescent="0.3">
      <c r="A86" t="s">
        <v>86</v>
      </c>
      <c r="B86" s="3">
        <f t="shared" si="1"/>
        <v>85</v>
      </c>
      <c r="C86" s="3">
        <v>5.9590000000000014</v>
      </c>
    </row>
    <row r="87" spans="1:3" x14ac:dyDescent="0.3">
      <c r="A87" t="s">
        <v>87</v>
      </c>
      <c r="B87" s="3">
        <f t="shared" si="1"/>
        <v>86</v>
      </c>
      <c r="C87" s="3">
        <v>6.7666666666666666</v>
      </c>
    </row>
    <row r="88" spans="1:3" x14ac:dyDescent="0.3">
      <c r="A88" t="s">
        <v>88</v>
      </c>
      <c r="B88" s="3">
        <f t="shared" si="1"/>
        <v>87</v>
      </c>
      <c r="C88" s="3">
        <v>9.2912903225806449</v>
      </c>
    </row>
    <row r="89" spans="1:3" x14ac:dyDescent="0.3">
      <c r="A89" t="s">
        <v>89</v>
      </c>
      <c r="B89" s="3">
        <f t="shared" si="1"/>
        <v>88</v>
      </c>
      <c r="C89" s="3">
        <v>10.509333333333331</v>
      </c>
    </row>
    <row r="90" spans="1:3" x14ac:dyDescent="0.3">
      <c r="A90" t="s">
        <v>90</v>
      </c>
      <c r="B90" s="3">
        <f t="shared" si="1"/>
        <v>89</v>
      </c>
      <c r="C90" s="3">
        <v>15.137419354838711</v>
      </c>
    </row>
    <row r="91" spans="1:3" x14ac:dyDescent="0.3">
      <c r="A91" t="s">
        <v>91</v>
      </c>
      <c r="B91" s="3">
        <f t="shared" si="1"/>
        <v>90</v>
      </c>
      <c r="C91" s="3">
        <v>21.315999999999999</v>
      </c>
    </row>
    <row r="92" spans="1:3" x14ac:dyDescent="0.3">
      <c r="A92" t="s">
        <v>92</v>
      </c>
      <c r="B92" s="3">
        <f t="shared" si="1"/>
        <v>91</v>
      </c>
      <c r="C92" s="3">
        <v>20.54774193548387</v>
      </c>
    </row>
    <row r="93" spans="1:3" x14ac:dyDescent="0.3">
      <c r="A93" t="s">
        <v>93</v>
      </c>
      <c r="B93" s="3">
        <f t="shared" si="1"/>
        <v>92</v>
      </c>
      <c r="C93" s="3">
        <v>20.280333333333331</v>
      </c>
    </row>
    <row r="94" spans="1:3" x14ac:dyDescent="0.3">
      <c r="A94" t="s">
        <v>94</v>
      </c>
      <c r="B94" s="3">
        <f t="shared" si="1"/>
        <v>93</v>
      </c>
      <c r="C94" s="3">
        <v>20.616</v>
      </c>
    </row>
    <row r="95" spans="1:3" x14ac:dyDescent="0.3">
      <c r="A95" t="s">
        <v>95</v>
      </c>
      <c r="B95" s="3">
        <f t="shared" si="1"/>
        <v>94</v>
      </c>
      <c r="C95" s="3">
        <v>15.12766666666667</v>
      </c>
    </row>
    <row r="96" spans="1:3" x14ac:dyDescent="0.3">
      <c r="A96" t="s">
        <v>96</v>
      </c>
      <c r="B96" s="3">
        <f t="shared" si="1"/>
        <v>95</v>
      </c>
      <c r="C96" s="3">
        <v>9.2463333333333324</v>
      </c>
    </row>
    <row r="97" spans="1:3" x14ac:dyDescent="0.3">
      <c r="A97" t="s">
        <v>97</v>
      </c>
      <c r="B97" s="3">
        <f t="shared" si="1"/>
        <v>96</v>
      </c>
      <c r="C97" s="3">
        <v>7.5361290322580654</v>
      </c>
    </row>
    <row r="98" spans="1:3" x14ac:dyDescent="0.3">
      <c r="A98" t="s">
        <v>98</v>
      </c>
      <c r="B98" s="3">
        <f t="shared" si="1"/>
        <v>97</v>
      </c>
      <c r="C98" s="3">
        <v>4.5996774193548386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E63D-E9D4-43CA-8950-9F1B5B1667BF}">
  <dimension ref="A1:G24"/>
  <sheetViews>
    <sheetView topLeftCell="G1" workbookViewId="0">
      <selection activeCell="L7" sqref="L7"/>
    </sheetView>
  </sheetViews>
  <sheetFormatPr defaultRowHeight="14.4" x14ac:dyDescent="0.3"/>
  <cols>
    <col min="1" max="1" width="17.88671875" bestFit="1" customWidth="1"/>
    <col min="6" max="6" width="16.109375" bestFit="1" customWidth="1"/>
    <col min="7" max="7" width="15.44140625" bestFit="1" customWidth="1"/>
    <col min="17" max="17" width="15.44140625" bestFit="1" customWidth="1"/>
  </cols>
  <sheetData>
    <row r="1" spans="1:7" x14ac:dyDescent="0.3">
      <c r="A1" s="4" t="s">
        <v>198</v>
      </c>
      <c r="B1" s="4" t="s">
        <v>101</v>
      </c>
      <c r="C1" s="4" t="s">
        <v>102</v>
      </c>
      <c r="D1" s="4" t="s">
        <v>103</v>
      </c>
      <c r="E1" s="4" t="s">
        <v>104</v>
      </c>
      <c r="F1" s="4" t="s">
        <v>199</v>
      </c>
      <c r="G1" s="4" t="s">
        <v>200</v>
      </c>
    </row>
    <row r="2" spans="1:7" x14ac:dyDescent="0.3">
      <c r="A2" s="4">
        <v>2016</v>
      </c>
      <c r="B2" s="2">
        <f>(Dataset!C2+Dataset!C3+Dataset!C4)/3</f>
        <v>6.1548016314423437</v>
      </c>
      <c r="C2" s="2">
        <f>(Dataset!C5+Dataset!C6+Dataset!C7)/3</f>
        <v>13.957308243727597</v>
      </c>
      <c r="D2" s="2">
        <f>(Dataset!C8+Dataset!C9+Dataset!C10)/3</f>
        <v>20.009053763440861</v>
      </c>
      <c r="E2" s="2">
        <f>(Dataset!C11+Dataset!C12+Dataset!C13)/3</f>
        <v>7.8581433691756279</v>
      </c>
      <c r="F2" s="2">
        <f>AVERAGE(B2:E2)</f>
        <v>11.994826751946608</v>
      </c>
      <c r="G2" s="2">
        <f>_xlfn.STDEV.S(B2:E2)</f>
        <v>6.3060080086311707</v>
      </c>
    </row>
    <row r="3" spans="1:7" x14ac:dyDescent="0.3">
      <c r="A3" s="4">
        <v>2017</v>
      </c>
      <c r="B3" s="2">
        <f>(Dataset!B14+Dataset!B15+Dataset!B16)/3</f>
        <v>14</v>
      </c>
      <c r="C3" s="2">
        <f>(Dataset!C17+Dataset!C18+Dataset!C19)/3</f>
        <v>15.671258064516129</v>
      </c>
      <c r="D3" s="2">
        <f>(Dataset!C20+Dataset!C21+Dataset!C22)/3</f>
        <v>18.619913978494623</v>
      </c>
      <c r="E3" s="2">
        <f>(Dataset!C23+Dataset!C24+Dataset!C25)/3</f>
        <v>9.045799283154123</v>
      </c>
      <c r="F3" s="2">
        <f t="shared" ref="F3:F9" si="0">AVERAGE(B3:E3)</f>
        <v>14.33424283154122</v>
      </c>
      <c r="G3" s="2">
        <f t="shared" ref="G3:G9" si="1">_xlfn.STDEV.S(B3:E3)</f>
        <v>4.0097356665973862</v>
      </c>
    </row>
    <row r="4" spans="1:7" x14ac:dyDescent="0.3">
      <c r="A4" s="4">
        <v>2018</v>
      </c>
      <c r="B4" s="2">
        <f>(Dataset!C26+Dataset!C27+Dataset!C28)/3</f>
        <v>5.5371159754224273</v>
      </c>
      <c r="C4" s="2">
        <f>(Dataset!C29+Dataset!C30+Dataset!C31)/3</f>
        <v>16.439093189964158</v>
      </c>
      <c r="D4" s="2">
        <f>(Dataset!C32+Dataset!C33+Dataset!C34)/3</f>
        <v>20.488716845878134</v>
      </c>
      <c r="E4" s="2">
        <f>(Dataset!C35+Dataset!C36+Dataset!C37)/3</f>
        <v>9.5762616487455201</v>
      </c>
      <c r="F4" s="2">
        <f t="shared" si="0"/>
        <v>13.010296915002561</v>
      </c>
      <c r="G4" s="2">
        <f t="shared" si="1"/>
        <v>6.7162598749430069</v>
      </c>
    </row>
    <row r="5" spans="1:7" x14ac:dyDescent="0.3">
      <c r="A5" s="4">
        <v>2019</v>
      </c>
      <c r="B5" s="2">
        <f>(Dataset!C38+Dataset!C39+Dataset!C40)/3</f>
        <v>7.0347926267281098</v>
      </c>
      <c r="C5" s="2">
        <f>(Dataset!C41+Dataset!C42+Dataset!C43)/3</f>
        <v>14.747326164874551</v>
      </c>
      <c r="D5" s="2">
        <f>(Dataset!C44+Dataset!C45+Dataset!C46)/3</f>
        <v>19.903924731182798</v>
      </c>
      <c r="E5" s="2">
        <f>(Dataset!C47+Dataset!C48+Dataset!C49)/3</f>
        <v>9.4356129032258043</v>
      </c>
      <c r="F5" s="2">
        <f t="shared" si="0"/>
        <v>12.780414106502814</v>
      </c>
      <c r="G5" s="2">
        <f t="shared" si="1"/>
        <v>5.7391348925190453</v>
      </c>
    </row>
    <row r="6" spans="1:7" x14ac:dyDescent="0.3">
      <c r="A6" s="4">
        <v>2020</v>
      </c>
      <c r="B6" s="2">
        <f>(Dataset!C50+Dataset!C51+Dataset!C52)/3</f>
        <v>7.9197664071190204</v>
      </c>
      <c r="C6" s="2">
        <f>(Dataset!C53+Dataset!C54+Dataset!C55)/3</f>
        <v>16.140888888888892</v>
      </c>
      <c r="D6" s="2">
        <f>(Dataset!C56+Dataset!C57+Dataset!C58)/3</f>
        <v>20.443250896057346</v>
      </c>
      <c r="E6" s="2">
        <f>(Dataset!C59+Dataset!C60+Dataset!C61)/3</f>
        <v>9.5938243727598547</v>
      </c>
      <c r="F6" s="2">
        <f t="shared" si="0"/>
        <v>13.524432641206278</v>
      </c>
      <c r="G6" s="2">
        <f t="shared" si="1"/>
        <v>5.8188731525154402</v>
      </c>
    </row>
    <row r="7" spans="1:7" x14ac:dyDescent="0.3">
      <c r="A7" s="4">
        <v>2021</v>
      </c>
      <c r="B7" s="2">
        <f>(Dataset!C62+Dataset!C63+Dataset!C64)/3</f>
        <v>6.4693855606758826</v>
      </c>
      <c r="C7" s="2">
        <f>(Dataset!C65+Dataset!C66+Dataset!C67)/3</f>
        <v>13.884530342355708</v>
      </c>
      <c r="D7" s="2">
        <f>(Dataset!C68+Dataset!C69+Dataset!C70)/3</f>
        <v>19.050953405017921</v>
      </c>
      <c r="E7" s="2">
        <f>(Dataset!C71+Dataset!C72+Dataset!C73)/3</f>
        <v>8.7397419354838721</v>
      </c>
      <c r="F7" s="2">
        <f t="shared" si="0"/>
        <v>12.036152810883346</v>
      </c>
      <c r="G7" s="2">
        <f t="shared" si="1"/>
        <v>5.6118668656029564</v>
      </c>
    </row>
    <row r="8" spans="1:7" x14ac:dyDescent="0.3">
      <c r="A8" s="4">
        <v>2022</v>
      </c>
      <c r="B8" s="2">
        <f>(Dataset!C74+Dataset!C75+Dataset!C76)/3</f>
        <v>7.2924347158218126</v>
      </c>
      <c r="C8" s="2">
        <f>(Dataset!C77+Dataset!C78+Dataset!C79)/3</f>
        <v>15.813412186379926</v>
      </c>
      <c r="D8" s="2">
        <f>(Dataset!C80+Dataset!C81+Dataset!C82)/3</f>
        <v>20.421333333333333</v>
      </c>
      <c r="E8" s="2">
        <f>(Dataset!C83+Dataset!C84+Dataset!C85)/3</f>
        <v>10.225652329749105</v>
      </c>
      <c r="F8" s="2">
        <f t="shared" si="0"/>
        <v>13.438208141321043</v>
      </c>
      <c r="G8" s="2">
        <f t="shared" si="1"/>
        <v>5.845131237278256</v>
      </c>
    </row>
    <row r="9" spans="1:7" x14ac:dyDescent="0.3">
      <c r="A9" s="4">
        <v>2023</v>
      </c>
      <c r="B9" s="2">
        <f>(Dataset!C86+Dataset!C87+Dataset!C88)/3</f>
        <v>7.338985663082437</v>
      </c>
      <c r="C9" s="2">
        <f>(Dataset!C89+Dataset!C90+Dataset!C91)/3</f>
        <v>15.654250896057349</v>
      </c>
      <c r="D9" s="2">
        <f>(Dataset!C92+Dataset!C93+Dataset!C94)/3</f>
        <v>20.481358422939067</v>
      </c>
      <c r="E9" s="2">
        <f>(Dataset!C95+Dataset!C96+Dataset!C97)/3</f>
        <v>10.636709677419356</v>
      </c>
      <c r="F9" s="2">
        <f t="shared" si="0"/>
        <v>13.527826164874552</v>
      </c>
      <c r="G9" s="2">
        <f t="shared" si="1"/>
        <v>5.7600229832292404</v>
      </c>
    </row>
    <row r="10" spans="1:7" x14ac:dyDescent="0.3">
      <c r="A10" s="4"/>
      <c r="B10" s="2"/>
      <c r="C10" s="2"/>
      <c r="D10" s="2"/>
      <c r="E10" s="2"/>
      <c r="F10" s="2"/>
      <c r="G10" s="2"/>
    </row>
    <row r="11" spans="1:7" x14ac:dyDescent="0.3">
      <c r="A11" s="4"/>
      <c r="B11" s="2"/>
      <c r="C11" s="2"/>
      <c r="D11" s="2"/>
      <c r="E11" s="2"/>
      <c r="F11" s="2"/>
      <c r="G11" s="2"/>
    </row>
    <row r="12" spans="1:7" x14ac:dyDescent="0.3">
      <c r="A12" s="4" t="s">
        <v>201</v>
      </c>
      <c r="B12" s="2">
        <f>AVERAGE(B2:B10)</f>
        <v>7.7184103225365046</v>
      </c>
      <c r="C12" s="2">
        <f>AVERAGE(C2:C10)</f>
        <v>15.288508497095538</v>
      </c>
      <c r="D12" s="2">
        <f>AVERAGE(D2:D10)</f>
        <v>19.927313172043007</v>
      </c>
      <c r="E12" s="2">
        <f>AVERAGE(E2:E10)</f>
        <v>9.3889681899641584</v>
      </c>
      <c r="F12" s="2">
        <f>AVERAGE(B12:E12)</f>
        <v>13.080800045409802</v>
      </c>
      <c r="G12" s="2"/>
    </row>
    <row r="13" spans="1:7" x14ac:dyDescent="0.3">
      <c r="A13" s="4" t="s">
        <v>202</v>
      </c>
      <c r="B13" s="2">
        <f>_xlfn.STDEV.S(B2:B10)</f>
        <v>2.6472261659521603</v>
      </c>
      <c r="C13" s="2">
        <f t="shared" ref="C13:E13" si="2">_xlfn.STDEV.S(C2:C10)</f>
        <v>0.97411594901094012</v>
      </c>
      <c r="D13" s="2">
        <f t="shared" si="2"/>
        <v>0.71882001679912322</v>
      </c>
      <c r="E13" s="2">
        <f t="shared" si="2"/>
        <v>0.86344857187755186</v>
      </c>
      <c r="F13" s="2"/>
      <c r="G13" s="2">
        <f>_xlfn.STDEV.S(B13:E13)</f>
        <v>0.90361548236129818</v>
      </c>
    </row>
    <row r="16" spans="1:7" x14ac:dyDescent="0.3">
      <c r="A16" s="4"/>
      <c r="B16" s="4"/>
      <c r="C16" s="4" t="s">
        <v>203</v>
      </c>
      <c r="D16" s="4"/>
      <c r="E16" s="4"/>
    </row>
    <row r="17" spans="1:5" x14ac:dyDescent="0.3">
      <c r="A17" s="2">
        <v>2016</v>
      </c>
      <c r="B17" s="2" t="s">
        <v>103</v>
      </c>
      <c r="C17" s="2" t="s">
        <v>102</v>
      </c>
      <c r="D17" s="2" t="s">
        <v>104</v>
      </c>
      <c r="E17" s="2" t="s">
        <v>101</v>
      </c>
    </row>
    <row r="18" spans="1:5" x14ac:dyDescent="0.3">
      <c r="A18" s="2">
        <v>2017</v>
      </c>
      <c r="B18" s="2" t="s">
        <v>103</v>
      </c>
      <c r="C18" s="2" t="s">
        <v>102</v>
      </c>
      <c r="D18" s="2" t="s">
        <v>101</v>
      </c>
      <c r="E18" s="2" t="s">
        <v>104</v>
      </c>
    </row>
    <row r="19" spans="1:5" x14ac:dyDescent="0.3">
      <c r="A19" s="2">
        <v>2018</v>
      </c>
      <c r="B19" s="2" t="s">
        <v>103</v>
      </c>
      <c r="C19" s="2" t="s">
        <v>102</v>
      </c>
      <c r="D19" s="2" t="s">
        <v>104</v>
      </c>
      <c r="E19" s="2" t="s">
        <v>101</v>
      </c>
    </row>
    <row r="20" spans="1:5" x14ac:dyDescent="0.3">
      <c r="A20" s="2">
        <v>2019</v>
      </c>
      <c r="B20" s="2" t="s">
        <v>103</v>
      </c>
      <c r="C20" s="2" t="s">
        <v>102</v>
      </c>
      <c r="D20" s="2" t="s">
        <v>104</v>
      </c>
      <c r="E20" s="2" t="s">
        <v>101</v>
      </c>
    </row>
    <row r="21" spans="1:5" x14ac:dyDescent="0.3">
      <c r="A21" s="2">
        <v>2020</v>
      </c>
      <c r="B21" s="2" t="s">
        <v>103</v>
      </c>
      <c r="C21" s="2" t="s">
        <v>102</v>
      </c>
      <c r="D21" s="2" t="s">
        <v>104</v>
      </c>
      <c r="E21" s="2" t="s">
        <v>101</v>
      </c>
    </row>
    <row r="22" spans="1:5" x14ac:dyDescent="0.3">
      <c r="A22" s="2">
        <v>2021</v>
      </c>
      <c r="B22" s="2" t="s">
        <v>103</v>
      </c>
      <c r="C22" s="2" t="s">
        <v>102</v>
      </c>
      <c r="D22" s="2" t="s">
        <v>104</v>
      </c>
      <c r="E22" s="2" t="s">
        <v>101</v>
      </c>
    </row>
    <row r="23" spans="1:5" x14ac:dyDescent="0.3">
      <c r="A23" s="2">
        <v>2022</v>
      </c>
      <c r="B23" s="2" t="s">
        <v>103</v>
      </c>
      <c r="C23" s="2" t="s">
        <v>102</v>
      </c>
      <c r="D23" s="2" t="s">
        <v>104</v>
      </c>
      <c r="E23" s="2" t="s">
        <v>101</v>
      </c>
    </row>
    <row r="24" spans="1:5" x14ac:dyDescent="0.3">
      <c r="A24" s="2">
        <v>2023</v>
      </c>
      <c r="B24" s="2" t="s">
        <v>103</v>
      </c>
      <c r="C24" s="2" t="s">
        <v>102</v>
      </c>
      <c r="D24" s="2" t="s">
        <v>104</v>
      </c>
      <c r="E24" s="2" t="s">
        <v>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D03C-699A-407D-B118-D74A72B9E6B2}">
  <dimension ref="A1:N98"/>
  <sheetViews>
    <sheetView topLeftCell="A18" zoomScale="76" zoomScaleNormal="55" workbookViewId="0">
      <selection activeCell="AA25" sqref="AA25"/>
    </sheetView>
  </sheetViews>
  <sheetFormatPr defaultRowHeight="14.4" x14ac:dyDescent="0.3"/>
  <cols>
    <col min="1" max="1" width="14.5546875" bestFit="1" customWidth="1"/>
    <col min="2" max="3" width="8.88671875" style="3"/>
    <col min="4" max="5" width="13.44140625" bestFit="1" customWidth="1"/>
    <col min="6" max="6" width="13.88671875" bestFit="1" customWidth="1"/>
  </cols>
  <sheetData>
    <row r="1" spans="1:14" ht="15.6" thickTop="1" thickBot="1" x14ac:dyDescent="0.35">
      <c r="A1" s="1" t="s">
        <v>0</v>
      </c>
      <c r="B1" s="1" t="s">
        <v>99</v>
      </c>
      <c r="C1" s="1" t="s">
        <v>1</v>
      </c>
      <c r="D1" s="1" t="s">
        <v>204</v>
      </c>
      <c r="E1" s="1" t="s">
        <v>205</v>
      </c>
      <c r="F1" s="6" t="s">
        <v>213</v>
      </c>
    </row>
    <row r="2" spans="1:14" ht="15" thickTop="1" x14ac:dyDescent="0.3">
      <c r="A2" t="s">
        <v>2</v>
      </c>
      <c r="B2" s="3">
        <v>1</v>
      </c>
      <c r="C2" s="3">
        <v>5.5348387096774196</v>
      </c>
      <c r="D2" s="3">
        <v>5.5348387096774196</v>
      </c>
      <c r="E2">
        <f>$J$16+$J$17*B2</f>
        <v>21.487875560948005</v>
      </c>
      <c r="F2">
        <f>$L$16+$L$17*B2</f>
        <v>2.4869768547898929</v>
      </c>
    </row>
    <row r="3" spans="1:14" x14ac:dyDescent="0.3">
      <c r="A3" t="s">
        <v>3</v>
      </c>
      <c r="B3" s="3">
        <f>B2+1</f>
        <v>2</v>
      </c>
      <c r="C3" s="3">
        <v>6.1382758620689648</v>
      </c>
      <c r="D3" s="3">
        <v>6.1382758620689648</v>
      </c>
      <c r="E3">
        <f t="shared" ref="E3:E66" si="0">$J$16+$J$17*B3</f>
        <v>21.489909395218845</v>
      </c>
      <c r="F3">
        <f t="shared" ref="F3:F66" si="1">$L$16+$L$17*B3</f>
        <v>2.5268517644790283</v>
      </c>
    </row>
    <row r="4" spans="1:14" x14ac:dyDescent="0.3">
      <c r="A4" t="s">
        <v>4</v>
      </c>
      <c r="B4" s="3">
        <f t="shared" ref="B4:B67" si="2">B3+1</f>
        <v>3</v>
      </c>
      <c r="C4" s="3">
        <v>6.7912903225806449</v>
      </c>
      <c r="D4" s="3">
        <v>6.7912903225806449</v>
      </c>
      <c r="E4">
        <f t="shared" si="0"/>
        <v>21.491943229489689</v>
      </c>
      <c r="F4">
        <f t="shared" si="1"/>
        <v>2.5667266741681636</v>
      </c>
    </row>
    <row r="5" spans="1:14" x14ac:dyDescent="0.3">
      <c r="A5" t="s">
        <v>5</v>
      </c>
      <c r="B5" s="3">
        <f t="shared" si="2"/>
        <v>4</v>
      </c>
      <c r="C5" s="3">
        <v>9.8830000000000009</v>
      </c>
      <c r="D5" s="3">
        <v>9.8830000000000009</v>
      </c>
      <c r="E5">
        <f t="shared" si="0"/>
        <v>21.493977063760529</v>
      </c>
      <c r="F5">
        <f t="shared" si="1"/>
        <v>2.6066015838572989</v>
      </c>
    </row>
    <row r="6" spans="1:14" ht="15" thickBot="1" x14ac:dyDescent="0.35">
      <c r="A6" t="s">
        <v>6</v>
      </c>
      <c r="B6" s="3">
        <f t="shared" si="2"/>
        <v>5</v>
      </c>
      <c r="C6" s="3">
        <v>14.412258064516131</v>
      </c>
      <c r="D6" s="3">
        <v>14.412258064516131</v>
      </c>
      <c r="E6">
        <f t="shared" si="0"/>
        <v>21.496010898031372</v>
      </c>
      <c r="F6">
        <f t="shared" si="1"/>
        <v>2.6464764935464347</v>
      </c>
    </row>
    <row r="7" spans="1:14" ht="15.6" thickTop="1" thickBot="1" x14ac:dyDescent="0.35">
      <c r="A7" t="s">
        <v>7</v>
      </c>
      <c r="B7" s="3">
        <f t="shared" si="2"/>
        <v>6</v>
      </c>
      <c r="C7" s="3">
        <v>17.576666666666661</v>
      </c>
      <c r="D7" s="3">
        <v>17.576666666666661</v>
      </c>
      <c r="E7">
        <f t="shared" si="0"/>
        <v>21.498044732302215</v>
      </c>
      <c r="F7">
        <f t="shared" si="1"/>
        <v>2.68635140323557</v>
      </c>
      <c r="I7" s="5"/>
      <c r="J7" s="5" t="s">
        <v>206</v>
      </c>
      <c r="K7" s="5" t="s">
        <v>207</v>
      </c>
      <c r="L7" s="5" t="s">
        <v>208</v>
      </c>
      <c r="M7" s="5" t="s">
        <v>209</v>
      </c>
      <c r="N7" s="5" t="s">
        <v>210</v>
      </c>
    </row>
    <row r="8" spans="1:14" ht="15.6" thickTop="1" thickBot="1" x14ac:dyDescent="0.35">
      <c r="A8" t="s">
        <v>8</v>
      </c>
      <c r="B8" s="3">
        <f t="shared" si="2"/>
        <v>7</v>
      </c>
      <c r="C8" s="3">
        <v>20.325483870967741</v>
      </c>
      <c r="D8" s="3">
        <v>20.325483870967741</v>
      </c>
      <c r="E8">
        <f t="shared" si="0"/>
        <v>21.500078566573055</v>
      </c>
      <c r="F8">
        <f t="shared" si="1"/>
        <v>2.7262263129247053</v>
      </c>
      <c r="I8" s="5"/>
      <c r="J8" s="4">
        <v>8</v>
      </c>
      <c r="K8" s="4">
        <f>D9</f>
        <v>20.919677419354841</v>
      </c>
      <c r="L8" s="9">
        <v>12</v>
      </c>
      <c r="M8" s="9">
        <f>D13</f>
        <v>4.4577419354838712</v>
      </c>
      <c r="N8" s="10">
        <f>K8-(K8-M8)</f>
        <v>4.4577419354838703</v>
      </c>
    </row>
    <row r="9" spans="1:14" ht="15.6" thickTop="1" thickBot="1" x14ac:dyDescent="0.35">
      <c r="A9" t="s">
        <v>9</v>
      </c>
      <c r="B9" s="3">
        <f t="shared" si="2"/>
        <v>8</v>
      </c>
      <c r="C9" s="3">
        <v>20.919677419354841</v>
      </c>
      <c r="D9" s="7">
        <v>20.919677419354841</v>
      </c>
      <c r="E9">
        <f t="shared" si="0"/>
        <v>21.502112400843899</v>
      </c>
      <c r="F9">
        <f t="shared" si="1"/>
        <v>2.7661012226138406</v>
      </c>
      <c r="I9" s="5"/>
      <c r="J9" s="4">
        <v>19</v>
      </c>
      <c r="K9" s="4">
        <f>D20</f>
        <v>20.752903225806449</v>
      </c>
      <c r="L9" s="9">
        <v>13</v>
      </c>
      <c r="M9" s="9">
        <f>D14</f>
        <v>1.95</v>
      </c>
      <c r="N9" s="10">
        <f t="shared" ref="N9:N15" si="3">K9-(K9-M9)</f>
        <v>1.9499999999999993</v>
      </c>
    </row>
    <row r="10" spans="1:14" ht="15.6" thickTop="1" thickBot="1" x14ac:dyDescent="0.35">
      <c r="A10" t="s">
        <v>10</v>
      </c>
      <c r="B10" s="3">
        <f t="shared" si="2"/>
        <v>9</v>
      </c>
      <c r="C10" s="3">
        <v>18.782</v>
      </c>
      <c r="D10" s="3">
        <v>18.782</v>
      </c>
      <c r="E10">
        <f t="shared" si="0"/>
        <v>21.504146235114739</v>
      </c>
      <c r="F10">
        <f t="shared" si="1"/>
        <v>2.8059761323029759</v>
      </c>
      <c r="I10" s="5"/>
      <c r="J10" s="4">
        <v>31</v>
      </c>
      <c r="K10" s="4">
        <f>D32</f>
        <v>23.289677419354842</v>
      </c>
      <c r="L10" s="9">
        <v>26</v>
      </c>
      <c r="M10" s="9">
        <f>D27</f>
        <v>1.783928571428572</v>
      </c>
      <c r="N10" s="10">
        <f t="shared" si="3"/>
        <v>1.7839285714285715</v>
      </c>
    </row>
    <row r="11" spans="1:14" ht="15.6" thickTop="1" thickBot="1" x14ac:dyDescent="0.35">
      <c r="A11" t="s">
        <v>11</v>
      </c>
      <c r="B11" s="3">
        <f t="shared" si="2"/>
        <v>10</v>
      </c>
      <c r="C11" s="3">
        <v>11.459354838709681</v>
      </c>
      <c r="D11" s="3">
        <v>11.459354838709681</v>
      </c>
      <c r="E11">
        <f t="shared" si="0"/>
        <v>21.506180069385582</v>
      </c>
      <c r="F11">
        <f t="shared" si="1"/>
        <v>2.8458510419921113</v>
      </c>
      <c r="I11" s="5"/>
      <c r="J11" s="4">
        <v>43</v>
      </c>
      <c r="K11" s="4">
        <f>D44</f>
        <v>21.79225806451613</v>
      </c>
      <c r="L11" s="9">
        <v>37</v>
      </c>
      <c r="M11" s="9">
        <f>D38</f>
        <v>4.1158064516129036</v>
      </c>
      <c r="N11" s="10">
        <f t="shared" si="3"/>
        <v>4.1158064516129045</v>
      </c>
    </row>
    <row r="12" spans="1:14" ht="15.6" thickTop="1" thickBot="1" x14ac:dyDescent="0.35">
      <c r="A12" t="s">
        <v>12</v>
      </c>
      <c r="B12" s="3">
        <f t="shared" si="2"/>
        <v>11</v>
      </c>
      <c r="C12" s="3">
        <v>7.6573333333333329</v>
      </c>
      <c r="D12" s="3">
        <v>7.6573333333333329</v>
      </c>
      <c r="E12">
        <f t="shared" si="0"/>
        <v>21.508213903656426</v>
      </c>
      <c r="F12">
        <f t="shared" si="1"/>
        <v>2.8857259516812466</v>
      </c>
      <c r="I12" s="5"/>
      <c r="J12" s="4">
        <v>56</v>
      </c>
      <c r="K12" s="4">
        <f>D57</f>
        <v>22.271612903225801</v>
      </c>
      <c r="L12" s="9">
        <v>49</v>
      </c>
      <c r="M12" s="9">
        <f>D50</f>
        <v>6.362580645161291</v>
      </c>
      <c r="N12" s="10">
        <f t="shared" si="3"/>
        <v>6.362580645161291</v>
      </c>
    </row>
    <row r="13" spans="1:14" ht="15.6" thickTop="1" thickBot="1" x14ac:dyDescent="0.35">
      <c r="A13" t="s">
        <v>13</v>
      </c>
      <c r="B13" s="3">
        <f t="shared" si="2"/>
        <v>12</v>
      </c>
      <c r="C13" s="3">
        <v>4.4577419354838712</v>
      </c>
      <c r="D13" s="8">
        <v>4.4577419354838712</v>
      </c>
      <c r="E13">
        <f t="shared" si="0"/>
        <v>21.510247737927266</v>
      </c>
      <c r="F13">
        <f t="shared" si="1"/>
        <v>2.9256008613703819</v>
      </c>
      <c r="I13" s="5"/>
      <c r="J13" s="4">
        <v>67</v>
      </c>
      <c r="K13" s="4">
        <f>D68</f>
        <v>19.771935483870969</v>
      </c>
      <c r="L13" s="9">
        <v>61</v>
      </c>
      <c r="M13" s="9">
        <f>D62</f>
        <v>4.4458064516129028</v>
      </c>
      <c r="N13" s="10">
        <f t="shared" si="3"/>
        <v>4.4458064516129028</v>
      </c>
    </row>
    <row r="14" spans="1:14" ht="15.6" thickTop="1" thickBot="1" x14ac:dyDescent="0.35">
      <c r="A14" t="s">
        <v>14</v>
      </c>
      <c r="B14" s="3">
        <f t="shared" si="2"/>
        <v>13</v>
      </c>
      <c r="C14" s="3">
        <v>1.95</v>
      </c>
      <c r="D14" s="8">
        <v>1.95</v>
      </c>
      <c r="E14">
        <f t="shared" si="0"/>
        <v>21.512281572198109</v>
      </c>
      <c r="F14">
        <f t="shared" si="1"/>
        <v>2.9654757710595172</v>
      </c>
      <c r="I14" s="5"/>
      <c r="J14" s="4">
        <v>80</v>
      </c>
      <c r="K14" s="4">
        <f>D81</f>
        <v>22.574000000000002</v>
      </c>
      <c r="L14" s="9">
        <v>73</v>
      </c>
      <c r="M14" s="9">
        <f>D74</f>
        <v>4.6974193548387104</v>
      </c>
      <c r="N14" s="10">
        <f t="shared" si="3"/>
        <v>4.6974193548387113</v>
      </c>
    </row>
    <row r="15" spans="1:14" ht="15.6" thickTop="1" thickBot="1" x14ac:dyDescent="0.35">
      <c r="A15" t="s">
        <v>15</v>
      </c>
      <c r="B15" s="3">
        <f t="shared" si="2"/>
        <v>14</v>
      </c>
      <c r="C15" s="3">
        <v>7.2842857142857147</v>
      </c>
      <c r="D15" s="3">
        <v>7.2842857142857147</v>
      </c>
      <c r="E15">
        <f t="shared" si="0"/>
        <v>21.514315406468949</v>
      </c>
      <c r="F15">
        <f t="shared" si="1"/>
        <v>3.0053506807486525</v>
      </c>
      <c r="I15" s="5"/>
      <c r="J15" s="4">
        <v>90</v>
      </c>
      <c r="K15" s="4">
        <f>D91</f>
        <v>21.315999999999999</v>
      </c>
      <c r="L15" s="9">
        <v>85</v>
      </c>
      <c r="M15" s="9">
        <f>D86</f>
        <v>5.9590000000000014</v>
      </c>
      <c r="N15" s="10">
        <f t="shared" si="3"/>
        <v>5.9590000000000014</v>
      </c>
    </row>
    <row r="16" spans="1:14" ht="15.6" thickTop="1" thickBot="1" x14ac:dyDescent="0.35">
      <c r="A16" t="s">
        <v>16</v>
      </c>
      <c r="B16" s="3">
        <f t="shared" si="2"/>
        <v>15</v>
      </c>
      <c r="C16" s="3">
        <v>10.492903225806449</v>
      </c>
      <c r="D16" s="3">
        <v>10.492903225806449</v>
      </c>
      <c r="E16">
        <f t="shared" si="0"/>
        <v>21.516349240739792</v>
      </c>
      <c r="F16">
        <f t="shared" si="1"/>
        <v>3.0452255904377878</v>
      </c>
      <c r="I16" s="5" t="s">
        <v>211</v>
      </c>
      <c r="J16" s="4">
        <f>INTERCEPT(K8:K15,J8:J15)</f>
        <v>21.485841726677162</v>
      </c>
      <c r="L16" s="9">
        <f>INTERCEPT(M8:M15,L8:L15)</f>
        <v>2.4471019451007576</v>
      </c>
    </row>
    <row r="17" spans="1:12" ht="15.6" thickTop="1" thickBot="1" x14ac:dyDescent="0.35">
      <c r="A17" t="s">
        <v>17</v>
      </c>
      <c r="B17" s="3">
        <f t="shared" si="2"/>
        <v>16</v>
      </c>
      <c r="C17" s="3">
        <v>10.490666666666669</v>
      </c>
      <c r="D17" s="3">
        <v>10.490666666666669</v>
      </c>
      <c r="E17">
        <f t="shared" si="0"/>
        <v>21.518383075010636</v>
      </c>
      <c r="F17">
        <f t="shared" si="1"/>
        <v>3.0851005001269236</v>
      </c>
      <c r="I17" s="5" t="s">
        <v>212</v>
      </c>
      <c r="J17" s="4">
        <f>SLOPE(K8:K15,J8:J15)</f>
        <v>2.0338342708420675E-3</v>
      </c>
      <c r="L17" s="9">
        <f>SLOPE(M8:M15,L8:L15)</f>
        <v>3.987490968913536E-2</v>
      </c>
    </row>
    <row r="18" spans="1:12" ht="15" thickTop="1" x14ac:dyDescent="0.3">
      <c r="A18" t="s">
        <v>18</v>
      </c>
      <c r="B18" s="3">
        <f t="shared" si="2"/>
        <v>17</v>
      </c>
      <c r="C18" s="3">
        <v>16.15677419354839</v>
      </c>
      <c r="D18" s="3">
        <v>16.15677419354839</v>
      </c>
      <c r="E18">
        <f t="shared" si="0"/>
        <v>21.520416909281476</v>
      </c>
      <c r="F18">
        <f t="shared" si="1"/>
        <v>3.1249754098160585</v>
      </c>
    </row>
    <row r="19" spans="1:12" x14ac:dyDescent="0.3">
      <c r="A19" t="s">
        <v>19</v>
      </c>
      <c r="B19" s="3">
        <f t="shared" si="2"/>
        <v>18</v>
      </c>
      <c r="C19" s="3">
        <v>20.36633333333333</v>
      </c>
      <c r="D19" s="3">
        <v>20.36633333333333</v>
      </c>
      <c r="E19">
        <f t="shared" si="0"/>
        <v>21.522450743552319</v>
      </c>
      <c r="F19">
        <f t="shared" si="1"/>
        <v>3.1648503195051942</v>
      </c>
    </row>
    <row r="20" spans="1:12" x14ac:dyDescent="0.3">
      <c r="A20" t="s">
        <v>20</v>
      </c>
      <c r="B20" s="3">
        <f t="shared" si="2"/>
        <v>19</v>
      </c>
      <c r="C20" s="3">
        <v>20.752903225806449</v>
      </c>
      <c r="D20" s="7">
        <v>20.752903225806449</v>
      </c>
      <c r="E20">
        <f t="shared" si="0"/>
        <v>21.524484577823159</v>
      </c>
      <c r="F20">
        <f t="shared" si="1"/>
        <v>3.2047252291943296</v>
      </c>
    </row>
    <row r="21" spans="1:12" x14ac:dyDescent="0.3">
      <c r="A21" t="s">
        <v>21</v>
      </c>
      <c r="B21" s="3">
        <f t="shared" si="2"/>
        <v>20</v>
      </c>
      <c r="C21" s="3">
        <v>19.644838709677419</v>
      </c>
      <c r="D21">
        <v>19.644838709677419</v>
      </c>
      <c r="E21">
        <f t="shared" si="0"/>
        <v>21.526518412094003</v>
      </c>
      <c r="F21">
        <f t="shared" si="1"/>
        <v>3.2446001388834649</v>
      </c>
    </row>
    <row r="22" spans="1:12" x14ac:dyDescent="0.3">
      <c r="A22" t="s">
        <v>22</v>
      </c>
      <c r="B22" s="3">
        <f t="shared" si="2"/>
        <v>21</v>
      </c>
      <c r="C22" s="3">
        <v>15.462</v>
      </c>
      <c r="D22" s="3">
        <v>15.462</v>
      </c>
      <c r="E22">
        <f t="shared" si="0"/>
        <v>21.528552246364846</v>
      </c>
      <c r="F22">
        <f t="shared" si="1"/>
        <v>3.2844750485726002</v>
      </c>
    </row>
    <row r="23" spans="1:12" x14ac:dyDescent="0.3">
      <c r="A23" t="s">
        <v>23</v>
      </c>
      <c r="B23" s="3">
        <f t="shared" si="2"/>
        <v>22</v>
      </c>
      <c r="C23" s="3">
        <v>14.04516129032258</v>
      </c>
      <c r="D23" s="3">
        <v>14.04516129032258</v>
      </c>
      <c r="E23">
        <f t="shared" si="0"/>
        <v>21.530586080635686</v>
      </c>
      <c r="F23">
        <f t="shared" si="1"/>
        <v>3.3243499582617355</v>
      </c>
    </row>
    <row r="24" spans="1:12" x14ac:dyDescent="0.3">
      <c r="A24" t="s">
        <v>24</v>
      </c>
      <c r="B24" s="3">
        <f t="shared" si="2"/>
        <v>23</v>
      </c>
      <c r="C24" s="3">
        <v>7.7493333333333334</v>
      </c>
      <c r="D24" s="3">
        <v>7.7493333333333334</v>
      </c>
      <c r="E24">
        <f t="shared" si="0"/>
        <v>21.53261991490653</v>
      </c>
      <c r="F24">
        <f t="shared" si="1"/>
        <v>3.3642248679508708</v>
      </c>
    </row>
    <row r="25" spans="1:12" x14ac:dyDescent="0.3">
      <c r="A25" t="s">
        <v>25</v>
      </c>
      <c r="B25" s="3">
        <f t="shared" si="2"/>
        <v>24</v>
      </c>
      <c r="C25" s="3">
        <v>5.3429032258064506</v>
      </c>
      <c r="D25" s="3">
        <v>5.3429032258064506</v>
      </c>
      <c r="E25">
        <f t="shared" si="0"/>
        <v>21.534653749177373</v>
      </c>
      <c r="F25">
        <f t="shared" si="1"/>
        <v>3.4040997776400062</v>
      </c>
    </row>
    <row r="26" spans="1:12" x14ac:dyDescent="0.3">
      <c r="A26" t="s">
        <v>26</v>
      </c>
      <c r="B26" s="3">
        <f t="shared" si="2"/>
        <v>25</v>
      </c>
      <c r="C26" s="3">
        <v>7.5783870967741942</v>
      </c>
      <c r="D26" s="3">
        <v>7.5783870967741942</v>
      </c>
      <c r="E26">
        <f t="shared" si="0"/>
        <v>21.536687583448213</v>
      </c>
      <c r="F26">
        <f t="shared" si="1"/>
        <v>3.4439746873291415</v>
      </c>
    </row>
    <row r="27" spans="1:12" x14ac:dyDescent="0.3">
      <c r="A27" t="s">
        <v>27</v>
      </c>
      <c r="B27" s="3">
        <f t="shared" si="2"/>
        <v>26</v>
      </c>
      <c r="C27" s="3">
        <v>1.783928571428572</v>
      </c>
      <c r="D27" s="8">
        <v>1.783928571428572</v>
      </c>
      <c r="E27">
        <f t="shared" si="0"/>
        <v>21.538721417719056</v>
      </c>
      <c r="F27">
        <f t="shared" si="1"/>
        <v>3.4838495970182768</v>
      </c>
    </row>
    <row r="28" spans="1:12" x14ac:dyDescent="0.3">
      <c r="A28" t="s">
        <v>28</v>
      </c>
      <c r="B28" s="3">
        <f t="shared" si="2"/>
        <v>27</v>
      </c>
      <c r="C28" s="3">
        <v>7.2490322580645161</v>
      </c>
      <c r="D28" s="3">
        <v>7.2490322580645161</v>
      </c>
      <c r="E28">
        <f t="shared" si="0"/>
        <v>21.540755251989896</v>
      </c>
      <c r="F28">
        <f t="shared" si="1"/>
        <v>3.5237245067074126</v>
      </c>
    </row>
    <row r="29" spans="1:12" x14ac:dyDescent="0.3">
      <c r="A29" t="s">
        <v>29</v>
      </c>
      <c r="B29" s="3">
        <f t="shared" si="2"/>
        <v>28</v>
      </c>
      <c r="C29" s="3">
        <v>13.581666666666671</v>
      </c>
      <c r="D29" s="3">
        <v>13.581666666666671</v>
      </c>
      <c r="E29">
        <f t="shared" si="0"/>
        <v>21.54278908626074</v>
      </c>
      <c r="F29">
        <f t="shared" si="1"/>
        <v>3.5635994163965474</v>
      </c>
    </row>
    <row r="30" spans="1:12" x14ac:dyDescent="0.3">
      <c r="A30" t="s">
        <v>30</v>
      </c>
      <c r="B30" s="3">
        <f t="shared" si="2"/>
        <v>29</v>
      </c>
      <c r="C30" s="3">
        <v>16.411612903225809</v>
      </c>
      <c r="D30" s="3">
        <v>16.411612903225809</v>
      </c>
      <c r="E30">
        <f t="shared" si="0"/>
        <v>21.544822920531583</v>
      </c>
      <c r="F30">
        <f t="shared" si="1"/>
        <v>3.6034743260856832</v>
      </c>
    </row>
    <row r="31" spans="1:12" x14ac:dyDescent="0.3">
      <c r="A31" t="s">
        <v>31</v>
      </c>
      <c r="B31" s="3">
        <f t="shared" si="2"/>
        <v>30</v>
      </c>
      <c r="C31" s="3">
        <v>19.324000000000002</v>
      </c>
      <c r="D31" s="3">
        <v>19.324000000000002</v>
      </c>
      <c r="E31">
        <f t="shared" si="0"/>
        <v>21.546856754802423</v>
      </c>
      <c r="F31">
        <f t="shared" si="1"/>
        <v>3.6433492357748185</v>
      </c>
    </row>
    <row r="32" spans="1:12" x14ac:dyDescent="0.3">
      <c r="A32" t="s">
        <v>32</v>
      </c>
      <c r="B32" s="3">
        <f t="shared" si="2"/>
        <v>31</v>
      </c>
      <c r="C32" s="3">
        <v>23.289677419354842</v>
      </c>
      <c r="D32" s="7">
        <v>23.289677419354842</v>
      </c>
      <c r="E32">
        <f t="shared" si="0"/>
        <v>21.548890589073267</v>
      </c>
      <c r="F32">
        <f t="shared" si="1"/>
        <v>3.6832241454639538</v>
      </c>
    </row>
    <row r="33" spans="1:6" x14ac:dyDescent="0.3">
      <c r="A33" t="s">
        <v>33</v>
      </c>
      <c r="B33" s="3">
        <f t="shared" si="2"/>
        <v>32</v>
      </c>
      <c r="C33" s="3">
        <v>21.125806451612899</v>
      </c>
      <c r="D33">
        <v>21.125806451612899</v>
      </c>
      <c r="E33">
        <f t="shared" si="0"/>
        <v>21.550924423344107</v>
      </c>
      <c r="F33">
        <f t="shared" si="1"/>
        <v>3.7230990551530891</v>
      </c>
    </row>
    <row r="34" spans="1:6" x14ac:dyDescent="0.3">
      <c r="A34" t="s">
        <v>34</v>
      </c>
      <c r="B34" s="3">
        <f t="shared" si="2"/>
        <v>33</v>
      </c>
      <c r="C34" s="3">
        <v>17.050666666666661</v>
      </c>
      <c r="D34" s="3">
        <v>17.050666666666661</v>
      </c>
      <c r="E34">
        <f t="shared" si="0"/>
        <v>21.55295825761495</v>
      </c>
      <c r="F34">
        <f t="shared" si="1"/>
        <v>3.7629739648422245</v>
      </c>
    </row>
    <row r="35" spans="1:6" x14ac:dyDescent="0.3">
      <c r="A35" t="s">
        <v>35</v>
      </c>
      <c r="B35" s="3">
        <f t="shared" si="2"/>
        <v>34</v>
      </c>
      <c r="C35" s="3">
        <v>13.95</v>
      </c>
      <c r="D35" s="3">
        <v>13.95</v>
      </c>
      <c r="E35">
        <f t="shared" si="0"/>
        <v>21.554992091885794</v>
      </c>
      <c r="F35">
        <f t="shared" si="1"/>
        <v>3.8028488745313598</v>
      </c>
    </row>
    <row r="36" spans="1:6" x14ac:dyDescent="0.3">
      <c r="A36" t="s">
        <v>36</v>
      </c>
      <c r="B36" s="3">
        <f t="shared" si="2"/>
        <v>35</v>
      </c>
      <c r="C36" s="3">
        <v>8.0223333333333322</v>
      </c>
      <c r="D36" s="3">
        <v>8.0223333333333322</v>
      </c>
      <c r="E36">
        <f t="shared" si="0"/>
        <v>21.557025926156633</v>
      </c>
      <c r="F36">
        <f t="shared" si="1"/>
        <v>3.8427237842204951</v>
      </c>
    </row>
    <row r="37" spans="1:6" x14ac:dyDescent="0.3">
      <c r="A37" t="s">
        <v>37</v>
      </c>
      <c r="B37" s="3">
        <f t="shared" si="2"/>
        <v>36</v>
      </c>
      <c r="C37" s="3">
        <v>6.7564516129032253</v>
      </c>
      <c r="D37" s="3">
        <v>6.7564516129032253</v>
      </c>
      <c r="E37">
        <f t="shared" si="0"/>
        <v>21.559059760427477</v>
      </c>
      <c r="F37">
        <f t="shared" si="1"/>
        <v>3.8825986939096309</v>
      </c>
    </row>
    <row r="38" spans="1:6" x14ac:dyDescent="0.3">
      <c r="A38" t="s">
        <v>38</v>
      </c>
      <c r="B38" s="3">
        <f t="shared" si="2"/>
        <v>37</v>
      </c>
      <c r="C38" s="3">
        <v>4.1158064516129036</v>
      </c>
      <c r="D38" s="8">
        <v>4.1158064516129036</v>
      </c>
      <c r="E38">
        <f t="shared" si="0"/>
        <v>21.561093594698317</v>
      </c>
      <c r="F38">
        <f t="shared" si="1"/>
        <v>3.9224736035987657</v>
      </c>
    </row>
    <row r="39" spans="1:6" x14ac:dyDescent="0.3">
      <c r="A39" t="s">
        <v>39</v>
      </c>
      <c r="B39" s="3">
        <f t="shared" si="2"/>
        <v>38</v>
      </c>
      <c r="C39" s="3">
        <v>7.4985714285714291</v>
      </c>
      <c r="D39" s="3">
        <v>7.4985714285714291</v>
      </c>
      <c r="E39">
        <f t="shared" si="0"/>
        <v>21.56312742896916</v>
      </c>
      <c r="F39">
        <f t="shared" si="1"/>
        <v>3.9623485132879015</v>
      </c>
    </row>
    <row r="40" spans="1:6" x14ac:dyDescent="0.3">
      <c r="A40" t="s">
        <v>40</v>
      </c>
      <c r="B40" s="3">
        <f t="shared" si="2"/>
        <v>39</v>
      </c>
      <c r="C40" s="3">
        <v>9.49</v>
      </c>
      <c r="D40" s="3">
        <v>9.49</v>
      </c>
      <c r="E40">
        <f t="shared" si="0"/>
        <v>21.565161263240004</v>
      </c>
      <c r="F40">
        <f t="shared" si="1"/>
        <v>4.0022234229770364</v>
      </c>
    </row>
    <row r="41" spans="1:6" x14ac:dyDescent="0.3">
      <c r="A41" t="s">
        <v>41</v>
      </c>
      <c r="B41" s="3">
        <f t="shared" si="2"/>
        <v>40</v>
      </c>
      <c r="C41" s="3">
        <v>11.409000000000001</v>
      </c>
      <c r="D41" s="3">
        <v>11.409000000000001</v>
      </c>
      <c r="E41">
        <f t="shared" si="0"/>
        <v>21.567195097510844</v>
      </c>
      <c r="F41">
        <f t="shared" si="1"/>
        <v>4.0420983326661721</v>
      </c>
    </row>
    <row r="42" spans="1:6" x14ac:dyDescent="0.3">
      <c r="A42" t="s">
        <v>42</v>
      </c>
      <c r="B42" s="3">
        <f t="shared" si="2"/>
        <v>41</v>
      </c>
      <c r="C42" s="3">
        <v>13.310645161290321</v>
      </c>
      <c r="D42" s="3">
        <v>13.310645161290321</v>
      </c>
      <c r="E42">
        <f t="shared" si="0"/>
        <v>21.569228931781687</v>
      </c>
      <c r="F42">
        <f t="shared" si="1"/>
        <v>4.081973242355307</v>
      </c>
    </row>
    <row r="43" spans="1:6" x14ac:dyDescent="0.3">
      <c r="A43" t="s">
        <v>43</v>
      </c>
      <c r="B43" s="3">
        <f t="shared" si="2"/>
        <v>42</v>
      </c>
      <c r="C43" s="3">
        <v>19.522333333333329</v>
      </c>
      <c r="D43" s="3">
        <v>19.522333333333329</v>
      </c>
      <c r="E43">
        <f t="shared" si="0"/>
        <v>21.571262766052527</v>
      </c>
      <c r="F43">
        <f t="shared" si="1"/>
        <v>4.1218481520444428</v>
      </c>
    </row>
    <row r="44" spans="1:6" x14ac:dyDescent="0.3">
      <c r="A44" t="s">
        <v>44</v>
      </c>
      <c r="B44" s="3">
        <f t="shared" si="2"/>
        <v>43</v>
      </c>
      <c r="C44" s="3">
        <v>21.79225806451613</v>
      </c>
      <c r="D44" s="7">
        <v>21.79225806451613</v>
      </c>
      <c r="E44">
        <f t="shared" si="0"/>
        <v>21.573296600323371</v>
      </c>
      <c r="F44">
        <f t="shared" si="1"/>
        <v>4.1617230617335785</v>
      </c>
    </row>
    <row r="45" spans="1:6" x14ac:dyDescent="0.3">
      <c r="A45" t="s">
        <v>45</v>
      </c>
      <c r="B45" s="3">
        <f t="shared" si="2"/>
        <v>44</v>
      </c>
      <c r="C45" s="3">
        <v>20.784516129032259</v>
      </c>
      <c r="D45">
        <v>20.784516129032259</v>
      </c>
      <c r="E45">
        <f t="shared" si="0"/>
        <v>21.575330434594214</v>
      </c>
      <c r="F45">
        <f t="shared" si="1"/>
        <v>4.2015979714227134</v>
      </c>
    </row>
    <row r="46" spans="1:6" x14ac:dyDescent="0.3">
      <c r="A46" t="s">
        <v>46</v>
      </c>
      <c r="B46" s="3">
        <f t="shared" si="2"/>
        <v>45</v>
      </c>
      <c r="C46" s="3">
        <v>17.135000000000002</v>
      </c>
      <c r="D46" s="3">
        <v>17.135000000000002</v>
      </c>
      <c r="E46">
        <f t="shared" si="0"/>
        <v>21.577364268865054</v>
      </c>
      <c r="F46">
        <f t="shared" si="1"/>
        <v>4.2414728811118483</v>
      </c>
    </row>
    <row r="47" spans="1:6" x14ac:dyDescent="0.3">
      <c r="A47" t="s">
        <v>47</v>
      </c>
      <c r="B47" s="3">
        <f t="shared" si="2"/>
        <v>46</v>
      </c>
      <c r="C47" s="3">
        <v>13.428387096774189</v>
      </c>
      <c r="D47" s="3">
        <v>13.428387096774189</v>
      </c>
      <c r="E47">
        <f t="shared" si="0"/>
        <v>21.579398103135897</v>
      </c>
      <c r="F47">
        <f t="shared" si="1"/>
        <v>4.281347790800984</v>
      </c>
    </row>
    <row r="48" spans="1:6" x14ac:dyDescent="0.3">
      <c r="A48" t="s">
        <v>48</v>
      </c>
      <c r="B48" s="3">
        <f t="shared" si="2"/>
        <v>47</v>
      </c>
      <c r="C48" s="3">
        <v>8.0519999999999996</v>
      </c>
      <c r="D48" s="3">
        <v>8.0519999999999996</v>
      </c>
      <c r="E48">
        <f t="shared" si="0"/>
        <v>21.581431937406737</v>
      </c>
      <c r="F48">
        <f t="shared" si="1"/>
        <v>4.3212227004901198</v>
      </c>
    </row>
    <row r="49" spans="1:6" x14ac:dyDescent="0.3">
      <c r="A49" t="s">
        <v>49</v>
      </c>
      <c r="B49" s="3">
        <f t="shared" si="2"/>
        <v>48</v>
      </c>
      <c r="C49" s="3">
        <v>6.8264516129032264</v>
      </c>
      <c r="D49" s="3">
        <v>6.8264516129032264</v>
      </c>
      <c r="E49">
        <f t="shared" si="0"/>
        <v>21.583465771677581</v>
      </c>
      <c r="F49">
        <f t="shared" si="1"/>
        <v>4.3610976101792547</v>
      </c>
    </row>
    <row r="50" spans="1:6" x14ac:dyDescent="0.3">
      <c r="A50" t="s">
        <v>50</v>
      </c>
      <c r="B50" s="3">
        <f t="shared" si="2"/>
        <v>49</v>
      </c>
      <c r="C50" s="3">
        <v>6.362580645161291</v>
      </c>
      <c r="D50" s="8">
        <v>6.362580645161291</v>
      </c>
      <c r="E50">
        <f t="shared" si="0"/>
        <v>21.585499605948424</v>
      </c>
      <c r="F50">
        <f t="shared" si="1"/>
        <v>4.4009725198683904</v>
      </c>
    </row>
    <row r="51" spans="1:6" x14ac:dyDescent="0.3">
      <c r="A51" t="s">
        <v>51</v>
      </c>
      <c r="B51" s="3">
        <f t="shared" si="2"/>
        <v>50</v>
      </c>
      <c r="C51" s="3">
        <v>8.8041379310344823</v>
      </c>
      <c r="D51" s="3">
        <v>8.8041379310344823</v>
      </c>
      <c r="E51">
        <f t="shared" si="0"/>
        <v>21.587533440219264</v>
      </c>
      <c r="F51">
        <f t="shared" si="1"/>
        <v>4.4408474295575253</v>
      </c>
    </row>
    <row r="52" spans="1:6" x14ac:dyDescent="0.3">
      <c r="A52" t="s">
        <v>52</v>
      </c>
      <c r="B52" s="3">
        <f t="shared" si="2"/>
        <v>51</v>
      </c>
      <c r="C52" s="3">
        <v>8.5925806451612896</v>
      </c>
      <c r="D52" s="3">
        <v>8.5925806451612896</v>
      </c>
      <c r="E52">
        <f t="shared" si="0"/>
        <v>21.589567274490108</v>
      </c>
      <c r="F52">
        <f t="shared" si="1"/>
        <v>4.4807223392466611</v>
      </c>
    </row>
    <row r="53" spans="1:6" x14ac:dyDescent="0.3">
      <c r="A53" t="s">
        <v>53</v>
      </c>
      <c r="B53" s="3">
        <f t="shared" si="2"/>
        <v>52</v>
      </c>
      <c r="C53" s="3">
        <v>14.476000000000001</v>
      </c>
      <c r="D53" s="3">
        <v>14.476000000000001</v>
      </c>
      <c r="E53">
        <f t="shared" si="0"/>
        <v>21.591601108760948</v>
      </c>
      <c r="F53">
        <f t="shared" si="1"/>
        <v>4.5205972489357968</v>
      </c>
    </row>
    <row r="54" spans="1:6" x14ac:dyDescent="0.3">
      <c r="A54" t="s">
        <v>54</v>
      </c>
      <c r="B54" s="3">
        <f t="shared" si="2"/>
        <v>53</v>
      </c>
      <c r="C54" s="3">
        <v>15.6</v>
      </c>
      <c r="D54" s="3">
        <v>15.6</v>
      </c>
      <c r="E54">
        <f t="shared" si="0"/>
        <v>21.593634943031791</v>
      </c>
      <c r="F54">
        <f t="shared" si="1"/>
        <v>4.5604721586249317</v>
      </c>
    </row>
    <row r="55" spans="1:6" x14ac:dyDescent="0.3">
      <c r="A55" t="s">
        <v>55</v>
      </c>
      <c r="B55" s="3">
        <f t="shared" si="2"/>
        <v>54</v>
      </c>
      <c r="C55" s="3">
        <v>18.346666666666671</v>
      </c>
      <c r="D55" s="3">
        <v>18.346666666666671</v>
      </c>
      <c r="E55">
        <f t="shared" si="0"/>
        <v>21.595668777302635</v>
      </c>
      <c r="F55">
        <f t="shared" si="1"/>
        <v>4.6003470683140666</v>
      </c>
    </row>
    <row r="56" spans="1:6" x14ac:dyDescent="0.3">
      <c r="A56" t="s">
        <v>56</v>
      </c>
      <c r="B56" s="3">
        <f t="shared" si="2"/>
        <v>55</v>
      </c>
      <c r="C56" s="3">
        <v>20.355806451612899</v>
      </c>
      <c r="D56" s="3">
        <v>20.355806451612899</v>
      </c>
      <c r="E56">
        <f t="shared" si="0"/>
        <v>21.597702611573474</v>
      </c>
      <c r="F56">
        <f t="shared" si="1"/>
        <v>4.6402219780032024</v>
      </c>
    </row>
    <row r="57" spans="1:6" x14ac:dyDescent="0.3">
      <c r="A57" t="s">
        <v>57</v>
      </c>
      <c r="B57" s="3">
        <f t="shared" si="2"/>
        <v>56</v>
      </c>
      <c r="C57" s="3">
        <v>22.271612903225801</v>
      </c>
      <c r="D57" s="7">
        <v>22.271612903225801</v>
      </c>
      <c r="E57">
        <f t="shared" si="0"/>
        <v>21.599736445844318</v>
      </c>
      <c r="F57">
        <f t="shared" si="1"/>
        <v>4.6800968876923381</v>
      </c>
    </row>
    <row r="58" spans="1:6" x14ac:dyDescent="0.3">
      <c r="A58" t="s">
        <v>58</v>
      </c>
      <c r="B58" s="3">
        <f t="shared" si="2"/>
        <v>57</v>
      </c>
      <c r="C58" s="3">
        <v>18.702333333333339</v>
      </c>
      <c r="D58" s="3">
        <v>18.702333333333339</v>
      </c>
      <c r="E58">
        <f t="shared" si="0"/>
        <v>21.601770280115158</v>
      </c>
      <c r="F58">
        <f t="shared" si="1"/>
        <v>4.719971797381473</v>
      </c>
    </row>
    <row r="59" spans="1:6" x14ac:dyDescent="0.3">
      <c r="A59" t="s">
        <v>59</v>
      </c>
      <c r="B59" s="3">
        <f t="shared" si="2"/>
        <v>58</v>
      </c>
      <c r="C59" s="3">
        <v>12.50806451612903</v>
      </c>
      <c r="D59" s="3">
        <v>12.50806451612903</v>
      </c>
      <c r="E59">
        <f t="shared" si="0"/>
        <v>21.603804114386001</v>
      </c>
      <c r="F59">
        <f t="shared" si="1"/>
        <v>4.7598467070706079</v>
      </c>
    </row>
    <row r="60" spans="1:6" x14ac:dyDescent="0.3">
      <c r="A60" t="s">
        <v>60</v>
      </c>
      <c r="B60" s="3">
        <f t="shared" si="2"/>
        <v>59</v>
      </c>
      <c r="C60" s="3">
        <v>9.7256666666666653</v>
      </c>
      <c r="D60" s="3">
        <v>9.7256666666666653</v>
      </c>
      <c r="E60">
        <f t="shared" si="0"/>
        <v>21.605837948656845</v>
      </c>
      <c r="F60">
        <f t="shared" si="1"/>
        <v>4.7997216167597436</v>
      </c>
    </row>
    <row r="61" spans="1:6" x14ac:dyDescent="0.3">
      <c r="A61" t="s">
        <v>61</v>
      </c>
      <c r="B61" s="3">
        <f t="shared" si="2"/>
        <v>60</v>
      </c>
      <c r="C61" s="3">
        <v>6.547741935483872</v>
      </c>
      <c r="D61" s="3">
        <v>6.547741935483872</v>
      </c>
      <c r="E61">
        <f t="shared" si="0"/>
        <v>21.607871782927685</v>
      </c>
      <c r="F61">
        <f t="shared" si="1"/>
        <v>4.8395965264488794</v>
      </c>
    </row>
    <row r="62" spans="1:6" x14ac:dyDescent="0.3">
      <c r="A62" t="s">
        <v>62</v>
      </c>
      <c r="B62" s="3">
        <f t="shared" si="2"/>
        <v>61</v>
      </c>
      <c r="C62" s="3">
        <v>4.4458064516129028</v>
      </c>
      <c r="D62" s="8">
        <v>4.4458064516129028</v>
      </c>
      <c r="E62">
        <f t="shared" si="0"/>
        <v>21.609905617198528</v>
      </c>
      <c r="F62">
        <f t="shared" si="1"/>
        <v>4.8794714361380152</v>
      </c>
    </row>
    <row r="63" spans="1:6" x14ac:dyDescent="0.3">
      <c r="A63" t="s">
        <v>63</v>
      </c>
      <c r="B63" s="3">
        <f t="shared" si="2"/>
        <v>62</v>
      </c>
      <c r="C63" s="3">
        <v>6.6542857142857139</v>
      </c>
      <c r="D63" s="3">
        <v>6.6542857142857139</v>
      </c>
      <c r="E63">
        <f t="shared" si="0"/>
        <v>21.611939451469372</v>
      </c>
      <c r="F63">
        <f t="shared" si="1"/>
        <v>4.91934634582715</v>
      </c>
    </row>
    <row r="64" spans="1:6" x14ac:dyDescent="0.3">
      <c r="A64" t="s">
        <v>64</v>
      </c>
      <c r="B64" s="3">
        <f t="shared" si="2"/>
        <v>63</v>
      </c>
      <c r="C64" s="3">
        <v>8.3080645161290327</v>
      </c>
      <c r="D64" s="3">
        <v>8.3080645161290327</v>
      </c>
      <c r="E64">
        <f t="shared" si="0"/>
        <v>21.613973285740212</v>
      </c>
      <c r="F64">
        <f t="shared" si="1"/>
        <v>4.9592212555162849</v>
      </c>
    </row>
    <row r="65" spans="1:6" x14ac:dyDescent="0.3">
      <c r="A65" t="s">
        <v>65</v>
      </c>
      <c r="B65" s="3">
        <f t="shared" si="2"/>
        <v>64</v>
      </c>
      <c r="C65" s="3">
        <v>9.1848275862068967</v>
      </c>
      <c r="D65" s="3">
        <v>9.1848275862068967</v>
      </c>
      <c r="E65">
        <f t="shared" si="0"/>
        <v>21.616007120011055</v>
      </c>
      <c r="F65">
        <f t="shared" si="1"/>
        <v>4.9990961652054207</v>
      </c>
    </row>
    <row r="66" spans="1:6" x14ac:dyDescent="0.3">
      <c r="A66" t="s">
        <v>66</v>
      </c>
      <c r="B66" s="3">
        <f t="shared" si="2"/>
        <v>65</v>
      </c>
      <c r="C66" s="3">
        <v>12.907096774193549</v>
      </c>
      <c r="D66" s="3">
        <v>12.907096774193549</v>
      </c>
      <c r="E66">
        <f t="shared" si="0"/>
        <v>21.618040954281895</v>
      </c>
      <c r="F66">
        <f t="shared" si="1"/>
        <v>5.0389710748945564</v>
      </c>
    </row>
    <row r="67" spans="1:6" x14ac:dyDescent="0.3">
      <c r="A67" t="s">
        <v>67</v>
      </c>
      <c r="B67" s="3">
        <f t="shared" si="2"/>
        <v>66</v>
      </c>
      <c r="C67" s="3">
        <v>19.561666666666671</v>
      </c>
      <c r="D67" s="3">
        <v>19.561666666666671</v>
      </c>
      <c r="E67">
        <f t="shared" ref="E67:E98" si="4">$J$16+$J$17*B67</f>
        <v>21.620074788552738</v>
      </c>
      <c r="F67">
        <f t="shared" ref="F67:F98" si="5">$L$16+$L$17*B67</f>
        <v>5.0788459845836913</v>
      </c>
    </row>
    <row r="68" spans="1:6" x14ac:dyDescent="0.3">
      <c r="A68" t="s">
        <v>68</v>
      </c>
      <c r="B68" s="3">
        <f t="shared" ref="B68:B98" si="6">B67+1</f>
        <v>67</v>
      </c>
      <c r="C68" s="3">
        <v>19.771935483870969</v>
      </c>
      <c r="D68" s="7">
        <v>19.771935483870969</v>
      </c>
      <c r="E68">
        <f t="shared" si="4"/>
        <v>21.622108622823582</v>
      </c>
      <c r="F68">
        <f t="shared" si="5"/>
        <v>5.1187208942728262</v>
      </c>
    </row>
    <row r="69" spans="1:6" x14ac:dyDescent="0.3">
      <c r="A69" t="s">
        <v>69</v>
      </c>
      <c r="B69" s="3">
        <f t="shared" si="6"/>
        <v>68</v>
      </c>
      <c r="C69" s="3">
        <v>18.86225806451613</v>
      </c>
      <c r="D69">
        <v>18.86225806451613</v>
      </c>
      <c r="E69">
        <f t="shared" si="4"/>
        <v>21.624142457094422</v>
      </c>
      <c r="F69">
        <f t="shared" si="5"/>
        <v>5.1585958039619619</v>
      </c>
    </row>
    <row r="70" spans="1:6" x14ac:dyDescent="0.3">
      <c r="A70" t="s">
        <v>70</v>
      </c>
      <c r="B70" s="3">
        <f t="shared" si="6"/>
        <v>69</v>
      </c>
      <c r="C70" s="3">
        <v>18.518666666666661</v>
      </c>
      <c r="D70" s="3">
        <v>18.518666666666661</v>
      </c>
      <c r="E70">
        <f t="shared" si="4"/>
        <v>21.626176291365265</v>
      </c>
      <c r="F70">
        <f t="shared" si="5"/>
        <v>5.1984707136510977</v>
      </c>
    </row>
    <row r="71" spans="1:6" x14ac:dyDescent="0.3">
      <c r="A71" t="s">
        <v>71</v>
      </c>
      <c r="B71" s="3">
        <f t="shared" si="6"/>
        <v>70</v>
      </c>
      <c r="C71" s="3">
        <v>12.58193548387097</v>
      </c>
      <c r="D71" s="3">
        <v>12.58193548387097</v>
      </c>
      <c r="E71">
        <f t="shared" si="4"/>
        <v>21.628210125636105</v>
      </c>
      <c r="F71">
        <f t="shared" si="5"/>
        <v>5.2383456233402335</v>
      </c>
    </row>
    <row r="72" spans="1:6" x14ac:dyDescent="0.3">
      <c r="A72" t="s">
        <v>72</v>
      </c>
      <c r="B72" s="3">
        <f t="shared" si="6"/>
        <v>71</v>
      </c>
      <c r="C72" s="3">
        <v>6.7560000000000002</v>
      </c>
      <c r="D72" s="3">
        <v>6.7560000000000002</v>
      </c>
      <c r="E72">
        <f t="shared" si="4"/>
        <v>21.630243959906949</v>
      </c>
      <c r="F72">
        <f t="shared" si="5"/>
        <v>5.2782205330293683</v>
      </c>
    </row>
    <row r="73" spans="1:6" x14ac:dyDescent="0.3">
      <c r="A73" t="s">
        <v>73</v>
      </c>
      <c r="B73" s="3">
        <f t="shared" si="6"/>
        <v>72</v>
      </c>
      <c r="C73" s="3">
        <v>6.8812903225806448</v>
      </c>
      <c r="D73" s="3">
        <v>6.8812903225806448</v>
      </c>
      <c r="E73">
        <f t="shared" si="4"/>
        <v>21.632277794177792</v>
      </c>
      <c r="F73">
        <f t="shared" si="5"/>
        <v>5.3180954427185032</v>
      </c>
    </row>
    <row r="74" spans="1:6" x14ac:dyDescent="0.3">
      <c r="A74" t="s">
        <v>74</v>
      </c>
      <c r="B74" s="3">
        <f t="shared" si="6"/>
        <v>73</v>
      </c>
      <c r="C74" s="3">
        <v>4.6974193548387104</v>
      </c>
      <c r="D74" s="8">
        <v>4.6974193548387104</v>
      </c>
      <c r="E74">
        <f t="shared" si="4"/>
        <v>21.634311628448632</v>
      </c>
      <c r="F74">
        <f t="shared" si="5"/>
        <v>5.357970352407639</v>
      </c>
    </row>
    <row r="75" spans="1:6" x14ac:dyDescent="0.3">
      <c r="A75" t="s">
        <v>75</v>
      </c>
      <c r="B75" s="3">
        <f t="shared" si="6"/>
        <v>74</v>
      </c>
      <c r="C75" s="3">
        <v>7.5321428571428566</v>
      </c>
      <c r="D75" s="3">
        <v>7.5321428571428566</v>
      </c>
      <c r="E75">
        <f t="shared" si="4"/>
        <v>21.636345462719476</v>
      </c>
      <c r="F75">
        <f t="shared" si="5"/>
        <v>5.3978452620967747</v>
      </c>
    </row>
    <row r="76" spans="1:6" x14ac:dyDescent="0.3">
      <c r="A76" t="s">
        <v>76</v>
      </c>
      <c r="B76" s="3">
        <f t="shared" si="6"/>
        <v>75</v>
      </c>
      <c r="C76" s="3">
        <v>9.6477419354838698</v>
      </c>
      <c r="D76" s="3">
        <v>9.6477419354838698</v>
      </c>
      <c r="E76">
        <f t="shared" si="4"/>
        <v>21.638379296990315</v>
      </c>
      <c r="F76">
        <f t="shared" si="5"/>
        <v>5.4377201717859096</v>
      </c>
    </row>
    <row r="77" spans="1:6" x14ac:dyDescent="0.3">
      <c r="A77" t="s">
        <v>77</v>
      </c>
      <c r="B77" s="3">
        <f t="shared" si="6"/>
        <v>76</v>
      </c>
      <c r="C77" s="3">
        <v>11.231</v>
      </c>
      <c r="D77" s="3">
        <v>11.231</v>
      </c>
      <c r="E77">
        <f t="shared" si="4"/>
        <v>21.640413131261159</v>
      </c>
      <c r="F77">
        <f t="shared" si="5"/>
        <v>5.4775950814750445</v>
      </c>
    </row>
    <row r="78" spans="1:6" x14ac:dyDescent="0.3">
      <c r="A78" t="s">
        <v>78</v>
      </c>
      <c r="B78" s="3">
        <f t="shared" si="6"/>
        <v>77</v>
      </c>
      <c r="C78" s="3">
        <v>16.722903225806451</v>
      </c>
      <c r="D78" s="3">
        <v>16.722903225806451</v>
      </c>
      <c r="E78">
        <f t="shared" si="4"/>
        <v>21.642446965532002</v>
      </c>
      <c r="F78">
        <f t="shared" si="5"/>
        <v>5.5174699911641802</v>
      </c>
    </row>
    <row r="79" spans="1:6" x14ac:dyDescent="0.3">
      <c r="A79" t="s">
        <v>79</v>
      </c>
      <c r="B79" s="3">
        <f t="shared" si="6"/>
        <v>78</v>
      </c>
      <c r="C79" s="3">
        <v>19.486333333333331</v>
      </c>
      <c r="D79" s="3">
        <v>19.486333333333331</v>
      </c>
      <c r="E79">
        <f t="shared" si="4"/>
        <v>21.644480799802842</v>
      </c>
      <c r="F79">
        <f t="shared" si="5"/>
        <v>5.557344900853316</v>
      </c>
    </row>
    <row r="80" spans="1:6" x14ac:dyDescent="0.3">
      <c r="A80" t="s">
        <v>80</v>
      </c>
      <c r="B80" s="3">
        <f t="shared" si="6"/>
        <v>79</v>
      </c>
      <c r="C80" s="3">
        <v>21.850666666666669</v>
      </c>
      <c r="D80" s="3">
        <v>21.850666666666669</v>
      </c>
      <c r="E80">
        <f t="shared" si="4"/>
        <v>21.646514634073686</v>
      </c>
      <c r="F80">
        <f t="shared" si="5"/>
        <v>5.5972198105424509</v>
      </c>
    </row>
    <row r="81" spans="1:6" x14ac:dyDescent="0.3">
      <c r="A81" t="s">
        <v>81</v>
      </c>
      <c r="B81" s="3">
        <f t="shared" si="6"/>
        <v>80</v>
      </c>
      <c r="C81" s="3">
        <v>22.574000000000002</v>
      </c>
      <c r="D81" s="7">
        <v>22.574000000000002</v>
      </c>
      <c r="E81">
        <f t="shared" si="4"/>
        <v>21.648548468344526</v>
      </c>
      <c r="F81">
        <f t="shared" si="5"/>
        <v>5.6370947202315866</v>
      </c>
    </row>
    <row r="82" spans="1:6" x14ac:dyDescent="0.3">
      <c r="A82" t="s">
        <v>82</v>
      </c>
      <c r="B82" s="3">
        <f t="shared" si="6"/>
        <v>81</v>
      </c>
      <c r="C82" s="3">
        <v>16.839333333333329</v>
      </c>
      <c r="D82" s="3">
        <v>16.839333333333329</v>
      </c>
      <c r="E82">
        <f t="shared" si="4"/>
        <v>21.650582302615369</v>
      </c>
      <c r="F82">
        <f t="shared" si="5"/>
        <v>5.6769696299207215</v>
      </c>
    </row>
    <row r="83" spans="1:6" x14ac:dyDescent="0.3">
      <c r="A83" t="s">
        <v>83</v>
      </c>
      <c r="B83" s="3">
        <f t="shared" si="6"/>
        <v>82</v>
      </c>
      <c r="C83" s="3">
        <v>15.84225806451613</v>
      </c>
      <c r="D83" s="3">
        <v>15.84225806451613</v>
      </c>
      <c r="E83">
        <f t="shared" si="4"/>
        <v>21.652616136886213</v>
      </c>
      <c r="F83">
        <f t="shared" si="5"/>
        <v>5.7168445396098573</v>
      </c>
    </row>
    <row r="84" spans="1:6" x14ac:dyDescent="0.3">
      <c r="A84" t="s">
        <v>84</v>
      </c>
      <c r="B84" s="3">
        <f t="shared" si="6"/>
        <v>83</v>
      </c>
      <c r="C84" s="3">
        <v>9.7556666666666665</v>
      </c>
      <c r="D84" s="3">
        <v>9.7556666666666665</v>
      </c>
      <c r="E84">
        <f t="shared" si="4"/>
        <v>21.654649971157053</v>
      </c>
      <c r="F84">
        <f t="shared" si="5"/>
        <v>5.756719449298993</v>
      </c>
    </row>
    <row r="85" spans="1:6" x14ac:dyDescent="0.3">
      <c r="A85" t="s">
        <v>85</v>
      </c>
      <c r="B85" s="3">
        <f t="shared" si="6"/>
        <v>84</v>
      </c>
      <c r="C85" s="3">
        <v>5.0790322580645162</v>
      </c>
      <c r="D85" s="3">
        <v>5.0790322580645162</v>
      </c>
      <c r="E85">
        <f t="shared" si="4"/>
        <v>21.656683805427896</v>
      </c>
      <c r="F85">
        <f t="shared" si="5"/>
        <v>5.7965943589881279</v>
      </c>
    </row>
    <row r="86" spans="1:6" x14ac:dyDescent="0.3">
      <c r="A86" t="s">
        <v>86</v>
      </c>
      <c r="B86" s="3">
        <f t="shared" si="6"/>
        <v>85</v>
      </c>
      <c r="C86" s="3">
        <v>5.9590000000000014</v>
      </c>
      <c r="D86" s="8">
        <v>5.9590000000000014</v>
      </c>
      <c r="E86">
        <f t="shared" si="4"/>
        <v>21.658717639698736</v>
      </c>
      <c r="F86">
        <f t="shared" si="5"/>
        <v>5.8364692686772628</v>
      </c>
    </row>
    <row r="87" spans="1:6" x14ac:dyDescent="0.3">
      <c r="A87" t="s">
        <v>87</v>
      </c>
      <c r="B87" s="3">
        <f t="shared" si="6"/>
        <v>86</v>
      </c>
      <c r="C87" s="3">
        <v>6.7666666666666666</v>
      </c>
      <c r="D87" s="3">
        <v>6.7666666666666666</v>
      </c>
      <c r="E87">
        <f t="shared" si="4"/>
        <v>21.660751473969579</v>
      </c>
      <c r="F87">
        <f t="shared" si="5"/>
        <v>5.8763441783663986</v>
      </c>
    </row>
    <row r="88" spans="1:6" x14ac:dyDescent="0.3">
      <c r="A88" t="s">
        <v>88</v>
      </c>
      <c r="B88" s="3">
        <f t="shared" si="6"/>
        <v>87</v>
      </c>
      <c r="C88" s="3">
        <v>9.2912903225806449</v>
      </c>
      <c r="D88" s="3">
        <v>9.2912903225806449</v>
      </c>
      <c r="E88">
        <f t="shared" si="4"/>
        <v>21.662785308240423</v>
      </c>
      <c r="F88">
        <f t="shared" si="5"/>
        <v>5.9162190880555343</v>
      </c>
    </row>
    <row r="89" spans="1:6" x14ac:dyDescent="0.3">
      <c r="A89" t="s">
        <v>89</v>
      </c>
      <c r="B89" s="3">
        <f t="shared" si="6"/>
        <v>88</v>
      </c>
      <c r="C89" s="3">
        <v>10.509333333333331</v>
      </c>
      <c r="D89" s="3">
        <v>10.509333333333331</v>
      </c>
      <c r="E89">
        <f t="shared" si="4"/>
        <v>21.664819142511263</v>
      </c>
      <c r="F89">
        <f t="shared" si="5"/>
        <v>5.9560939977446692</v>
      </c>
    </row>
    <row r="90" spans="1:6" x14ac:dyDescent="0.3">
      <c r="A90" t="s">
        <v>90</v>
      </c>
      <c r="B90" s="3">
        <f t="shared" si="6"/>
        <v>89</v>
      </c>
      <c r="C90" s="3">
        <v>15.137419354838711</v>
      </c>
      <c r="D90" s="3">
        <v>15.137419354838711</v>
      </c>
      <c r="E90">
        <f t="shared" si="4"/>
        <v>21.666852976782106</v>
      </c>
      <c r="F90">
        <f t="shared" si="5"/>
        <v>5.9959689074338041</v>
      </c>
    </row>
    <row r="91" spans="1:6" x14ac:dyDescent="0.3">
      <c r="A91" t="s">
        <v>91</v>
      </c>
      <c r="B91" s="3">
        <f t="shared" si="6"/>
        <v>90</v>
      </c>
      <c r="C91" s="3">
        <v>21.315999999999999</v>
      </c>
      <c r="D91" s="7">
        <v>21.315999999999999</v>
      </c>
      <c r="E91">
        <f t="shared" si="4"/>
        <v>21.668886811052946</v>
      </c>
      <c r="F91">
        <f t="shared" si="5"/>
        <v>6.0358438171229398</v>
      </c>
    </row>
    <row r="92" spans="1:6" x14ac:dyDescent="0.3">
      <c r="A92" t="s">
        <v>92</v>
      </c>
      <c r="B92" s="3">
        <f t="shared" si="6"/>
        <v>91</v>
      </c>
      <c r="C92" s="3">
        <v>20.54774193548387</v>
      </c>
      <c r="D92" s="3">
        <v>20.54774193548387</v>
      </c>
      <c r="E92">
        <f t="shared" si="4"/>
        <v>21.67092064532379</v>
      </c>
      <c r="F92">
        <f t="shared" si="5"/>
        <v>6.0757187268120756</v>
      </c>
    </row>
    <row r="93" spans="1:6" x14ac:dyDescent="0.3">
      <c r="A93" t="s">
        <v>93</v>
      </c>
      <c r="B93" s="3">
        <f t="shared" si="6"/>
        <v>92</v>
      </c>
      <c r="C93" s="3">
        <v>20.280333333333331</v>
      </c>
      <c r="D93">
        <v>20.280333333333331</v>
      </c>
      <c r="E93">
        <f t="shared" si="4"/>
        <v>21.672954479594633</v>
      </c>
      <c r="F93">
        <f t="shared" si="5"/>
        <v>6.1155936365012113</v>
      </c>
    </row>
    <row r="94" spans="1:6" x14ac:dyDescent="0.3">
      <c r="A94" t="s">
        <v>94</v>
      </c>
      <c r="B94" s="3">
        <f t="shared" si="6"/>
        <v>93</v>
      </c>
      <c r="C94" s="3">
        <v>20.616</v>
      </c>
      <c r="D94" s="3">
        <v>20.616</v>
      </c>
      <c r="E94">
        <f t="shared" si="4"/>
        <v>21.674988313865473</v>
      </c>
      <c r="F94">
        <f t="shared" si="5"/>
        <v>6.1554685461903462</v>
      </c>
    </row>
    <row r="95" spans="1:6" x14ac:dyDescent="0.3">
      <c r="A95" t="s">
        <v>95</v>
      </c>
      <c r="B95" s="3">
        <f t="shared" si="6"/>
        <v>94</v>
      </c>
      <c r="C95" s="3">
        <v>15.12766666666667</v>
      </c>
      <c r="D95" s="3">
        <v>15.12766666666667</v>
      </c>
      <c r="E95">
        <f t="shared" si="4"/>
        <v>21.677022148136317</v>
      </c>
      <c r="F95">
        <f t="shared" si="5"/>
        <v>6.1953434558794811</v>
      </c>
    </row>
    <row r="96" spans="1:6" x14ac:dyDescent="0.3">
      <c r="A96" t="s">
        <v>96</v>
      </c>
      <c r="B96" s="3">
        <f t="shared" si="6"/>
        <v>95</v>
      </c>
      <c r="C96" s="3">
        <v>9.2463333333333324</v>
      </c>
      <c r="D96" s="3">
        <v>9.2463333333333324</v>
      </c>
      <c r="E96">
        <f t="shared" si="4"/>
        <v>21.679055982407156</v>
      </c>
      <c r="F96">
        <f t="shared" si="5"/>
        <v>6.2352183655686169</v>
      </c>
    </row>
    <row r="97" spans="1:6" x14ac:dyDescent="0.3">
      <c r="A97" t="s">
        <v>97</v>
      </c>
      <c r="B97" s="3">
        <f t="shared" si="6"/>
        <v>96</v>
      </c>
      <c r="C97" s="3">
        <v>7.5361290322580654</v>
      </c>
      <c r="D97" s="3">
        <v>7.5361290322580654</v>
      </c>
      <c r="E97">
        <f t="shared" si="4"/>
        <v>21.681089816678</v>
      </c>
      <c r="F97">
        <f t="shared" si="5"/>
        <v>6.2750932752577526</v>
      </c>
    </row>
    <row r="98" spans="1:6" x14ac:dyDescent="0.3">
      <c r="A98" t="s">
        <v>98</v>
      </c>
      <c r="B98" s="3">
        <f t="shared" si="6"/>
        <v>97</v>
      </c>
      <c r="C98" s="3">
        <v>4.5996774193548386</v>
      </c>
      <c r="D98" s="3">
        <v>4.5996774193548386</v>
      </c>
      <c r="E98">
        <f t="shared" si="4"/>
        <v>21.683123650948843</v>
      </c>
      <c r="F98">
        <f t="shared" si="5"/>
        <v>6.3149681849468875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AF58-CFAD-4C0A-9AB9-E0408DB7DBDC}">
  <dimension ref="A1:K107"/>
  <sheetViews>
    <sheetView topLeftCell="I1" zoomScale="70" zoomScaleNormal="70" workbookViewId="0">
      <selection activeCell="Z89" sqref="Z89"/>
    </sheetView>
  </sheetViews>
  <sheetFormatPr defaultRowHeight="14.4" x14ac:dyDescent="0.3"/>
  <cols>
    <col min="1" max="1" width="14.5546875" bestFit="1" customWidth="1"/>
    <col min="3" max="3" width="12" bestFit="1" customWidth="1"/>
    <col min="5" max="5" width="17.21875" bestFit="1" customWidth="1"/>
    <col min="6" max="6" width="22.109375" bestFit="1" customWidth="1"/>
    <col min="7" max="7" width="10.6640625" bestFit="1" customWidth="1"/>
    <col min="8" max="8" width="14.21875" bestFit="1" customWidth="1"/>
    <col min="10" max="10" width="14.6640625" bestFit="1" customWidth="1"/>
  </cols>
  <sheetData>
    <row r="1" spans="1:11" ht="15.6" thickTop="1" thickBot="1" x14ac:dyDescent="0.35">
      <c r="D1" s="5"/>
      <c r="E1" s="5"/>
      <c r="F1" s="5" t="s">
        <v>215</v>
      </c>
      <c r="G1" s="5"/>
      <c r="H1" s="5"/>
    </row>
    <row r="2" spans="1:11" ht="15.6" thickTop="1" thickBot="1" x14ac:dyDescent="0.35">
      <c r="A2" s="1" t="s">
        <v>0</v>
      </c>
      <c r="B2" s="1" t="s">
        <v>99</v>
      </c>
      <c r="C2" s="1" t="s">
        <v>214</v>
      </c>
      <c r="D2" s="6" t="s">
        <v>216</v>
      </c>
      <c r="E2" s="6" t="s">
        <v>217</v>
      </c>
      <c r="F2" s="6" t="s">
        <v>218</v>
      </c>
      <c r="G2" s="6" t="s">
        <v>219</v>
      </c>
      <c r="H2" s="6" t="s">
        <v>221</v>
      </c>
    </row>
    <row r="3" spans="1:11" ht="15" thickTop="1" x14ac:dyDescent="0.3">
      <c r="A3" t="s">
        <v>2</v>
      </c>
      <c r="B3" s="3">
        <v>1</v>
      </c>
      <c r="C3" s="3">
        <v>5.5348387096774196</v>
      </c>
      <c r="G3" s="15">
        <f t="shared" ref="G3:G8" si="0">G15</f>
        <v>-7.897202135382642</v>
      </c>
      <c r="H3">
        <f>C3-G3</f>
        <v>13.432040845060062</v>
      </c>
    </row>
    <row r="4" spans="1:11" x14ac:dyDescent="0.3">
      <c r="A4" t="s">
        <v>3</v>
      </c>
      <c r="B4" s="3">
        <f>B3+1</f>
        <v>2</v>
      </c>
      <c r="C4" s="3">
        <v>6.1382758620689648</v>
      </c>
      <c r="G4" s="15">
        <f t="shared" si="0"/>
        <v>-6.3609183279775898</v>
      </c>
      <c r="H4">
        <f t="shared" ref="H4:H67" si="1">C4-G4</f>
        <v>12.499194190046556</v>
      </c>
      <c r="J4" s="12" t="s">
        <v>220</v>
      </c>
      <c r="K4" s="11">
        <f>AVERAGE(F9:F20)</f>
        <v>2.2611734672858635E-2</v>
      </c>
    </row>
    <row r="5" spans="1:11" x14ac:dyDescent="0.3">
      <c r="A5" t="s">
        <v>4</v>
      </c>
      <c r="B5" s="3">
        <f t="shared" ref="B5:B68" si="2">B4+1</f>
        <v>3</v>
      </c>
      <c r="C5" s="3">
        <v>6.7912903225806449</v>
      </c>
      <c r="G5" s="15">
        <f t="shared" si="0"/>
        <v>-3.9201044651317458</v>
      </c>
      <c r="H5">
        <f t="shared" si="1"/>
        <v>10.71139478771239</v>
      </c>
    </row>
    <row r="6" spans="1:11" x14ac:dyDescent="0.3">
      <c r="A6" t="s">
        <v>5</v>
      </c>
      <c r="B6" s="3">
        <f t="shared" si="2"/>
        <v>4</v>
      </c>
      <c r="C6" s="3">
        <v>9.8830000000000009</v>
      </c>
      <c r="G6" s="15">
        <f t="shared" si="0"/>
        <v>-0.92534880452118851</v>
      </c>
      <c r="H6">
        <f t="shared" si="1"/>
        <v>10.80834880452119</v>
      </c>
    </row>
    <row r="7" spans="1:11" x14ac:dyDescent="0.3">
      <c r="A7" t="s">
        <v>6</v>
      </c>
      <c r="B7" s="3">
        <f t="shared" si="2"/>
        <v>5</v>
      </c>
      <c r="C7" s="3">
        <v>14.412258064516131</v>
      </c>
      <c r="G7" s="15">
        <f t="shared" si="0"/>
        <v>2.1216010904238125</v>
      </c>
      <c r="H7">
        <f t="shared" si="1"/>
        <v>12.290656974092318</v>
      </c>
    </row>
    <row r="8" spans="1:11" x14ac:dyDescent="0.3">
      <c r="A8" t="s">
        <v>7</v>
      </c>
      <c r="B8" s="3">
        <f t="shared" si="2"/>
        <v>6</v>
      </c>
      <c r="C8" s="3">
        <v>17.576666666666661</v>
      </c>
      <c r="G8" s="15">
        <f t="shared" si="0"/>
        <v>6.655890158524171</v>
      </c>
      <c r="H8">
        <f t="shared" si="1"/>
        <v>10.92077650814249</v>
      </c>
    </row>
    <row r="9" spans="1:11" x14ac:dyDescent="0.3">
      <c r="A9" t="s">
        <v>8</v>
      </c>
      <c r="B9" s="3">
        <f t="shared" si="2"/>
        <v>7</v>
      </c>
      <c r="C9" s="3">
        <v>20.325483870967741</v>
      </c>
      <c r="D9">
        <f>1/12*(1/2*C3+SUM(C4:C14)+1/2*C15)</f>
        <v>11.845458472376716</v>
      </c>
      <c r="E9">
        <f>C9-D9</f>
        <v>8.4800253985910246</v>
      </c>
      <c r="F9">
        <f t="shared" ref="F9:F20" si="3">AVERAGE(E9,E21,E33,E45,E57)</f>
        <v>8.5546719436940517</v>
      </c>
      <c r="G9" s="14">
        <f>F9-$K$4</f>
        <v>8.5320602090211928</v>
      </c>
      <c r="H9">
        <f t="shared" si="1"/>
        <v>11.793423661946548</v>
      </c>
    </row>
    <row r="10" spans="1:11" x14ac:dyDescent="0.3">
      <c r="A10" t="s">
        <v>9</v>
      </c>
      <c r="B10" s="3">
        <f t="shared" si="2"/>
        <v>8</v>
      </c>
      <c r="C10" s="3">
        <v>20.919677419354841</v>
      </c>
      <c r="D10">
        <f t="shared" ref="D10:D67" si="4">1/12*(1/2*C4+SUM(C5:C15)+1/2*C16)</f>
        <v>11.743840603315853</v>
      </c>
      <c r="E10">
        <f t="shared" ref="E10:E67" si="5">C10-D10</f>
        <v>9.1758368160389878</v>
      </c>
      <c r="F10">
        <f t="shared" si="3"/>
        <v>8.2055116465384792</v>
      </c>
      <c r="G10" s="14">
        <f t="shared" ref="G10:G20" si="6">F10-$K$4</f>
        <v>8.1828999118656203</v>
      </c>
      <c r="H10">
        <f t="shared" si="1"/>
        <v>12.73677750748922</v>
      </c>
    </row>
    <row r="11" spans="1:11" x14ac:dyDescent="0.3">
      <c r="A11" t="s">
        <v>10</v>
      </c>
      <c r="B11" s="3">
        <f t="shared" si="2"/>
        <v>9</v>
      </c>
      <c r="C11" s="3">
        <v>18.782</v>
      </c>
      <c r="D11">
        <f t="shared" si="4"/>
        <v>11.945824884792625</v>
      </c>
      <c r="E11">
        <f t="shared" si="5"/>
        <v>6.8361751152073751</v>
      </c>
      <c r="F11">
        <f t="shared" si="3"/>
        <v>4.6656814569097946</v>
      </c>
      <c r="G11" s="14">
        <f t="shared" si="6"/>
        <v>4.6430697222369357</v>
      </c>
      <c r="H11">
        <f t="shared" si="1"/>
        <v>14.138930277763064</v>
      </c>
    </row>
    <row r="12" spans="1:11" x14ac:dyDescent="0.3">
      <c r="A12" t="s">
        <v>11</v>
      </c>
      <c r="B12" s="3">
        <f t="shared" si="2"/>
        <v>10</v>
      </c>
      <c r="C12" s="3">
        <v>11.459354838709681</v>
      </c>
      <c r="D12">
        <f t="shared" si="4"/>
        <v>12.12537820020481</v>
      </c>
      <c r="E12">
        <f t="shared" si="5"/>
        <v>-0.66602336149512986</v>
      </c>
      <c r="F12">
        <f t="shared" si="3"/>
        <v>0.31065332379893107</v>
      </c>
      <c r="G12" s="14">
        <f t="shared" si="6"/>
        <v>0.28804158912607242</v>
      </c>
      <c r="H12">
        <f t="shared" si="1"/>
        <v>11.171313249583608</v>
      </c>
    </row>
    <row r="13" spans="1:11" x14ac:dyDescent="0.3">
      <c r="A13" t="s">
        <v>12</v>
      </c>
      <c r="B13" s="3">
        <f t="shared" si="2"/>
        <v>11</v>
      </c>
      <c r="C13" s="3">
        <v>7.6573333333333329</v>
      </c>
      <c r="D13">
        <f t="shared" si="4"/>
        <v>12.223385816692268</v>
      </c>
      <c r="E13">
        <f t="shared" si="5"/>
        <v>-4.5660524833589351</v>
      </c>
      <c r="F13">
        <f t="shared" si="3"/>
        <v>-4.5078457770538707</v>
      </c>
      <c r="G13" s="14">
        <f t="shared" si="6"/>
        <v>-4.5304575117267296</v>
      </c>
      <c r="H13">
        <f t="shared" si="1"/>
        <v>12.187790845060062</v>
      </c>
    </row>
    <row r="14" spans="1:11" x14ac:dyDescent="0.3">
      <c r="A14" t="s">
        <v>13</v>
      </c>
      <c r="B14" s="3">
        <f t="shared" si="2"/>
        <v>12</v>
      </c>
      <c r="C14" s="3">
        <v>4.4577419354838712</v>
      </c>
      <c r="D14">
        <f t="shared" si="4"/>
        <v>12.412310099846389</v>
      </c>
      <c r="E14">
        <f t="shared" si="5"/>
        <v>-7.9545681643625175</v>
      </c>
      <c r="F14">
        <f t="shared" si="3"/>
        <v>-6.7669197017850511</v>
      </c>
      <c r="G14" s="14">
        <f t="shared" si="6"/>
        <v>-6.78953143645791</v>
      </c>
      <c r="H14">
        <f t="shared" si="1"/>
        <v>11.24727337194178</v>
      </c>
    </row>
    <row r="15" spans="1:11" x14ac:dyDescent="0.3">
      <c r="A15" t="s">
        <v>14</v>
      </c>
      <c r="B15" s="3">
        <f t="shared" si="2"/>
        <v>13</v>
      </c>
      <c r="C15" s="3">
        <v>1.95</v>
      </c>
      <c r="D15">
        <f t="shared" si="4"/>
        <v>12.546355350742447</v>
      </c>
      <c r="E15">
        <f t="shared" si="5"/>
        <v>-10.596355350742447</v>
      </c>
      <c r="F15">
        <f t="shared" si="3"/>
        <v>-7.8745904007097831</v>
      </c>
      <c r="G15" s="13">
        <f t="shared" si="6"/>
        <v>-7.897202135382642</v>
      </c>
      <c r="H15">
        <f t="shared" si="1"/>
        <v>9.8472021353826413</v>
      </c>
    </row>
    <row r="16" spans="1:11" x14ac:dyDescent="0.3">
      <c r="A16" t="s">
        <v>15</v>
      </c>
      <c r="B16" s="3">
        <f t="shared" si="2"/>
        <v>14</v>
      </c>
      <c r="C16" s="3">
        <v>7.2842857142857147</v>
      </c>
      <c r="D16">
        <f t="shared" si="4"/>
        <v>12.511046210957502</v>
      </c>
      <c r="E16">
        <f t="shared" si="5"/>
        <v>-5.2267604966717878</v>
      </c>
      <c r="F16">
        <f t="shared" si="3"/>
        <v>-6.3383065933047309</v>
      </c>
      <c r="G16" s="13">
        <f t="shared" si="6"/>
        <v>-6.3609183279775898</v>
      </c>
      <c r="H16">
        <f t="shared" si="1"/>
        <v>13.645204042263305</v>
      </c>
    </row>
    <row r="17" spans="1:8" x14ac:dyDescent="0.3">
      <c r="A17" t="s">
        <v>16</v>
      </c>
      <c r="B17" s="3">
        <f t="shared" si="2"/>
        <v>15</v>
      </c>
      <c r="C17" s="3">
        <v>10.492903225806449</v>
      </c>
      <c r="D17">
        <f t="shared" si="4"/>
        <v>12.319594598054275</v>
      </c>
      <c r="E17">
        <f t="shared" si="5"/>
        <v>-1.8266913722478257</v>
      </c>
      <c r="F17">
        <f t="shared" si="3"/>
        <v>-3.8974927304588873</v>
      </c>
      <c r="G17" s="13">
        <f t="shared" si="6"/>
        <v>-3.9201044651317458</v>
      </c>
      <c r="H17">
        <f t="shared" si="1"/>
        <v>14.413007690938194</v>
      </c>
    </row>
    <row r="18" spans="1:8" x14ac:dyDescent="0.3">
      <c r="A18" t="s">
        <v>17</v>
      </c>
      <c r="B18" s="3">
        <f t="shared" si="2"/>
        <v>16</v>
      </c>
      <c r="C18" s="3">
        <v>10.490666666666669</v>
      </c>
      <c r="D18">
        <f t="shared" si="4"/>
        <v>12.289003200204812</v>
      </c>
      <c r="E18">
        <f t="shared" si="5"/>
        <v>-1.7983365335381425</v>
      </c>
      <c r="F18">
        <f t="shared" si="3"/>
        <v>-0.90273706984832991</v>
      </c>
      <c r="G18" s="13">
        <f t="shared" si="6"/>
        <v>-0.92534880452118851</v>
      </c>
      <c r="H18">
        <f t="shared" si="1"/>
        <v>11.416015471187858</v>
      </c>
    </row>
    <row r="19" spans="1:8" x14ac:dyDescent="0.3">
      <c r="A19" t="s">
        <v>18</v>
      </c>
      <c r="B19" s="3">
        <f t="shared" si="2"/>
        <v>17</v>
      </c>
      <c r="C19" s="3">
        <v>16.15677419354839</v>
      </c>
      <c r="D19">
        <f t="shared" si="4"/>
        <v>12.400578469022015</v>
      </c>
      <c r="E19">
        <f t="shared" si="5"/>
        <v>3.7561957245263748</v>
      </c>
      <c r="F19">
        <f t="shared" si="3"/>
        <v>2.144212825096671</v>
      </c>
      <c r="G19" s="13">
        <f t="shared" si="6"/>
        <v>2.1216010904238125</v>
      </c>
      <c r="H19">
        <f t="shared" si="1"/>
        <v>14.035173103124578</v>
      </c>
    </row>
    <row r="20" spans="1:8" x14ac:dyDescent="0.3">
      <c r="A20" t="s">
        <v>19</v>
      </c>
      <c r="B20" s="3">
        <f t="shared" si="2"/>
        <v>18</v>
      </c>
      <c r="C20" s="3">
        <v>20.36633333333333</v>
      </c>
      <c r="D20">
        <f t="shared" si="4"/>
        <v>12.441293522785454</v>
      </c>
      <c r="E20">
        <f t="shared" si="5"/>
        <v>7.9250398105478759</v>
      </c>
      <c r="F20">
        <f t="shared" si="3"/>
        <v>6.6785018931970299</v>
      </c>
      <c r="G20" s="13">
        <f t="shared" si="6"/>
        <v>6.655890158524171</v>
      </c>
      <c r="H20">
        <f t="shared" si="1"/>
        <v>13.710443174809159</v>
      </c>
    </row>
    <row r="21" spans="1:8" x14ac:dyDescent="0.3">
      <c r="A21" t="s">
        <v>20</v>
      </c>
      <c r="B21" s="3">
        <f t="shared" si="2"/>
        <v>19</v>
      </c>
      <c r="C21" s="3">
        <v>20.752903225806449</v>
      </c>
      <c r="D21">
        <f t="shared" si="4"/>
        <v>12.712691372247821</v>
      </c>
      <c r="E21">
        <f t="shared" si="5"/>
        <v>8.0402118535586276</v>
      </c>
      <c r="G21">
        <f t="shared" ref="G21:G52" si="7">G9</f>
        <v>8.5320602090211928</v>
      </c>
      <c r="H21">
        <f t="shared" si="1"/>
        <v>12.220843016785256</v>
      </c>
    </row>
    <row r="22" spans="1:8" x14ac:dyDescent="0.3">
      <c r="A22" t="s">
        <v>21</v>
      </c>
      <c r="B22" s="3">
        <f t="shared" si="2"/>
        <v>20</v>
      </c>
      <c r="C22" s="3">
        <v>19.644838709677419</v>
      </c>
      <c r="D22">
        <f t="shared" si="4"/>
        <v>12.718025953661035</v>
      </c>
      <c r="E22">
        <f t="shared" si="5"/>
        <v>6.9268127560163837</v>
      </c>
      <c r="G22">
        <f t="shared" si="7"/>
        <v>8.1828999118656203</v>
      </c>
      <c r="H22">
        <f t="shared" si="1"/>
        <v>11.461938797811799</v>
      </c>
    </row>
    <row r="23" spans="1:8" x14ac:dyDescent="0.3">
      <c r="A23" t="s">
        <v>22</v>
      </c>
      <c r="B23" s="3">
        <f t="shared" si="2"/>
        <v>21</v>
      </c>
      <c r="C23" s="3">
        <v>15.462</v>
      </c>
      <c r="D23">
        <f t="shared" si="4"/>
        <v>12.353683115719406</v>
      </c>
      <c r="E23">
        <f t="shared" si="5"/>
        <v>3.1083168842805939</v>
      </c>
      <c r="G23">
        <f t="shared" si="7"/>
        <v>4.6430697222369357</v>
      </c>
      <c r="H23">
        <f t="shared" si="1"/>
        <v>10.818930277763064</v>
      </c>
    </row>
    <row r="24" spans="1:8" x14ac:dyDescent="0.3">
      <c r="A24" t="s">
        <v>23</v>
      </c>
      <c r="B24" s="3">
        <f t="shared" si="2"/>
        <v>22</v>
      </c>
      <c r="C24" s="3">
        <v>14.04516129032258</v>
      </c>
      <c r="D24">
        <f t="shared" si="4"/>
        <v>12.347313492063488</v>
      </c>
      <c r="E24">
        <f t="shared" si="5"/>
        <v>1.697847798259092</v>
      </c>
      <c r="G24">
        <f t="shared" si="7"/>
        <v>0.28804158912607242</v>
      </c>
      <c r="H24">
        <f t="shared" si="1"/>
        <v>13.757119701196508</v>
      </c>
    </row>
    <row r="25" spans="1:8" x14ac:dyDescent="0.3">
      <c r="A25" t="s">
        <v>24</v>
      </c>
      <c r="B25" s="3">
        <f t="shared" si="2"/>
        <v>23</v>
      </c>
      <c r="C25" s="3">
        <v>7.7493333333333334</v>
      </c>
      <c r="D25">
        <f t="shared" si="4"/>
        <v>12.486723438300054</v>
      </c>
      <c r="E25">
        <f t="shared" si="5"/>
        <v>-4.7373901049667202</v>
      </c>
      <c r="G25">
        <f t="shared" si="7"/>
        <v>-4.5304575117267296</v>
      </c>
      <c r="H25">
        <f t="shared" si="1"/>
        <v>12.279790845060063</v>
      </c>
    </row>
    <row r="26" spans="1:8" x14ac:dyDescent="0.3">
      <c r="A26" t="s">
        <v>25</v>
      </c>
      <c r="B26" s="3">
        <f t="shared" si="2"/>
        <v>24</v>
      </c>
      <c r="C26" s="3">
        <v>5.3429032258064506</v>
      </c>
      <c r="D26">
        <f t="shared" si="4"/>
        <v>12.453911162314387</v>
      </c>
      <c r="E26">
        <f t="shared" si="5"/>
        <v>-7.1110079365079368</v>
      </c>
      <c r="G26">
        <f t="shared" si="7"/>
        <v>-6.78953143645791</v>
      </c>
      <c r="H26">
        <f t="shared" si="1"/>
        <v>12.132434662264361</v>
      </c>
    </row>
    <row r="27" spans="1:8" x14ac:dyDescent="0.3">
      <c r="A27" t="s">
        <v>26</v>
      </c>
      <c r="B27" s="3">
        <f t="shared" si="2"/>
        <v>25</v>
      </c>
      <c r="C27" s="3">
        <v>7.5783870967741942</v>
      </c>
      <c r="D27">
        <f t="shared" si="4"/>
        <v>12.516179531490017</v>
      </c>
      <c r="E27">
        <f t="shared" si="5"/>
        <v>-4.9377924347158233</v>
      </c>
      <c r="G27">
        <f t="shared" si="7"/>
        <v>-7.897202135382642</v>
      </c>
      <c r="H27">
        <f t="shared" si="1"/>
        <v>15.475589232156835</v>
      </c>
    </row>
    <row r="28" spans="1:8" x14ac:dyDescent="0.3">
      <c r="A28" t="s">
        <v>27</v>
      </c>
      <c r="B28" s="3">
        <f t="shared" si="2"/>
        <v>26</v>
      </c>
      <c r="C28" s="3">
        <v>1.783928571428572</v>
      </c>
      <c r="D28">
        <f t="shared" si="4"/>
        <v>12.683585445468509</v>
      </c>
      <c r="E28">
        <f t="shared" si="5"/>
        <v>-10.899656874039938</v>
      </c>
      <c r="G28">
        <f t="shared" si="7"/>
        <v>-6.3609183279775898</v>
      </c>
      <c r="H28">
        <f t="shared" si="1"/>
        <v>8.1448468994061614</v>
      </c>
    </row>
    <row r="29" spans="1:8" x14ac:dyDescent="0.3">
      <c r="A29" t="s">
        <v>28</v>
      </c>
      <c r="B29" s="3">
        <f t="shared" si="2"/>
        <v>27</v>
      </c>
      <c r="C29" s="3">
        <v>7.2490322580645161</v>
      </c>
      <c r="D29">
        <f t="shared" si="4"/>
        <v>12.811486879160265</v>
      </c>
      <c r="E29">
        <f t="shared" si="5"/>
        <v>-5.5624546210957488</v>
      </c>
      <c r="G29">
        <f t="shared" si="7"/>
        <v>-3.9201044651317458</v>
      </c>
      <c r="H29">
        <f t="shared" si="1"/>
        <v>11.169136723196262</v>
      </c>
    </row>
    <row r="30" spans="1:8" x14ac:dyDescent="0.3">
      <c r="A30" t="s">
        <v>29</v>
      </c>
      <c r="B30" s="3">
        <f t="shared" si="2"/>
        <v>28</v>
      </c>
      <c r="C30" s="3">
        <v>13.581666666666671</v>
      </c>
      <c r="D30">
        <f t="shared" si="4"/>
        <v>12.873716269841271</v>
      </c>
      <c r="E30">
        <f t="shared" si="5"/>
        <v>0.70795039682539951</v>
      </c>
      <c r="G30">
        <f t="shared" si="7"/>
        <v>-0.92534880452118851</v>
      </c>
      <c r="H30">
        <f t="shared" si="1"/>
        <v>14.507015471187859</v>
      </c>
    </row>
    <row r="31" spans="1:8" x14ac:dyDescent="0.3">
      <c r="A31" t="s">
        <v>30</v>
      </c>
      <c r="B31" s="3">
        <f t="shared" si="2"/>
        <v>29</v>
      </c>
      <c r="C31" s="3">
        <v>16.411612903225809</v>
      </c>
      <c r="D31">
        <f t="shared" si="4"/>
        <v>12.881126216077828</v>
      </c>
      <c r="E31">
        <f t="shared" si="5"/>
        <v>3.530486687147981</v>
      </c>
      <c r="G31">
        <f t="shared" si="7"/>
        <v>2.1216010904238125</v>
      </c>
      <c r="H31">
        <f t="shared" si="1"/>
        <v>14.290011812801996</v>
      </c>
    </row>
    <row r="32" spans="1:8" x14ac:dyDescent="0.3">
      <c r="A32" t="s">
        <v>31</v>
      </c>
      <c r="B32" s="3">
        <f t="shared" si="2"/>
        <v>30</v>
      </c>
      <c r="C32" s="3">
        <v>19.324000000000002</v>
      </c>
      <c r="D32">
        <f t="shared" si="4"/>
        <v>12.951399065540194</v>
      </c>
      <c r="E32">
        <f t="shared" si="5"/>
        <v>6.3726009344598076</v>
      </c>
      <c r="G32">
        <f t="shared" si="7"/>
        <v>6.655890158524171</v>
      </c>
      <c r="H32">
        <f t="shared" si="1"/>
        <v>12.668109841475831</v>
      </c>
    </row>
    <row r="33" spans="1:8" x14ac:dyDescent="0.3">
      <c r="A33" t="s">
        <v>32</v>
      </c>
      <c r="B33" s="3">
        <f t="shared" si="2"/>
        <v>31</v>
      </c>
      <c r="C33" s="3">
        <v>23.289677419354842</v>
      </c>
      <c r="D33">
        <f t="shared" si="4"/>
        <v>12.866022721454172</v>
      </c>
      <c r="E33">
        <f t="shared" si="5"/>
        <v>10.42365469790067</v>
      </c>
      <c r="G33">
        <f t="shared" si="7"/>
        <v>8.5320602090211928</v>
      </c>
      <c r="H33">
        <f t="shared" si="1"/>
        <v>14.757617210333649</v>
      </c>
    </row>
    <row r="34" spans="1:8" x14ac:dyDescent="0.3">
      <c r="A34" t="s">
        <v>33</v>
      </c>
      <c r="B34" s="3">
        <f t="shared" si="2"/>
        <v>32</v>
      </c>
      <c r="C34" s="3">
        <v>21.125806451612899</v>
      </c>
      <c r="D34">
        <f t="shared" si="4"/>
        <v>12.959858646953407</v>
      </c>
      <c r="E34">
        <f t="shared" si="5"/>
        <v>8.165947804659492</v>
      </c>
      <c r="G34">
        <f t="shared" si="7"/>
        <v>8.1828999118656203</v>
      </c>
      <c r="H34">
        <f t="shared" si="1"/>
        <v>12.942906539747279</v>
      </c>
    </row>
    <row r="35" spans="1:8" x14ac:dyDescent="0.3">
      <c r="A35" t="s">
        <v>34</v>
      </c>
      <c r="B35" s="3">
        <f t="shared" si="2"/>
        <v>33</v>
      </c>
      <c r="C35" s="3">
        <v>17.050666666666661</v>
      </c>
      <c r="D35">
        <f t="shared" si="4"/>
        <v>13.291342421915004</v>
      </c>
      <c r="E35">
        <f t="shared" si="5"/>
        <v>3.7593242447516566</v>
      </c>
      <c r="G35">
        <f t="shared" si="7"/>
        <v>4.6430697222369357</v>
      </c>
      <c r="H35">
        <f t="shared" si="1"/>
        <v>12.407596944429725</v>
      </c>
    </row>
    <row r="36" spans="1:8" x14ac:dyDescent="0.3">
      <c r="A36" t="s">
        <v>35</v>
      </c>
      <c r="B36" s="3">
        <f t="shared" si="2"/>
        <v>34</v>
      </c>
      <c r="C36" s="3">
        <v>13.95</v>
      </c>
      <c r="D36">
        <f t="shared" si="4"/>
        <v>13.294188300051204</v>
      </c>
      <c r="E36">
        <f t="shared" si="5"/>
        <v>0.65581169994879573</v>
      </c>
      <c r="G36">
        <f t="shared" si="7"/>
        <v>0.28804158912607242</v>
      </c>
      <c r="H36">
        <f t="shared" si="1"/>
        <v>13.661958410873927</v>
      </c>
    </row>
    <row r="37" spans="1:8" x14ac:dyDescent="0.3">
      <c r="A37" t="s">
        <v>36</v>
      </c>
      <c r="B37" s="3">
        <f t="shared" si="2"/>
        <v>35</v>
      </c>
      <c r="C37" s="3">
        <v>8.0223333333333322</v>
      </c>
      <c r="D37">
        <f t="shared" si="4"/>
        <v>13.074453533026112</v>
      </c>
      <c r="E37">
        <f t="shared" si="5"/>
        <v>-5.05212019969278</v>
      </c>
      <c r="G37">
        <f t="shared" si="7"/>
        <v>-4.5304575117267296</v>
      </c>
      <c r="H37">
        <f t="shared" si="1"/>
        <v>12.552790845060063</v>
      </c>
    </row>
    <row r="38" spans="1:8" x14ac:dyDescent="0.3">
      <c r="A38" t="s">
        <v>37</v>
      </c>
      <c r="B38" s="3">
        <f t="shared" si="2"/>
        <v>36</v>
      </c>
      <c r="C38" s="3">
        <v>6.7564516129032253</v>
      </c>
      <c r="D38">
        <f t="shared" si="4"/>
        <v>12.953510432667688</v>
      </c>
      <c r="E38">
        <f t="shared" si="5"/>
        <v>-6.1970588197644627</v>
      </c>
      <c r="G38">
        <f t="shared" si="7"/>
        <v>-6.78953143645791</v>
      </c>
      <c r="H38">
        <f t="shared" si="1"/>
        <v>13.545983049361135</v>
      </c>
    </row>
    <row r="39" spans="1:8" x14ac:dyDescent="0.3">
      <c r="A39" t="s">
        <v>38</v>
      </c>
      <c r="B39" s="3">
        <f t="shared" si="2"/>
        <v>37</v>
      </c>
      <c r="C39" s="3">
        <v>4.1158064516129036</v>
      </c>
      <c r="D39">
        <f t="shared" si="4"/>
        <v>12.899381848438299</v>
      </c>
      <c r="E39">
        <f t="shared" si="5"/>
        <v>-8.7835753968253947</v>
      </c>
      <c r="G39">
        <f t="shared" si="7"/>
        <v>-7.897202135382642</v>
      </c>
      <c r="H39">
        <f t="shared" si="1"/>
        <v>12.013008586995547</v>
      </c>
    </row>
    <row r="40" spans="1:8" x14ac:dyDescent="0.3">
      <c r="A40" t="s">
        <v>39</v>
      </c>
      <c r="B40" s="3">
        <f t="shared" si="2"/>
        <v>38</v>
      </c>
      <c r="C40" s="3">
        <v>7.4985714285714291</v>
      </c>
      <c r="D40">
        <f t="shared" si="4"/>
        <v>12.822768945212495</v>
      </c>
      <c r="E40">
        <f t="shared" si="5"/>
        <v>-5.3241975166410658</v>
      </c>
      <c r="G40">
        <f t="shared" si="7"/>
        <v>-6.3609183279775898</v>
      </c>
      <c r="H40">
        <f t="shared" si="1"/>
        <v>13.859489756549019</v>
      </c>
    </row>
    <row r="41" spans="1:8" x14ac:dyDescent="0.3">
      <c r="A41" t="s">
        <v>40</v>
      </c>
      <c r="B41" s="3">
        <f t="shared" si="2"/>
        <v>39</v>
      </c>
      <c r="C41" s="3">
        <v>9.49</v>
      </c>
      <c r="D41">
        <f t="shared" si="4"/>
        <v>12.812062403993856</v>
      </c>
      <c r="E41">
        <f t="shared" si="5"/>
        <v>-3.322062403993856</v>
      </c>
      <c r="G41">
        <f t="shared" si="7"/>
        <v>-3.9201044651317458</v>
      </c>
      <c r="H41">
        <f t="shared" si="1"/>
        <v>13.410104465131745</v>
      </c>
    </row>
    <row r="42" spans="1:8" x14ac:dyDescent="0.3">
      <c r="A42" t="s">
        <v>41</v>
      </c>
      <c r="B42" s="3">
        <f t="shared" si="2"/>
        <v>40</v>
      </c>
      <c r="C42" s="3">
        <v>11.409000000000001</v>
      </c>
      <c r="D42">
        <f t="shared" si="4"/>
        <v>12.793842421915002</v>
      </c>
      <c r="E42">
        <f t="shared" si="5"/>
        <v>-1.3848424219150015</v>
      </c>
      <c r="G42">
        <f t="shared" si="7"/>
        <v>-0.92534880452118851</v>
      </c>
      <c r="H42">
        <f t="shared" si="1"/>
        <v>12.33434880452119</v>
      </c>
    </row>
    <row r="43" spans="1:8" x14ac:dyDescent="0.3">
      <c r="A43" t="s">
        <v>42</v>
      </c>
      <c r="B43" s="3">
        <f t="shared" si="2"/>
        <v>41</v>
      </c>
      <c r="C43" s="3">
        <v>13.310645161290321</v>
      </c>
      <c r="D43">
        <f t="shared" si="4"/>
        <v>12.773344662058372</v>
      </c>
      <c r="E43">
        <f t="shared" si="5"/>
        <v>0.53730049923194834</v>
      </c>
      <c r="G43">
        <f t="shared" si="7"/>
        <v>2.1216010904238125</v>
      </c>
      <c r="H43">
        <f t="shared" si="1"/>
        <v>11.189044070866508</v>
      </c>
    </row>
    <row r="44" spans="1:8" x14ac:dyDescent="0.3">
      <c r="A44" t="s">
        <v>43</v>
      </c>
      <c r="B44" s="3">
        <f t="shared" si="2"/>
        <v>42</v>
      </c>
      <c r="C44" s="3">
        <v>19.522333333333329</v>
      </c>
      <c r="D44">
        <f t="shared" si="4"/>
        <v>12.777497439836148</v>
      </c>
      <c r="E44">
        <f t="shared" si="5"/>
        <v>6.7448358934971804</v>
      </c>
      <c r="G44">
        <f t="shared" si="7"/>
        <v>6.655890158524171</v>
      </c>
      <c r="H44">
        <f t="shared" si="1"/>
        <v>12.866443174809158</v>
      </c>
    </row>
    <row r="45" spans="1:8" x14ac:dyDescent="0.3">
      <c r="A45" t="s">
        <v>44</v>
      </c>
      <c r="B45" s="3">
        <f t="shared" si="2"/>
        <v>43</v>
      </c>
      <c r="C45" s="3">
        <v>21.79225806451613</v>
      </c>
      <c r="D45">
        <f t="shared" si="4"/>
        <v>12.874029697900664</v>
      </c>
      <c r="E45">
        <f t="shared" si="5"/>
        <v>8.918228366615466</v>
      </c>
      <c r="G45">
        <f t="shared" si="7"/>
        <v>8.5320602090211928</v>
      </c>
      <c r="H45">
        <f t="shared" si="1"/>
        <v>13.260197855494937</v>
      </c>
    </row>
    <row r="46" spans="1:8" x14ac:dyDescent="0.3">
      <c r="A46" t="s">
        <v>45</v>
      </c>
      <c r="B46" s="3">
        <f t="shared" si="2"/>
        <v>44</v>
      </c>
      <c r="C46" s="3">
        <v>20.784516129032259</v>
      </c>
      <c r="D46">
        <f t="shared" si="4"/>
        <v>13.022043893567806</v>
      </c>
      <c r="E46">
        <f t="shared" si="5"/>
        <v>7.7624722354644522</v>
      </c>
      <c r="G46">
        <f t="shared" si="7"/>
        <v>8.1828999118656203</v>
      </c>
      <c r="H46">
        <f t="shared" si="1"/>
        <v>12.601616217166638</v>
      </c>
    </row>
    <row r="47" spans="1:8" x14ac:dyDescent="0.3">
      <c r="A47" t="s">
        <v>46</v>
      </c>
      <c r="B47" s="3">
        <f t="shared" si="2"/>
        <v>45</v>
      </c>
      <c r="C47" s="3">
        <v>17.135000000000002</v>
      </c>
      <c r="D47">
        <f t="shared" si="4"/>
        <v>13.039050024718822</v>
      </c>
      <c r="E47">
        <f t="shared" si="5"/>
        <v>4.0959499752811794</v>
      </c>
      <c r="G47">
        <f t="shared" si="7"/>
        <v>4.6430697222369357</v>
      </c>
      <c r="H47">
        <f t="shared" si="1"/>
        <v>12.491930277763066</v>
      </c>
    </row>
    <row r="48" spans="1:8" x14ac:dyDescent="0.3">
      <c r="A48" t="s">
        <v>47</v>
      </c>
      <c r="B48" s="3">
        <f t="shared" si="2"/>
        <v>46</v>
      </c>
      <c r="C48" s="3">
        <v>13.428387096774189</v>
      </c>
      <c r="D48">
        <f t="shared" si="4"/>
        <v>13.129449218267208</v>
      </c>
      <c r="E48">
        <f t="shared" si="5"/>
        <v>0.29893787850698139</v>
      </c>
      <c r="G48">
        <f t="shared" si="7"/>
        <v>0.28804158912607242</v>
      </c>
      <c r="H48">
        <f t="shared" si="1"/>
        <v>13.140345507648117</v>
      </c>
    </row>
    <row r="49" spans="1:8" x14ac:dyDescent="0.3">
      <c r="A49" t="s">
        <v>48</v>
      </c>
      <c r="B49" s="3">
        <f t="shared" si="2"/>
        <v>47</v>
      </c>
      <c r="C49" s="3">
        <v>8.0519999999999996</v>
      </c>
      <c r="D49">
        <f t="shared" si="4"/>
        <v>13.352630669880114</v>
      </c>
      <c r="E49">
        <f t="shared" si="5"/>
        <v>-5.300630669880114</v>
      </c>
      <c r="G49">
        <f t="shared" si="7"/>
        <v>-4.5304575117267296</v>
      </c>
      <c r="H49">
        <f t="shared" si="1"/>
        <v>12.58245751172673</v>
      </c>
    </row>
    <row r="50" spans="1:8" x14ac:dyDescent="0.3">
      <c r="A50" t="s">
        <v>49</v>
      </c>
      <c r="B50" s="3">
        <f t="shared" si="2"/>
        <v>48</v>
      </c>
      <c r="C50" s="3">
        <v>6.8264516129032264</v>
      </c>
      <c r="D50">
        <f t="shared" si="4"/>
        <v>13.39903434371524</v>
      </c>
      <c r="E50">
        <f t="shared" si="5"/>
        <v>-6.5725827308120133</v>
      </c>
      <c r="G50">
        <f t="shared" si="7"/>
        <v>-6.78953143645791</v>
      </c>
      <c r="H50">
        <f t="shared" si="1"/>
        <v>13.615983049361137</v>
      </c>
    </row>
    <row r="51" spans="1:8" x14ac:dyDescent="0.3">
      <c r="A51" t="s">
        <v>50</v>
      </c>
      <c r="B51" s="3">
        <f t="shared" si="2"/>
        <v>49</v>
      </c>
      <c r="C51" s="3">
        <v>6.362580645161291</v>
      </c>
      <c r="D51">
        <f t="shared" si="4"/>
        <v>13.290196082066494</v>
      </c>
      <c r="E51">
        <f t="shared" si="5"/>
        <v>-6.927615436905203</v>
      </c>
      <c r="G51">
        <f t="shared" si="7"/>
        <v>-7.897202135382642</v>
      </c>
      <c r="H51">
        <f t="shared" si="1"/>
        <v>14.259782780543933</v>
      </c>
    </row>
    <row r="52" spans="1:8" x14ac:dyDescent="0.3">
      <c r="A52" t="s">
        <v>51</v>
      </c>
      <c r="B52" s="3">
        <f t="shared" si="2"/>
        <v>50</v>
      </c>
      <c r="C52" s="3">
        <v>8.8041379310344823</v>
      </c>
      <c r="D52">
        <f t="shared" si="4"/>
        <v>13.292306297120255</v>
      </c>
      <c r="E52">
        <f t="shared" si="5"/>
        <v>-4.4881683660857732</v>
      </c>
      <c r="G52">
        <f t="shared" si="7"/>
        <v>-6.3609183279775898</v>
      </c>
      <c r="H52">
        <f t="shared" si="1"/>
        <v>15.165056259012072</v>
      </c>
    </row>
    <row r="53" spans="1:8" x14ac:dyDescent="0.3">
      <c r="A53" t="s">
        <v>52</v>
      </c>
      <c r="B53" s="3">
        <f t="shared" si="2"/>
        <v>51</v>
      </c>
      <c r="C53" s="3">
        <v>8.5925806451612896</v>
      </c>
      <c r="D53">
        <f t="shared" si="4"/>
        <v>13.419574218267208</v>
      </c>
      <c r="E53">
        <f t="shared" si="5"/>
        <v>-4.8269935731059181</v>
      </c>
      <c r="G53">
        <f t="shared" ref="G53:G84" si="8">G41</f>
        <v>-3.9201044651317458</v>
      </c>
      <c r="H53">
        <f t="shared" si="1"/>
        <v>12.512685110293035</v>
      </c>
    </row>
    <row r="54" spans="1:8" x14ac:dyDescent="0.3">
      <c r="A54" t="s">
        <v>53</v>
      </c>
      <c r="B54" s="3">
        <f t="shared" si="2"/>
        <v>52</v>
      </c>
      <c r="C54" s="3">
        <v>14.476000000000001</v>
      </c>
      <c r="D54">
        <f t="shared" si="4"/>
        <v>13.446532999629214</v>
      </c>
      <c r="E54">
        <f t="shared" si="5"/>
        <v>1.0294670003707864</v>
      </c>
      <c r="G54">
        <f t="shared" si="8"/>
        <v>-0.92534880452118851</v>
      </c>
      <c r="H54">
        <f t="shared" si="1"/>
        <v>15.40134880452119</v>
      </c>
    </row>
    <row r="55" spans="1:8" x14ac:dyDescent="0.3">
      <c r="A55" t="s">
        <v>54</v>
      </c>
      <c r="B55" s="3">
        <f t="shared" si="2"/>
        <v>53</v>
      </c>
      <c r="C55" s="3">
        <v>15.6</v>
      </c>
      <c r="D55">
        <f t="shared" si="4"/>
        <v>13.477922336546778</v>
      </c>
      <c r="E55">
        <f t="shared" si="5"/>
        <v>2.1220776634532221</v>
      </c>
      <c r="G55">
        <f t="shared" si="8"/>
        <v>2.1216010904238125</v>
      </c>
      <c r="H55">
        <f t="shared" si="1"/>
        <v>13.478398909576187</v>
      </c>
    </row>
    <row r="56" spans="1:8" x14ac:dyDescent="0.3">
      <c r="A56" t="s">
        <v>55</v>
      </c>
      <c r="B56" s="3">
        <f t="shared" si="2"/>
        <v>54</v>
      </c>
      <c r="C56" s="3">
        <v>18.346666666666671</v>
      </c>
      <c r="D56">
        <f t="shared" si="4"/>
        <v>13.536045544432081</v>
      </c>
      <c r="E56">
        <f t="shared" si="5"/>
        <v>4.8106211222345898</v>
      </c>
      <c r="G56">
        <f t="shared" si="8"/>
        <v>6.655890158524171</v>
      </c>
      <c r="H56">
        <f t="shared" si="1"/>
        <v>11.6907765081425</v>
      </c>
    </row>
    <row r="57" spans="1:8" x14ac:dyDescent="0.3">
      <c r="A57" t="s">
        <v>56</v>
      </c>
      <c r="B57" s="3">
        <f t="shared" si="2"/>
        <v>55</v>
      </c>
      <c r="C57" s="3">
        <v>20.355806451612899</v>
      </c>
      <c r="D57">
        <f t="shared" si="4"/>
        <v>13.444567049808429</v>
      </c>
      <c r="E57">
        <f t="shared" si="5"/>
        <v>6.9112394018044707</v>
      </c>
      <c r="G57">
        <f t="shared" si="8"/>
        <v>8.5320602090211928</v>
      </c>
      <c r="H57">
        <f t="shared" si="1"/>
        <v>11.823746242591707</v>
      </c>
    </row>
    <row r="58" spans="1:8" x14ac:dyDescent="0.3">
      <c r="A58" t="s">
        <v>57</v>
      </c>
      <c r="B58" s="3">
        <f t="shared" si="2"/>
        <v>56</v>
      </c>
      <c r="C58" s="3">
        <v>22.271612903225801</v>
      </c>
      <c r="D58">
        <f t="shared" si="4"/>
        <v>13.275124282712714</v>
      </c>
      <c r="E58">
        <f t="shared" si="5"/>
        <v>8.9964886205130874</v>
      </c>
      <c r="G58">
        <f t="shared" si="8"/>
        <v>8.1828999118656203</v>
      </c>
      <c r="H58">
        <f t="shared" si="1"/>
        <v>14.088712991360181</v>
      </c>
    </row>
    <row r="59" spans="1:8" x14ac:dyDescent="0.3">
      <c r="A59" t="s">
        <v>58</v>
      </c>
      <c r="B59" s="3">
        <f t="shared" si="2"/>
        <v>57</v>
      </c>
      <c r="C59" s="3">
        <v>18.702333333333339</v>
      </c>
      <c r="D59">
        <f t="shared" si="4"/>
        <v>13.173692268305171</v>
      </c>
      <c r="E59">
        <f t="shared" si="5"/>
        <v>5.5286410650281681</v>
      </c>
      <c r="G59">
        <f t="shared" si="8"/>
        <v>4.6430697222369357</v>
      </c>
      <c r="H59">
        <f t="shared" si="1"/>
        <v>14.059263611096403</v>
      </c>
    </row>
    <row r="60" spans="1:8" x14ac:dyDescent="0.3">
      <c r="A60" t="s">
        <v>59</v>
      </c>
      <c r="B60" s="3">
        <f t="shared" si="2"/>
        <v>58</v>
      </c>
      <c r="C60" s="3">
        <v>12.50806451612903</v>
      </c>
      <c r="D60">
        <f t="shared" si="4"/>
        <v>12.941371912354114</v>
      </c>
      <c r="E60">
        <f t="shared" si="5"/>
        <v>-0.43330739622508396</v>
      </c>
      <c r="G60">
        <f t="shared" si="8"/>
        <v>0.28804158912607242</v>
      </c>
      <c r="H60">
        <f t="shared" si="1"/>
        <v>12.220022927002958</v>
      </c>
    </row>
    <row r="61" spans="1:8" x14ac:dyDescent="0.3">
      <c r="A61" t="s">
        <v>60</v>
      </c>
      <c r="B61" s="3">
        <f t="shared" si="2"/>
        <v>59</v>
      </c>
      <c r="C61" s="3">
        <v>9.7256666666666653</v>
      </c>
      <c r="D61">
        <f t="shared" si="4"/>
        <v>12.608702094037469</v>
      </c>
      <c r="E61">
        <f t="shared" si="5"/>
        <v>-2.8830354273708032</v>
      </c>
      <c r="G61">
        <f t="shared" si="8"/>
        <v>-4.5304575117267296</v>
      </c>
      <c r="H61">
        <f t="shared" si="1"/>
        <v>14.256124178393396</v>
      </c>
    </row>
    <row r="62" spans="1:8" x14ac:dyDescent="0.3">
      <c r="A62" t="s">
        <v>61</v>
      </c>
      <c r="B62" s="3">
        <f t="shared" si="2"/>
        <v>60</v>
      </c>
      <c r="C62" s="3">
        <v>6.547741935483872</v>
      </c>
      <c r="D62">
        <f t="shared" si="4"/>
        <v>12.547122792962199</v>
      </c>
      <c r="E62">
        <f t="shared" si="5"/>
        <v>-5.9993808574783269</v>
      </c>
      <c r="G62">
        <f t="shared" si="8"/>
        <v>-6.78953143645791</v>
      </c>
      <c r="H62">
        <f t="shared" si="1"/>
        <v>13.337273371941782</v>
      </c>
    </row>
    <row r="63" spans="1:8" x14ac:dyDescent="0.3">
      <c r="A63" t="s">
        <v>62</v>
      </c>
      <c r="B63" s="3">
        <f t="shared" si="2"/>
        <v>61</v>
      </c>
      <c r="C63" s="3">
        <v>4.4458064516129028</v>
      </c>
      <c r="D63">
        <f t="shared" si="4"/>
        <v>12.573419835972951</v>
      </c>
      <c r="E63">
        <f t="shared" si="5"/>
        <v>-8.127613384360048</v>
      </c>
      <c r="G63">
        <f t="shared" si="8"/>
        <v>-7.897202135382642</v>
      </c>
      <c r="H63">
        <f t="shared" si="1"/>
        <v>12.343008586995545</v>
      </c>
    </row>
    <row r="64" spans="1:8" x14ac:dyDescent="0.3">
      <c r="A64" t="s">
        <v>63</v>
      </c>
      <c r="B64" s="3">
        <f t="shared" si="2"/>
        <v>62</v>
      </c>
      <c r="C64" s="3">
        <v>6.6542857142857139</v>
      </c>
      <c r="D64">
        <f t="shared" si="4"/>
        <v>12.407035427370801</v>
      </c>
      <c r="E64">
        <f t="shared" si="5"/>
        <v>-5.7527497130850866</v>
      </c>
      <c r="G64">
        <f t="shared" si="8"/>
        <v>-6.3609183279775898</v>
      </c>
      <c r="H64">
        <f t="shared" si="1"/>
        <v>13.015204042263303</v>
      </c>
    </row>
    <row r="65" spans="1:8" x14ac:dyDescent="0.3">
      <c r="A65" t="s">
        <v>64</v>
      </c>
      <c r="B65" s="3">
        <f t="shared" si="2"/>
        <v>63</v>
      </c>
      <c r="C65" s="3">
        <v>8.3080645161290327</v>
      </c>
      <c r="D65">
        <f t="shared" si="4"/>
        <v>12.25732619798012</v>
      </c>
      <c r="E65">
        <f t="shared" si="5"/>
        <v>-3.9492616818510875</v>
      </c>
      <c r="G65">
        <f t="shared" si="8"/>
        <v>-3.9201044651317458</v>
      </c>
      <c r="H65">
        <f t="shared" si="1"/>
        <v>12.228168981260779</v>
      </c>
    </row>
    <row r="66" spans="1:8" x14ac:dyDescent="0.3">
      <c r="A66" t="s">
        <v>65</v>
      </c>
      <c r="B66" s="3">
        <f t="shared" si="2"/>
        <v>64</v>
      </c>
      <c r="C66" s="3">
        <v>9.1848275862068967</v>
      </c>
      <c r="D66">
        <f t="shared" si="4"/>
        <v>12.252751377191588</v>
      </c>
      <c r="E66">
        <f t="shared" si="5"/>
        <v>-3.0679237909846915</v>
      </c>
      <c r="G66">
        <f t="shared" si="8"/>
        <v>-0.92534880452118851</v>
      </c>
      <c r="H66">
        <f t="shared" si="1"/>
        <v>10.110176390728085</v>
      </c>
    </row>
    <row r="67" spans="1:8" x14ac:dyDescent="0.3">
      <c r="A67" t="s">
        <v>66</v>
      </c>
      <c r="B67" s="3">
        <f t="shared" si="2"/>
        <v>65</v>
      </c>
      <c r="C67" s="3">
        <v>12.907096774193549</v>
      </c>
      <c r="D67">
        <f t="shared" si="4"/>
        <v>12.13209322306972</v>
      </c>
      <c r="E67">
        <f t="shared" si="5"/>
        <v>0.77500355112382913</v>
      </c>
      <c r="G67">
        <f t="shared" si="8"/>
        <v>2.1216010904238125</v>
      </c>
      <c r="H67">
        <f t="shared" si="1"/>
        <v>10.785495683769737</v>
      </c>
    </row>
    <row r="68" spans="1:8" x14ac:dyDescent="0.3">
      <c r="A68" t="s">
        <v>67</v>
      </c>
      <c r="B68" s="3">
        <f t="shared" si="2"/>
        <v>66</v>
      </c>
      <c r="C68" s="3">
        <v>19.561666666666671</v>
      </c>
      <c r="D68">
        <f>1/12*(1/2*C62+SUM(C63:C73)+1/2*C74)</f>
        <v>12.022254961420979</v>
      </c>
      <c r="E68">
        <f>C68-D68</f>
        <v>7.5394117052456924</v>
      </c>
      <c r="G68">
        <f t="shared" si="8"/>
        <v>6.655890158524171</v>
      </c>
      <c r="H68">
        <f t="shared" ref="H68:H74" si="9">C68-G68</f>
        <v>12.9057765081425</v>
      </c>
    </row>
    <row r="69" spans="1:8" x14ac:dyDescent="0.3">
      <c r="A69" t="s">
        <v>68</v>
      </c>
      <c r="B69" s="3">
        <f t="shared" ref="B69:B74" si="10">B68+1</f>
        <v>67</v>
      </c>
      <c r="C69" s="3">
        <v>19.771935483870969</v>
      </c>
      <c r="G69">
        <f t="shared" si="8"/>
        <v>8.5320602090211928</v>
      </c>
      <c r="H69">
        <f t="shared" si="9"/>
        <v>11.239875274849776</v>
      </c>
    </row>
    <row r="70" spans="1:8" x14ac:dyDescent="0.3">
      <c r="A70" t="s">
        <v>69</v>
      </c>
      <c r="B70" s="3">
        <f t="shared" si="10"/>
        <v>68</v>
      </c>
      <c r="C70" s="3">
        <v>18.86225806451613</v>
      </c>
      <c r="G70">
        <f t="shared" si="8"/>
        <v>8.1828999118656203</v>
      </c>
      <c r="H70">
        <f t="shared" si="9"/>
        <v>10.67935815265051</v>
      </c>
    </row>
    <row r="71" spans="1:8" x14ac:dyDescent="0.3">
      <c r="A71" t="s">
        <v>70</v>
      </c>
      <c r="B71" s="3">
        <f t="shared" si="10"/>
        <v>69</v>
      </c>
      <c r="C71" s="3">
        <v>18.518666666666661</v>
      </c>
      <c r="G71">
        <f t="shared" si="8"/>
        <v>4.6430697222369357</v>
      </c>
      <c r="H71">
        <f t="shared" si="9"/>
        <v>13.875596944429725</v>
      </c>
    </row>
    <row r="72" spans="1:8" x14ac:dyDescent="0.3">
      <c r="A72" t="s">
        <v>71</v>
      </c>
      <c r="B72" s="3">
        <f t="shared" si="10"/>
        <v>70</v>
      </c>
      <c r="C72" s="3">
        <v>12.58193548387097</v>
      </c>
      <c r="G72">
        <f t="shared" si="8"/>
        <v>0.28804158912607242</v>
      </c>
      <c r="H72">
        <f t="shared" si="9"/>
        <v>12.293893894744897</v>
      </c>
    </row>
    <row r="73" spans="1:8" x14ac:dyDescent="0.3">
      <c r="A73" t="s">
        <v>72</v>
      </c>
      <c r="B73" s="3">
        <f t="shared" si="10"/>
        <v>71</v>
      </c>
      <c r="C73" s="3">
        <v>6.7560000000000002</v>
      </c>
      <c r="G73">
        <f t="shared" si="8"/>
        <v>-4.5304575117267296</v>
      </c>
      <c r="H73">
        <f t="shared" si="9"/>
        <v>11.286457511726731</v>
      </c>
    </row>
    <row r="74" spans="1:8" x14ac:dyDescent="0.3">
      <c r="A74" t="s">
        <v>73</v>
      </c>
      <c r="B74" s="3">
        <f t="shared" si="10"/>
        <v>72</v>
      </c>
      <c r="C74" s="3">
        <v>6.8812903225806448</v>
      </c>
      <c r="G74">
        <f t="shared" si="8"/>
        <v>-6.78953143645791</v>
      </c>
      <c r="H74">
        <f t="shared" si="9"/>
        <v>13.670821759038555</v>
      </c>
    </row>
    <row r="75" spans="1:8" x14ac:dyDescent="0.3">
      <c r="B75" s="3"/>
      <c r="C75" s="3"/>
    </row>
    <row r="76" spans="1:8" x14ac:dyDescent="0.3">
      <c r="B76" s="3"/>
      <c r="C76" s="3"/>
    </row>
    <row r="77" spans="1:8" x14ac:dyDescent="0.3">
      <c r="A77" t="s">
        <v>233</v>
      </c>
      <c r="B77" s="3">
        <f>'Partie 2 - Régression linéaire'!K12</f>
        <v>11.991610565641198</v>
      </c>
      <c r="C77" s="3"/>
    </row>
    <row r="78" spans="1:8" x14ac:dyDescent="0.3">
      <c r="A78" t="s">
        <v>234</v>
      </c>
      <c r="B78" s="3">
        <f>'Partie 2 - Régression linéaire'!K13</f>
        <v>1.7692397602328637E-2</v>
      </c>
      <c r="C78" s="3"/>
    </row>
    <row r="79" spans="1:8" x14ac:dyDescent="0.3">
      <c r="B79" s="3"/>
      <c r="C79" s="3"/>
    </row>
    <row r="80" spans="1:8" ht="15" thickBot="1" x14ac:dyDescent="0.35">
      <c r="B80" s="3"/>
      <c r="C80" s="3"/>
    </row>
    <row r="81" spans="1:6" ht="15.6" thickTop="1" thickBot="1" x14ac:dyDescent="0.35">
      <c r="A81" s="1" t="s">
        <v>0</v>
      </c>
      <c r="B81" s="1" t="s">
        <v>99</v>
      </c>
      <c r="C81" s="1" t="s">
        <v>214</v>
      </c>
      <c r="D81" s="6" t="s">
        <v>235</v>
      </c>
      <c r="E81" s="6" t="s">
        <v>238</v>
      </c>
      <c r="F81" s="6" t="s">
        <v>239</v>
      </c>
    </row>
    <row r="82" spans="1:6" ht="15" thickTop="1" x14ac:dyDescent="0.3">
      <c r="A82" t="s">
        <v>74</v>
      </c>
      <c r="B82" s="3">
        <f>B74+1</f>
        <v>73</v>
      </c>
      <c r="C82" s="3">
        <v>4.6974193548387104</v>
      </c>
      <c r="D82" s="13">
        <f t="shared" ref="D82:D106" si="11">G15</f>
        <v>-7.897202135382642</v>
      </c>
      <c r="E82">
        <f>($B$77+$B$78*B82)+D82</f>
        <v>5.3859534552285453</v>
      </c>
      <c r="F82">
        <f>C82-E82</f>
        <v>-0.68853410038983487</v>
      </c>
    </row>
    <row r="83" spans="1:6" x14ac:dyDescent="0.3">
      <c r="A83" t="s">
        <v>75</v>
      </c>
      <c r="B83" s="3">
        <f t="shared" ref="B83:B106" si="12">B82+1</f>
        <v>74</v>
      </c>
      <c r="C83" s="3">
        <v>7.5321428571428566</v>
      </c>
      <c r="D83" s="13">
        <f t="shared" si="11"/>
        <v>-6.3609183279775898</v>
      </c>
      <c r="E83">
        <f t="shared" ref="E83:E106" si="13">($B$77+$B$78*B83)+D83</f>
        <v>6.9399296602359275</v>
      </c>
      <c r="F83">
        <f t="shared" ref="F83:F106" si="14">C83-E83</f>
        <v>0.59221319690692908</v>
      </c>
    </row>
    <row r="84" spans="1:6" x14ac:dyDescent="0.3">
      <c r="A84" t="s">
        <v>76</v>
      </c>
      <c r="B84" s="3">
        <f t="shared" si="12"/>
        <v>75</v>
      </c>
      <c r="C84" s="3">
        <v>9.6477419354838698</v>
      </c>
      <c r="D84" s="13">
        <f t="shared" si="11"/>
        <v>-3.9201044651317458</v>
      </c>
      <c r="E84">
        <f t="shared" si="13"/>
        <v>9.3984359206841006</v>
      </c>
      <c r="F84">
        <f t="shared" si="14"/>
        <v>0.24930601479976922</v>
      </c>
    </row>
    <row r="85" spans="1:6" x14ac:dyDescent="0.3">
      <c r="A85" t="s">
        <v>77</v>
      </c>
      <c r="B85" s="3">
        <f t="shared" si="12"/>
        <v>76</v>
      </c>
      <c r="C85" s="3">
        <v>11.231</v>
      </c>
      <c r="D85" s="13">
        <f t="shared" si="11"/>
        <v>-0.92534880452118851</v>
      </c>
      <c r="E85">
        <f t="shared" si="13"/>
        <v>12.410883978896985</v>
      </c>
      <c r="F85">
        <f t="shared" si="14"/>
        <v>-1.179883978896985</v>
      </c>
    </row>
    <row r="86" spans="1:6" x14ac:dyDescent="0.3">
      <c r="A86" t="s">
        <v>78</v>
      </c>
      <c r="B86" s="3">
        <f t="shared" si="12"/>
        <v>77</v>
      </c>
      <c r="C86" s="3">
        <v>16.722903225806451</v>
      </c>
      <c r="D86" s="13">
        <f t="shared" si="11"/>
        <v>2.1216010904238125</v>
      </c>
      <c r="E86">
        <f t="shared" si="13"/>
        <v>15.475526271444314</v>
      </c>
      <c r="F86">
        <f t="shared" si="14"/>
        <v>1.2473769543621369</v>
      </c>
    </row>
    <row r="87" spans="1:6" x14ac:dyDescent="0.3">
      <c r="A87" t="s">
        <v>79</v>
      </c>
      <c r="B87" s="3">
        <f t="shared" si="12"/>
        <v>78</v>
      </c>
      <c r="C87" s="3">
        <v>19.486333333333331</v>
      </c>
      <c r="D87" s="13">
        <f t="shared" si="11"/>
        <v>6.655890158524171</v>
      </c>
      <c r="E87">
        <f t="shared" si="13"/>
        <v>20.027507737147005</v>
      </c>
      <c r="F87">
        <f t="shared" si="14"/>
        <v>-0.54117440381367388</v>
      </c>
    </row>
    <row r="88" spans="1:6" x14ac:dyDescent="0.3">
      <c r="A88" t="s">
        <v>80</v>
      </c>
      <c r="B88" s="3">
        <f t="shared" si="12"/>
        <v>79</v>
      </c>
      <c r="C88" s="3">
        <v>21.850666666666669</v>
      </c>
      <c r="D88" s="13">
        <f t="shared" si="11"/>
        <v>8.5320602090211928</v>
      </c>
      <c r="E88">
        <f t="shared" si="13"/>
        <v>21.921370185246353</v>
      </c>
      <c r="F88">
        <f t="shared" si="14"/>
        <v>-7.0703518579684044E-2</v>
      </c>
    </row>
    <row r="89" spans="1:6" x14ac:dyDescent="0.3">
      <c r="A89" t="s">
        <v>81</v>
      </c>
      <c r="B89" s="3">
        <f t="shared" si="12"/>
        <v>80</v>
      </c>
      <c r="C89" s="3">
        <v>22.574000000000002</v>
      </c>
      <c r="D89" s="13">
        <f t="shared" si="11"/>
        <v>8.1828999118656203</v>
      </c>
      <c r="E89">
        <f t="shared" si="13"/>
        <v>21.589902285693107</v>
      </c>
      <c r="F89">
        <f t="shared" si="14"/>
        <v>0.98409771430689474</v>
      </c>
    </row>
    <row r="90" spans="1:6" x14ac:dyDescent="0.3">
      <c r="A90" t="s">
        <v>82</v>
      </c>
      <c r="B90" s="3">
        <f t="shared" si="12"/>
        <v>81</v>
      </c>
      <c r="C90" s="3">
        <v>16.839333333333329</v>
      </c>
      <c r="D90" s="13">
        <f t="shared" si="11"/>
        <v>4.6430697222369357</v>
      </c>
      <c r="E90">
        <f t="shared" si="13"/>
        <v>18.067764493666751</v>
      </c>
      <c r="F90">
        <f t="shared" si="14"/>
        <v>-1.2284311603334217</v>
      </c>
    </row>
    <row r="91" spans="1:6" x14ac:dyDescent="0.3">
      <c r="A91" t="s">
        <v>83</v>
      </c>
      <c r="B91" s="3">
        <f t="shared" si="12"/>
        <v>82</v>
      </c>
      <c r="C91" s="3">
        <v>15.84225806451613</v>
      </c>
      <c r="D91" s="13">
        <f t="shared" si="11"/>
        <v>0.28804158912607242</v>
      </c>
      <c r="E91">
        <f t="shared" si="13"/>
        <v>13.730428758158217</v>
      </c>
      <c r="F91">
        <f t="shared" si="14"/>
        <v>2.1118293063579134</v>
      </c>
    </row>
    <row r="92" spans="1:6" x14ac:dyDescent="0.3">
      <c r="A92" t="s">
        <v>84</v>
      </c>
      <c r="B92" s="3">
        <f t="shared" si="12"/>
        <v>83</v>
      </c>
      <c r="C92" s="3">
        <v>9.7556666666666665</v>
      </c>
      <c r="D92" s="13">
        <f t="shared" si="11"/>
        <v>-4.5304575117267296</v>
      </c>
      <c r="E92">
        <f t="shared" si="13"/>
        <v>8.9296220549077461</v>
      </c>
      <c r="F92">
        <f t="shared" si="14"/>
        <v>0.82604461175892041</v>
      </c>
    </row>
    <row r="93" spans="1:6" x14ac:dyDescent="0.3">
      <c r="A93" t="s">
        <v>85</v>
      </c>
      <c r="B93" s="3">
        <f t="shared" si="12"/>
        <v>84</v>
      </c>
      <c r="C93" s="3">
        <v>5.0790322580645162</v>
      </c>
      <c r="D93" s="13">
        <f t="shared" si="11"/>
        <v>-6.78953143645791</v>
      </c>
      <c r="E93">
        <f t="shared" si="13"/>
        <v>6.688240527778893</v>
      </c>
      <c r="F93">
        <f t="shared" si="14"/>
        <v>-1.6092082697143768</v>
      </c>
    </row>
    <row r="94" spans="1:6" x14ac:dyDescent="0.3">
      <c r="A94" t="s">
        <v>86</v>
      </c>
      <c r="B94" s="3">
        <f t="shared" si="12"/>
        <v>85</v>
      </c>
      <c r="C94" s="3">
        <v>5.9590000000000014</v>
      </c>
      <c r="D94">
        <f t="shared" si="11"/>
        <v>-7.897202135382642</v>
      </c>
      <c r="E94">
        <f t="shared" si="13"/>
        <v>5.5982622264564892</v>
      </c>
      <c r="F94">
        <f t="shared" si="14"/>
        <v>0.36073777354351222</v>
      </c>
    </row>
    <row r="95" spans="1:6" x14ac:dyDescent="0.3">
      <c r="A95" t="s">
        <v>87</v>
      </c>
      <c r="B95" s="3">
        <f t="shared" si="12"/>
        <v>86</v>
      </c>
      <c r="C95" s="3">
        <v>6.7666666666666666</v>
      </c>
      <c r="D95">
        <f t="shared" si="11"/>
        <v>-6.3609183279775898</v>
      </c>
      <c r="E95">
        <f t="shared" si="13"/>
        <v>7.1522384314638714</v>
      </c>
      <c r="F95">
        <f t="shared" si="14"/>
        <v>-0.38557176479720479</v>
      </c>
    </row>
    <row r="96" spans="1:6" x14ac:dyDescent="0.3">
      <c r="A96" t="s">
        <v>88</v>
      </c>
      <c r="B96" s="3">
        <f t="shared" si="12"/>
        <v>87</v>
      </c>
      <c r="C96" s="3">
        <v>9.2912903225806449</v>
      </c>
      <c r="D96">
        <f t="shared" si="11"/>
        <v>-3.9201044651317458</v>
      </c>
      <c r="E96">
        <f t="shared" si="13"/>
        <v>9.6107446919120427</v>
      </c>
      <c r="F96">
        <f t="shared" si="14"/>
        <v>-0.31945436933139781</v>
      </c>
    </row>
    <row r="97" spans="1:6" x14ac:dyDescent="0.3">
      <c r="A97" t="s">
        <v>89</v>
      </c>
      <c r="B97" s="3">
        <f t="shared" si="12"/>
        <v>88</v>
      </c>
      <c r="C97" s="3">
        <v>10.509333333333331</v>
      </c>
      <c r="D97">
        <f t="shared" si="11"/>
        <v>-0.92534880452118851</v>
      </c>
      <c r="E97">
        <f t="shared" si="13"/>
        <v>12.623192750124929</v>
      </c>
      <c r="F97">
        <f t="shared" si="14"/>
        <v>-2.1138594167915983</v>
      </c>
    </row>
    <row r="98" spans="1:6" x14ac:dyDescent="0.3">
      <c r="A98" t="s">
        <v>90</v>
      </c>
      <c r="B98" s="3">
        <f t="shared" si="12"/>
        <v>89</v>
      </c>
      <c r="C98" s="3">
        <v>15.137419354838711</v>
      </c>
      <c r="D98">
        <f t="shared" si="11"/>
        <v>2.1216010904238125</v>
      </c>
      <c r="E98">
        <f t="shared" si="13"/>
        <v>15.687835042672258</v>
      </c>
      <c r="F98">
        <f t="shared" si="14"/>
        <v>-0.55041568783354755</v>
      </c>
    </row>
    <row r="99" spans="1:6" x14ac:dyDescent="0.3">
      <c r="A99" t="s">
        <v>91</v>
      </c>
      <c r="B99" s="3">
        <f t="shared" si="12"/>
        <v>90</v>
      </c>
      <c r="C99" s="3">
        <v>21.315999999999999</v>
      </c>
      <c r="D99">
        <f t="shared" si="11"/>
        <v>6.655890158524171</v>
      </c>
      <c r="E99">
        <f t="shared" si="13"/>
        <v>20.239816508374943</v>
      </c>
      <c r="F99">
        <f t="shared" si="14"/>
        <v>1.0761834916250557</v>
      </c>
    </row>
    <row r="100" spans="1:6" x14ac:dyDescent="0.3">
      <c r="A100" t="s">
        <v>92</v>
      </c>
      <c r="B100" s="3">
        <f t="shared" si="12"/>
        <v>91</v>
      </c>
      <c r="C100" s="3">
        <v>20.54774193548387</v>
      </c>
      <c r="D100">
        <f t="shared" si="11"/>
        <v>8.5320602090211928</v>
      </c>
      <c r="E100">
        <f t="shared" si="13"/>
        <v>22.133678956474299</v>
      </c>
      <c r="F100">
        <f t="shared" si="14"/>
        <v>-1.5859370209904284</v>
      </c>
    </row>
    <row r="101" spans="1:6" x14ac:dyDescent="0.3">
      <c r="A101" t="s">
        <v>93</v>
      </c>
      <c r="B101" s="3">
        <f t="shared" si="12"/>
        <v>92</v>
      </c>
      <c r="C101" s="3">
        <v>20.280333333333331</v>
      </c>
      <c r="D101">
        <f t="shared" si="11"/>
        <v>8.1828999118656203</v>
      </c>
      <c r="E101">
        <f t="shared" si="13"/>
        <v>21.802211056921053</v>
      </c>
      <c r="F101">
        <f t="shared" si="14"/>
        <v>-1.5218777235877212</v>
      </c>
    </row>
    <row r="102" spans="1:6" x14ac:dyDescent="0.3">
      <c r="A102" t="s">
        <v>94</v>
      </c>
      <c r="B102" s="3">
        <f t="shared" si="12"/>
        <v>93</v>
      </c>
      <c r="C102" s="3">
        <v>20.616</v>
      </c>
      <c r="D102">
        <f t="shared" si="11"/>
        <v>4.6430697222369357</v>
      </c>
      <c r="E102">
        <f t="shared" si="13"/>
        <v>18.280073264894696</v>
      </c>
      <c r="F102">
        <f t="shared" si="14"/>
        <v>2.3359267351053035</v>
      </c>
    </row>
    <row r="103" spans="1:6" x14ac:dyDescent="0.3">
      <c r="A103" t="s">
        <v>95</v>
      </c>
      <c r="B103" s="3">
        <f t="shared" si="12"/>
        <v>94</v>
      </c>
      <c r="C103" s="3">
        <v>15.12766666666667</v>
      </c>
      <c r="D103">
        <f t="shared" si="11"/>
        <v>0.28804158912607242</v>
      </c>
      <c r="E103">
        <f t="shared" si="13"/>
        <v>13.942737529386161</v>
      </c>
      <c r="F103">
        <f t="shared" si="14"/>
        <v>1.1849291372805091</v>
      </c>
    </row>
    <row r="104" spans="1:6" x14ac:dyDescent="0.3">
      <c r="A104" t="s">
        <v>96</v>
      </c>
      <c r="B104" s="3">
        <f t="shared" si="12"/>
        <v>95</v>
      </c>
      <c r="C104" s="3">
        <v>9.2463333333333324</v>
      </c>
      <c r="D104">
        <f t="shared" si="11"/>
        <v>-4.5304575117267296</v>
      </c>
      <c r="E104">
        <f t="shared" si="13"/>
        <v>9.1419308261356882</v>
      </c>
      <c r="F104">
        <f t="shared" si="14"/>
        <v>0.10440250719764421</v>
      </c>
    </row>
    <row r="105" spans="1:6" x14ac:dyDescent="0.3">
      <c r="A105" t="s">
        <v>97</v>
      </c>
      <c r="B105" s="3">
        <f t="shared" si="12"/>
        <v>96</v>
      </c>
      <c r="C105" s="3">
        <v>7.5361290322580654</v>
      </c>
      <c r="D105">
        <f t="shared" si="11"/>
        <v>-6.78953143645791</v>
      </c>
      <c r="E105">
        <f t="shared" si="13"/>
        <v>6.9005492990068369</v>
      </c>
      <c r="F105">
        <f t="shared" si="14"/>
        <v>0.63557973325122852</v>
      </c>
    </row>
    <row r="106" spans="1:6" x14ac:dyDescent="0.3">
      <c r="A106" t="s">
        <v>98</v>
      </c>
      <c r="B106" s="3">
        <f t="shared" si="12"/>
        <v>97</v>
      </c>
      <c r="C106" s="3">
        <v>4.5996774193548386</v>
      </c>
      <c r="D106">
        <f t="shared" si="11"/>
        <v>-7.897202135382642</v>
      </c>
      <c r="E106">
        <f t="shared" si="13"/>
        <v>5.8105709976844331</v>
      </c>
      <c r="F106">
        <f t="shared" si="14"/>
        <v>-1.2108935783295944</v>
      </c>
    </row>
    <row r="107" spans="1:6" x14ac:dyDescent="0.3">
      <c r="F107" s="16">
        <f>SUM(F82:F106)</f>
        <v>-1.2973178168936519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4CB-2D22-4FB7-85E2-8A4AE2A9B251}">
  <dimension ref="A1:B73"/>
  <sheetViews>
    <sheetView topLeftCell="A2" workbookViewId="0">
      <selection activeCell="F16" sqref="F16"/>
    </sheetView>
  </sheetViews>
  <sheetFormatPr defaultRowHeight="14.4" x14ac:dyDescent="0.3"/>
  <cols>
    <col min="2" max="2" width="14.21875" bestFit="1" customWidth="1"/>
  </cols>
  <sheetData>
    <row r="1" spans="1:2" ht="15.6" thickTop="1" thickBot="1" x14ac:dyDescent="0.35">
      <c r="A1" s="20" t="s">
        <v>99</v>
      </c>
      <c r="B1" s="6" t="s">
        <v>221</v>
      </c>
    </row>
    <row r="2" spans="1:2" ht="15" thickTop="1" x14ac:dyDescent="0.3">
      <c r="A2" s="3">
        <v>1</v>
      </c>
      <c r="B2">
        <f>'Partie 2 - Moyennes Mobiles'!H3</f>
        <v>13.432040845060062</v>
      </c>
    </row>
    <row r="3" spans="1:2" x14ac:dyDescent="0.3">
      <c r="A3" s="3">
        <f>A2+1</f>
        <v>2</v>
      </c>
      <c r="B3">
        <f>'Partie 2 - Moyennes Mobiles'!H4</f>
        <v>12.499194190046556</v>
      </c>
    </row>
    <row r="4" spans="1:2" x14ac:dyDescent="0.3">
      <c r="A4" s="3">
        <f t="shared" ref="A4:A67" si="0">A3+1</f>
        <v>3</v>
      </c>
      <c r="B4">
        <f>'Partie 2 - Moyennes Mobiles'!H5</f>
        <v>10.71139478771239</v>
      </c>
    </row>
    <row r="5" spans="1:2" x14ac:dyDescent="0.3">
      <c r="A5" s="3">
        <f t="shared" si="0"/>
        <v>4</v>
      </c>
      <c r="B5">
        <f>'Partie 2 - Moyennes Mobiles'!H6</f>
        <v>10.80834880452119</v>
      </c>
    </row>
    <row r="6" spans="1:2" x14ac:dyDescent="0.3">
      <c r="A6" s="3">
        <f t="shared" si="0"/>
        <v>5</v>
      </c>
      <c r="B6">
        <f>'Partie 2 - Moyennes Mobiles'!H7</f>
        <v>12.290656974092318</v>
      </c>
    </row>
    <row r="7" spans="1:2" x14ac:dyDescent="0.3">
      <c r="A7" s="3">
        <f t="shared" si="0"/>
        <v>6</v>
      </c>
      <c r="B7">
        <f>'Partie 2 - Moyennes Mobiles'!H8</f>
        <v>10.92077650814249</v>
      </c>
    </row>
    <row r="8" spans="1:2" x14ac:dyDescent="0.3">
      <c r="A8" s="3">
        <f t="shared" si="0"/>
        <v>7</v>
      </c>
      <c r="B8">
        <f>'Partie 2 - Moyennes Mobiles'!H9</f>
        <v>11.793423661946548</v>
      </c>
    </row>
    <row r="9" spans="1:2" x14ac:dyDescent="0.3">
      <c r="A9" s="3">
        <f t="shared" si="0"/>
        <v>8</v>
      </c>
      <c r="B9">
        <f>'Partie 2 - Moyennes Mobiles'!H10</f>
        <v>12.73677750748922</v>
      </c>
    </row>
    <row r="10" spans="1:2" x14ac:dyDescent="0.3">
      <c r="A10" s="3">
        <f t="shared" si="0"/>
        <v>9</v>
      </c>
      <c r="B10">
        <f>'Partie 2 - Moyennes Mobiles'!H11</f>
        <v>14.138930277763064</v>
      </c>
    </row>
    <row r="11" spans="1:2" x14ac:dyDescent="0.3">
      <c r="A11" s="3">
        <f t="shared" si="0"/>
        <v>10</v>
      </c>
      <c r="B11">
        <f>'Partie 2 - Moyennes Mobiles'!H12</f>
        <v>11.171313249583608</v>
      </c>
    </row>
    <row r="12" spans="1:2" x14ac:dyDescent="0.3">
      <c r="A12" s="3">
        <f t="shared" si="0"/>
        <v>11</v>
      </c>
      <c r="B12">
        <f>'Partie 2 - Moyennes Mobiles'!H13</f>
        <v>12.187790845060062</v>
      </c>
    </row>
    <row r="13" spans="1:2" x14ac:dyDescent="0.3">
      <c r="A13" s="3">
        <f t="shared" si="0"/>
        <v>12</v>
      </c>
      <c r="B13">
        <f>'Partie 2 - Moyennes Mobiles'!H14</f>
        <v>11.24727337194178</v>
      </c>
    </row>
    <row r="14" spans="1:2" x14ac:dyDescent="0.3">
      <c r="A14" s="3">
        <f t="shared" si="0"/>
        <v>13</v>
      </c>
      <c r="B14">
        <f>'Partie 2 - Moyennes Mobiles'!H15</f>
        <v>9.8472021353826413</v>
      </c>
    </row>
    <row r="15" spans="1:2" x14ac:dyDescent="0.3">
      <c r="A15" s="3">
        <f t="shared" si="0"/>
        <v>14</v>
      </c>
      <c r="B15">
        <f>'Partie 2 - Moyennes Mobiles'!H16</f>
        <v>13.645204042263305</v>
      </c>
    </row>
    <row r="16" spans="1:2" x14ac:dyDescent="0.3">
      <c r="A16" s="3">
        <f t="shared" si="0"/>
        <v>15</v>
      </c>
      <c r="B16">
        <f>'Partie 2 - Moyennes Mobiles'!H17</f>
        <v>14.413007690938194</v>
      </c>
    </row>
    <row r="17" spans="1:2" x14ac:dyDescent="0.3">
      <c r="A17" s="3">
        <f t="shared" si="0"/>
        <v>16</v>
      </c>
      <c r="B17">
        <f>'Partie 2 - Moyennes Mobiles'!H18</f>
        <v>11.416015471187858</v>
      </c>
    </row>
    <row r="18" spans="1:2" x14ac:dyDescent="0.3">
      <c r="A18" s="3">
        <f t="shared" si="0"/>
        <v>17</v>
      </c>
      <c r="B18">
        <f>'Partie 2 - Moyennes Mobiles'!H19</f>
        <v>14.035173103124578</v>
      </c>
    </row>
    <row r="19" spans="1:2" x14ac:dyDescent="0.3">
      <c r="A19" s="3">
        <f t="shared" si="0"/>
        <v>18</v>
      </c>
      <c r="B19">
        <f>'Partie 2 - Moyennes Mobiles'!H20</f>
        <v>13.710443174809159</v>
      </c>
    </row>
    <row r="20" spans="1:2" x14ac:dyDescent="0.3">
      <c r="A20" s="3">
        <f t="shared" si="0"/>
        <v>19</v>
      </c>
      <c r="B20">
        <f>'Partie 2 - Moyennes Mobiles'!H21</f>
        <v>12.220843016785256</v>
      </c>
    </row>
    <row r="21" spans="1:2" x14ac:dyDescent="0.3">
      <c r="A21" s="3">
        <f t="shared" si="0"/>
        <v>20</v>
      </c>
      <c r="B21">
        <f>'Partie 2 - Moyennes Mobiles'!H22</f>
        <v>11.461938797811799</v>
      </c>
    </row>
    <row r="22" spans="1:2" x14ac:dyDescent="0.3">
      <c r="A22" s="3">
        <f t="shared" si="0"/>
        <v>21</v>
      </c>
      <c r="B22">
        <f>'Partie 2 - Moyennes Mobiles'!H23</f>
        <v>10.818930277763064</v>
      </c>
    </row>
    <row r="23" spans="1:2" x14ac:dyDescent="0.3">
      <c r="A23" s="3">
        <f t="shared" si="0"/>
        <v>22</v>
      </c>
      <c r="B23">
        <f>'Partie 2 - Moyennes Mobiles'!H24</f>
        <v>13.757119701196508</v>
      </c>
    </row>
    <row r="24" spans="1:2" x14ac:dyDescent="0.3">
      <c r="A24" s="3">
        <f t="shared" si="0"/>
        <v>23</v>
      </c>
      <c r="B24">
        <f>'Partie 2 - Moyennes Mobiles'!H25</f>
        <v>12.279790845060063</v>
      </c>
    </row>
    <row r="25" spans="1:2" x14ac:dyDescent="0.3">
      <c r="A25" s="3">
        <f t="shared" si="0"/>
        <v>24</v>
      </c>
      <c r="B25">
        <f>'Partie 2 - Moyennes Mobiles'!H26</f>
        <v>12.132434662264361</v>
      </c>
    </row>
    <row r="26" spans="1:2" x14ac:dyDescent="0.3">
      <c r="A26" s="3">
        <f t="shared" si="0"/>
        <v>25</v>
      </c>
      <c r="B26">
        <f>'Partie 2 - Moyennes Mobiles'!H27</f>
        <v>15.475589232156835</v>
      </c>
    </row>
    <row r="27" spans="1:2" x14ac:dyDescent="0.3">
      <c r="A27" s="3">
        <f t="shared" si="0"/>
        <v>26</v>
      </c>
      <c r="B27">
        <f>'Partie 2 - Moyennes Mobiles'!H28</f>
        <v>8.1448468994061614</v>
      </c>
    </row>
    <row r="28" spans="1:2" x14ac:dyDescent="0.3">
      <c r="A28" s="3">
        <f t="shared" si="0"/>
        <v>27</v>
      </c>
      <c r="B28">
        <f>'Partie 2 - Moyennes Mobiles'!H29</f>
        <v>11.169136723196262</v>
      </c>
    </row>
    <row r="29" spans="1:2" x14ac:dyDescent="0.3">
      <c r="A29" s="3">
        <f t="shared" si="0"/>
        <v>28</v>
      </c>
      <c r="B29">
        <f>'Partie 2 - Moyennes Mobiles'!H30</f>
        <v>14.507015471187859</v>
      </c>
    </row>
    <row r="30" spans="1:2" x14ac:dyDescent="0.3">
      <c r="A30" s="3">
        <f t="shared" si="0"/>
        <v>29</v>
      </c>
      <c r="B30">
        <f>'Partie 2 - Moyennes Mobiles'!H31</f>
        <v>14.290011812801996</v>
      </c>
    </row>
    <row r="31" spans="1:2" x14ac:dyDescent="0.3">
      <c r="A31" s="3">
        <f t="shared" si="0"/>
        <v>30</v>
      </c>
      <c r="B31">
        <f>'Partie 2 - Moyennes Mobiles'!H32</f>
        <v>12.668109841475831</v>
      </c>
    </row>
    <row r="32" spans="1:2" x14ac:dyDescent="0.3">
      <c r="A32" s="3">
        <f t="shared" si="0"/>
        <v>31</v>
      </c>
      <c r="B32">
        <f>'Partie 2 - Moyennes Mobiles'!H33</f>
        <v>14.757617210333649</v>
      </c>
    </row>
    <row r="33" spans="1:2" x14ac:dyDescent="0.3">
      <c r="A33" s="3">
        <f t="shared" si="0"/>
        <v>32</v>
      </c>
      <c r="B33">
        <f>'Partie 2 - Moyennes Mobiles'!H34</f>
        <v>12.942906539747279</v>
      </c>
    </row>
    <row r="34" spans="1:2" x14ac:dyDescent="0.3">
      <c r="A34" s="3">
        <f t="shared" si="0"/>
        <v>33</v>
      </c>
      <c r="B34">
        <f>'Partie 2 - Moyennes Mobiles'!H35</f>
        <v>12.407596944429725</v>
      </c>
    </row>
    <row r="35" spans="1:2" x14ac:dyDescent="0.3">
      <c r="A35" s="3">
        <f t="shared" si="0"/>
        <v>34</v>
      </c>
      <c r="B35">
        <f>'Partie 2 - Moyennes Mobiles'!H36</f>
        <v>13.661958410873927</v>
      </c>
    </row>
    <row r="36" spans="1:2" x14ac:dyDescent="0.3">
      <c r="A36" s="3">
        <f t="shared" si="0"/>
        <v>35</v>
      </c>
      <c r="B36">
        <f>'Partie 2 - Moyennes Mobiles'!H37</f>
        <v>12.552790845060063</v>
      </c>
    </row>
    <row r="37" spans="1:2" x14ac:dyDescent="0.3">
      <c r="A37" s="3">
        <f t="shared" si="0"/>
        <v>36</v>
      </c>
      <c r="B37">
        <f>'Partie 2 - Moyennes Mobiles'!H38</f>
        <v>13.545983049361135</v>
      </c>
    </row>
    <row r="38" spans="1:2" x14ac:dyDescent="0.3">
      <c r="A38" s="3">
        <f t="shared" si="0"/>
        <v>37</v>
      </c>
      <c r="B38">
        <f>'Partie 2 - Moyennes Mobiles'!H39</f>
        <v>12.013008586995547</v>
      </c>
    </row>
    <row r="39" spans="1:2" x14ac:dyDescent="0.3">
      <c r="A39" s="3">
        <f t="shared" si="0"/>
        <v>38</v>
      </c>
      <c r="B39">
        <f>'Partie 2 - Moyennes Mobiles'!H40</f>
        <v>13.859489756549019</v>
      </c>
    </row>
    <row r="40" spans="1:2" x14ac:dyDescent="0.3">
      <c r="A40" s="3">
        <f t="shared" si="0"/>
        <v>39</v>
      </c>
      <c r="B40">
        <f>'Partie 2 - Moyennes Mobiles'!H41</f>
        <v>13.410104465131745</v>
      </c>
    </row>
    <row r="41" spans="1:2" x14ac:dyDescent="0.3">
      <c r="A41" s="3">
        <f t="shared" si="0"/>
        <v>40</v>
      </c>
      <c r="B41">
        <f>'Partie 2 - Moyennes Mobiles'!H42</f>
        <v>12.33434880452119</v>
      </c>
    </row>
    <row r="42" spans="1:2" x14ac:dyDescent="0.3">
      <c r="A42" s="3">
        <f t="shared" si="0"/>
        <v>41</v>
      </c>
      <c r="B42">
        <f>'Partie 2 - Moyennes Mobiles'!H43</f>
        <v>11.189044070866508</v>
      </c>
    </row>
    <row r="43" spans="1:2" x14ac:dyDescent="0.3">
      <c r="A43" s="3">
        <f t="shared" si="0"/>
        <v>42</v>
      </c>
      <c r="B43">
        <f>'Partie 2 - Moyennes Mobiles'!H44</f>
        <v>12.866443174809158</v>
      </c>
    </row>
    <row r="44" spans="1:2" x14ac:dyDescent="0.3">
      <c r="A44" s="3">
        <f t="shared" si="0"/>
        <v>43</v>
      </c>
      <c r="B44">
        <f>'Partie 2 - Moyennes Mobiles'!H45</f>
        <v>13.260197855494937</v>
      </c>
    </row>
    <row r="45" spans="1:2" x14ac:dyDescent="0.3">
      <c r="A45" s="3">
        <f t="shared" si="0"/>
        <v>44</v>
      </c>
      <c r="B45">
        <f>'Partie 2 - Moyennes Mobiles'!H46</f>
        <v>12.601616217166638</v>
      </c>
    </row>
    <row r="46" spans="1:2" x14ac:dyDescent="0.3">
      <c r="A46" s="3">
        <f t="shared" si="0"/>
        <v>45</v>
      </c>
      <c r="B46">
        <f>'Partie 2 - Moyennes Mobiles'!H47</f>
        <v>12.491930277763066</v>
      </c>
    </row>
    <row r="47" spans="1:2" x14ac:dyDescent="0.3">
      <c r="A47" s="3">
        <f t="shared" si="0"/>
        <v>46</v>
      </c>
      <c r="B47">
        <f>'Partie 2 - Moyennes Mobiles'!H48</f>
        <v>13.140345507648117</v>
      </c>
    </row>
    <row r="48" spans="1:2" x14ac:dyDescent="0.3">
      <c r="A48" s="3">
        <f t="shared" si="0"/>
        <v>47</v>
      </c>
      <c r="B48">
        <f>'Partie 2 - Moyennes Mobiles'!H49</f>
        <v>12.58245751172673</v>
      </c>
    </row>
    <row r="49" spans="1:2" x14ac:dyDescent="0.3">
      <c r="A49" s="3">
        <f t="shared" si="0"/>
        <v>48</v>
      </c>
      <c r="B49">
        <f>'Partie 2 - Moyennes Mobiles'!H50</f>
        <v>13.615983049361137</v>
      </c>
    </row>
    <row r="50" spans="1:2" x14ac:dyDescent="0.3">
      <c r="A50" s="3">
        <f t="shared" si="0"/>
        <v>49</v>
      </c>
      <c r="B50">
        <f>'Partie 2 - Moyennes Mobiles'!H51</f>
        <v>14.259782780543933</v>
      </c>
    </row>
    <row r="51" spans="1:2" x14ac:dyDescent="0.3">
      <c r="A51" s="3">
        <f t="shared" si="0"/>
        <v>50</v>
      </c>
      <c r="B51">
        <f>'Partie 2 - Moyennes Mobiles'!H52</f>
        <v>15.165056259012072</v>
      </c>
    </row>
    <row r="52" spans="1:2" x14ac:dyDescent="0.3">
      <c r="A52" s="3">
        <f t="shared" si="0"/>
        <v>51</v>
      </c>
      <c r="B52">
        <f>'Partie 2 - Moyennes Mobiles'!H53</f>
        <v>12.512685110293035</v>
      </c>
    </row>
    <row r="53" spans="1:2" x14ac:dyDescent="0.3">
      <c r="A53" s="3">
        <f t="shared" si="0"/>
        <v>52</v>
      </c>
      <c r="B53">
        <f>'Partie 2 - Moyennes Mobiles'!H54</f>
        <v>15.40134880452119</v>
      </c>
    </row>
    <row r="54" spans="1:2" x14ac:dyDescent="0.3">
      <c r="A54" s="3">
        <f t="shared" si="0"/>
        <v>53</v>
      </c>
      <c r="B54">
        <f>'Partie 2 - Moyennes Mobiles'!H55</f>
        <v>13.478398909576187</v>
      </c>
    </row>
    <row r="55" spans="1:2" x14ac:dyDescent="0.3">
      <c r="A55" s="3">
        <f t="shared" si="0"/>
        <v>54</v>
      </c>
      <c r="B55">
        <f>'Partie 2 - Moyennes Mobiles'!H56</f>
        <v>11.6907765081425</v>
      </c>
    </row>
    <row r="56" spans="1:2" x14ac:dyDescent="0.3">
      <c r="A56" s="3">
        <f t="shared" si="0"/>
        <v>55</v>
      </c>
      <c r="B56">
        <f>'Partie 2 - Moyennes Mobiles'!H57</f>
        <v>11.823746242591707</v>
      </c>
    </row>
    <row r="57" spans="1:2" x14ac:dyDescent="0.3">
      <c r="A57" s="3">
        <f t="shared" si="0"/>
        <v>56</v>
      </c>
      <c r="B57">
        <f>'Partie 2 - Moyennes Mobiles'!H58</f>
        <v>14.088712991360181</v>
      </c>
    </row>
    <row r="58" spans="1:2" x14ac:dyDescent="0.3">
      <c r="A58" s="3">
        <f t="shared" si="0"/>
        <v>57</v>
      </c>
      <c r="B58">
        <f>'Partie 2 - Moyennes Mobiles'!H59</f>
        <v>14.059263611096403</v>
      </c>
    </row>
    <row r="59" spans="1:2" x14ac:dyDescent="0.3">
      <c r="A59" s="3">
        <f t="shared" si="0"/>
        <v>58</v>
      </c>
      <c r="B59">
        <f>'Partie 2 - Moyennes Mobiles'!H60</f>
        <v>12.220022927002958</v>
      </c>
    </row>
    <row r="60" spans="1:2" x14ac:dyDescent="0.3">
      <c r="A60" s="3">
        <f t="shared" si="0"/>
        <v>59</v>
      </c>
      <c r="B60">
        <f>'Partie 2 - Moyennes Mobiles'!H61</f>
        <v>14.256124178393396</v>
      </c>
    </row>
    <row r="61" spans="1:2" x14ac:dyDescent="0.3">
      <c r="A61" s="3">
        <f t="shared" si="0"/>
        <v>60</v>
      </c>
      <c r="B61">
        <f>'Partie 2 - Moyennes Mobiles'!H62</f>
        <v>13.337273371941782</v>
      </c>
    </row>
    <row r="62" spans="1:2" x14ac:dyDescent="0.3">
      <c r="A62" s="3">
        <f t="shared" si="0"/>
        <v>61</v>
      </c>
      <c r="B62">
        <f>'Partie 2 - Moyennes Mobiles'!H63</f>
        <v>12.343008586995545</v>
      </c>
    </row>
    <row r="63" spans="1:2" x14ac:dyDescent="0.3">
      <c r="A63" s="3">
        <f t="shared" si="0"/>
        <v>62</v>
      </c>
      <c r="B63">
        <f>'Partie 2 - Moyennes Mobiles'!H64</f>
        <v>13.015204042263303</v>
      </c>
    </row>
    <row r="64" spans="1:2" x14ac:dyDescent="0.3">
      <c r="A64" s="3">
        <f t="shared" si="0"/>
        <v>63</v>
      </c>
      <c r="B64">
        <f>'Partie 2 - Moyennes Mobiles'!H65</f>
        <v>12.228168981260779</v>
      </c>
    </row>
    <row r="65" spans="1:2" x14ac:dyDescent="0.3">
      <c r="A65" s="3">
        <f t="shared" si="0"/>
        <v>64</v>
      </c>
      <c r="B65">
        <f>'Partie 2 - Moyennes Mobiles'!H66</f>
        <v>10.110176390728085</v>
      </c>
    </row>
    <row r="66" spans="1:2" x14ac:dyDescent="0.3">
      <c r="A66" s="3">
        <f t="shared" si="0"/>
        <v>65</v>
      </c>
      <c r="B66">
        <f>'Partie 2 - Moyennes Mobiles'!H67</f>
        <v>10.785495683769737</v>
      </c>
    </row>
    <row r="67" spans="1:2" x14ac:dyDescent="0.3">
      <c r="A67" s="3">
        <f t="shared" si="0"/>
        <v>66</v>
      </c>
      <c r="B67">
        <f>'Partie 2 - Moyennes Mobiles'!H68</f>
        <v>12.9057765081425</v>
      </c>
    </row>
    <row r="68" spans="1:2" x14ac:dyDescent="0.3">
      <c r="A68" s="3">
        <f t="shared" ref="A68:A73" si="1">A67+1</f>
        <v>67</v>
      </c>
      <c r="B68">
        <f>'Partie 2 - Moyennes Mobiles'!H69</f>
        <v>11.239875274849776</v>
      </c>
    </row>
    <row r="69" spans="1:2" x14ac:dyDescent="0.3">
      <c r="A69" s="3">
        <f t="shared" si="1"/>
        <v>68</v>
      </c>
      <c r="B69">
        <f>'Partie 2 - Moyennes Mobiles'!H70</f>
        <v>10.67935815265051</v>
      </c>
    </row>
    <row r="70" spans="1:2" x14ac:dyDescent="0.3">
      <c r="A70" s="3">
        <f t="shared" si="1"/>
        <v>69</v>
      </c>
      <c r="B70">
        <f>'Partie 2 - Moyennes Mobiles'!H71</f>
        <v>13.875596944429725</v>
      </c>
    </row>
    <row r="71" spans="1:2" x14ac:dyDescent="0.3">
      <c r="A71" s="3">
        <f t="shared" si="1"/>
        <v>70</v>
      </c>
      <c r="B71">
        <f>'Partie 2 - Moyennes Mobiles'!H72</f>
        <v>12.293893894744897</v>
      </c>
    </row>
    <row r="72" spans="1:2" x14ac:dyDescent="0.3">
      <c r="A72" s="3">
        <f t="shared" si="1"/>
        <v>71</v>
      </c>
      <c r="B72">
        <f>'Partie 2 - Moyennes Mobiles'!H73</f>
        <v>11.286457511726731</v>
      </c>
    </row>
    <row r="73" spans="1:2" x14ac:dyDescent="0.3">
      <c r="A73" s="3">
        <f t="shared" si="1"/>
        <v>72</v>
      </c>
      <c r="B73">
        <f>'Partie 2 - Moyennes Mobiles'!H74</f>
        <v>13.670821759038555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FBD0-9140-4FBA-B8E1-3F9004585E9C}">
  <dimension ref="A1:B26"/>
  <sheetViews>
    <sheetView workbookViewId="0">
      <selection activeCell="B1" sqref="B1"/>
    </sheetView>
  </sheetViews>
  <sheetFormatPr defaultRowHeight="14.4" x14ac:dyDescent="0.3"/>
  <cols>
    <col min="2" max="2" width="16.88671875" bestFit="1" customWidth="1"/>
  </cols>
  <sheetData>
    <row r="1" spans="1:2" ht="15.6" thickTop="1" thickBot="1" x14ac:dyDescent="0.35">
      <c r="A1" s="1" t="s">
        <v>99</v>
      </c>
      <c r="B1" s="5" t="s">
        <v>222</v>
      </c>
    </row>
    <row r="2" spans="1:2" ht="15" thickTop="1" x14ac:dyDescent="0.3">
      <c r="A2">
        <f>Dataset!B74</f>
        <v>73</v>
      </c>
      <c r="B2">
        <f>'Partie 2 - Moyennes Mobiles'!E82</f>
        <v>5.3859534552285453</v>
      </c>
    </row>
    <row r="3" spans="1:2" x14ac:dyDescent="0.3">
      <c r="A3">
        <f>Dataset!B75</f>
        <v>74</v>
      </c>
      <c r="B3">
        <f>'Partie 2 - Moyennes Mobiles'!E83</f>
        <v>6.9399296602359275</v>
      </c>
    </row>
    <row r="4" spans="1:2" x14ac:dyDescent="0.3">
      <c r="A4">
        <f>Dataset!B76</f>
        <v>75</v>
      </c>
      <c r="B4">
        <f>'Partie 2 - Moyennes Mobiles'!E84</f>
        <v>9.3984359206841006</v>
      </c>
    </row>
    <row r="5" spans="1:2" x14ac:dyDescent="0.3">
      <c r="A5">
        <f>Dataset!B77</f>
        <v>76</v>
      </c>
      <c r="B5">
        <f>'Partie 2 - Moyennes Mobiles'!E85</f>
        <v>12.410883978896985</v>
      </c>
    </row>
    <row r="6" spans="1:2" x14ac:dyDescent="0.3">
      <c r="A6">
        <f>Dataset!B78</f>
        <v>77</v>
      </c>
      <c r="B6">
        <f>'Partie 2 - Moyennes Mobiles'!E86</f>
        <v>15.475526271444314</v>
      </c>
    </row>
    <row r="7" spans="1:2" x14ac:dyDescent="0.3">
      <c r="A7">
        <f>Dataset!B79</f>
        <v>78</v>
      </c>
      <c r="B7">
        <f>'Partie 2 - Moyennes Mobiles'!E87</f>
        <v>20.027507737147005</v>
      </c>
    </row>
    <row r="8" spans="1:2" x14ac:dyDescent="0.3">
      <c r="A8">
        <f>Dataset!B80</f>
        <v>79</v>
      </c>
      <c r="B8">
        <f>'Partie 2 - Moyennes Mobiles'!E88</f>
        <v>21.921370185246353</v>
      </c>
    </row>
    <row r="9" spans="1:2" x14ac:dyDescent="0.3">
      <c r="A9">
        <f>Dataset!B81</f>
        <v>80</v>
      </c>
      <c r="B9">
        <f>'Partie 2 - Moyennes Mobiles'!E89</f>
        <v>21.589902285693107</v>
      </c>
    </row>
    <row r="10" spans="1:2" x14ac:dyDescent="0.3">
      <c r="A10">
        <f>Dataset!B82</f>
        <v>81</v>
      </c>
      <c r="B10">
        <f>'Partie 2 - Moyennes Mobiles'!E90</f>
        <v>18.067764493666751</v>
      </c>
    </row>
    <row r="11" spans="1:2" x14ac:dyDescent="0.3">
      <c r="A11">
        <f>Dataset!B83</f>
        <v>82</v>
      </c>
      <c r="B11">
        <f>'Partie 2 - Moyennes Mobiles'!E91</f>
        <v>13.730428758158217</v>
      </c>
    </row>
    <row r="12" spans="1:2" x14ac:dyDescent="0.3">
      <c r="A12">
        <f>Dataset!B84</f>
        <v>83</v>
      </c>
      <c r="B12">
        <f>'Partie 2 - Moyennes Mobiles'!E92</f>
        <v>8.9296220549077461</v>
      </c>
    </row>
    <row r="13" spans="1:2" x14ac:dyDescent="0.3">
      <c r="A13">
        <f>Dataset!B85</f>
        <v>84</v>
      </c>
      <c r="B13">
        <f>'Partie 2 - Moyennes Mobiles'!E93</f>
        <v>6.688240527778893</v>
      </c>
    </row>
    <row r="14" spans="1:2" x14ac:dyDescent="0.3">
      <c r="A14">
        <f>Dataset!B86</f>
        <v>85</v>
      </c>
      <c r="B14">
        <f>'Partie 2 - Moyennes Mobiles'!E94</f>
        <v>5.5982622264564892</v>
      </c>
    </row>
    <row r="15" spans="1:2" x14ac:dyDescent="0.3">
      <c r="A15">
        <f>Dataset!B87</f>
        <v>86</v>
      </c>
      <c r="B15">
        <f>'Partie 2 - Moyennes Mobiles'!E95</f>
        <v>7.1522384314638714</v>
      </c>
    </row>
    <row r="16" spans="1:2" x14ac:dyDescent="0.3">
      <c r="A16">
        <f>Dataset!B88</f>
        <v>87</v>
      </c>
      <c r="B16">
        <f>'Partie 2 - Moyennes Mobiles'!E96</f>
        <v>9.6107446919120427</v>
      </c>
    </row>
    <row r="17" spans="1:2" x14ac:dyDescent="0.3">
      <c r="A17">
        <f>Dataset!B89</f>
        <v>88</v>
      </c>
      <c r="B17">
        <f>'Partie 2 - Moyennes Mobiles'!E97</f>
        <v>12.623192750124929</v>
      </c>
    </row>
    <row r="18" spans="1:2" x14ac:dyDescent="0.3">
      <c r="A18">
        <f>Dataset!B90</f>
        <v>89</v>
      </c>
      <c r="B18">
        <f>'Partie 2 - Moyennes Mobiles'!E98</f>
        <v>15.687835042672258</v>
      </c>
    </row>
    <row r="19" spans="1:2" x14ac:dyDescent="0.3">
      <c r="A19">
        <f>Dataset!B91</f>
        <v>90</v>
      </c>
      <c r="B19">
        <f>'Partie 2 - Moyennes Mobiles'!E99</f>
        <v>20.239816508374943</v>
      </c>
    </row>
    <row r="20" spans="1:2" x14ac:dyDescent="0.3">
      <c r="A20">
        <f>Dataset!B92</f>
        <v>91</v>
      </c>
      <c r="B20">
        <f>'Partie 2 - Moyennes Mobiles'!E100</f>
        <v>22.133678956474299</v>
      </c>
    </row>
    <row r="21" spans="1:2" x14ac:dyDescent="0.3">
      <c r="A21">
        <f>Dataset!B93</f>
        <v>92</v>
      </c>
      <c r="B21">
        <f>'Partie 2 - Moyennes Mobiles'!E101</f>
        <v>21.802211056921053</v>
      </c>
    </row>
    <row r="22" spans="1:2" x14ac:dyDescent="0.3">
      <c r="A22">
        <f>Dataset!B94</f>
        <v>93</v>
      </c>
      <c r="B22">
        <f>'Partie 2 - Moyennes Mobiles'!E102</f>
        <v>18.280073264894696</v>
      </c>
    </row>
    <row r="23" spans="1:2" x14ac:dyDescent="0.3">
      <c r="A23">
        <f>Dataset!B95</f>
        <v>94</v>
      </c>
      <c r="B23">
        <f>'Partie 2 - Moyennes Mobiles'!E103</f>
        <v>13.942737529386161</v>
      </c>
    </row>
    <row r="24" spans="1:2" x14ac:dyDescent="0.3">
      <c r="A24">
        <f>Dataset!B96</f>
        <v>95</v>
      </c>
      <c r="B24">
        <f>'Partie 2 - Moyennes Mobiles'!E104</f>
        <v>9.1419308261356882</v>
      </c>
    </row>
    <row r="25" spans="1:2" x14ac:dyDescent="0.3">
      <c r="A25">
        <f>Dataset!B97</f>
        <v>96</v>
      </c>
      <c r="B25">
        <f>'Partie 2 - Moyennes Mobiles'!E105</f>
        <v>6.9005492990068369</v>
      </c>
    </row>
    <row r="26" spans="1:2" x14ac:dyDescent="0.3">
      <c r="A26">
        <f>Dataset!B98</f>
        <v>97</v>
      </c>
      <c r="B26">
        <f>'Partie 2 - Moyennes Mobiles'!E106</f>
        <v>5.8105709976844331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ACFB-9099-47F2-AA06-4305C8CB1642}">
  <dimension ref="A1:K105"/>
  <sheetViews>
    <sheetView topLeftCell="A73" zoomScale="80" zoomScaleNormal="80" workbookViewId="0">
      <selection activeCell="N74" sqref="N74"/>
    </sheetView>
  </sheetViews>
  <sheetFormatPr defaultRowHeight="14.4" x14ac:dyDescent="0.3"/>
  <cols>
    <col min="1" max="1" width="14.5546875" bestFit="1" customWidth="1"/>
    <col min="3" max="3" width="12" bestFit="1" customWidth="1"/>
    <col min="4" max="4" width="16.5546875" bestFit="1" customWidth="1"/>
    <col min="5" max="5" width="24.5546875" bestFit="1" customWidth="1"/>
    <col min="6" max="6" width="15.44140625" bestFit="1" customWidth="1"/>
    <col min="7" max="7" width="14.6640625" bestFit="1" customWidth="1"/>
    <col min="10" max="10" width="15.21875" bestFit="1" customWidth="1"/>
    <col min="11" max="11" width="12" bestFit="1" customWidth="1"/>
  </cols>
  <sheetData>
    <row r="1" spans="1:11" ht="15" thickBot="1" x14ac:dyDescent="0.35">
      <c r="E1" t="s">
        <v>223</v>
      </c>
    </row>
    <row r="2" spans="1:11" ht="15.6" thickTop="1" thickBot="1" x14ac:dyDescent="0.35">
      <c r="A2" s="1" t="s">
        <v>0</v>
      </c>
      <c r="B2" s="1" t="s">
        <v>99</v>
      </c>
      <c r="C2" s="1" t="s">
        <v>214</v>
      </c>
      <c r="D2" s="6" t="s">
        <v>224</v>
      </c>
      <c r="E2" s="6" t="s">
        <v>225</v>
      </c>
      <c r="F2" s="6" t="s">
        <v>226</v>
      </c>
      <c r="G2" s="6" t="s">
        <v>227</v>
      </c>
    </row>
    <row r="3" spans="1:11" ht="15" thickTop="1" x14ac:dyDescent="0.3">
      <c r="A3" t="s">
        <v>2</v>
      </c>
      <c r="B3" s="3">
        <v>1</v>
      </c>
      <c r="C3" s="3">
        <v>5.5348387096774196</v>
      </c>
      <c r="D3">
        <f t="shared" ref="D3:D14" si="0">AVERAGE(C3,C15,C27,C39,C51,C63)</f>
        <v>4.9979032258064517</v>
      </c>
      <c r="E3">
        <f>D3-$K$8</f>
        <v>-7.6394798523197416</v>
      </c>
      <c r="F3">
        <f>$K$12+$K$13*B3</f>
        <v>12.009302963243526</v>
      </c>
      <c r="G3">
        <f>E3+F3</f>
        <v>4.3698231109237842</v>
      </c>
    </row>
    <row r="4" spans="1:11" x14ac:dyDescent="0.3">
      <c r="A4" t="s">
        <v>3</v>
      </c>
      <c r="B4" s="3">
        <f>B3+1</f>
        <v>2</v>
      </c>
      <c r="C4" s="3">
        <v>6.1382758620689648</v>
      </c>
      <c r="D4">
        <f t="shared" si="0"/>
        <v>6.3605808702791462</v>
      </c>
      <c r="E4">
        <f t="shared" ref="E4:E14" si="1">D4-$K$8</f>
        <v>-6.2768022078470471</v>
      </c>
      <c r="F4">
        <f t="shared" ref="F4:F67" si="2">$K$12+$K$13*B4</f>
        <v>12.026995360845854</v>
      </c>
      <c r="G4">
        <f t="shared" ref="G4:G67" si="3">E4+F4</f>
        <v>5.7501931529988068</v>
      </c>
      <c r="J4" s="18" t="s">
        <v>228</v>
      </c>
      <c r="K4">
        <f>AVERAGE(B3:B74)</f>
        <v>36.5</v>
      </c>
    </row>
    <row r="5" spans="1:11" x14ac:dyDescent="0.3">
      <c r="A5" t="s">
        <v>4</v>
      </c>
      <c r="B5" s="3">
        <f t="shared" ref="B5:B68" si="4">B4+1</f>
        <v>3</v>
      </c>
      <c r="C5" s="3">
        <v>6.7912903225806449</v>
      </c>
      <c r="D5">
        <f t="shared" si="0"/>
        <v>8.4873118279569884</v>
      </c>
      <c r="E5">
        <f t="shared" si="1"/>
        <v>-4.150071250169205</v>
      </c>
      <c r="F5">
        <f t="shared" si="2"/>
        <v>12.044687758448184</v>
      </c>
      <c r="G5">
        <f t="shared" si="3"/>
        <v>7.894616508278979</v>
      </c>
      <c r="J5" s="18" t="s">
        <v>229</v>
      </c>
      <c r="K5">
        <f>AVERAGE(C3:C74)</f>
        <v>12.637383078126193</v>
      </c>
    </row>
    <row r="6" spans="1:11" x14ac:dyDescent="0.3">
      <c r="A6" t="s">
        <v>5</v>
      </c>
      <c r="B6" s="3">
        <f t="shared" si="4"/>
        <v>4</v>
      </c>
      <c r="C6" s="3">
        <v>9.8830000000000009</v>
      </c>
      <c r="D6">
        <f t="shared" si="0"/>
        <v>11.50419348659004</v>
      </c>
      <c r="E6">
        <f t="shared" si="1"/>
        <v>-1.1331895915361532</v>
      </c>
      <c r="F6">
        <f t="shared" si="2"/>
        <v>12.062380156050512</v>
      </c>
      <c r="G6">
        <f t="shared" si="3"/>
        <v>10.929190564514359</v>
      </c>
      <c r="J6" s="18" t="s">
        <v>230</v>
      </c>
      <c r="K6">
        <f>_xlfn.COVARIANCE.S(B3:B74,C3:C74)</f>
        <v>7.7492701498199432</v>
      </c>
    </row>
    <row r="7" spans="1:11" x14ac:dyDescent="0.3">
      <c r="A7" t="s">
        <v>6</v>
      </c>
      <c r="B7" s="3">
        <f t="shared" si="4"/>
        <v>5</v>
      </c>
      <c r="C7" s="3">
        <v>14.412258064516131</v>
      </c>
      <c r="D7">
        <f t="shared" si="0"/>
        <v>14.799731182795698</v>
      </c>
      <c r="E7">
        <f t="shared" si="1"/>
        <v>2.1623481046695048</v>
      </c>
      <c r="F7">
        <f t="shared" si="2"/>
        <v>12.08007255365284</v>
      </c>
      <c r="G7">
        <f t="shared" si="3"/>
        <v>14.242420658322345</v>
      </c>
      <c r="J7" s="18" t="s">
        <v>231</v>
      </c>
      <c r="K7">
        <f>_xlfn.VAR.S(B3:B74)</f>
        <v>438</v>
      </c>
    </row>
    <row r="8" spans="1:11" x14ac:dyDescent="0.3">
      <c r="A8" t="s">
        <v>7</v>
      </c>
      <c r="B8" s="3">
        <f t="shared" si="4"/>
        <v>6</v>
      </c>
      <c r="C8" s="3">
        <v>17.576666666666661</v>
      </c>
      <c r="D8">
        <f t="shared" si="0"/>
        <v>19.116277777777778</v>
      </c>
      <c r="E8">
        <f t="shared" si="1"/>
        <v>6.478894699651585</v>
      </c>
      <c r="F8">
        <f t="shared" si="2"/>
        <v>12.097764951255169</v>
      </c>
      <c r="G8">
        <f t="shared" si="3"/>
        <v>18.576659650906755</v>
      </c>
      <c r="J8" s="18" t="s">
        <v>220</v>
      </c>
      <c r="K8">
        <f>AVERAGE(D3:D14)</f>
        <v>12.637383078126193</v>
      </c>
    </row>
    <row r="9" spans="1:11" x14ac:dyDescent="0.3">
      <c r="A9" t="s">
        <v>8</v>
      </c>
      <c r="B9" s="3">
        <f t="shared" si="4"/>
        <v>7</v>
      </c>
      <c r="C9" s="3">
        <v>20.325483870967741</v>
      </c>
      <c r="D9">
        <f t="shared" si="0"/>
        <v>21.048010752688175</v>
      </c>
      <c r="E9">
        <f t="shared" si="1"/>
        <v>8.4106276745619812</v>
      </c>
      <c r="F9">
        <f t="shared" si="2"/>
        <v>12.115457348857499</v>
      </c>
      <c r="G9">
        <f t="shared" si="3"/>
        <v>20.52608502341948</v>
      </c>
      <c r="J9" s="18" t="s">
        <v>232</v>
      </c>
      <c r="K9">
        <f>AVERAGE(E3:E14)</f>
        <v>1.6283271027835629E-15</v>
      </c>
    </row>
    <row r="10" spans="1:11" x14ac:dyDescent="0.3">
      <c r="A10" t="s">
        <v>9</v>
      </c>
      <c r="B10" s="3">
        <f t="shared" si="4"/>
        <v>8</v>
      </c>
      <c r="C10" s="3">
        <v>20.919677419354841</v>
      </c>
      <c r="D10">
        <f t="shared" si="0"/>
        <v>20.601451612903222</v>
      </c>
      <c r="E10">
        <f t="shared" si="1"/>
        <v>7.964068534777029</v>
      </c>
      <c r="F10">
        <f t="shared" si="2"/>
        <v>12.133149746459827</v>
      </c>
      <c r="G10">
        <f t="shared" si="3"/>
        <v>20.097218281236856</v>
      </c>
    </row>
    <row r="11" spans="1:11" x14ac:dyDescent="0.3">
      <c r="A11" t="s">
        <v>10</v>
      </c>
      <c r="B11" s="3">
        <f t="shared" si="4"/>
        <v>9</v>
      </c>
      <c r="C11" s="3">
        <v>18.782</v>
      </c>
      <c r="D11">
        <f t="shared" si="0"/>
        <v>17.608444444444444</v>
      </c>
      <c r="E11">
        <f t="shared" si="1"/>
        <v>4.971061366318251</v>
      </c>
      <c r="F11">
        <f t="shared" si="2"/>
        <v>12.150842144062155</v>
      </c>
      <c r="G11">
        <f t="shared" si="3"/>
        <v>17.121903510380406</v>
      </c>
    </row>
    <row r="12" spans="1:11" x14ac:dyDescent="0.3">
      <c r="A12" t="s">
        <v>11</v>
      </c>
      <c r="B12" s="3">
        <f t="shared" si="4"/>
        <v>10</v>
      </c>
      <c r="C12" s="3">
        <v>11.459354838709681</v>
      </c>
      <c r="D12">
        <f t="shared" si="0"/>
        <v>12.995483870967739</v>
      </c>
      <c r="E12">
        <f t="shared" si="1"/>
        <v>0.35810079284154561</v>
      </c>
      <c r="F12">
        <f t="shared" si="2"/>
        <v>12.168534541664483</v>
      </c>
      <c r="G12">
        <f t="shared" si="3"/>
        <v>12.526635334506029</v>
      </c>
      <c r="J12" s="19" t="s">
        <v>233</v>
      </c>
      <c r="K12">
        <f>$K$5-$K$4*$K$13</f>
        <v>11.991610565641198</v>
      </c>
    </row>
    <row r="13" spans="1:11" x14ac:dyDescent="0.3">
      <c r="A13" t="s">
        <v>12</v>
      </c>
      <c r="B13" s="3">
        <f t="shared" si="4"/>
        <v>11</v>
      </c>
      <c r="C13" s="3">
        <v>7.6573333333333329</v>
      </c>
      <c r="D13">
        <f t="shared" si="0"/>
        <v>7.993777777777777</v>
      </c>
      <c r="E13">
        <f t="shared" si="1"/>
        <v>-4.6436053003484163</v>
      </c>
      <c r="F13">
        <f t="shared" si="2"/>
        <v>12.186226939266813</v>
      </c>
      <c r="G13">
        <f t="shared" si="3"/>
        <v>7.5426216389183969</v>
      </c>
      <c r="J13" s="19" t="s">
        <v>234</v>
      </c>
      <c r="K13">
        <f>$K$6/$K$7</f>
        <v>1.7692397602328637E-2</v>
      </c>
    </row>
    <row r="14" spans="1:11" x14ac:dyDescent="0.3">
      <c r="A14" t="s">
        <v>13</v>
      </c>
      <c r="B14" s="3">
        <f t="shared" si="4"/>
        <v>12</v>
      </c>
      <c r="C14" s="3">
        <v>4.4577419354838712</v>
      </c>
      <c r="D14">
        <f t="shared" si="0"/>
        <v>6.135430107526882</v>
      </c>
      <c r="E14">
        <f t="shared" si="1"/>
        <v>-6.5019529705993113</v>
      </c>
      <c r="F14">
        <f t="shared" si="2"/>
        <v>12.203919336869141</v>
      </c>
      <c r="G14">
        <f t="shared" si="3"/>
        <v>5.7019663662698301</v>
      </c>
    </row>
    <row r="15" spans="1:11" x14ac:dyDescent="0.3">
      <c r="A15" t="s">
        <v>14</v>
      </c>
      <c r="B15" s="3">
        <f t="shared" si="4"/>
        <v>13</v>
      </c>
      <c r="C15" s="3">
        <v>1.95</v>
      </c>
      <c r="E15">
        <f>E3</f>
        <v>-7.6394798523197416</v>
      </c>
      <c r="F15">
        <f t="shared" si="2"/>
        <v>12.22161173447147</v>
      </c>
      <c r="G15">
        <f t="shared" si="3"/>
        <v>4.5821318821517281</v>
      </c>
    </row>
    <row r="16" spans="1:11" x14ac:dyDescent="0.3">
      <c r="A16" t="s">
        <v>15</v>
      </c>
      <c r="B16" s="3">
        <f t="shared" si="4"/>
        <v>14</v>
      </c>
      <c r="C16" s="3">
        <v>7.2842857142857147</v>
      </c>
      <c r="E16">
        <f t="shared" ref="E16:E74" si="5">E4</f>
        <v>-6.2768022078470471</v>
      </c>
      <c r="F16">
        <f t="shared" si="2"/>
        <v>12.239304132073798</v>
      </c>
      <c r="G16">
        <f t="shared" si="3"/>
        <v>5.9625019242267507</v>
      </c>
    </row>
    <row r="17" spans="1:7" x14ac:dyDescent="0.3">
      <c r="A17" t="s">
        <v>16</v>
      </c>
      <c r="B17" s="3">
        <f t="shared" si="4"/>
        <v>15</v>
      </c>
      <c r="C17" s="3">
        <v>10.492903225806449</v>
      </c>
      <c r="E17">
        <f t="shared" si="5"/>
        <v>-4.150071250169205</v>
      </c>
      <c r="F17">
        <f t="shared" si="2"/>
        <v>12.256996529676128</v>
      </c>
      <c r="G17">
        <f t="shared" si="3"/>
        <v>8.1069252795069229</v>
      </c>
    </row>
    <row r="18" spans="1:7" x14ac:dyDescent="0.3">
      <c r="A18" t="s">
        <v>17</v>
      </c>
      <c r="B18" s="3">
        <f t="shared" si="4"/>
        <v>16</v>
      </c>
      <c r="C18" s="3">
        <v>10.490666666666669</v>
      </c>
      <c r="E18">
        <f t="shared" si="5"/>
        <v>-1.1331895915361532</v>
      </c>
      <c r="F18">
        <f t="shared" si="2"/>
        <v>12.274688927278456</v>
      </c>
      <c r="G18">
        <f t="shared" si="3"/>
        <v>11.141499335742303</v>
      </c>
    </row>
    <row r="19" spans="1:7" x14ac:dyDescent="0.3">
      <c r="A19" t="s">
        <v>18</v>
      </c>
      <c r="B19" s="3">
        <f t="shared" si="4"/>
        <v>17</v>
      </c>
      <c r="C19" s="3">
        <v>16.15677419354839</v>
      </c>
      <c r="E19">
        <f t="shared" si="5"/>
        <v>2.1623481046695048</v>
      </c>
      <c r="F19">
        <f t="shared" si="2"/>
        <v>12.292381324880784</v>
      </c>
      <c r="G19">
        <f t="shared" si="3"/>
        <v>14.454729429550289</v>
      </c>
    </row>
    <row r="20" spans="1:7" x14ac:dyDescent="0.3">
      <c r="A20" t="s">
        <v>19</v>
      </c>
      <c r="B20" s="3">
        <f t="shared" si="4"/>
        <v>18</v>
      </c>
      <c r="C20" s="3">
        <v>20.36633333333333</v>
      </c>
      <c r="E20">
        <f t="shared" si="5"/>
        <v>6.478894699651585</v>
      </c>
      <c r="F20">
        <f t="shared" si="2"/>
        <v>12.310073722483112</v>
      </c>
      <c r="G20">
        <f t="shared" si="3"/>
        <v>18.788968422134698</v>
      </c>
    </row>
    <row r="21" spans="1:7" x14ac:dyDescent="0.3">
      <c r="A21" t="s">
        <v>20</v>
      </c>
      <c r="B21" s="3">
        <f t="shared" si="4"/>
        <v>19</v>
      </c>
      <c r="C21" s="3">
        <v>20.752903225806449</v>
      </c>
      <c r="E21">
        <f t="shared" si="5"/>
        <v>8.4106276745619812</v>
      </c>
      <c r="F21">
        <f t="shared" si="2"/>
        <v>12.327766120085442</v>
      </c>
      <c r="G21">
        <f t="shared" si="3"/>
        <v>20.738393794647422</v>
      </c>
    </row>
    <row r="22" spans="1:7" x14ac:dyDescent="0.3">
      <c r="A22" t="s">
        <v>21</v>
      </c>
      <c r="B22" s="3">
        <f t="shared" si="4"/>
        <v>20</v>
      </c>
      <c r="C22" s="3">
        <v>19.644838709677419</v>
      </c>
      <c r="E22">
        <f t="shared" si="5"/>
        <v>7.964068534777029</v>
      </c>
      <c r="F22">
        <f t="shared" si="2"/>
        <v>12.345458517687771</v>
      </c>
      <c r="G22">
        <f t="shared" si="3"/>
        <v>20.309527052464801</v>
      </c>
    </row>
    <row r="23" spans="1:7" x14ac:dyDescent="0.3">
      <c r="A23" t="s">
        <v>22</v>
      </c>
      <c r="B23" s="3">
        <f t="shared" si="4"/>
        <v>21</v>
      </c>
      <c r="C23" s="3">
        <v>15.462</v>
      </c>
      <c r="E23">
        <f t="shared" si="5"/>
        <v>4.971061366318251</v>
      </c>
      <c r="F23">
        <f t="shared" si="2"/>
        <v>12.363150915290099</v>
      </c>
      <c r="G23">
        <f t="shared" si="3"/>
        <v>17.334212281608352</v>
      </c>
    </row>
    <row r="24" spans="1:7" x14ac:dyDescent="0.3">
      <c r="A24" t="s">
        <v>23</v>
      </c>
      <c r="B24" s="3">
        <f t="shared" si="4"/>
        <v>22</v>
      </c>
      <c r="C24" s="3">
        <v>14.04516129032258</v>
      </c>
      <c r="E24">
        <f t="shared" si="5"/>
        <v>0.35810079284154561</v>
      </c>
      <c r="F24">
        <f t="shared" si="2"/>
        <v>12.380843312892427</v>
      </c>
      <c r="G24">
        <f t="shared" si="3"/>
        <v>12.738944105733973</v>
      </c>
    </row>
    <row r="25" spans="1:7" x14ac:dyDescent="0.3">
      <c r="A25" t="s">
        <v>24</v>
      </c>
      <c r="B25" s="3">
        <f t="shared" si="4"/>
        <v>23</v>
      </c>
      <c r="C25" s="3">
        <v>7.7493333333333334</v>
      </c>
      <c r="E25">
        <f t="shared" si="5"/>
        <v>-4.6436053003484163</v>
      </c>
      <c r="F25">
        <f t="shared" si="2"/>
        <v>12.398535710494755</v>
      </c>
      <c r="G25">
        <f t="shared" si="3"/>
        <v>7.754930410146339</v>
      </c>
    </row>
    <row r="26" spans="1:7" x14ac:dyDescent="0.3">
      <c r="A26" t="s">
        <v>25</v>
      </c>
      <c r="B26" s="3">
        <f t="shared" si="4"/>
        <v>24</v>
      </c>
      <c r="C26" s="3">
        <v>5.3429032258064506</v>
      </c>
      <c r="E26">
        <f t="shared" si="5"/>
        <v>-6.5019529705993113</v>
      </c>
      <c r="F26">
        <f t="shared" si="2"/>
        <v>12.416228108097085</v>
      </c>
      <c r="G26">
        <f t="shared" si="3"/>
        <v>5.914275137497774</v>
      </c>
    </row>
    <row r="27" spans="1:7" x14ac:dyDescent="0.3">
      <c r="A27" t="s">
        <v>26</v>
      </c>
      <c r="B27" s="3">
        <f t="shared" si="4"/>
        <v>25</v>
      </c>
      <c r="C27" s="3">
        <v>7.5783870967741942</v>
      </c>
      <c r="E27">
        <f t="shared" si="5"/>
        <v>-7.6394798523197416</v>
      </c>
      <c r="F27">
        <f t="shared" si="2"/>
        <v>12.433920505699414</v>
      </c>
      <c r="G27">
        <f t="shared" si="3"/>
        <v>4.794440653379672</v>
      </c>
    </row>
    <row r="28" spans="1:7" x14ac:dyDescent="0.3">
      <c r="A28" t="s">
        <v>27</v>
      </c>
      <c r="B28" s="3">
        <f t="shared" si="4"/>
        <v>26</v>
      </c>
      <c r="C28" s="3">
        <v>1.783928571428572</v>
      </c>
      <c r="E28">
        <f t="shared" si="5"/>
        <v>-6.2768022078470471</v>
      </c>
      <c r="F28">
        <f t="shared" si="2"/>
        <v>12.451612903301742</v>
      </c>
      <c r="G28">
        <f t="shared" si="3"/>
        <v>6.1748106954546946</v>
      </c>
    </row>
    <row r="29" spans="1:7" x14ac:dyDescent="0.3">
      <c r="A29" t="s">
        <v>28</v>
      </c>
      <c r="B29" s="3">
        <f t="shared" si="4"/>
        <v>27</v>
      </c>
      <c r="C29" s="3">
        <v>7.2490322580645161</v>
      </c>
      <c r="E29">
        <f t="shared" si="5"/>
        <v>-4.150071250169205</v>
      </c>
      <c r="F29">
        <f t="shared" si="2"/>
        <v>12.46930530090407</v>
      </c>
      <c r="G29">
        <f t="shared" si="3"/>
        <v>8.319234050734865</v>
      </c>
    </row>
    <row r="30" spans="1:7" x14ac:dyDescent="0.3">
      <c r="A30" t="s">
        <v>29</v>
      </c>
      <c r="B30" s="3">
        <f t="shared" si="4"/>
        <v>28</v>
      </c>
      <c r="C30" s="3">
        <v>13.581666666666671</v>
      </c>
      <c r="E30">
        <f t="shared" si="5"/>
        <v>-1.1331895915361532</v>
      </c>
      <c r="F30">
        <f t="shared" si="2"/>
        <v>12.4869976985064</v>
      </c>
      <c r="G30">
        <f t="shared" si="3"/>
        <v>11.353808106970247</v>
      </c>
    </row>
    <row r="31" spans="1:7" x14ac:dyDescent="0.3">
      <c r="A31" t="s">
        <v>30</v>
      </c>
      <c r="B31" s="3">
        <f t="shared" si="4"/>
        <v>29</v>
      </c>
      <c r="C31" s="3">
        <v>16.411612903225809</v>
      </c>
      <c r="E31">
        <f t="shared" si="5"/>
        <v>2.1623481046695048</v>
      </c>
      <c r="F31">
        <f t="shared" si="2"/>
        <v>12.504690096108728</v>
      </c>
      <c r="G31">
        <f t="shared" si="3"/>
        <v>14.667038200778233</v>
      </c>
    </row>
    <row r="32" spans="1:7" x14ac:dyDescent="0.3">
      <c r="A32" t="s">
        <v>31</v>
      </c>
      <c r="B32" s="3">
        <f t="shared" si="4"/>
        <v>30</v>
      </c>
      <c r="C32" s="3">
        <v>19.324000000000002</v>
      </c>
      <c r="E32">
        <f t="shared" si="5"/>
        <v>6.478894699651585</v>
      </c>
      <c r="F32">
        <f t="shared" si="2"/>
        <v>12.522382493711056</v>
      </c>
      <c r="G32">
        <f t="shared" si="3"/>
        <v>19.00127719336264</v>
      </c>
    </row>
    <row r="33" spans="1:7" x14ac:dyDescent="0.3">
      <c r="A33" t="s">
        <v>32</v>
      </c>
      <c r="B33" s="3">
        <f t="shared" si="4"/>
        <v>31</v>
      </c>
      <c r="C33" s="3">
        <v>23.289677419354842</v>
      </c>
      <c r="E33">
        <f t="shared" si="5"/>
        <v>8.4106276745619812</v>
      </c>
      <c r="F33">
        <f t="shared" si="2"/>
        <v>12.540074891313385</v>
      </c>
      <c r="G33">
        <f t="shared" si="3"/>
        <v>20.950702565875368</v>
      </c>
    </row>
    <row r="34" spans="1:7" x14ac:dyDescent="0.3">
      <c r="A34" t="s">
        <v>33</v>
      </c>
      <c r="B34" s="3">
        <f t="shared" si="4"/>
        <v>32</v>
      </c>
      <c r="C34" s="3">
        <v>21.125806451612899</v>
      </c>
      <c r="E34">
        <f t="shared" si="5"/>
        <v>7.964068534777029</v>
      </c>
      <c r="F34">
        <f t="shared" si="2"/>
        <v>12.557767288915715</v>
      </c>
      <c r="G34">
        <f t="shared" si="3"/>
        <v>20.521835823692744</v>
      </c>
    </row>
    <row r="35" spans="1:7" x14ac:dyDescent="0.3">
      <c r="A35" t="s">
        <v>34</v>
      </c>
      <c r="B35" s="3">
        <f t="shared" si="4"/>
        <v>33</v>
      </c>
      <c r="C35" s="3">
        <v>17.050666666666661</v>
      </c>
      <c r="E35">
        <f t="shared" si="5"/>
        <v>4.971061366318251</v>
      </c>
      <c r="F35">
        <f t="shared" si="2"/>
        <v>12.575459686518043</v>
      </c>
      <c r="G35">
        <f t="shared" si="3"/>
        <v>17.546521052836294</v>
      </c>
    </row>
    <row r="36" spans="1:7" x14ac:dyDescent="0.3">
      <c r="A36" t="s">
        <v>35</v>
      </c>
      <c r="B36" s="3">
        <f t="shared" si="4"/>
        <v>34</v>
      </c>
      <c r="C36" s="3">
        <v>13.95</v>
      </c>
      <c r="E36">
        <f t="shared" si="5"/>
        <v>0.35810079284154561</v>
      </c>
      <c r="F36">
        <f t="shared" si="2"/>
        <v>12.593152084120371</v>
      </c>
      <c r="G36">
        <f t="shared" si="3"/>
        <v>12.951252876961917</v>
      </c>
    </row>
    <row r="37" spans="1:7" x14ac:dyDescent="0.3">
      <c r="A37" t="s">
        <v>36</v>
      </c>
      <c r="B37" s="3">
        <f t="shared" si="4"/>
        <v>35</v>
      </c>
      <c r="C37" s="3">
        <v>8.0223333333333322</v>
      </c>
      <c r="E37">
        <f t="shared" si="5"/>
        <v>-4.6436053003484163</v>
      </c>
      <c r="F37">
        <f t="shared" si="2"/>
        <v>12.610844481722699</v>
      </c>
      <c r="G37">
        <f t="shared" si="3"/>
        <v>7.9672391813742829</v>
      </c>
    </row>
    <row r="38" spans="1:7" x14ac:dyDescent="0.3">
      <c r="A38" t="s">
        <v>37</v>
      </c>
      <c r="B38" s="3">
        <f t="shared" si="4"/>
        <v>36</v>
      </c>
      <c r="C38" s="3">
        <v>6.7564516129032253</v>
      </c>
      <c r="E38">
        <f t="shared" si="5"/>
        <v>-6.5019529705993113</v>
      </c>
      <c r="F38">
        <f t="shared" si="2"/>
        <v>12.628536879325029</v>
      </c>
      <c r="G38">
        <f t="shared" si="3"/>
        <v>6.1265839087257179</v>
      </c>
    </row>
    <row r="39" spans="1:7" x14ac:dyDescent="0.3">
      <c r="A39" t="s">
        <v>38</v>
      </c>
      <c r="B39" s="3">
        <f t="shared" si="4"/>
        <v>37</v>
      </c>
      <c r="C39" s="3">
        <v>4.1158064516129036</v>
      </c>
      <c r="E39">
        <f t="shared" si="5"/>
        <v>-7.6394798523197416</v>
      </c>
      <c r="F39">
        <f t="shared" si="2"/>
        <v>12.646229276927357</v>
      </c>
      <c r="G39">
        <f t="shared" si="3"/>
        <v>5.0067494246076159</v>
      </c>
    </row>
    <row r="40" spans="1:7" x14ac:dyDescent="0.3">
      <c r="A40" t="s">
        <v>39</v>
      </c>
      <c r="B40" s="3">
        <f t="shared" si="4"/>
        <v>38</v>
      </c>
      <c r="C40" s="3">
        <v>7.4985714285714291</v>
      </c>
      <c r="E40">
        <f t="shared" si="5"/>
        <v>-6.2768022078470471</v>
      </c>
      <c r="F40">
        <f t="shared" si="2"/>
        <v>12.663921674529686</v>
      </c>
      <c r="G40">
        <f t="shared" si="3"/>
        <v>6.3871194666826385</v>
      </c>
    </row>
    <row r="41" spans="1:7" x14ac:dyDescent="0.3">
      <c r="A41" t="s">
        <v>40</v>
      </c>
      <c r="B41" s="3">
        <f t="shared" si="4"/>
        <v>39</v>
      </c>
      <c r="C41" s="3">
        <v>9.49</v>
      </c>
      <c r="E41">
        <f t="shared" si="5"/>
        <v>-4.150071250169205</v>
      </c>
      <c r="F41">
        <f t="shared" si="2"/>
        <v>12.681614072132014</v>
      </c>
      <c r="G41">
        <f t="shared" si="3"/>
        <v>8.5315428219628089</v>
      </c>
    </row>
    <row r="42" spans="1:7" x14ac:dyDescent="0.3">
      <c r="A42" t="s">
        <v>41</v>
      </c>
      <c r="B42" s="3">
        <f t="shared" si="4"/>
        <v>40</v>
      </c>
      <c r="C42" s="3">
        <v>11.409000000000001</v>
      </c>
      <c r="E42">
        <f t="shared" si="5"/>
        <v>-1.1331895915361532</v>
      </c>
      <c r="F42">
        <f t="shared" si="2"/>
        <v>12.699306469734342</v>
      </c>
      <c r="G42">
        <f t="shared" si="3"/>
        <v>11.566116878198189</v>
      </c>
    </row>
    <row r="43" spans="1:7" x14ac:dyDescent="0.3">
      <c r="A43" t="s">
        <v>42</v>
      </c>
      <c r="B43" s="3">
        <f t="shared" si="4"/>
        <v>41</v>
      </c>
      <c r="C43" s="3">
        <v>13.310645161290321</v>
      </c>
      <c r="E43">
        <f t="shared" si="5"/>
        <v>2.1623481046695048</v>
      </c>
      <c r="F43">
        <f t="shared" si="2"/>
        <v>12.716998867336672</v>
      </c>
      <c r="G43">
        <f t="shared" si="3"/>
        <v>14.879346972006177</v>
      </c>
    </row>
    <row r="44" spans="1:7" x14ac:dyDescent="0.3">
      <c r="A44" t="s">
        <v>43</v>
      </c>
      <c r="B44" s="3">
        <f t="shared" si="4"/>
        <v>42</v>
      </c>
      <c r="C44" s="3">
        <v>19.522333333333329</v>
      </c>
      <c r="E44">
        <f t="shared" si="5"/>
        <v>6.478894699651585</v>
      </c>
      <c r="F44">
        <f t="shared" si="2"/>
        <v>12.734691264939</v>
      </c>
      <c r="G44">
        <f t="shared" si="3"/>
        <v>19.213585964590585</v>
      </c>
    </row>
    <row r="45" spans="1:7" x14ac:dyDescent="0.3">
      <c r="A45" t="s">
        <v>44</v>
      </c>
      <c r="B45" s="3">
        <f t="shared" si="4"/>
        <v>43</v>
      </c>
      <c r="C45" s="3">
        <v>21.79225806451613</v>
      </c>
      <c r="E45">
        <f t="shared" si="5"/>
        <v>8.4106276745619812</v>
      </c>
      <c r="F45">
        <f t="shared" si="2"/>
        <v>12.752383662541328</v>
      </c>
      <c r="G45">
        <f t="shared" si="3"/>
        <v>21.16301133710331</v>
      </c>
    </row>
    <row r="46" spans="1:7" x14ac:dyDescent="0.3">
      <c r="A46" t="s">
        <v>45</v>
      </c>
      <c r="B46" s="3">
        <f t="shared" si="4"/>
        <v>44</v>
      </c>
      <c r="C46" s="3">
        <v>20.784516129032259</v>
      </c>
      <c r="E46">
        <f t="shared" si="5"/>
        <v>7.964068534777029</v>
      </c>
      <c r="F46">
        <f t="shared" si="2"/>
        <v>12.770076060143658</v>
      </c>
      <c r="G46">
        <f t="shared" si="3"/>
        <v>20.734144594920686</v>
      </c>
    </row>
    <row r="47" spans="1:7" x14ac:dyDescent="0.3">
      <c r="A47" t="s">
        <v>46</v>
      </c>
      <c r="B47" s="3">
        <f t="shared" si="4"/>
        <v>45</v>
      </c>
      <c r="C47" s="3">
        <v>17.135000000000002</v>
      </c>
      <c r="E47">
        <f t="shared" si="5"/>
        <v>4.971061366318251</v>
      </c>
      <c r="F47">
        <f t="shared" si="2"/>
        <v>12.787768457745987</v>
      </c>
      <c r="G47">
        <f t="shared" si="3"/>
        <v>17.758829824064236</v>
      </c>
    </row>
    <row r="48" spans="1:7" x14ac:dyDescent="0.3">
      <c r="A48" t="s">
        <v>47</v>
      </c>
      <c r="B48" s="3">
        <f t="shared" si="4"/>
        <v>46</v>
      </c>
      <c r="C48" s="3">
        <v>13.428387096774189</v>
      </c>
      <c r="E48">
        <f t="shared" si="5"/>
        <v>0.35810079284154561</v>
      </c>
      <c r="F48">
        <f t="shared" si="2"/>
        <v>12.805460855348315</v>
      </c>
      <c r="G48">
        <f t="shared" si="3"/>
        <v>13.163561648189861</v>
      </c>
    </row>
    <row r="49" spans="1:7" x14ac:dyDescent="0.3">
      <c r="A49" t="s">
        <v>48</v>
      </c>
      <c r="B49" s="3">
        <f t="shared" si="4"/>
        <v>47</v>
      </c>
      <c r="C49" s="3">
        <v>8.0519999999999996</v>
      </c>
      <c r="E49">
        <f t="shared" si="5"/>
        <v>-4.6436053003484163</v>
      </c>
      <c r="F49">
        <f t="shared" si="2"/>
        <v>12.823153252950643</v>
      </c>
      <c r="G49">
        <f t="shared" si="3"/>
        <v>8.1795479526022277</v>
      </c>
    </row>
    <row r="50" spans="1:7" x14ac:dyDescent="0.3">
      <c r="A50" t="s">
        <v>49</v>
      </c>
      <c r="B50" s="3">
        <f t="shared" si="4"/>
        <v>48</v>
      </c>
      <c r="C50" s="3">
        <v>6.8264516129032264</v>
      </c>
      <c r="E50">
        <f t="shared" si="5"/>
        <v>-6.5019529705993113</v>
      </c>
      <c r="F50">
        <f t="shared" si="2"/>
        <v>12.840845650552971</v>
      </c>
      <c r="G50">
        <f t="shared" si="3"/>
        <v>6.33889267995366</v>
      </c>
    </row>
    <row r="51" spans="1:7" x14ac:dyDescent="0.3">
      <c r="A51" t="s">
        <v>50</v>
      </c>
      <c r="B51" s="3">
        <f t="shared" si="4"/>
        <v>49</v>
      </c>
      <c r="C51" s="3">
        <v>6.362580645161291</v>
      </c>
      <c r="E51">
        <f t="shared" si="5"/>
        <v>-7.6394798523197416</v>
      </c>
      <c r="F51">
        <f t="shared" si="2"/>
        <v>12.858538048155301</v>
      </c>
      <c r="G51">
        <f t="shared" si="3"/>
        <v>5.2190581958355597</v>
      </c>
    </row>
    <row r="52" spans="1:7" x14ac:dyDescent="0.3">
      <c r="A52" t="s">
        <v>51</v>
      </c>
      <c r="B52" s="3">
        <f t="shared" si="4"/>
        <v>50</v>
      </c>
      <c r="C52" s="3">
        <v>8.8041379310344823</v>
      </c>
      <c r="E52">
        <f t="shared" si="5"/>
        <v>-6.2768022078470471</v>
      </c>
      <c r="F52">
        <f t="shared" si="2"/>
        <v>12.87623044575763</v>
      </c>
      <c r="G52">
        <f t="shared" si="3"/>
        <v>6.5994282379105824</v>
      </c>
    </row>
    <row r="53" spans="1:7" x14ac:dyDescent="0.3">
      <c r="A53" t="s">
        <v>52</v>
      </c>
      <c r="B53" s="3">
        <f t="shared" si="4"/>
        <v>51</v>
      </c>
      <c r="C53" s="3">
        <v>8.5925806451612896</v>
      </c>
      <c r="E53">
        <f t="shared" si="5"/>
        <v>-4.150071250169205</v>
      </c>
      <c r="F53">
        <f t="shared" si="2"/>
        <v>12.893922843359958</v>
      </c>
      <c r="G53">
        <f t="shared" si="3"/>
        <v>8.7438515931907528</v>
      </c>
    </row>
    <row r="54" spans="1:7" x14ac:dyDescent="0.3">
      <c r="A54" t="s">
        <v>53</v>
      </c>
      <c r="B54" s="3">
        <f t="shared" si="4"/>
        <v>52</v>
      </c>
      <c r="C54" s="3">
        <v>14.476000000000001</v>
      </c>
      <c r="E54">
        <f t="shared" si="5"/>
        <v>-1.1331895915361532</v>
      </c>
      <c r="F54">
        <f t="shared" si="2"/>
        <v>12.911615240962286</v>
      </c>
      <c r="G54">
        <f t="shared" si="3"/>
        <v>11.778425649426133</v>
      </c>
    </row>
    <row r="55" spans="1:7" x14ac:dyDescent="0.3">
      <c r="A55" t="s">
        <v>54</v>
      </c>
      <c r="B55" s="3">
        <f t="shared" si="4"/>
        <v>53</v>
      </c>
      <c r="C55" s="3">
        <v>15.6</v>
      </c>
      <c r="E55">
        <f t="shared" si="5"/>
        <v>2.1623481046695048</v>
      </c>
      <c r="F55">
        <f t="shared" si="2"/>
        <v>12.929307638564616</v>
      </c>
      <c r="G55">
        <f t="shared" si="3"/>
        <v>15.091655743234121</v>
      </c>
    </row>
    <row r="56" spans="1:7" x14ac:dyDescent="0.3">
      <c r="A56" t="s">
        <v>55</v>
      </c>
      <c r="B56" s="3">
        <f t="shared" si="4"/>
        <v>54</v>
      </c>
      <c r="C56" s="3">
        <v>18.346666666666671</v>
      </c>
      <c r="E56">
        <f t="shared" si="5"/>
        <v>6.478894699651585</v>
      </c>
      <c r="F56">
        <f t="shared" si="2"/>
        <v>12.947000036166944</v>
      </c>
      <c r="G56">
        <f t="shared" si="3"/>
        <v>19.425894735818531</v>
      </c>
    </row>
    <row r="57" spans="1:7" x14ac:dyDescent="0.3">
      <c r="A57" t="s">
        <v>56</v>
      </c>
      <c r="B57" s="3">
        <f t="shared" si="4"/>
        <v>55</v>
      </c>
      <c r="C57" s="3">
        <v>20.355806451612899</v>
      </c>
      <c r="E57">
        <f t="shared" si="5"/>
        <v>8.4106276745619812</v>
      </c>
      <c r="F57">
        <f t="shared" si="2"/>
        <v>12.964692433769272</v>
      </c>
      <c r="G57">
        <f t="shared" si="3"/>
        <v>21.375320108331252</v>
      </c>
    </row>
    <row r="58" spans="1:7" x14ac:dyDescent="0.3">
      <c r="A58" t="s">
        <v>57</v>
      </c>
      <c r="B58" s="3">
        <f t="shared" si="4"/>
        <v>56</v>
      </c>
      <c r="C58" s="3">
        <v>22.271612903225801</v>
      </c>
      <c r="E58">
        <f t="shared" si="5"/>
        <v>7.964068534777029</v>
      </c>
      <c r="F58">
        <f t="shared" si="2"/>
        <v>12.982384831371601</v>
      </c>
      <c r="G58">
        <f t="shared" si="3"/>
        <v>20.946453366148631</v>
      </c>
    </row>
    <row r="59" spans="1:7" x14ac:dyDescent="0.3">
      <c r="A59" t="s">
        <v>58</v>
      </c>
      <c r="B59" s="3">
        <f t="shared" si="4"/>
        <v>57</v>
      </c>
      <c r="C59" s="3">
        <v>18.702333333333339</v>
      </c>
      <c r="E59">
        <f t="shared" si="5"/>
        <v>4.971061366318251</v>
      </c>
      <c r="F59">
        <f t="shared" si="2"/>
        <v>13.000077228973931</v>
      </c>
      <c r="G59">
        <f t="shared" si="3"/>
        <v>17.971138595292182</v>
      </c>
    </row>
    <row r="60" spans="1:7" x14ac:dyDescent="0.3">
      <c r="A60" t="s">
        <v>59</v>
      </c>
      <c r="B60" s="3">
        <f t="shared" si="4"/>
        <v>58</v>
      </c>
      <c r="C60" s="3">
        <v>12.50806451612903</v>
      </c>
      <c r="E60">
        <f t="shared" si="5"/>
        <v>0.35810079284154561</v>
      </c>
      <c r="F60">
        <f t="shared" si="2"/>
        <v>13.017769626576259</v>
      </c>
      <c r="G60">
        <f t="shared" si="3"/>
        <v>13.375870419417804</v>
      </c>
    </row>
    <row r="61" spans="1:7" x14ac:dyDescent="0.3">
      <c r="A61" t="s">
        <v>60</v>
      </c>
      <c r="B61" s="3">
        <f t="shared" si="4"/>
        <v>59</v>
      </c>
      <c r="C61" s="3">
        <v>9.7256666666666653</v>
      </c>
      <c r="E61">
        <f t="shared" si="5"/>
        <v>-4.6436053003484163</v>
      </c>
      <c r="F61">
        <f t="shared" si="2"/>
        <v>13.035462024178587</v>
      </c>
      <c r="G61">
        <f t="shared" si="3"/>
        <v>8.3918567238301698</v>
      </c>
    </row>
    <row r="62" spans="1:7" x14ac:dyDescent="0.3">
      <c r="A62" t="s">
        <v>61</v>
      </c>
      <c r="B62" s="3">
        <f t="shared" si="4"/>
        <v>60</v>
      </c>
      <c r="C62" s="3">
        <v>6.547741935483872</v>
      </c>
      <c r="E62">
        <f t="shared" si="5"/>
        <v>-6.5019529705993113</v>
      </c>
      <c r="F62">
        <f t="shared" si="2"/>
        <v>13.053154421780915</v>
      </c>
      <c r="G62">
        <f t="shared" si="3"/>
        <v>6.5512014511816039</v>
      </c>
    </row>
    <row r="63" spans="1:7" x14ac:dyDescent="0.3">
      <c r="A63" t="s">
        <v>62</v>
      </c>
      <c r="B63" s="3">
        <f t="shared" si="4"/>
        <v>61</v>
      </c>
      <c r="C63" s="3">
        <v>4.4458064516129028</v>
      </c>
      <c r="E63">
        <f t="shared" si="5"/>
        <v>-7.6394798523197416</v>
      </c>
      <c r="F63">
        <f t="shared" si="2"/>
        <v>13.070846819383245</v>
      </c>
      <c r="G63">
        <f t="shared" si="3"/>
        <v>5.4313669670635036</v>
      </c>
    </row>
    <row r="64" spans="1:7" x14ac:dyDescent="0.3">
      <c r="A64" t="s">
        <v>63</v>
      </c>
      <c r="B64" s="3">
        <f t="shared" si="4"/>
        <v>62</v>
      </c>
      <c r="C64" s="3">
        <v>6.6542857142857139</v>
      </c>
      <c r="E64">
        <f t="shared" si="5"/>
        <v>-6.2768022078470471</v>
      </c>
      <c r="F64">
        <f t="shared" si="2"/>
        <v>13.088539216985573</v>
      </c>
      <c r="G64">
        <f t="shared" si="3"/>
        <v>6.8117370091385263</v>
      </c>
    </row>
    <row r="65" spans="1:7" x14ac:dyDescent="0.3">
      <c r="A65" t="s">
        <v>64</v>
      </c>
      <c r="B65" s="3">
        <f t="shared" si="4"/>
        <v>63</v>
      </c>
      <c r="C65" s="3">
        <v>8.3080645161290327</v>
      </c>
      <c r="E65">
        <f t="shared" si="5"/>
        <v>-4.150071250169205</v>
      </c>
      <c r="F65">
        <f t="shared" si="2"/>
        <v>13.106231614587902</v>
      </c>
      <c r="G65">
        <f t="shared" si="3"/>
        <v>8.9561603644186967</v>
      </c>
    </row>
    <row r="66" spans="1:7" x14ac:dyDescent="0.3">
      <c r="A66" t="s">
        <v>65</v>
      </c>
      <c r="B66" s="3">
        <f t="shared" si="4"/>
        <v>64</v>
      </c>
      <c r="C66" s="3">
        <v>9.1848275862068967</v>
      </c>
      <c r="E66">
        <f t="shared" si="5"/>
        <v>-1.1331895915361532</v>
      </c>
      <c r="F66">
        <f t="shared" si="2"/>
        <v>13.12392401219023</v>
      </c>
      <c r="G66">
        <f t="shared" si="3"/>
        <v>11.990734420654077</v>
      </c>
    </row>
    <row r="67" spans="1:7" x14ac:dyDescent="0.3">
      <c r="A67" t="s">
        <v>66</v>
      </c>
      <c r="B67" s="3">
        <f t="shared" si="4"/>
        <v>65</v>
      </c>
      <c r="C67" s="3">
        <v>12.907096774193549</v>
      </c>
      <c r="E67">
        <f t="shared" si="5"/>
        <v>2.1623481046695048</v>
      </c>
      <c r="F67">
        <f t="shared" si="2"/>
        <v>13.141616409792558</v>
      </c>
      <c r="G67">
        <f t="shared" si="3"/>
        <v>15.303964514462063</v>
      </c>
    </row>
    <row r="68" spans="1:7" x14ac:dyDescent="0.3">
      <c r="A68" t="s">
        <v>67</v>
      </c>
      <c r="B68" s="3">
        <f t="shared" si="4"/>
        <v>66</v>
      </c>
      <c r="C68" s="3">
        <v>19.561666666666671</v>
      </c>
      <c r="E68">
        <f t="shared" si="5"/>
        <v>6.478894699651585</v>
      </c>
      <c r="F68">
        <f t="shared" ref="F68:F74" si="6">$K$12+$K$13*B68</f>
        <v>13.159308807394888</v>
      </c>
      <c r="G68">
        <f t="shared" ref="G68:G74" si="7">E68+F68</f>
        <v>19.638203507046473</v>
      </c>
    </row>
    <row r="69" spans="1:7" x14ac:dyDescent="0.3">
      <c r="A69" t="s">
        <v>68</v>
      </c>
      <c r="B69" s="3">
        <f t="shared" ref="B69:B74" si="8">B68+1</f>
        <v>67</v>
      </c>
      <c r="C69" s="3">
        <v>19.771935483870969</v>
      </c>
      <c r="E69">
        <f t="shared" si="5"/>
        <v>8.4106276745619812</v>
      </c>
      <c r="F69">
        <f t="shared" si="6"/>
        <v>13.177001204997216</v>
      </c>
      <c r="G69">
        <f t="shared" si="7"/>
        <v>21.587628879559198</v>
      </c>
    </row>
    <row r="70" spans="1:7" x14ac:dyDescent="0.3">
      <c r="A70" t="s">
        <v>69</v>
      </c>
      <c r="B70" s="3">
        <f t="shared" si="8"/>
        <v>68</v>
      </c>
      <c r="C70" s="3">
        <v>18.86225806451613</v>
      </c>
      <c r="E70">
        <f t="shared" si="5"/>
        <v>7.964068534777029</v>
      </c>
      <c r="F70">
        <f t="shared" si="6"/>
        <v>13.194693602599544</v>
      </c>
      <c r="G70">
        <f t="shared" si="7"/>
        <v>21.158762137376574</v>
      </c>
    </row>
    <row r="71" spans="1:7" x14ac:dyDescent="0.3">
      <c r="A71" t="s">
        <v>70</v>
      </c>
      <c r="B71" s="3">
        <f t="shared" si="8"/>
        <v>69</v>
      </c>
      <c r="C71" s="3">
        <v>18.518666666666661</v>
      </c>
      <c r="E71">
        <f t="shared" si="5"/>
        <v>4.971061366318251</v>
      </c>
      <c r="F71">
        <f t="shared" si="6"/>
        <v>13.212386000201874</v>
      </c>
      <c r="G71">
        <f t="shared" si="7"/>
        <v>18.183447366520127</v>
      </c>
    </row>
    <row r="72" spans="1:7" x14ac:dyDescent="0.3">
      <c r="A72" t="s">
        <v>71</v>
      </c>
      <c r="B72" s="3">
        <f t="shared" si="8"/>
        <v>70</v>
      </c>
      <c r="C72" s="3">
        <v>12.58193548387097</v>
      </c>
      <c r="E72">
        <f t="shared" si="5"/>
        <v>0.35810079284154561</v>
      </c>
      <c r="F72">
        <f t="shared" si="6"/>
        <v>13.230078397804203</v>
      </c>
      <c r="G72">
        <f t="shared" si="7"/>
        <v>13.588179190645748</v>
      </c>
    </row>
    <row r="73" spans="1:7" x14ac:dyDescent="0.3">
      <c r="A73" t="s">
        <v>72</v>
      </c>
      <c r="B73" s="3">
        <f t="shared" si="8"/>
        <v>71</v>
      </c>
      <c r="C73" s="3">
        <v>6.7560000000000002</v>
      </c>
      <c r="E73">
        <f t="shared" si="5"/>
        <v>-4.6436053003484163</v>
      </c>
      <c r="F73">
        <f t="shared" si="6"/>
        <v>13.247770795406531</v>
      </c>
      <c r="G73">
        <f t="shared" si="7"/>
        <v>8.6041654950581155</v>
      </c>
    </row>
    <row r="74" spans="1:7" x14ac:dyDescent="0.3">
      <c r="A74" t="s">
        <v>73</v>
      </c>
      <c r="B74" s="3">
        <f t="shared" si="8"/>
        <v>72</v>
      </c>
      <c r="C74" s="3">
        <v>6.8812903225806448</v>
      </c>
      <c r="E74">
        <f t="shared" si="5"/>
        <v>-6.5019529705993113</v>
      </c>
      <c r="F74">
        <f t="shared" si="6"/>
        <v>13.265463193008859</v>
      </c>
      <c r="G74">
        <f t="shared" si="7"/>
        <v>6.7635102224095478</v>
      </c>
    </row>
    <row r="78" spans="1:7" ht="15" thickBot="1" x14ac:dyDescent="0.35"/>
    <row r="79" spans="1:7" ht="15.6" thickTop="1" thickBot="1" x14ac:dyDescent="0.35">
      <c r="A79" s="1" t="s">
        <v>0</v>
      </c>
      <c r="B79" s="1" t="s">
        <v>99</v>
      </c>
      <c r="C79" s="1" t="s">
        <v>214</v>
      </c>
      <c r="D79" s="6" t="s">
        <v>235</v>
      </c>
      <c r="E79" s="6" t="s">
        <v>236</v>
      </c>
      <c r="F79" s="6" t="s">
        <v>237</v>
      </c>
    </row>
    <row r="80" spans="1:7" ht="15" thickTop="1" x14ac:dyDescent="0.3">
      <c r="A80" t="s">
        <v>74</v>
      </c>
      <c r="B80" s="3">
        <f>B74+1</f>
        <v>73</v>
      </c>
      <c r="C80" s="3">
        <v>4.6974193548387104</v>
      </c>
      <c r="D80">
        <f>'Partie 2 - Moyennes Mobiles'!D94</f>
        <v>-7.897202135382642</v>
      </c>
      <c r="E80">
        <f>$K$12+$K$13*B80+D80</f>
        <v>5.3859534552285453</v>
      </c>
      <c r="F80">
        <f>C80-E80</f>
        <v>-0.68853410038983487</v>
      </c>
    </row>
    <row r="81" spans="1:6" x14ac:dyDescent="0.3">
      <c r="A81" t="s">
        <v>75</v>
      </c>
      <c r="B81" s="3">
        <f t="shared" ref="B81:B104" si="9">B80+1</f>
        <v>74</v>
      </c>
      <c r="C81" s="3">
        <v>7.5321428571428566</v>
      </c>
      <c r="D81">
        <f>'Partie 2 - Moyennes Mobiles'!D95</f>
        <v>-6.3609183279775898</v>
      </c>
      <c r="E81">
        <f t="shared" ref="E81:E104" si="10">$K$12+$K$13*B81+D81</f>
        <v>6.9399296602359275</v>
      </c>
      <c r="F81">
        <f t="shared" ref="F81:F104" si="11">C81-E81</f>
        <v>0.59221319690692908</v>
      </c>
    </row>
    <row r="82" spans="1:6" x14ac:dyDescent="0.3">
      <c r="A82" t="s">
        <v>76</v>
      </c>
      <c r="B82" s="3">
        <f t="shared" si="9"/>
        <v>75</v>
      </c>
      <c r="C82" s="3">
        <v>9.6477419354838698</v>
      </c>
      <c r="D82">
        <f>'Partie 2 - Moyennes Mobiles'!D96</f>
        <v>-3.9201044651317458</v>
      </c>
      <c r="E82">
        <f t="shared" si="10"/>
        <v>9.3984359206841006</v>
      </c>
      <c r="F82">
        <f t="shared" si="11"/>
        <v>0.24930601479976922</v>
      </c>
    </row>
    <row r="83" spans="1:6" x14ac:dyDescent="0.3">
      <c r="A83" t="s">
        <v>77</v>
      </c>
      <c r="B83" s="3">
        <f t="shared" si="9"/>
        <v>76</v>
      </c>
      <c r="C83" s="3">
        <v>11.231</v>
      </c>
      <c r="D83">
        <f>'Partie 2 - Moyennes Mobiles'!D97</f>
        <v>-0.92534880452118851</v>
      </c>
      <c r="E83">
        <f t="shared" si="10"/>
        <v>12.410883978896985</v>
      </c>
      <c r="F83">
        <f t="shared" si="11"/>
        <v>-1.179883978896985</v>
      </c>
    </row>
    <row r="84" spans="1:6" x14ac:dyDescent="0.3">
      <c r="A84" t="s">
        <v>78</v>
      </c>
      <c r="B84" s="3">
        <f t="shared" si="9"/>
        <v>77</v>
      </c>
      <c r="C84" s="3">
        <v>16.722903225806451</v>
      </c>
      <c r="D84">
        <f>'Partie 2 - Moyennes Mobiles'!D98</f>
        <v>2.1216010904238125</v>
      </c>
      <c r="E84">
        <f t="shared" si="10"/>
        <v>15.475526271444314</v>
      </c>
      <c r="F84">
        <f t="shared" si="11"/>
        <v>1.2473769543621369</v>
      </c>
    </row>
    <row r="85" spans="1:6" x14ac:dyDescent="0.3">
      <c r="A85" t="s">
        <v>79</v>
      </c>
      <c r="B85" s="3">
        <f t="shared" si="9"/>
        <v>78</v>
      </c>
      <c r="C85" s="3">
        <v>19.486333333333331</v>
      </c>
      <c r="D85">
        <f>'Partie 2 - Moyennes Mobiles'!D99</f>
        <v>6.655890158524171</v>
      </c>
      <c r="E85">
        <f t="shared" si="10"/>
        <v>20.027507737147005</v>
      </c>
      <c r="F85">
        <f t="shared" si="11"/>
        <v>-0.54117440381367388</v>
      </c>
    </row>
    <row r="86" spans="1:6" x14ac:dyDescent="0.3">
      <c r="A86" t="s">
        <v>80</v>
      </c>
      <c r="B86" s="3">
        <f t="shared" si="9"/>
        <v>79</v>
      </c>
      <c r="C86" s="3">
        <v>21.850666666666669</v>
      </c>
      <c r="D86">
        <f>'Partie 2 - Moyennes Mobiles'!D100</f>
        <v>8.5320602090211928</v>
      </c>
      <c r="E86">
        <f t="shared" si="10"/>
        <v>21.921370185246353</v>
      </c>
      <c r="F86">
        <f t="shared" si="11"/>
        <v>-7.0703518579684044E-2</v>
      </c>
    </row>
    <row r="87" spans="1:6" x14ac:dyDescent="0.3">
      <c r="A87" t="s">
        <v>81</v>
      </c>
      <c r="B87" s="3">
        <f t="shared" si="9"/>
        <v>80</v>
      </c>
      <c r="C87" s="3">
        <v>22.574000000000002</v>
      </c>
      <c r="D87">
        <f>'Partie 2 - Moyennes Mobiles'!D101</f>
        <v>8.1828999118656203</v>
      </c>
      <c r="E87">
        <f t="shared" si="10"/>
        <v>21.589902285693107</v>
      </c>
      <c r="F87">
        <f t="shared" si="11"/>
        <v>0.98409771430689474</v>
      </c>
    </row>
    <row r="88" spans="1:6" x14ac:dyDescent="0.3">
      <c r="A88" t="s">
        <v>82</v>
      </c>
      <c r="B88" s="3">
        <f t="shared" si="9"/>
        <v>81</v>
      </c>
      <c r="C88" s="3">
        <v>16.839333333333329</v>
      </c>
      <c r="D88">
        <f>'Partie 2 - Moyennes Mobiles'!D102</f>
        <v>4.6430697222369357</v>
      </c>
      <c r="E88">
        <f t="shared" si="10"/>
        <v>18.067764493666751</v>
      </c>
      <c r="F88">
        <f t="shared" si="11"/>
        <v>-1.2284311603334217</v>
      </c>
    </row>
    <row r="89" spans="1:6" x14ac:dyDescent="0.3">
      <c r="A89" t="s">
        <v>83</v>
      </c>
      <c r="B89" s="3">
        <f t="shared" si="9"/>
        <v>82</v>
      </c>
      <c r="C89" s="3">
        <v>15.84225806451613</v>
      </c>
      <c r="D89">
        <f>'Partie 2 - Moyennes Mobiles'!D103</f>
        <v>0.28804158912607242</v>
      </c>
      <c r="E89">
        <f t="shared" si="10"/>
        <v>13.730428758158217</v>
      </c>
      <c r="F89">
        <f t="shared" si="11"/>
        <v>2.1118293063579134</v>
      </c>
    </row>
    <row r="90" spans="1:6" x14ac:dyDescent="0.3">
      <c r="A90" t="s">
        <v>84</v>
      </c>
      <c r="B90" s="3">
        <f t="shared" si="9"/>
        <v>83</v>
      </c>
      <c r="C90" s="3">
        <v>9.7556666666666665</v>
      </c>
      <c r="D90">
        <f>'Partie 2 - Moyennes Mobiles'!D104</f>
        <v>-4.5304575117267296</v>
      </c>
      <c r="E90">
        <f t="shared" si="10"/>
        <v>8.9296220549077461</v>
      </c>
      <c r="F90">
        <f t="shared" si="11"/>
        <v>0.82604461175892041</v>
      </c>
    </row>
    <row r="91" spans="1:6" x14ac:dyDescent="0.3">
      <c r="A91" t="s">
        <v>85</v>
      </c>
      <c r="B91" s="3">
        <f t="shared" si="9"/>
        <v>84</v>
      </c>
      <c r="C91" s="3">
        <v>5.0790322580645162</v>
      </c>
      <c r="D91">
        <f>'Partie 2 - Moyennes Mobiles'!D105</f>
        <v>-6.78953143645791</v>
      </c>
      <c r="E91">
        <f t="shared" si="10"/>
        <v>6.688240527778893</v>
      </c>
      <c r="F91">
        <f t="shared" si="11"/>
        <v>-1.6092082697143768</v>
      </c>
    </row>
    <row r="92" spans="1:6" x14ac:dyDescent="0.3">
      <c r="A92" t="s">
        <v>86</v>
      </c>
      <c r="B92" s="3">
        <f t="shared" si="9"/>
        <v>85</v>
      </c>
      <c r="C92" s="3">
        <v>5.9590000000000014</v>
      </c>
      <c r="D92">
        <f>'Partie 2 - Moyennes Mobiles'!D106</f>
        <v>-7.897202135382642</v>
      </c>
      <c r="E92">
        <f t="shared" si="10"/>
        <v>5.5982622264564892</v>
      </c>
      <c r="F92">
        <f t="shared" si="11"/>
        <v>0.36073777354351222</v>
      </c>
    </row>
    <row r="93" spans="1:6" x14ac:dyDescent="0.3">
      <c r="A93" t="s">
        <v>87</v>
      </c>
      <c r="B93" s="3">
        <f t="shared" si="9"/>
        <v>86</v>
      </c>
      <c r="C93" s="3">
        <v>6.7666666666666666</v>
      </c>
      <c r="D93">
        <f>D81</f>
        <v>-6.3609183279775898</v>
      </c>
      <c r="E93">
        <f t="shared" si="10"/>
        <v>7.1522384314638714</v>
      </c>
      <c r="F93">
        <f t="shared" si="11"/>
        <v>-0.38557176479720479</v>
      </c>
    </row>
    <row r="94" spans="1:6" x14ac:dyDescent="0.3">
      <c r="A94" t="s">
        <v>88</v>
      </c>
      <c r="B94" s="3">
        <f t="shared" si="9"/>
        <v>87</v>
      </c>
      <c r="C94" s="3">
        <v>9.2912903225806449</v>
      </c>
      <c r="D94">
        <f t="shared" ref="D94:D104" si="12">D82</f>
        <v>-3.9201044651317458</v>
      </c>
      <c r="E94">
        <f t="shared" si="10"/>
        <v>9.6107446919120427</v>
      </c>
      <c r="F94">
        <f t="shared" si="11"/>
        <v>-0.31945436933139781</v>
      </c>
    </row>
    <row r="95" spans="1:6" x14ac:dyDescent="0.3">
      <c r="A95" t="s">
        <v>89</v>
      </c>
      <c r="B95" s="3">
        <f t="shared" si="9"/>
        <v>88</v>
      </c>
      <c r="C95" s="3">
        <v>10.509333333333331</v>
      </c>
      <c r="D95">
        <f t="shared" si="12"/>
        <v>-0.92534880452118851</v>
      </c>
      <c r="E95">
        <f t="shared" si="10"/>
        <v>12.623192750124929</v>
      </c>
      <c r="F95">
        <f t="shared" si="11"/>
        <v>-2.1138594167915983</v>
      </c>
    </row>
    <row r="96" spans="1:6" x14ac:dyDescent="0.3">
      <c r="A96" t="s">
        <v>90</v>
      </c>
      <c r="B96" s="3">
        <f t="shared" si="9"/>
        <v>89</v>
      </c>
      <c r="C96" s="3">
        <v>15.137419354838711</v>
      </c>
      <c r="D96">
        <f t="shared" si="12"/>
        <v>2.1216010904238125</v>
      </c>
      <c r="E96">
        <f t="shared" si="10"/>
        <v>15.687835042672258</v>
      </c>
      <c r="F96">
        <f t="shared" si="11"/>
        <v>-0.55041568783354755</v>
      </c>
    </row>
    <row r="97" spans="1:6" x14ac:dyDescent="0.3">
      <c r="A97" t="s">
        <v>91</v>
      </c>
      <c r="B97" s="3">
        <f t="shared" si="9"/>
        <v>90</v>
      </c>
      <c r="C97" s="3">
        <v>21.315999999999999</v>
      </c>
      <c r="D97">
        <f t="shared" si="12"/>
        <v>6.655890158524171</v>
      </c>
      <c r="E97">
        <f t="shared" si="10"/>
        <v>20.239816508374943</v>
      </c>
      <c r="F97">
        <f t="shared" si="11"/>
        <v>1.0761834916250557</v>
      </c>
    </row>
    <row r="98" spans="1:6" x14ac:dyDescent="0.3">
      <c r="A98" t="s">
        <v>92</v>
      </c>
      <c r="B98" s="3">
        <f t="shared" si="9"/>
        <v>91</v>
      </c>
      <c r="C98" s="3">
        <v>20.54774193548387</v>
      </c>
      <c r="D98">
        <f t="shared" si="12"/>
        <v>8.5320602090211928</v>
      </c>
      <c r="E98">
        <f t="shared" si="10"/>
        <v>22.133678956474299</v>
      </c>
      <c r="F98">
        <f t="shared" si="11"/>
        <v>-1.5859370209904284</v>
      </c>
    </row>
    <row r="99" spans="1:6" x14ac:dyDescent="0.3">
      <c r="A99" t="s">
        <v>93</v>
      </c>
      <c r="B99" s="3">
        <f t="shared" si="9"/>
        <v>92</v>
      </c>
      <c r="C99" s="3">
        <v>20.280333333333331</v>
      </c>
      <c r="D99">
        <f t="shared" si="12"/>
        <v>8.1828999118656203</v>
      </c>
      <c r="E99">
        <f t="shared" si="10"/>
        <v>21.802211056921053</v>
      </c>
      <c r="F99">
        <f t="shared" si="11"/>
        <v>-1.5218777235877212</v>
      </c>
    </row>
    <row r="100" spans="1:6" x14ac:dyDescent="0.3">
      <c r="A100" t="s">
        <v>94</v>
      </c>
      <c r="B100" s="3">
        <f t="shared" si="9"/>
        <v>93</v>
      </c>
      <c r="C100" s="3">
        <v>20.616</v>
      </c>
      <c r="D100">
        <f t="shared" si="12"/>
        <v>4.6430697222369357</v>
      </c>
      <c r="E100">
        <f t="shared" si="10"/>
        <v>18.280073264894696</v>
      </c>
      <c r="F100">
        <f t="shared" si="11"/>
        <v>2.3359267351053035</v>
      </c>
    </row>
    <row r="101" spans="1:6" x14ac:dyDescent="0.3">
      <c r="A101" t="s">
        <v>95</v>
      </c>
      <c r="B101" s="3">
        <f t="shared" si="9"/>
        <v>94</v>
      </c>
      <c r="C101" s="3">
        <v>15.12766666666667</v>
      </c>
      <c r="D101">
        <f t="shared" si="12"/>
        <v>0.28804158912607242</v>
      </c>
      <c r="E101">
        <f t="shared" si="10"/>
        <v>13.942737529386161</v>
      </c>
      <c r="F101">
        <f t="shared" si="11"/>
        <v>1.1849291372805091</v>
      </c>
    </row>
    <row r="102" spans="1:6" x14ac:dyDescent="0.3">
      <c r="A102" t="s">
        <v>96</v>
      </c>
      <c r="B102" s="3">
        <f t="shared" si="9"/>
        <v>95</v>
      </c>
      <c r="C102" s="3">
        <v>9.2463333333333324</v>
      </c>
      <c r="D102">
        <f t="shared" si="12"/>
        <v>-4.5304575117267296</v>
      </c>
      <c r="E102">
        <f t="shared" si="10"/>
        <v>9.1419308261356882</v>
      </c>
      <c r="F102">
        <f t="shared" si="11"/>
        <v>0.10440250719764421</v>
      </c>
    </row>
    <row r="103" spans="1:6" x14ac:dyDescent="0.3">
      <c r="A103" t="s">
        <v>97</v>
      </c>
      <c r="B103" s="3">
        <f t="shared" si="9"/>
        <v>96</v>
      </c>
      <c r="C103" s="3">
        <v>7.5361290322580654</v>
      </c>
      <c r="D103">
        <f t="shared" si="12"/>
        <v>-6.78953143645791</v>
      </c>
      <c r="E103">
        <f t="shared" si="10"/>
        <v>6.9005492990068369</v>
      </c>
      <c r="F103">
        <f t="shared" si="11"/>
        <v>0.63557973325122852</v>
      </c>
    </row>
    <row r="104" spans="1:6" x14ac:dyDescent="0.3">
      <c r="A104" t="s">
        <v>98</v>
      </c>
      <c r="B104" s="3">
        <f t="shared" si="9"/>
        <v>97</v>
      </c>
      <c r="C104" s="3">
        <v>4.5996774193548386</v>
      </c>
      <c r="D104">
        <f t="shared" si="12"/>
        <v>-7.897202135382642</v>
      </c>
      <c r="E104">
        <f t="shared" si="10"/>
        <v>5.8105709976844331</v>
      </c>
      <c r="F104">
        <f t="shared" si="11"/>
        <v>-1.2108935783295944</v>
      </c>
    </row>
    <row r="105" spans="1:6" x14ac:dyDescent="0.3">
      <c r="F105" s="16">
        <f>SUM(F80:F104)</f>
        <v>-1.2973178168936519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E90C-B4CD-4338-BF11-4ED09C9C9BD6}">
  <dimension ref="A1:N110"/>
  <sheetViews>
    <sheetView tabSelected="1" topLeftCell="C1" zoomScale="70" zoomScaleNormal="70" workbookViewId="0">
      <selection activeCell="L13" sqref="L13"/>
    </sheetView>
  </sheetViews>
  <sheetFormatPr defaultRowHeight="14.4" x14ac:dyDescent="0.3"/>
  <cols>
    <col min="1" max="1" width="70.33203125" bestFit="1" customWidth="1"/>
    <col min="4" max="4" width="15.109375" bestFit="1" customWidth="1"/>
    <col min="5" max="5" width="28.77734375" bestFit="1" customWidth="1"/>
    <col min="6" max="6" width="33.77734375" bestFit="1" customWidth="1"/>
    <col min="7" max="7" width="16.6640625" bestFit="1" customWidth="1"/>
    <col min="8" max="8" width="8.21875" bestFit="1" customWidth="1"/>
    <col min="9" max="9" width="8.109375" bestFit="1" customWidth="1"/>
    <col min="10" max="10" width="36" bestFit="1" customWidth="1"/>
    <col min="13" max="13" width="14" bestFit="1" customWidth="1"/>
  </cols>
  <sheetData>
    <row r="1" spans="1:14" ht="15.6" thickTop="1" thickBot="1" x14ac:dyDescent="0.35">
      <c r="D1" s="5"/>
      <c r="E1" s="5"/>
      <c r="F1" s="5" t="s">
        <v>244</v>
      </c>
      <c r="G1" s="5"/>
      <c r="H1" s="5"/>
      <c r="I1" s="5"/>
      <c r="J1" s="5"/>
    </row>
    <row r="2" spans="1:14" ht="15.6" thickTop="1" thickBot="1" x14ac:dyDescent="0.35">
      <c r="A2" s="5" t="s">
        <v>240</v>
      </c>
      <c r="B2" s="5" t="s">
        <v>99</v>
      </c>
      <c r="C2" s="5" t="s">
        <v>1</v>
      </c>
      <c r="D2" s="5" t="s">
        <v>241</v>
      </c>
      <c r="E2" s="5" t="s">
        <v>242</v>
      </c>
      <c r="F2" s="5" t="s">
        <v>243</v>
      </c>
      <c r="G2" s="5" t="s">
        <v>245</v>
      </c>
      <c r="H2" s="5" t="s">
        <v>246</v>
      </c>
      <c r="I2" s="5" t="s">
        <v>247</v>
      </c>
      <c r="J2" s="5" t="s">
        <v>248</v>
      </c>
    </row>
    <row r="3" spans="1:14" ht="15" thickTop="1" x14ac:dyDescent="0.3">
      <c r="A3" t="s">
        <v>2</v>
      </c>
      <c r="B3" s="3">
        <v>1</v>
      </c>
      <c r="C3" s="3">
        <v>5.5348387096774196</v>
      </c>
      <c r="D3">
        <f t="shared" ref="D3:D14" si="0">AVERAGE(C3,C15,C27,C39,C51,C63)</f>
        <v>4.9979032258064517</v>
      </c>
      <c r="E3" s="4">
        <f>D3-$N$4</f>
        <v>-7.6394798523197416</v>
      </c>
      <c r="F3">
        <f>C3</f>
        <v>5.5348387096774196</v>
      </c>
      <c r="G3">
        <f>C3</f>
        <v>5.5348387096774196</v>
      </c>
      <c r="H3">
        <f>($N$5/(1-$N$5))*(F3-G3)</f>
        <v>0</v>
      </c>
      <c r="I3">
        <f>2*F3-G3</f>
        <v>5.5348387096774196</v>
      </c>
      <c r="J3">
        <f>H3+I3</f>
        <v>5.5348387096774196</v>
      </c>
    </row>
    <row r="4" spans="1:14" x14ac:dyDescent="0.3">
      <c r="A4" t="s">
        <v>3</v>
      </c>
      <c r="B4" s="3">
        <f>B3+1</f>
        <v>2</v>
      </c>
      <c r="C4" s="3">
        <v>6.1382758620689648</v>
      </c>
      <c r="D4">
        <f t="shared" si="0"/>
        <v>6.3605808702791462</v>
      </c>
      <c r="E4" s="4">
        <f t="shared" ref="E4:E14" si="1">D4-$N$4</f>
        <v>-6.2768022078470471</v>
      </c>
      <c r="F4">
        <f>(C4*$N$5)+((1-$N$5)*F3)</f>
        <v>6.0779321468298111</v>
      </c>
      <c r="G4">
        <f>(F4*$N$5)+((1-$N$5)*G3)</f>
        <v>6.0236228031145718</v>
      </c>
      <c r="H4">
        <f t="shared" ref="H4:H67" si="2">($N$5/(1-$N$5))*(F4-G4)</f>
        <v>0.48878409343715401</v>
      </c>
      <c r="I4">
        <f t="shared" ref="I4:I67" si="3">2*F4-G4</f>
        <v>6.1322414905450504</v>
      </c>
      <c r="J4">
        <f t="shared" ref="J4:J67" si="4">H4+I4</f>
        <v>6.6210255839822043</v>
      </c>
      <c r="M4" s="21" t="s">
        <v>220</v>
      </c>
      <c r="N4">
        <f>AVERAGE($D3:$D$14)</f>
        <v>12.637383078126193</v>
      </c>
    </row>
    <row r="5" spans="1:14" x14ac:dyDescent="0.3">
      <c r="A5" t="s">
        <v>4</v>
      </c>
      <c r="B5" s="3">
        <f t="shared" ref="B5:B68" si="5">B4+1</f>
        <v>3</v>
      </c>
      <c r="C5" s="3">
        <v>6.7912903225806449</v>
      </c>
      <c r="D5">
        <f t="shared" si="0"/>
        <v>8.4873118279569884</v>
      </c>
      <c r="E5" s="4">
        <f t="shared" si="1"/>
        <v>-4.150071250169205</v>
      </c>
      <c r="F5">
        <f t="shared" ref="F5:F68" si="6">(C5*$N$5)+((1-$N$5)*F4)</f>
        <v>6.7199545050055614</v>
      </c>
      <c r="G5">
        <f t="shared" ref="G5:G68" si="7">(F5*$N$5)+((1-$N$5)*G4)</f>
        <v>6.6503213348164625</v>
      </c>
      <c r="H5">
        <f t="shared" si="2"/>
        <v>0.62669853170188994</v>
      </c>
      <c r="I5">
        <f t="shared" si="3"/>
        <v>6.7895876751946602</v>
      </c>
      <c r="J5">
        <f t="shared" si="4"/>
        <v>7.41628620689655</v>
      </c>
      <c r="M5" s="21" t="s">
        <v>249</v>
      </c>
      <c r="N5">
        <v>0.9</v>
      </c>
    </row>
    <row r="6" spans="1:14" x14ac:dyDescent="0.3">
      <c r="A6" t="s">
        <v>5</v>
      </c>
      <c r="B6" s="3">
        <f t="shared" si="5"/>
        <v>4</v>
      </c>
      <c r="C6" s="3">
        <v>9.8830000000000009</v>
      </c>
      <c r="D6">
        <f t="shared" si="0"/>
        <v>11.50419348659004</v>
      </c>
      <c r="E6" s="4">
        <f t="shared" si="1"/>
        <v>-1.1331895915361532</v>
      </c>
      <c r="F6">
        <f t="shared" si="6"/>
        <v>9.566695450500557</v>
      </c>
      <c r="G6">
        <f t="shared" si="7"/>
        <v>9.2750580389321478</v>
      </c>
      <c r="H6">
        <f t="shared" si="2"/>
        <v>2.6247367041156839</v>
      </c>
      <c r="I6">
        <f t="shared" si="3"/>
        <v>9.8583328620689663</v>
      </c>
      <c r="J6">
        <f t="shared" si="4"/>
        <v>12.48306956618465</v>
      </c>
    </row>
    <row r="7" spans="1:14" x14ac:dyDescent="0.3">
      <c r="A7" t="s">
        <v>6</v>
      </c>
      <c r="B7" s="3">
        <f t="shared" si="5"/>
        <v>5</v>
      </c>
      <c r="C7" s="3">
        <v>14.412258064516131</v>
      </c>
      <c r="D7">
        <f t="shared" si="0"/>
        <v>14.799731182795698</v>
      </c>
      <c r="E7" s="4">
        <f t="shared" si="1"/>
        <v>2.1623481046695048</v>
      </c>
      <c r="F7">
        <f t="shared" si="6"/>
        <v>13.927701803114573</v>
      </c>
      <c r="G7">
        <f t="shared" si="7"/>
        <v>13.462437426696331</v>
      </c>
      <c r="H7">
        <f t="shared" si="2"/>
        <v>4.1873793877641772</v>
      </c>
      <c r="I7">
        <f t="shared" si="3"/>
        <v>14.392966179532815</v>
      </c>
      <c r="J7">
        <f t="shared" si="4"/>
        <v>18.580345567296991</v>
      </c>
      <c r="M7" s="18" t="s">
        <v>228</v>
      </c>
      <c r="N7">
        <f>AVERAGE(B3:B74)</f>
        <v>36.5</v>
      </c>
    </row>
    <row r="8" spans="1:14" x14ac:dyDescent="0.3">
      <c r="A8" t="s">
        <v>7</v>
      </c>
      <c r="B8" s="3">
        <f t="shared" si="5"/>
        <v>6</v>
      </c>
      <c r="C8" s="3">
        <v>17.576666666666661</v>
      </c>
      <c r="D8">
        <f t="shared" si="0"/>
        <v>19.116277777777778</v>
      </c>
      <c r="E8" s="4">
        <f t="shared" si="1"/>
        <v>6.478894699651585</v>
      </c>
      <c r="F8">
        <f t="shared" si="6"/>
        <v>17.211770180311454</v>
      </c>
      <c r="G8">
        <f t="shared" si="7"/>
        <v>16.836836904949941</v>
      </c>
      <c r="H8">
        <f t="shared" si="2"/>
        <v>3.3743994782536224</v>
      </c>
      <c r="I8">
        <f t="shared" si="3"/>
        <v>17.586703455672968</v>
      </c>
      <c r="J8">
        <f t="shared" si="4"/>
        <v>20.96110293392659</v>
      </c>
      <c r="M8" s="18" t="s">
        <v>229</v>
      </c>
      <c r="N8">
        <f>AVERAGE(J3:J74)</f>
        <v>12.65849610274587</v>
      </c>
    </row>
    <row r="9" spans="1:14" x14ac:dyDescent="0.3">
      <c r="A9" t="s">
        <v>8</v>
      </c>
      <c r="B9" s="3">
        <f t="shared" si="5"/>
        <v>7</v>
      </c>
      <c r="C9" s="3">
        <v>20.325483870967741</v>
      </c>
      <c r="D9">
        <f t="shared" si="0"/>
        <v>21.048010752688175</v>
      </c>
      <c r="E9" s="4">
        <f t="shared" si="1"/>
        <v>8.4106276745619812</v>
      </c>
      <c r="F9">
        <f t="shared" si="6"/>
        <v>20.014112501902112</v>
      </c>
      <c r="G9">
        <f t="shared" si="7"/>
        <v>19.696384942206898</v>
      </c>
      <c r="H9">
        <f t="shared" si="2"/>
        <v>2.8595480372569289</v>
      </c>
      <c r="I9">
        <f t="shared" si="3"/>
        <v>20.331840061597326</v>
      </c>
      <c r="J9">
        <f t="shared" si="4"/>
        <v>23.191388098854254</v>
      </c>
      <c r="M9" s="18" t="s">
        <v>230</v>
      </c>
      <c r="N9">
        <f>_xlfn.COVARIANCE.S($B$3:$B$74,$J$3:$J$74)</f>
        <v>1.3329793169193307</v>
      </c>
    </row>
    <row r="10" spans="1:14" x14ac:dyDescent="0.3">
      <c r="A10" t="s">
        <v>9</v>
      </c>
      <c r="B10" s="3">
        <f t="shared" si="5"/>
        <v>8</v>
      </c>
      <c r="C10" s="3">
        <v>20.919677419354841</v>
      </c>
      <c r="D10">
        <f t="shared" si="0"/>
        <v>20.601451612903222</v>
      </c>
      <c r="E10" s="4">
        <f t="shared" si="1"/>
        <v>7.964068534777029</v>
      </c>
      <c r="F10">
        <f t="shared" si="6"/>
        <v>20.829120927609566</v>
      </c>
      <c r="G10">
        <f t="shared" si="7"/>
        <v>20.715847329069298</v>
      </c>
      <c r="H10">
        <f t="shared" si="2"/>
        <v>1.019462386862408</v>
      </c>
      <c r="I10">
        <f t="shared" si="3"/>
        <v>20.942394526149833</v>
      </c>
      <c r="J10">
        <f t="shared" si="4"/>
        <v>21.961856913012241</v>
      </c>
      <c r="M10" s="18" t="s">
        <v>231</v>
      </c>
      <c r="N10">
        <f>_xlfn.VAR.S(B3:B74)</f>
        <v>438</v>
      </c>
    </row>
    <row r="11" spans="1:14" x14ac:dyDescent="0.3">
      <c r="A11" t="s">
        <v>10</v>
      </c>
      <c r="B11" s="3">
        <f t="shared" si="5"/>
        <v>9</v>
      </c>
      <c r="C11" s="3">
        <v>18.782</v>
      </c>
      <c r="D11">
        <f t="shared" si="0"/>
        <v>17.608444444444444</v>
      </c>
      <c r="E11" s="4">
        <f t="shared" si="1"/>
        <v>4.971061366318251</v>
      </c>
      <c r="F11">
        <f t="shared" si="6"/>
        <v>18.986712092760957</v>
      </c>
      <c r="G11">
        <f t="shared" si="7"/>
        <v>19.159625616391793</v>
      </c>
      <c r="H11">
        <f t="shared" si="2"/>
        <v>-1.5562217126775233</v>
      </c>
      <c r="I11">
        <f t="shared" si="3"/>
        <v>18.813798569130121</v>
      </c>
      <c r="J11">
        <f t="shared" si="4"/>
        <v>17.257576856452598</v>
      </c>
    </row>
    <row r="12" spans="1:14" x14ac:dyDescent="0.3">
      <c r="A12" t="s">
        <v>11</v>
      </c>
      <c r="B12" s="3">
        <f t="shared" si="5"/>
        <v>10</v>
      </c>
      <c r="C12" s="3">
        <v>11.459354838709681</v>
      </c>
      <c r="D12">
        <f t="shared" si="0"/>
        <v>12.995483870967739</v>
      </c>
      <c r="E12" s="4">
        <f t="shared" si="1"/>
        <v>0.35810079284154561</v>
      </c>
      <c r="F12">
        <f t="shared" si="6"/>
        <v>12.212090564114808</v>
      </c>
      <c r="G12">
        <f t="shared" si="7"/>
        <v>12.906844069342506</v>
      </c>
      <c r="H12">
        <f t="shared" si="2"/>
        <v>-6.2527815470492856</v>
      </c>
      <c r="I12">
        <f t="shared" si="3"/>
        <v>11.51733705888711</v>
      </c>
      <c r="J12">
        <f t="shared" si="4"/>
        <v>5.2645555118378242</v>
      </c>
      <c r="M12" s="9" t="s">
        <v>233</v>
      </c>
      <c r="N12">
        <f>$N$8-$N$7*$N$13</f>
        <v>12.547414493002593</v>
      </c>
    </row>
    <row r="13" spans="1:14" x14ac:dyDescent="0.3">
      <c r="A13" t="s">
        <v>12</v>
      </c>
      <c r="B13" s="3">
        <f t="shared" si="5"/>
        <v>11</v>
      </c>
      <c r="C13" s="3">
        <v>7.6573333333333329</v>
      </c>
      <c r="D13">
        <f t="shared" si="0"/>
        <v>7.993777777777777</v>
      </c>
      <c r="E13" s="4">
        <f t="shared" si="1"/>
        <v>-4.6436053003484163</v>
      </c>
      <c r="F13">
        <f t="shared" si="6"/>
        <v>8.1128090564114803</v>
      </c>
      <c r="G13">
        <f t="shared" si="7"/>
        <v>8.5922125577045829</v>
      </c>
      <c r="H13">
        <f t="shared" si="2"/>
        <v>-4.3146315116379244</v>
      </c>
      <c r="I13">
        <f t="shared" si="3"/>
        <v>7.6334055551183777</v>
      </c>
      <c r="J13">
        <f t="shared" si="4"/>
        <v>3.3187740434804534</v>
      </c>
      <c r="M13" s="9" t="s">
        <v>234</v>
      </c>
      <c r="N13">
        <f>$N$9/$N$10</f>
        <v>3.0433317737884264E-3</v>
      </c>
    </row>
    <row r="14" spans="1:14" x14ac:dyDescent="0.3">
      <c r="A14" t="s">
        <v>13</v>
      </c>
      <c r="B14" s="3">
        <f t="shared" si="5"/>
        <v>12</v>
      </c>
      <c r="C14" s="3">
        <v>4.4577419354838712</v>
      </c>
      <c r="D14">
        <f t="shared" si="0"/>
        <v>6.135430107526882</v>
      </c>
      <c r="E14" s="4">
        <f t="shared" si="1"/>
        <v>-6.5019529705993113</v>
      </c>
      <c r="F14">
        <f t="shared" si="6"/>
        <v>4.8232486475766319</v>
      </c>
      <c r="G14">
        <f t="shared" si="7"/>
        <v>5.2001450385894268</v>
      </c>
      <c r="H14">
        <f t="shared" si="2"/>
        <v>-3.3920675191151552</v>
      </c>
      <c r="I14">
        <f t="shared" si="3"/>
        <v>4.4463522565638369</v>
      </c>
      <c r="J14">
        <f t="shared" si="4"/>
        <v>1.0542847374486817</v>
      </c>
    </row>
    <row r="15" spans="1:14" x14ac:dyDescent="0.3">
      <c r="A15" t="s">
        <v>14</v>
      </c>
      <c r="B15" s="3">
        <f t="shared" si="5"/>
        <v>13</v>
      </c>
      <c r="C15" s="3">
        <v>1.95</v>
      </c>
      <c r="E15">
        <f>E3</f>
        <v>-7.6394798523197416</v>
      </c>
      <c r="F15">
        <f t="shared" si="6"/>
        <v>2.2373248647576629</v>
      </c>
      <c r="G15">
        <f t="shared" si="7"/>
        <v>2.5336068821408393</v>
      </c>
      <c r="H15">
        <f t="shared" si="2"/>
        <v>-2.6665381564485879</v>
      </c>
      <c r="I15">
        <f t="shared" si="3"/>
        <v>1.9410428473744865</v>
      </c>
      <c r="J15">
        <f t="shared" si="4"/>
        <v>-0.72549530907410142</v>
      </c>
    </row>
    <row r="16" spans="1:14" x14ac:dyDescent="0.3">
      <c r="A16" t="s">
        <v>15</v>
      </c>
      <c r="B16" s="3">
        <f t="shared" si="5"/>
        <v>14</v>
      </c>
      <c r="C16" s="3">
        <v>7.2842857142857147</v>
      </c>
      <c r="E16">
        <f t="shared" ref="E16:E74" si="8">E4</f>
        <v>-6.2768022078470471</v>
      </c>
      <c r="F16">
        <f t="shared" si="6"/>
        <v>6.7795896293329099</v>
      </c>
      <c r="G16">
        <f t="shared" si="7"/>
        <v>6.3549913546137029</v>
      </c>
      <c r="H16">
        <f t="shared" si="2"/>
        <v>3.8213844724728636</v>
      </c>
      <c r="I16">
        <f t="shared" si="3"/>
        <v>7.2041879040521168</v>
      </c>
      <c r="J16">
        <f t="shared" si="4"/>
        <v>11.02557237652498</v>
      </c>
    </row>
    <row r="17" spans="1:10" x14ac:dyDescent="0.3">
      <c r="A17" t="s">
        <v>16</v>
      </c>
      <c r="B17" s="3">
        <f t="shared" si="5"/>
        <v>15</v>
      </c>
      <c r="C17" s="3">
        <v>10.492903225806449</v>
      </c>
      <c r="E17">
        <f t="shared" si="8"/>
        <v>-4.150071250169205</v>
      </c>
      <c r="F17">
        <f t="shared" si="6"/>
        <v>10.121571866159096</v>
      </c>
      <c r="G17">
        <f t="shared" si="7"/>
        <v>9.7449138150045567</v>
      </c>
      <c r="H17">
        <f t="shared" si="2"/>
        <v>3.3899224603908538</v>
      </c>
      <c r="I17">
        <f t="shared" si="3"/>
        <v>10.498229917313635</v>
      </c>
      <c r="J17">
        <f t="shared" si="4"/>
        <v>13.88815237770449</v>
      </c>
    </row>
    <row r="18" spans="1:10" x14ac:dyDescent="0.3">
      <c r="A18" t="s">
        <v>17</v>
      </c>
      <c r="B18" s="3">
        <f t="shared" si="5"/>
        <v>16</v>
      </c>
      <c r="C18" s="3">
        <v>10.490666666666669</v>
      </c>
      <c r="E18">
        <f t="shared" si="8"/>
        <v>-1.1331895915361532</v>
      </c>
      <c r="F18">
        <f t="shared" si="6"/>
        <v>10.453757186615912</v>
      </c>
      <c r="G18">
        <f t="shared" si="7"/>
        <v>10.382872849454776</v>
      </c>
      <c r="H18">
        <f t="shared" si="2"/>
        <v>0.63795903445022273</v>
      </c>
      <c r="I18">
        <f t="shared" si="3"/>
        <v>10.524641523777047</v>
      </c>
      <c r="J18">
        <f t="shared" si="4"/>
        <v>11.16260055822727</v>
      </c>
    </row>
    <row r="19" spans="1:10" x14ac:dyDescent="0.3">
      <c r="A19" t="s">
        <v>18</v>
      </c>
      <c r="B19" s="3">
        <f t="shared" si="5"/>
        <v>17</v>
      </c>
      <c r="C19" s="3">
        <v>16.15677419354839</v>
      </c>
      <c r="E19">
        <f t="shared" si="8"/>
        <v>2.1623481046695048</v>
      </c>
      <c r="F19">
        <f t="shared" si="6"/>
        <v>15.586472492855142</v>
      </c>
      <c r="G19">
        <f t="shared" si="7"/>
        <v>15.066112528515106</v>
      </c>
      <c r="H19">
        <f t="shared" si="2"/>
        <v>4.6832396790603275</v>
      </c>
      <c r="I19">
        <f t="shared" si="3"/>
        <v>16.106832457195178</v>
      </c>
      <c r="J19">
        <f t="shared" si="4"/>
        <v>20.790072136255507</v>
      </c>
    </row>
    <row r="20" spans="1:10" x14ac:dyDescent="0.3">
      <c r="A20" t="s">
        <v>19</v>
      </c>
      <c r="B20" s="3">
        <f t="shared" si="5"/>
        <v>18</v>
      </c>
      <c r="C20" s="3">
        <v>20.36633333333333</v>
      </c>
      <c r="E20">
        <f t="shared" si="8"/>
        <v>6.478894699651585</v>
      </c>
      <c r="F20">
        <f t="shared" si="6"/>
        <v>19.888347249285513</v>
      </c>
      <c r="G20">
        <f t="shared" si="7"/>
        <v>19.406123777208471</v>
      </c>
      <c r="H20">
        <f t="shared" si="2"/>
        <v>4.3400112486933766</v>
      </c>
      <c r="I20">
        <f t="shared" si="3"/>
        <v>20.370570721362554</v>
      </c>
      <c r="J20">
        <f t="shared" si="4"/>
        <v>24.71058197005593</v>
      </c>
    </row>
    <row r="21" spans="1:10" x14ac:dyDescent="0.3">
      <c r="A21" t="s">
        <v>20</v>
      </c>
      <c r="B21" s="3">
        <f t="shared" si="5"/>
        <v>19</v>
      </c>
      <c r="C21" s="3">
        <v>20.752903225806449</v>
      </c>
      <c r="E21">
        <f t="shared" si="8"/>
        <v>8.4106276745619812</v>
      </c>
      <c r="F21">
        <f t="shared" si="6"/>
        <v>20.666447628154355</v>
      </c>
      <c r="G21">
        <f t="shared" si="7"/>
        <v>20.540415243059766</v>
      </c>
      <c r="H21">
        <f t="shared" si="2"/>
        <v>1.1342914658513055</v>
      </c>
      <c r="I21">
        <f t="shared" si="3"/>
        <v>20.792480013248944</v>
      </c>
      <c r="J21">
        <f t="shared" si="4"/>
        <v>21.92677147910025</v>
      </c>
    </row>
    <row r="22" spans="1:10" x14ac:dyDescent="0.3">
      <c r="A22" t="s">
        <v>21</v>
      </c>
      <c r="B22" s="3">
        <f t="shared" si="5"/>
        <v>20</v>
      </c>
      <c r="C22" s="3">
        <v>19.644838709677419</v>
      </c>
      <c r="E22">
        <f t="shared" si="8"/>
        <v>7.964068534777029</v>
      </c>
      <c r="F22">
        <f t="shared" si="6"/>
        <v>19.746999601525115</v>
      </c>
      <c r="G22">
        <f t="shared" si="7"/>
        <v>19.826341165678581</v>
      </c>
      <c r="H22">
        <f t="shared" si="2"/>
        <v>-0.71407407738119855</v>
      </c>
      <c r="I22">
        <f t="shared" si="3"/>
        <v>19.667658037371648</v>
      </c>
      <c r="J22">
        <f t="shared" si="4"/>
        <v>18.95358395999045</v>
      </c>
    </row>
    <row r="23" spans="1:10" x14ac:dyDescent="0.3">
      <c r="A23" t="s">
        <v>22</v>
      </c>
      <c r="B23" s="3">
        <f t="shared" si="5"/>
        <v>21</v>
      </c>
      <c r="C23" s="3">
        <v>15.462</v>
      </c>
      <c r="E23">
        <f t="shared" si="8"/>
        <v>4.971061366318251</v>
      </c>
      <c r="F23">
        <f t="shared" si="6"/>
        <v>15.890499960152512</v>
      </c>
      <c r="G23">
        <f t="shared" si="7"/>
        <v>16.284084080705117</v>
      </c>
      <c r="H23">
        <f t="shared" si="2"/>
        <v>-3.5422570849734454</v>
      </c>
      <c r="I23">
        <f t="shared" si="3"/>
        <v>15.496915839599907</v>
      </c>
      <c r="J23">
        <f t="shared" si="4"/>
        <v>11.954658754626461</v>
      </c>
    </row>
    <row r="24" spans="1:10" x14ac:dyDescent="0.3">
      <c r="A24" t="s">
        <v>23</v>
      </c>
      <c r="B24" s="3">
        <f t="shared" si="5"/>
        <v>22</v>
      </c>
      <c r="C24" s="3">
        <v>14.04516129032258</v>
      </c>
      <c r="E24">
        <f t="shared" si="8"/>
        <v>0.35810079284154561</v>
      </c>
      <c r="F24">
        <f t="shared" si="6"/>
        <v>14.229695157305574</v>
      </c>
      <c r="G24">
        <f t="shared" si="7"/>
        <v>14.435134049645528</v>
      </c>
      <c r="H24">
        <f t="shared" si="2"/>
        <v>-1.8489500310595859</v>
      </c>
      <c r="I24">
        <f t="shared" si="3"/>
        <v>14.02425626496562</v>
      </c>
      <c r="J24">
        <f t="shared" si="4"/>
        <v>12.175306233906035</v>
      </c>
    </row>
    <row r="25" spans="1:10" x14ac:dyDescent="0.3">
      <c r="A25" t="s">
        <v>24</v>
      </c>
      <c r="B25" s="3">
        <f t="shared" si="5"/>
        <v>23</v>
      </c>
      <c r="C25" s="3">
        <v>7.7493333333333334</v>
      </c>
      <c r="E25">
        <f t="shared" si="8"/>
        <v>-4.6436053003484163</v>
      </c>
      <c r="F25">
        <f t="shared" si="6"/>
        <v>8.3973695157305563</v>
      </c>
      <c r="G25">
        <f t="shared" si="7"/>
        <v>9.001145969122053</v>
      </c>
      <c r="H25">
        <f t="shared" si="2"/>
        <v>-5.4339880805234708</v>
      </c>
      <c r="I25">
        <f t="shared" si="3"/>
        <v>7.7935930623390597</v>
      </c>
      <c r="J25">
        <f t="shared" si="4"/>
        <v>2.3596049818155889</v>
      </c>
    </row>
    <row r="26" spans="1:10" x14ac:dyDescent="0.3">
      <c r="A26" t="s">
        <v>25</v>
      </c>
      <c r="B26" s="3">
        <f t="shared" si="5"/>
        <v>24</v>
      </c>
      <c r="C26" s="3">
        <v>5.3429032258064506</v>
      </c>
      <c r="E26">
        <f t="shared" si="8"/>
        <v>-6.5019529705993113</v>
      </c>
      <c r="F26">
        <f t="shared" si="6"/>
        <v>5.6483498547988606</v>
      </c>
      <c r="G26">
        <f t="shared" si="7"/>
        <v>5.9836294662311804</v>
      </c>
      <c r="H26">
        <f t="shared" si="2"/>
        <v>-3.0175165028908784</v>
      </c>
      <c r="I26">
        <f t="shared" si="3"/>
        <v>5.3130702433665409</v>
      </c>
      <c r="J26">
        <f t="shared" si="4"/>
        <v>2.2955537404756625</v>
      </c>
    </row>
    <row r="27" spans="1:10" x14ac:dyDescent="0.3">
      <c r="A27" t="s">
        <v>26</v>
      </c>
      <c r="B27" s="3">
        <f t="shared" si="5"/>
        <v>25</v>
      </c>
      <c r="C27" s="3">
        <v>7.5783870967741942</v>
      </c>
      <c r="E27">
        <f t="shared" si="8"/>
        <v>-7.6394798523197416</v>
      </c>
      <c r="F27">
        <f t="shared" si="6"/>
        <v>7.3853833725766602</v>
      </c>
      <c r="G27">
        <f t="shared" si="7"/>
        <v>7.2452079819421122</v>
      </c>
      <c r="H27">
        <f t="shared" si="2"/>
        <v>1.261578515710932</v>
      </c>
      <c r="I27">
        <f t="shared" si="3"/>
        <v>7.5255587632112082</v>
      </c>
      <c r="J27">
        <f t="shared" si="4"/>
        <v>8.78713727892214</v>
      </c>
    </row>
    <row r="28" spans="1:10" x14ac:dyDescent="0.3">
      <c r="A28" t="s">
        <v>27</v>
      </c>
      <c r="B28" s="3">
        <f t="shared" si="5"/>
        <v>26</v>
      </c>
      <c r="C28" s="3">
        <v>1.783928571428572</v>
      </c>
      <c r="E28">
        <f t="shared" si="8"/>
        <v>-6.2768022078470471</v>
      </c>
      <c r="F28">
        <f t="shared" si="6"/>
        <v>2.3440740515433807</v>
      </c>
      <c r="G28">
        <f t="shared" si="7"/>
        <v>2.8341874445832538</v>
      </c>
      <c r="H28">
        <f t="shared" si="2"/>
        <v>-4.4110205373588585</v>
      </c>
      <c r="I28">
        <f t="shared" si="3"/>
        <v>1.8539606585035076</v>
      </c>
      <c r="J28">
        <f t="shared" si="4"/>
        <v>-2.5570598788553509</v>
      </c>
    </row>
    <row r="29" spans="1:10" x14ac:dyDescent="0.3">
      <c r="A29" t="s">
        <v>28</v>
      </c>
      <c r="B29" s="3">
        <f t="shared" si="5"/>
        <v>27</v>
      </c>
      <c r="C29" s="3">
        <v>7.2490322580645161</v>
      </c>
      <c r="E29">
        <f t="shared" si="8"/>
        <v>-4.150071250169205</v>
      </c>
      <c r="F29">
        <f t="shared" si="6"/>
        <v>6.7585364374124026</v>
      </c>
      <c r="G29">
        <f t="shared" si="7"/>
        <v>6.3661015381294881</v>
      </c>
      <c r="H29">
        <f t="shared" si="2"/>
        <v>3.5319140935462316</v>
      </c>
      <c r="I29">
        <f t="shared" si="3"/>
        <v>7.1509713366953171</v>
      </c>
      <c r="J29">
        <f t="shared" si="4"/>
        <v>10.682885430241548</v>
      </c>
    </row>
    <row r="30" spans="1:10" x14ac:dyDescent="0.3">
      <c r="A30" t="s">
        <v>29</v>
      </c>
      <c r="B30" s="3">
        <f t="shared" si="5"/>
        <v>28</v>
      </c>
      <c r="C30" s="3">
        <v>13.581666666666671</v>
      </c>
      <c r="E30">
        <f t="shared" si="8"/>
        <v>-1.1331895915361532</v>
      </c>
      <c r="F30">
        <f t="shared" si="6"/>
        <v>12.899353643741243</v>
      </c>
      <c r="G30">
        <f t="shared" si="7"/>
        <v>12.246028433180069</v>
      </c>
      <c r="H30">
        <f t="shared" si="2"/>
        <v>5.8799268950505708</v>
      </c>
      <c r="I30">
        <f t="shared" si="3"/>
        <v>13.552678854302417</v>
      </c>
      <c r="J30">
        <f t="shared" si="4"/>
        <v>19.432605749352987</v>
      </c>
    </row>
    <row r="31" spans="1:10" x14ac:dyDescent="0.3">
      <c r="A31" t="s">
        <v>30</v>
      </c>
      <c r="B31" s="3">
        <f t="shared" si="5"/>
        <v>29</v>
      </c>
      <c r="C31" s="3">
        <v>16.411612903225809</v>
      </c>
      <c r="E31">
        <f t="shared" si="8"/>
        <v>2.1623481046695048</v>
      </c>
      <c r="F31">
        <f t="shared" si="6"/>
        <v>16.060386977277354</v>
      </c>
      <c r="G31">
        <f t="shared" si="7"/>
        <v>15.678951122867625</v>
      </c>
      <c r="H31">
        <f t="shared" si="2"/>
        <v>3.4329226896875573</v>
      </c>
      <c r="I31">
        <f t="shared" si="3"/>
        <v>16.441822831687084</v>
      </c>
      <c r="J31">
        <f t="shared" si="4"/>
        <v>19.874745521374642</v>
      </c>
    </row>
    <row r="32" spans="1:10" x14ac:dyDescent="0.3">
      <c r="A32" t="s">
        <v>31</v>
      </c>
      <c r="B32" s="3">
        <f t="shared" si="5"/>
        <v>30</v>
      </c>
      <c r="C32" s="3">
        <v>19.324000000000002</v>
      </c>
      <c r="E32">
        <f t="shared" si="8"/>
        <v>6.478894699651585</v>
      </c>
      <c r="F32">
        <f t="shared" si="6"/>
        <v>18.997638697727737</v>
      </c>
      <c r="G32">
        <f t="shared" si="7"/>
        <v>18.665769940241727</v>
      </c>
      <c r="H32">
        <f t="shared" si="2"/>
        <v>2.9868188173740902</v>
      </c>
      <c r="I32">
        <f t="shared" si="3"/>
        <v>19.329507455213747</v>
      </c>
      <c r="J32">
        <f t="shared" si="4"/>
        <v>22.316326272587837</v>
      </c>
    </row>
    <row r="33" spans="1:10" x14ac:dyDescent="0.3">
      <c r="A33" t="s">
        <v>32</v>
      </c>
      <c r="B33" s="3">
        <f t="shared" si="5"/>
        <v>31</v>
      </c>
      <c r="C33" s="3">
        <v>23.289677419354842</v>
      </c>
      <c r="E33">
        <f t="shared" si="8"/>
        <v>8.4106276745619812</v>
      </c>
      <c r="F33">
        <f t="shared" si="6"/>
        <v>22.860473547192132</v>
      </c>
      <c r="G33">
        <f t="shared" si="7"/>
        <v>22.441003186497092</v>
      </c>
      <c r="H33">
        <f t="shared" si="2"/>
        <v>3.7752332462553655</v>
      </c>
      <c r="I33">
        <f t="shared" si="3"/>
        <v>23.279943907887173</v>
      </c>
      <c r="J33">
        <f t="shared" si="4"/>
        <v>27.055177154142537</v>
      </c>
    </row>
    <row r="34" spans="1:10" x14ac:dyDescent="0.3">
      <c r="A34" t="s">
        <v>33</v>
      </c>
      <c r="B34" s="3">
        <f t="shared" si="5"/>
        <v>32</v>
      </c>
      <c r="C34" s="3">
        <v>21.125806451612899</v>
      </c>
      <c r="E34">
        <f t="shared" si="8"/>
        <v>7.964068534777029</v>
      </c>
      <c r="F34">
        <f t="shared" si="6"/>
        <v>21.29927316117082</v>
      </c>
      <c r="G34">
        <f t="shared" si="7"/>
        <v>21.413446163703448</v>
      </c>
      <c r="H34">
        <f t="shared" si="2"/>
        <v>-1.0275570227936479</v>
      </c>
      <c r="I34">
        <f t="shared" si="3"/>
        <v>21.185100158638193</v>
      </c>
      <c r="J34">
        <f t="shared" si="4"/>
        <v>20.157543135844545</v>
      </c>
    </row>
    <row r="35" spans="1:10" x14ac:dyDescent="0.3">
      <c r="A35" t="s">
        <v>34</v>
      </c>
      <c r="B35" s="3">
        <f t="shared" si="5"/>
        <v>33</v>
      </c>
      <c r="C35" s="3">
        <v>17.050666666666661</v>
      </c>
      <c r="E35">
        <f t="shared" si="8"/>
        <v>4.971061366318251</v>
      </c>
      <c r="F35">
        <f t="shared" si="6"/>
        <v>17.475527316117077</v>
      </c>
      <c r="G35">
        <f t="shared" si="7"/>
        <v>17.869319200875715</v>
      </c>
      <c r="H35">
        <f t="shared" si="2"/>
        <v>-3.5441269628277441</v>
      </c>
      <c r="I35">
        <f t="shared" si="3"/>
        <v>17.081735431358439</v>
      </c>
      <c r="J35">
        <f t="shared" si="4"/>
        <v>13.537608468530696</v>
      </c>
    </row>
    <row r="36" spans="1:10" x14ac:dyDescent="0.3">
      <c r="A36" t="s">
        <v>35</v>
      </c>
      <c r="B36" s="3">
        <f t="shared" si="5"/>
        <v>34</v>
      </c>
      <c r="C36" s="3">
        <v>13.95</v>
      </c>
      <c r="E36">
        <f t="shared" si="8"/>
        <v>0.35810079284154561</v>
      </c>
      <c r="F36">
        <f t="shared" si="6"/>
        <v>14.302552731611707</v>
      </c>
      <c r="G36">
        <f t="shared" si="7"/>
        <v>14.659229378538107</v>
      </c>
      <c r="H36">
        <f t="shared" si="2"/>
        <v>-3.2100898223376064</v>
      </c>
      <c r="I36">
        <f t="shared" si="3"/>
        <v>13.945876084685306</v>
      </c>
      <c r="J36">
        <f t="shared" si="4"/>
        <v>10.7357862623477</v>
      </c>
    </row>
    <row r="37" spans="1:10" x14ac:dyDescent="0.3">
      <c r="A37" t="s">
        <v>36</v>
      </c>
      <c r="B37" s="3">
        <f t="shared" si="5"/>
        <v>35</v>
      </c>
      <c r="C37" s="3">
        <v>8.0223333333333322</v>
      </c>
      <c r="E37">
        <f t="shared" si="8"/>
        <v>-4.6436053003484163</v>
      </c>
      <c r="F37">
        <f t="shared" si="6"/>
        <v>8.6503552731611695</v>
      </c>
      <c r="G37">
        <f t="shared" si="7"/>
        <v>9.2512426836988624</v>
      </c>
      <c r="H37">
        <f t="shared" si="2"/>
        <v>-5.407986694839237</v>
      </c>
      <c r="I37">
        <f t="shared" si="3"/>
        <v>8.0494678626234766</v>
      </c>
      <c r="J37">
        <f t="shared" si="4"/>
        <v>2.6414811677842396</v>
      </c>
    </row>
    <row r="38" spans="1:10" x14ac:dyDescent="0.3">
      <c r="A38" t="s">
        <v>37</v>
      </c>
      <c r="B38" s="3">
        <f t="shared" si="5"/>
        <v>36</v>
      </c>
      <c r="C38" s="3">
        <v>6.7564516129032253</v>
      </c>
      <c r="E38">
        <f t="shared" si="8"/>
        <v>-6.5019529705993113</v>
      </c>
      <c r="F38">
        <f t="shared" si="6"/>
        <v>6.9458419789290193</v>
      </c>
      <c r="G38">
        <f t="shared" si="7"/>
        <v>7.1763820494060031</v>
      </c>
      <c r="H38">
        <f t="shared" si="2"/>
        <v>-2.0748606342928544</v>
      </c>
      <c r="I38">
        <f t="shared" si="3"/>
        <v>6.7153019084520356</v>
      </c>
      <c r="J38">
        <f t="shared" si="4"/>
        <v>4.6404412741591816</v>
      </c>
    </row>
    <row r="39" spans="1:10" x14ac:dyDescent="0.3">
      <c r="A39" t="s">
        <v>38</v>
      </c>
      <c r="B39" s="3">
        <f t="shared" si="5"/>
        <v>37</v>
      </c>
      <c r="C39" s="3">
        <v>4.1158064516129036</v>
      </c>
      <c r="E39">
        <f t="shared" si="8"/>
        <v>-7.6394798523197416</v>
      </c>
      <c r="F39">
        <f t="shared" si="6"/>
        <v>4.3988100043445151</v>
      </c>
      <c r="G39">
        <f t="shared" si="7"/>
        <v>4.6765672088506642</v>
      </c>
      <c r="H39">
        <f t="shared" si="2"/>
        <v>-2.4998148405553429</v>
      </c>
      <c r="I39">
        <f t="shared" si="3"/>
        <v>4.1210527998383659</v>
      </c>
      <c r="J39">
        <f t="shared" si="4"/>
        <v>1.6212379592830231</v>
      </c>
    </row>
    <row r="40" spans="1:10" x14ac:dyDescent="0.3">
      <c r="A40" t="s">
        <v>39</v>
      </c>
      <c r="B40" s="3">
        <f t="shared" si="5"/>
        <v>38</v>
      </c>
      <c r="C40" s="3">
        <v>7.4985714285714291</v>
      </c>
      <c r="E40">
        <f t="shared" si="8"/>
        <v>-6.2768022078470471</v>
      </c>
      <c r="F40">
        <f t="shared" si="6"/>
        <v>7.1885952861487379</v>
      </c>
      <c r="G40">
        <f t="shared" si="7"/>
        <v>6.9373924784189303</v>
      </c>
      <c r="H40">
        <f t="shared" si="2"/>
        <v>2.2608252695682691</v>
      </c>
      <c r="I40">
        <f t="shared" si="3"/>
        <v>7.4397980938785455</v>
      </c>
      <c r="J40">
        <f t="shared" si="4"/>
        <v>9.7006233634468142</v>
      </c>
    </row>
    <row r="41" spans="1:10" x14ac:dyDescent="0.3">
      <c r="A41" t="s">
        <v>40</v>
      </c>
      <c r="B41" s="3">
        <f t="shared" si="5"/>
        <v>39</v>
      </c>
      <c r="C41" s="3">
        <v>9.49</v>
      </c>
      <c r="E41">
        <f t="shared" si="8"/>
        <v>-4.150071250169205</v>
      </c>
      <c r="F41">
        <f t="shared" si="6"/>
        <v>9.2598595286148733</v>
      </c>
      <c r="G41">
        <f t="shared" si="7"/>
        <v>9.0276128235952804</v>
      </c>
      <c r="H41">
        <f t="shared" si="2"/>
        <v>2.0902203451763364</v>
      </c>
      <c r="I41">
        <f t="shared" si="3"/>
        <v>9.4921062336344662</v>
      </c>
      <c r="J41">
        <f t="shared" si="4"/>
        <v>11.582326578810802</v>
      </c>
    </row>
    <row r="42" spans="1:10" x14ac:dyDescent="0.3">
      <c r="A42" t="s">
        <v>41</v>
      </c>
      <c r="B42" s="3">
        <f t="shared" si="5"/>
        <v>40</v>
      </c>
      <c r="C42" s="3">
        <v>11.409000000000001</v>
      </c>
      <c r="E42">
        <f t="shared" si="8"/>
        <v>-1.1331895915361532</v>
      </c>
      <c r="F42">
        <f t="shared" si="6"/>
        <v>11.194085952861487</v>
      </c>
      <c r="G42">
        <f t="shared" si="7"/>
        <v>10.977438639934865</v>
      </c>
      <c r="H42">
        <f t="shared" si="2"/>
        <v>1.9498258163395943</v>
      </c>
      <c r="I42">
        <f t="shared" si="3"/>
        <v>11.410733265788108</v>
      </c>
      <c r="J42">
        <f t="shared" si="4"/>
        <v>13.360559082127702</v>
      </c>
    </row>
    <row r="43" spans="1:10" x14ac:dyDescent="0.3">
      <c r="A43" t="s">
        <v>42</v>
      </c>
      <c r="B43" s="3">
        <f t="shared" si="5"/>
        <v>41</v>
      </c>
      <c r="C43" s="3">
        <v>13.310645161290321</v>
      </c>
      <c r="E43">
        <f t="shared" si="8"/>
        <v>2.1623481046695048</v>
      </c>
      <c r="F43">
        <f t="shared" si="6"/>
        <v>13.098989240447438</v>
      </c>
      <c r="G43">
        <f t="shared" si="7"/>
        <v>12.88683418039618</v>
      </c>
      <c r="H43">
        <f t="shared" si="2"/>
        <v>1.909395540461317</v>
      </c>
      <c r="I43">
        <f t="shared" si="3"/>
        <v>13.311144300498695</v>
      </c>
      <c r="J43">
        <f t="shared" si="4"/>
        <v>15.220539840960011</v>
      </c>
    </row>
    <row r="44" spans="1:10" x14ac:dyDescent="0.3">
      <c r="A44" t="s">
        <v>43</v>
      </c>
      <c r="B44" s="3">
        <f t="shared" si="5"/>
        <v>42</v>
      </c>
      <c r="C44" s="3">
        <v>19.522333333333329</v>
      </c>
      <c r="E44">
        <f t="shared" si="8"/>
        <v>6.478894699651585</v>
      </c>
      <c r="F44">
        <f t="shared" si="6"/>
        <v>18.879998924044742</v>
      </c>
      <c r="G44">
        <f t="shared" si="7"/>
        <v>18.280682449679887</v>
      </c>
      <c r="H44">
        <f t="shared" si="2"/>
        <v>5.3938482692836951</v>
      </c>
      <c r="I44">
        <f t="shared" si="3"/>
        <v>19.479315398409597</v>
      </c>
      <c r="J44">
        <f t="shared" si="4"/>
        <v>24.873163667693291</v>
      </c>
    </row>
    <row r="45" spans="1:10" x14ac:dyDescent="0.3">
      <c r="A45" t="s">
        <v>44</v>
      </c>
      <c r="B45" s="3">
        <f t="shared" si="5"/>
        <v>43</v>
      </c>
      <c r="C45" s="3">
        <v>21.79225806451613</v>
      </c>
      <c r="E45">
        <f t="shared" si="8"/>
        <v>8.4106276745619812</v>
      </c>
      <c r="F45">
        <f t="shared" si="6"/>
        <v>21.501032150468991</v>
      </c>
      <c r="G45">
        <f t="shared" si="7"/>
        <v>21.178997180390081</v>
      </c>
      <c r="H45">
        <f t="shared" si="2"/>
        <v>2.8983147307101906</v>
      </c>
      <c r="I45">
        <f t="shared" si="3"/>
        <v>21.823067120547901</v>
      </c>
      <c r="J45">
        <f t="shared" si="4"/>
        <v>24.721381851258091</v>
      </c>
    </row>
    <row r="46" spans="1:10" x14ac:dyDescent="0.3">
      <c r="A46" t="s">
        <v>45</v>
      </c>
      <c r="B46" s="3">
        <f t="shared" si="5"/>
        <v>44</v>
      </c>
      <c r="C46" s="3">
        <v>20.784516129032259</v>
      </c>
      <c r="E46">
        <f t="shared" si="8"/>
        <v>7.964068534777029</v>
      </c>
      <c r="F46">
        <f t="shared" si="6"/>
        <v>20.85616773117593</v>
      </c>
      <c r="G46">
        <f t="shared" si="7"/>
        <v>20.888450676097346</v>
      </c>
      <c r="H46">
        <f t="shared" si="2"/>
        <v>-0.29054650429274537</v>
      </c>
      <c r="I46">
        <f t="shared" si="3"/>
        <v>20.823884786254514</v>
      </c>
      <c r="J46">
        <f t="shared" si="4"/>
        <v>20.533338281961768</v>
      </c>
    </row>
    <row r="47" spans="1:10" x14ac:dyDescent="0.3">
      <c r="A47" t="s">
        <v>46</v>
      </c>
      <c r="B47" s="3">
        <f t="shared" si="5"/>
        <v>45</v>
      </c>
      <c r="C47" s="3">
        <v>17.135000000000002</v>
      </c>
      <c r="E47">
        <f t="shared" si="8"/>
        <v>4.971061366318251</v>
      </c>
      <c r="F47">
        <f t="shared" si="6"/>
        <v>17.507116773117595</v>
      </c>
      <c r="G47">
        <f t="shared" si="7"/>
        <v>17.845250163415571</v>
      </c>
      <c r="H47">
        <f t="shared" si="2"/>
        <v>-3.043200512681786</v>
      </c>
      <c r="I47">
        <f t="shared" si="3"/>
        <v>17.168983382819619</v>
      </c>
      <c r="J47">
        <f t="shared" si="4"/>
        <v>14.125782870137833</v>
      </c>
    </row>
    <row r="48" spans="1:10" x14ac:dyDescent="0.3">
      <c r="A48" t="s">
        <v>47</v>
      </c>
      <c r="B48" s="3">
        <f t="shared" si="5"/>
        <v>46</v>
      </c>
      <c r="C48" s="3">
        <v>13.428387096774189</v>
      </c>
      <c r="E48">
        <f t="shared" si="8"/>
        <v>0.35810079284154561</v>
      </c>
      <c r="F48">
        <f t="shared" si="6"/>
        <v>13.836260064408529</v>
      </c>
      <c r="G48">
        <f t="shared" si="7"/>
        <v>14.237159074309233</v>
      </c>
      <c r="H48">
        <f t="shared" si="2"/>
        <v>-3.6080910891063303</v>
      </c>
      <c r="I48">
        <f t="shared" si="3"/>
        <v>13.435361054507826</v>
      </c>
      <c r="J48">
        <f t="shared" si="4"/>
        <v>9.827269965401495</v>
      </c>
    </row>
    <row r="49" spans="1:10" x14ac:dyDescent="0.3">
      <c r="A49" t="s">
        <v>48</v>
      </c>
      <c r="B49" s="3">
        <f t="shared" si="5"/>
        <v>47</v>
      </c>
      <c r="C49" s="3">
        <v>8.0519999999999996</v>
      </c>
      <c r="E49">
        <f t="shared" si="8"/>
        <v>-4.6436053003484163</v>
      </c>
      <c r="F49">
        <f t="shared" si="6"/>
        <v>8.6304260064408513</v>
      </c>
      <c r="G49">
        <f t="shared" si="7"/>
        <v>9.1910993132276886</v>
      </c>
      <c r="H49">
        <f t="shared" si="2"/>
        <v>-5.0460597610815361</v>
      </c>
      <c r="I49">
        <f t="shared" si="3"/>
        <v>8.0697526996540141</v>
      </c>
      <c r="J49">
        <f t="shared" si="4"/>
        <v>3.023692938572478</v>
      </c>
    </row>
    <row r="50" spans="1:10" x14ac:dyDescent="0.3">
      <c r="A50" t="s">
        <v>49</v>
      </c>
      <c r="B50" s="3">
        <f t="shared" si="5"/>
        <v>48</v>
      </c>
      <c r="C50" s="3">
        <v>6.8264516129032264</v>
      </c>
      <c r="E50">
        <f t="shared" si="8"/>
        <v>-6.5019529705993113</v>
      </c>
      <c r="F50">
        <f t="shared" si="6"/>
        <v>7.0068490522569888</v>
      </c>
      <c r="G50">
        <f t="shared" si="7"/>
        <v>7.225274078354059</v>
      </c>
      <c r="H50">
        <f t="shared" si="2"/>
        <v>-1.9658252348736318</v>
      </c>
      <c r="I50">
        <f t="shared" si="3"/>
        <v>6.7884240261599187</v>
      </c>
      <c r="J50">
        <f t="shared" si="4"/>
        <v>4.8225987912862873</v>
      </c>
    </row>
    <row r="51" spans="1:10" x14ac:dyDescent="0.3">
      <c r="A51" t="s">
        <v>50</v>
      </c>
      <c r="B51" s="3">
        <f t="shared" si="5"/>
        <v>49</v>
      </c>
      <c r="C51" s="3">
        <v>6.362580645161291</v>
      </c>
      <c r="E51">
        <f t="shared" si="8"/>
        <v>-7.6394798523197416</v>
      </c>
      <c r="F51">
        <f t="shared" si="6"/>
        <v>6.4270074858708606</v>
      </c>
      <c r="G51">
        <f t="shared" si="7"/>
        <v>6.5068341451191802</v>
      </c>
      <c r="H51">
        <f t="shared" si="2"/>
        <v>-0.71843993323487709</v>
      </c>
      <c r="I51">
        <f t="shared" si="3"/>
        <v>6.3471808266225409</v>
      </c>
      <c r="J51">
        <f t="shared" si="4"/>
        <v>5.6287408933876639</v>
      </c>
    </row>
    <row r="52" spans="1:10" x14ac:dyDescent="0.3">
      <c r="A52" t="s">
        <v>51</v>
      </c>
      <c r="B52" s="3">
        <f t="shared" si="5"/>
        <v>50</v>
      </c>
      <c r="C52" s="3">
        <v>8.8041379310344823</v>
      </c>
      <c r="E52">
        <f t="shared" si="8"/>
        <v>-6.2768022078470471</v>
      </c>
      <c r="F52">
        <f t="shared" si="6"/>
        <v>8.5664248865181207</v>
      </c>
      <c r="G52">
        <f t="shared" si="7"/>
        <v>8.3604658123782265</v>
      </c>
      <c r="H52">
        <f t="shared" si="2"/>
        <v>1.8536316672590485</v>
      </c>
      <c r="I52">
        <f t="shared" si="3"/>
        <v>8.772383960658015</v>
      </c>
      <c r="J52">
        <f t="shared" si="4"/>
        <v>10.626015627917063</v>
      </c>
    </row>
    <row r="53" spans="1:10" x14ac:dyDescent="0.3">
      <c r="A53" t="s">
        <v>52</v>
      </c>
      <c r="B53" s="3">
        <f t="shared" si="5"/>
        <v>51</v>
      </c>
      <c r="C53" s="3">
        <v>8.5925806451612896</v>
      </c>
      <c r="E53">
        <f t="shared" si="8"/>
        <v>-4.150071250169205</v>
      </c>
      <c r="F53">
        <f t="shared" si="6"/>
        <v>8.5899650692969729</v>
      </c>
      <c r="G53">
        <f t="shared" si="7"/>
        <v>8.567015143605099</v>
      </c>
      <c r="H53">
        <f t="shared" si="2"/>
        <v>0.20654933122686539</v>
      </c>
      <c r="I53">
        <f t="shared" si="3"/>
        <v>8.6129149949888468</v>
      </c>
      <c r="J53">
        <f t="shared" si="4"/>
        <v>8.8194643262157122</v>
      </c>
    </row>
    <row r="54" spans="1:10" x14ac:dyDescent="0.3">
      <c r="A54" t="s">
        <v>53</v>
      </c>
      <c r="B54" s="3">
        <f t="shared" si="5"/>
        <v>52</v>
      </c>
      <c r="C54" s="3">
        <v>14.476000000000001</v>
      </c>
      <c r="E54">
        <f t="shared" si="8"/>
        <v>-1.1331895915361532</v>
      </c>
      <c r="F54">
        <f t="shared" si="6"/>
        <v>13.887396506929699</v>
      </c>
      <c r="G54">
        <f t="shared" si="7"/>
        <v>13.355358370597239</v>
      </c>
      <c r="H54">
        <f t="shared" si="2"/>
        <v>4.7883432269921409</v>
      </c>
      <c r="I54">
        <f t="shared" si="3"/>
        <v>14.419434643262159</v>
      </c>
      <c r="J54">
        <f t="shared" si="4"/>
        <v>19.207777870254301</v>
      </c>
    </row>
    <row r="55" spans="1:10" x14ac:dyDescent="0.3">
      <c r="A55" t="s">
        <v>54</v>
      </c>
      <c r="B55" s="3">
        <f t="shared" si="5"/>
        <v>53</v>
      </c>
      <c r="C55" s="3">
        <v>15.6</v>
      </c>
      <c r="E55">
        <f t="shared" si="8"/>
        <v>2.1623481046695048</v>
      </c>
      <c r="F55">
        <f t="shared" si="6"/>
        <v>15.428739650692968</v>
      </c>
      <c r="G55">
        <f t="shared" si="7"/>
        <v>15.221401522683395</v>
      </c>
      <c r="H55">
        <f t="shared" si="2"/>
        <v>1.8660431520861551</v>
      </c>
      <c r="I55">
        <f t="shared" si="3"/>
        <v>15.636077778702541</v>
      </c>
      <c r="J55">
        <f t="shared" si="4"/>
        <v>17.502120930788696</v>
      </c>
    </row>
    <row r="56" spans="1:10" x14ac:dyDescent="0.3">
      <c r="A56" t="s">
        <v>55</v>
      </c>
      <c r="B56" s="3">
        <f t="shared" si="5"/>
        <v>54</v>
      </c>
      <c r="C56" s="3">
        <v>18.346666666666671</v>
      </c>
      <c r="E56">
        <f t="shared" si="8"/>
        <v>6.478894699651585</v>
      </c>
      <c r="F56">
        <f t="shared" si="6"/>
        <v>18.054873965069302</v>
      </c>
      <c r="G56">
        <f t="shared" si="7"/>
        <v>17.77152672083071</v>
      </c>
      <c r="H56">
        <f t="shared" si="2"/>
        <v>2.5501251981473207</v>
      </c>
      <c r="I56">
        <f t="shared" si="3"/>
        <v>18.338221209307893</v>
      </c>
      <c r="J56">
        <f t="shared" si="4"/>
        <v>20.888346407455213</v>
      </c>
    </row>
    <row r="57" spans="1:10" x14ac:dyDescent="0.3">
      <c r="A57" t="s">
        <v>56</v>
      </c>
      <c r="B57" s="3">
        <f t="shared" si="5"/>
        <v>55</v>
      </c>
      <c r="C57" s="3">
        <v>20.355806451612899</v>
      </c>
      <c r="E57">
        <f t="shared" si="8"/>
        <v>8.4106276745619812</v>
      </c>
      <c r="F57">
        <f t="shared" si="6"/>
        <v>20.12571320295854</v>
      </c>
      <c r="G57">
        <f t="shared" si="7"/>
        <v>19.890294554745754</v>
      </c>
      <c r="H57">
        <f t="shared" si="2"/>
        <v>2.1187678339150726</v>
      </c>
      <c r="I57">
        <f t="shared" si="3"/>
        <v>20.361131851171326</v>
      </c>
      <c r="J57">
        <f t="shared" si="4"/>
        <v>22.479899685086398</v>
      </c>
    </row>
    <row r="58" spans="1:10" x14ac:dyDescent="0.3">
      <c r="A58" t="s">
        <v>57</v>
      </c>
      <c r="B58" s="3">
        <f t="shared" si="5"/>
        <v>56</v>
      </c>
      <c r="C58" s="3">
        <v>22.271612903225801</v>
      </c>
      <c r="E58">
        <f t="shared" si="8"/>
        <v>7.964068534777029</v>
      </c>
      <c r="F58">
        <f t="shared" si="6"/>
        <v>22.057022933199075</v>
      </c>
      <c r="G58">
        <f t="shared" si="7"/>
        <v>21.840350095353745</v>
      </c>
      <c r="H58">
        <f t="shared" si="2"/>
        <v>1.9500555406079703</v>
      </c>
      <c r="I58">
        <f t="shared" si="3"/>
        <v>22.273695771044405</v>
      </c>
      <c r="J58">
        <f t="shared" si="4"/>
        <v>24.223751311652375</v>
      </c>
    </row>
    <row r="59" spans="1:10" x14ac:dyDescent="0.3">
      <c r="A59" t="s">
        <v>58</v>
      </c>
      <c r="B59" s="3">
        <f t="shared" si="5"/>
        <v>57</v>
      </c>
      <c r="C59" s="3">
        <v>18.702333333333339</v>
      </c>
      <c r="E59">
        <f t="shared" si="8"/>
        <v>4.971061366318251</v>
      </c>
      <c r="F59">
        <f t="shared" si="6"/>
        <v>19.03780229331991</v>
      </c>
      <c r="G59">
        <f t="shared" si="7"/>
        <v>19.318057073523295</v>
      </c>
      <c r="H59">
        <f t="shared" si="2"/>
        <v>-2.5222930218304715</v>
      </c>
      <c r="I59">
        <f t="shared" si="3"/>
        <v>18.757547513116524</v>
      </c>
      <c r="J59">
        <f t="shared" si="4"/>
        <v>16.235254491286053</v>
      </c>
    </row>
    <row r="60" spans="1:10" x14ac:dyDescent="0.3">
      <c r="A60" t="s">
        <v>59</v>
      </c>
      <c r="B60" s="3">
        <f t="shared" si="5"/>
        <v>58</v>
      </c>
      <c r="C60" s="3">
        <v>12.50806451612903</v>
      </c>
      <c r="E60">
        <f t="shared" si="8"/>
        <v>0.35810079284154561</v>
      </c>
      <c r="F60">
        <f t="shared" si="6"/>
        <v>13.161038293848119</v>
      </c>
      <c r="G60">
        <f t="shared" si="7"/>
        <v>13.776740171815636</v>
      </c>
      <c r="H60">
        <f t="shared" si="2"/>
        <v>-5.5413169017076536</v>
      </c>
      <c r="I60">
        <f t="shared" si="3"/>
        <v>12.545336415880602</v>
      </c>
      <c r="J60">
        <f t="shared" si="4"/>
        <v>7.0040195141729482</v>
      </c>
    </row>
    <row r="61" spans="1:10" x14ac:dyDescent="0.3">
      <c r="A61" t="s">
        <v>60</v>
      </c>
      <c r="B61" s="3">
        <f t="shared" si="5"/>
        <v>59</v>
      </c>
      <c r="C61" s="3">
        <v>9.7256666666666653</v>
      </c>
      <c r="E61">
        <f t="shared" si="8"/>
        <v>-4.6436053003484163</v>
      </c>
      <c r="F61">
        <f t="shared" si="6"/>
        <v>10.069203829384811</v>
      </c>
      <c r="G61">
        <f t="shared" si="7"/>
        <v>10.439957463627895</v>
      </c>
      <c r="H61">
        <f t="shared" si="2"/>
        <v>-3.3367827081877519</v>
      </c>
      <c r="I61">
        <f t="shared" si="3"/>
        <v>9.6984501951417279</v>
      </c>
      <c r="J61">
        <f t="shared" si="4"/>
        <v>6.3616674869539764</v>
      </c>
    </row>
    <row r="62" spans="1:10" x14ac:dyDescent="0.3">
      <c r="A62" t="s">
        <v>61</v>
      </c>
      <c r="B62" s="3">
        <f t="shared" si="5"/>
        <v>60</v>
      </c>
      <c r="C62" s="3">
        <v>6.547741935483872</v>
      </c>
      <c r="E62">
        <f t="shared" si="8"/>
        <v>-6.5019529705993113</v>
      </c>
      <c r="F62">
        <f t="shared" si="6"/>
        <v>6.8998881248739661</v>
      </c>
      <c r="G62">
        <f t="shared" si="7"/>
        <v>7.2538950587493591</v>
      </c>
      <c r="H62">
        <f t="shared" si="2"/>
        <v>-3.186062404878538</v>
      </c>
      <c r="I62">
        <f t="shared" si="3"/>
        <v>6.545881190998573</v>
      </c>
      <c r="J62">
        <f t="shared" si="4"/>
        <v>3.359818786120035</v>
      </c>
    </row>
    <row r="63" spans="1:10" x14ac:dyDescent="0.3">
      <c r="A63" t="s">
        <v>62</v>
      </c>
      <c r="B63" s="3">
        <f t="shared" si="5"/>
        <v>61</v>
      </c>
      <c r="C63" s="3">
        <v>4.4458064516129028</v>
      </c>
      <c r="E63">
        <f t="shared" si="8"/>
        <v>-7.6394798523197416</v>
      </c>
      <c r="F63">
        <f t="shared" si="6"/>
        <v>4.6912146189390089</v>
      </c>
      <c r="G63">
        <f t="shared" si="7"/>
        <v>4.9474826629200441</v>
      </c>
      <c r="H63">
        <f t="shared" si="2"/>
        <v>-2.3064123958293172</v>
      </c>
      <c r="I63">
        <f t="shared" si="3"/>
        <v>4.4349465749579737</v>
      </c>
      <c r="J63">
        <f t="shared" si="4"/>
        <v>2.1285341791286565</v>
      </c>
    </row>
    <row r="64" spans="1:10" x14ac:dyDescent="0.3">
      <c r="A64" t="s">
        <v>63</v>
      </c>
      <c r="B64" s="3">
        <f t="shared" si="5"/>
        <v>62</v>
      </c>
      <c r="C64" s="3">
        <v>6.6542857142857139</v>
      </c>
      <c r="E64">
        <f t="shared" si="8"/>
        <v>-6.2768022078470471</v>
      </c>
      <c r="F64">
        <f t="shared" si="6"/>
        <v>6.4579786047510428</v>
      </c>
      <c r="G64">
        <f t="shared" si="7"/>
        <v>6.3069290105679423</v>
      </c>
      <c r="H64">
        <f t="shared" si="2"/>
        <v>1.3594463476479046</v>
      </c>
      <c r="I64">
        <f t="shared" si="3"/>
        <v>6.6090281989341433</v>
      </c>
      <c r="J64">
        <f t="shared" si="4"/>
        <v>7.9684745465820477</v>
      </c>
    </row>
    <row r="65" spans="1:10" x14ac:dyDescent="0.3">
      <c r="A65" t="s">
        <v>64</v>
      </c>
      <c r="B65" s="3">
        <f t="shared" si="5"/>
        <v>63</v>
      </c>
      <c r="C65" s="3">
        <v>8.3080645161290327</v>
      </c>
      <c r="E65">
        <f t="shared" si="8"/>
        <v>-4.150071250169205</v>
      </c>
      <c r="F65">
        <f t="shared" si="6"/>
        <v>8.1230559249912329</v>
      </c>
      <c r="G65">
        <f t="shared" si="7"/>
        <v>7.9414432335489042</v>
      </c>
      <c r="H65">
        <f t="shared" si="2"/>
        <v>1.6345142229809577</v>
      </c>
      <c r="I65">
        <f t="shared" si="3"/>
        <v>8.3046686164335615</v>
      </c>
      <c r="J65">
        <f t="shared" si="4"/>
        <v>9.939182839414519</v>
      </c>
    </row>
    <row r="66" spans="1:10" x14ac:dyDescent="0.3">
      <c r="A66" t="s">
        <v>65</v>
      </c>
      <c r="B66" s="3">
        <f t="shared" si="5"/>
        <v>64</v>
      </c>
      <c r="C66" s="3">
        <v>9.1848275862068967</v>
      </c>
      <c r="E66">
        <f t="shared" si="8"/>
        <v>-1.1331895915361532</v>
      </c>
      <c r="F66">
        <f t="shared" si="6"/>
        <v>9.0786504200853315</v>
      </c>
      <c r="G66">
        <f t="shared" si="7"/>
        <v>8.9649297014316893</v>
      </c>
      <c r="H66">
        <f t="shared" si="2"/>
        <v>1.02348646788278</v>
      </c>
      <c r="I66">
        <f t="shared" si="3"/>
        <v>9.1923711387389737</v>
      </c>
      <c r="J66">
        <f t="shared" si="4"/>
        <v>10.215857606621753</v>
      </c>
    </row>
    <row r="67" spans="1:10" x14ac:dyDescent="0.3">
      <c r="A67" t="s">
        <v>66</v>
      </c>
      <c r="B67" s="3">
        <f t="shared" si="5"/>
        <v>65</v>
      </c>
      <c r="C67" s="3">
        <v>12.907096774193549</v>
      </c>
      <c r="E67">
        <f t="shared" si="8"/>
        <v>2.1623481046695048</v>
      </c>
      <c r="F67">
        <f t="shared" si="6"/>
        <v>12.524252138782728</v>
      </c>
      <c r="G67">
        <f t="shared" si="7"/>
        <v>12.168319895047624</v>
      </c>
      <c r="H67">
        <f t="shared" si="2"/>
        <v>3.2033901936159386</v>
      </c>
      <c r="I67">
        <f t="shared" si="3"/>
        <v>12.880184382517832</v>
      </c>
      <c r="J67">
        <f t="shared" si="4"/>
        <v>16.083574576133771</v>
      </c>
    </row>
    <row r="68" spans="1:10" x14ac:dyDescent="0.3">
      <c r="A68" t="s">
        <v>67</v>
      </c>
      <c r="B68" s="3">
        <f t="shared" si="5"/>
        <v>66</v>
      </c>
      <c r="C68" s="3">
        <v>19.561666666666671</v>
      </c>
      <c r="E68">
        <f t="shared" si="8"/>
        <v>6.478894699651585</v>
      </c>
      <c r="F68">
        <f t="shared" si="6"/>
        <v>18.857925213878275</v>
      </c>
      <c r="G68">
        <f t="shared" si="7"/>
        <v>18.188964681995209</v>
      </c>
      <c r="H68">
        <f t="shared" ref="H68:H74" si="9">($N$5/(1-$N$5))*(F68-G68)</f>
        <v>6.0206447869475932</v>
      </c>
      <c r="I68">
        <f t="shared" ref="I68:I74" si="10">2*F68-G68</f>
        <v>19.526885745761341</v>
      </c>
      <c r="J68">
        <f t="shared" ref="J68:J74" si="11">H68+I68</f>
        <v>25.547530532708933</v>
      </c>
    </row>
    <row r="69" spans="1:10" x14ac:dyDescent="0.3">
      <c r="A69" t="s">
        <v>68</v>
      </c>
      <c r="B69" s="3">
        <f t="shared" ref="B69:B74" si="12">B68+1</f>
        <v>67</v>
      </c>
      <c r="C69" s="3">
        <v>19.771935483870969</v>
      </c>
      <c r="E69">
        <f t="shared" si="8"/>
        <v>8.4106276745619812</v>
      </c>
      <c r="F69">
        <f t="shared" ref="F69:F74" si="13">(C69*$N$5)+((1-$N$5)*F68)</f>
        <v>19.680534456871701</v>
      </c>
      <c r="G69">
        <f t="shared" ref="G69:G74" si="14">(F69*$N$5)+((1-$N$5)*G68)</f>
        <v>19.531377479384055</v>
      </c>
      <c r="H69">
        <f t="shared" si="9"/>
        <v>1.3424127973888142</v>
      </c>
      <c r="I69">
        <f t="shared" si="10"/>
        <v>19.829691434359347</v>
      </c>
      <c r="J69">
        <f t="shared" si="11"/>
        <v>21.172104231748161</v>
      </c>
    </row>
    <row r="70" spans="1:10" x14ac:dyDescent="0.3">
      <c r="A70" t="s">
        <v>69</v>
      </c>
      <c r="B70" s="3">
        <f t="shared" si="12"/>
        <v>68</v>
      </c>
      <c r="C70" s="3">
        <v>18.86225806451613</v>
      </c>
      <c r="E70">
        <f t="shared" si="8"/>
        <v>7.964068534777029</v>
      </c>
      <c r="F70">
        <f t="shared" si="13"/>
        <v>18.944085703751686</v>
      </c>
      <c r="G70">
        <f t="shared" si="14"/>
        <v>19.002814881314922</v>
      </c>
      <c r="H70">
        <f t="shared" si="9"/>
        <v>-0.52856259806912942</v>
      </c>
      <c r="I70">
        <f t="shared" si="10"/>
        <v>18.885356526188449</v>
      </c>
      <c r="J70">
        <f t="shared" si="11"/>
        <v>18.35679392811932</v>
      </c>
    </row>
    <row r="71" spans="1:10" x14ac:dyDescent="0.3">
      <c r="A71" t="s">
        <v>70</v>
      </c>
      <c r="B71" s="3">
        <f t="shared" si="12"/>
        <v>69</v>
      </c>
      <c r="C71" s="3">
        <v>18.518666666666661</v>
      </c>
      <c r="E71">
        <f t="shared" si="8"/>
        <v>4.971061366318251</v>
      </c>
      <c r="F71">
        <f t="shared" si="13"/>
        <v>18.561208570375165</v>
      </c>
      <c r="G71">
        <f t="shared" si="14"/>
        <v>18.605369201469138</v>
      </c>
      <c r="H71">
        <f t="shared" si="9"/>
        <v>-0.39744567984575957</v>
      </c>
      <c r="I71">
        <f t="shared" si="10"/>
        <v>18.517047939281191</v>
      </c>
      <c r="J71">
        <f t="shared" si="11"/>
        <v>18.119602259435432</v>
      </c>
    </row>
    <row r="72" spans="1:10" x14ac:dyDescent="0.3">
      <c r="A72" t="s">
        <v>71</v>
      </c>
      <c r="B72" s="3">
        <f t="shared" si="12"/>
        <v>70</v>
      </c>
      <c r="C72" s="3">
        <v>12.58193548387097</v>
      </c>
      <c r="E72">
        <f t="shared" si="8"/>
        <v>0.35810079284154561</v>
      </c>
      <c r="F72">
        <f t="shared" si="13"/>
        <v>13.179862792521389</v>
      </c>
      <c r="G72">
        <f t="shared" si="14"/>
        <v>13.722413433416163</v>
      </c>
      <c r="H72">
        <f t="shared" si="9"/>
        <v>-4.8829557680529669</v>
      </c>
      <c r="I72">
        <f t="shared" si="10"/>
        <v>12.637312151626615</v>
      </c>
      <c r="J72">
        <f t="shared" si="11"/>
        <v>7.754356383573648</v>
      </c>
    </row>
    <row r="73" spans="1:10" x14ac:dyDescent="0.3">
      <c r="A73" t="s">
        <v>72</v>
      </c>
      <c r="B73" s="3">
        <f t="shared" si="12"/>
        <v>71</v>
      </c>
      <c r="C73" s="3">
        <v>6.7560000000000002</v>
      </c>
      <c r="E73">
        <f t="shared" si="8"/>
        <v>-4.6436053003484163</v>
      </c>
      <c r="F73">
        <f t="shared" si="13"/>
        <v>7.3983862792521382</v>
      </c>
      <c r="G73">
        <f t="shared" si="14"/>
        <v>8.0307889946685407</v>
      </c>
      <c r="H73">
        <f t="shared" si="9"/>
        <v>-5.6916244387476231</v>
      </c>
      <c r="I73">
        <f t="shared" si="10"/>
        <v>6.7659835638357357</v>
      </c>
      <c r="J73">
        <f t="shared" si="11"/>
        <v>1.0743591250881126</v>
      </c>
    </row>
    <row r="74" spans="1:10" x14ac:dyDescent="0.3">
      <c r="A74" t="s">
        <v>73</v>
      </c>
      <c r="B74" s="3">
        <f t="shared" si="12"/>
        <v>72</v>
      </c>
      <c r="C74" s="3">
        <v>6.8812903225806448</v>
      </c>
      <c r="E74">
        <f t="shared" si="8"/>
        <v>-6.5019529705993113</v>
      </c>
      <c r="F74">
        <f t="shared" si="13"/>
        <v>6.9329999182477939</v>
      </c>
      <c r="G74">
        <f t="shared" si="14"/>
        <v>7.0427788258898687</v>
      </c>
      <c r="H74">
        <f t="shared" si="9"/>
        <v>-0.98801016877867309</v>
      </c>
      <c r="I74">
        <f t="shared" si="10"/>
        <v>6.8232210106057192</v>
      </c>
      <c r="J74">
        <f t="shared" si="11"/>
        <v>5.8352108418270463</v>
      </c>
    </row>
    <row r="79" spans="1:10" x14ac:dyDescent="0.3">
      <c r="A79" s="17" t="s">
        <v>250</v>
      </c>
      <c r="B79" s="17"/>
      <c r="C79" s="17"/>
      <c r="D79" s="17"/>
      <c r="E79" s="17"/>
      <c r="F79" s="17"/>
      <c r="G79" s="17"/>
      <c r="H79" s="17"/>
      <c r="I79" s="17"/>
      <c r="J79" s="17" t="s">
        <v>251</v>
      </c>
    </row>
    <row r="80" spans="1:10" x14ac:dyDescent="0.3">
      <c r="A80" s="17" t="s">
        <v>252</v>
      </c>
      <c r="B80">
        <f>$N$8-$N$7*$N$13</f>
        <v>12.547414493002593</v>
      </c>
    </row>
    <row r="81" spans="1:6" x14ac:dyDescent="0.3">
      <c r="A81" s="17" t="s">
        <v>234</v>
      </c>
      <c r="B81">
        <f>$N$9/$N$10</f>
        <v>3.0433317737884264E-3</v>
      </c>
    </row>
    <row r="83" spans="1:6" ht="15" thickBot="1" x14ac:dyDescent="0.35"/>
    <row r="84" spans="1:6" ht="15.6" thickTop="1" thickBot="1" x14ac:dyDescent="0.35">
      <c r="A84" s="5" t="s">
        <v>240</v>
      </c>
      <c r="B84" s="5" t="s">
        <v>99</v>
      </c>
      <c r="C84" s="5" t="s">
        <v>1</v>
      </c>
      <c r="D84" s="5" t="s">
        <v>235</v>
      </c>
      <c r="E84" s="5" t="s">
        <v>253</v>
      </c>
      <c r="F84" s="5" t="s">
        <v>254</v>
      </c>
    </row>
    <row r="85" spans="1:6" ht="15" thickTop="1" x14ac:dyDescent="0.3">
      <c r="A85" t="s">
        <v>74</v>
      </c>
      <c r="B85" s="3">
        <f>B74+1</f>
        <v>73</v>
      </c>
      <c r="C85" s="3">
        <v>4.6974193548387104</v>
      </c>
      <c r="D85" s="4">
        <f>E3</f>
        <v>-7.6394798523197416</v>
      </c>
      <c r="E85">
        <f>$B$80+$B$81*B85+D85</f>
        <v>5.1300978601694069</v>
      </c>
      <c r="F85">
        <f>E85-C85</f>
        <v>0.43267850533069652</v>
      </c>
    </row>
    <row r="86" spans="1:6" x14ac:dyDescent="0.3">
      <c r="A86" t="s">
        <v>75</v>
      </c>
      <c r="B86" s="3">
        <f t="shared" ref="B86:B109" si="15">B85+1</f>
        <v>74</v>
      </c>
      <c r="C86" s="3">
        <v>7.5321428571428566</v>
      </c>
      <c r="D86" s="4">
        <f t="shared" ref="D86:D109" si="16">E4</f>
        <v>-6.2768022078470471</v>
      </c>
      <c r="E86">
        <f t="shared" ref="E86:E109" si="17">$B$80+$B$81*B86+D86</f>
        <v>6.4958188364158902</v>
      </c>
      <c r="F86">
        <f t="shared" ref="F86:F109" si="18">E86-C86</f>
        <v>-1.0363240207269664</v>
      </c>
    </row>
    <row r="87" spans="1:6" x14ac:dyDescent="0.3">
      <c r="A87" t="s">
        <v>76</v>
      </c>
      <c r="B87" s="3">
        <f t="shared" si="15"/>
        <v>75</v>
      </c>
      <c r="C87" s="3">
        <v>9.6477419354838698</v>
      </c>
      <c r="D87" s="4">
        <f t="shared" si="16"/>
        <v>-4.150071250169205</v>
      </c>
      <c r="E87">
        <f t="shared" si="17"/>
        <v>8.6255931258675211</v>
      </c>
      <c r="F87">
        <f t="shared" si="18"/>
        <v>-1.0221488096163487</v>
      </c>
    </row>
    <row r="88" spans="1:6" x14ac:dyDescent="0.3">
      <c r="A88" t="s">
        <v>77</v>
      </c>
      <c r="B88" s="3">
        <f t="shared" si="15"/>
        <v>76</v>
      </c>
      <c r="C88" s="3">
        <v>11.231</v>
      </c>
      <c r="D88" s="4">
        <f t="shared" si="16"/>
        <v>-1.1331895915361532</v>
      </c>
      <c r="E88">
        <f t="shared" si="17"/>
        <v>11.64551811627436</v>
      </c>
      <c r="F88">
        <f t="shared" si="18"/>
        <v>0.41451811627436008</v>
      </c>
    </row>
    <row r="89" spans="1:6" x14ac:dyDescent="0.3">
      <c r="A89" t="s">
        <v>78</v>
      </c>
      <c r="B89" s="3">
        <f t="shared" si="15"/>
        <v>77</v>
      </c>
      <c r="C89" s="3">
        <v>16.722903225806451</v>
      </c>
      <c r="D89" s="4">
        <f t="shared" si="16"/>
        <v>2.1623481046695048</v>
      </c>
      <c r="E89">
        <f t="shared" si="17"/>
        <v>14.944099144253807</v>
      </c>
      <c r="F89">
        <f t="shared" si="18"/>
        <v>-1.7788040815526447</v>
      </c>
    </row>
    <row r="90" spans="1:6" x14ac:dyDescent="0.3">
      <c r="A90" t="s">
        <v>79</v>
      </c>
      <c r="B90" s="3">
        <f t="shared" si="15"/>
        <v>78</v>
      </c>
      <c r="C90" s="3">
        <v>19.486333333333331</v>
      </c>
      <c r="D90" s="4">
        <f t="shared" si="16"/>
        <v>6.478894699651585</v>
      </c>
      <c r="E90">
        <f t="shared" si="17"/>
        <v>19.263689071009676</v>
      </c>
      <c r="F90">
        <f t="shared" si="18"/>
        <v>-0.22264426232365508</v>
      </c>
    </row>
    <row r="91" spans="1:6" x14ac:dyDescent="0.3">
      <c r="A91" t="s">
        <v>80</v>
      </c>
      <c r="B91" s="3">
        <f t="shared" si="15"/>
        <v>79</v>
      </c>
      <c r="C91" s="3">
        <v>21.850666666666669</v>
      </c>
      <c r="D91" s="4">
        <f t="shared" si="16"/>
        <v>8.4106276745619812</v>
      </c>
      <c r="E91">
        <f t="shared" si="17"/>
        <v>21.198465377693861</v>
      </c>
      <c r="F91">
        <f t="shared" si="18"/>
        <v>-0.65220128897280816</v>
      </c>
    </row>
    <row r="92" spans="1:6" x14ac:dyDescent="0.3">
      <c r="A92" t="s">
        <v>81</v>
      </c>
      <c r="B92" s="3">
        <f t="shared" si="15"/>
        <v>80</v>
      </c>
      <c r="C92" s="3">
        <v>22.574000000000002</v>
      </c>
      <c r="D92" s="4">
        <f t="shared" si="16"/>
        <v>7.964068534777029</v>
      </c>
      <c r="E92">
        <f t="shared" si="17"/>
        <v>20.754949569682694</v>
      </c>
      <c r="F92">
        <f t="shared" si="18"/>
        <v>-1.8190504303173078</v>
      </c>
    </row>
    <row r="93" spans="1:6" x14ac:dyDescent="0.3">
      <c r="A93" t="s">
        <v>82</v>
      </c>
      <c r="B93" s="3">
        <f t="shared" si="15"/>
        <v>81</v>
      </c>
      <c r="C93" s="3">
        <v>16.839333333333329</v>
      </c>
      <c r="D93" s="4">
        <f t="shared" si="16"/>
        <v>4.971061366318251</v>
      </c>
      <c r="E93">
        <f t="shared" si="17"/>
        <v>17.764985732997708</v>
      </c>
      <c r="F93">
        <f t="shared" si="18"/>
        <v>0.92565239966437929</v>
      </c>
    </row>
    <row r="94" spans="1:6" x14ac:dyDescent="0.3">
      <c r="A94" t="s">
        <v>83</v>
      </c>
      <c r="B94" s="3">
        <f t="shared" si="15"/>
        <v>82</v>
      </c>
      <c r="C94" s="3">
        <v>15.84225806451613</v>
      </c>
      <c r="D94" s="4">
        <f t="shared" si="16"/>
        <v>0.35810079284154561</v>
      </c>
      <c r="E94">
        <f t="shared" si="17"/>
        <v>13.15506849129479</v>
      </c>
      <c r="F94">
        <f t="shared" si="18"/>
        <v>-2.6871895732213407</v>
      </c>
    </row>
    <row r="95" spans="1:6" x14ac:dyDescent="0.3">
      <c r="A95" t="s">
        <v>84</v>
      </c>
      <c r="B95" s="3">
        <f t="shared" si="15"/>
        <v>83</v>
      </c>
      <c r="C95" s="3">
        <v>9.7556666666666665</v>
      </c>
      <c r="D95" s="4">
        <f t="shared" si="16"/>
        <v>-4.6436053003484163</v>
      </c>
      <c r="E95">
        <f t="shared" si="17"/>
        <v>8.1564057298786174</v>
      </c>
      <c r="F95">
        <f t="shared" si="18"/>
        <v>-1.599260936788049</v>
      </c>
    </row>
    <row r="96" spans="1:6" x14ac:dyDescent="0.3">
      <c r="A96" t="s">
        <v>85</v>
      </c>
      <c r="B96" s="3">
        <f t="shared" si="15"/>
        <v>84</v>
      </c>
      <c r="C96" s="3">
        <v>5.0790322580645162</v>
      </c>
      <c r="D96" s="4">
        <f t="shared" si="16"/>
        <v>-6.5019529705993113</v>
      </c>
      <c r="E96">
        <f t="shared" si="17"/>
        <v>6.3011013914015104</v>
      </c>
      <c r="F96">
        <f t="shared" si="18"/>
        <v>1.2220691333369942</v>
      </c>
    </row>
    <row r="97" spans="1:6" x14ac:dyDescent="0.3">
      <c r="A97" t="s">
        <v>86</v>
      </c>
      <c r="B97" s="3">
        <f t="shared" si="15"/>
        <v>85</v>
      </c>
      <c r="C97" s="3">
        <v>5.9590000000000014</v>
      </c>
      <c r="D97">
        <f t="shared" si="16"/>
        <v>-7.6394798523197416</v>
      </c>
      <c r="E97">
        <f t="shared" si="17"/>
        <v>5.1666178414548671</v>
      </c>
      <c r="F97">
        <f t="shared" si="18"/>
        <v>-0.79238215854513427</v>
      </c>
    </row>
    <row r="98" spans="1:6" x14ac:dyDescent="0.3">
      <c r="A98" t="s">
        <v>87</v>
      </c>
      <c r="B98" s="3">
        <f t="shared" si="15"/>
        <v>86</v>
      </c>
      <c r="C98" s="3">
        <v>6.7666666666666666</v>
      </c>
      <c r="D98">
        <f t="shared" si="16"/>
        <v>-6.2768022078470471</v>
      </c>
      <c r="E98">
        <f t="shared" si="17"/>
        <v>6.5323388177013504</v>
      </c>
      <c r="F98">
        <f t="shared" si="18"/>
        <v>-0.23432784896531622</v>
      </c>
    </row>
    <row r="99" spans="1:6" x14ac:dyDescent="0.3">
      <c r="A99" t="s">
        <v>88</v>
      </c>
      <c r="B99" s="3">
        <f t="shared" si="15"/>
        <v>87</v>
      </c>
      <c r="C99" s="3">
        <v>9.2912903225806449</v>
      </c>
      <c r="D99">
        <f t="shared" si="16"/>
        <v>-4.150071250169205</v>
      </c>
      <c r="E99">
        <f t="shared" si="17"/>
        <v>8.6621131071529813</v>
      </c>
      <c r="F99">
        <f t="shared" si="18"/>
        <v>-0.62917721542766358</v>
      </c>
    </row>
    <row r="100" spans="1:6" x14ac:dyDescent="0.3">
      <c r="A100" t="s">
        <v>89</v>
      </c>
      <c r="B100" s="3">
        <f t="shared" si="15"/>
        <v>88</v>
      </c>
      <c r="C100" s="3">
        <v>10.509333333333331</v>
      </c>
      <c r="D100">
        <f t="shared" si="16"/>
        <v>-1.1331895915361532</v>
      </c>
      <c r="E100">
        <f t="shared" si="17"/>
        <v>11.682038097559822</v>
      </c>
      <c r="F100">
        <f t="shared" si="18"/>
        <v>1.1727047642264914</v>
      </c>
    </row>
    <row r="101" spans="1:6" x14ac:dyDescent="0.3">
      <c r="A101" t="s">
        <v>90</v>
      </c>
      <c r="B101" s="3">
        <f t="shared" si="15"/>
        <v>89</v>
      </c>
      <c r="C101" s="3">
        <v>15.137419354838711</v>
      </c>
      <c r="D101">
        <f t="shared" si="16"/>
        <v>2.1623481046695048</v>
      </c>
      <c r="E101">
        <f t="shared" si="17"/>
        <v>14.980619125539269</v>
      </c>
      <c r="F101">
        <f t="shared" si="18"/>
        <v>-0.15680022929944215</v>
      </c>
    </row>
    <row r="102" spans="1:6" x14ac:dyDescent="0.3">
      <c r="A102" t="s">
        <v>91</v>
      </c>
      <c r="B102" s="3">
        <f t="shared" si="15"/>
        <v>90</v>
      </c>
      <c r="C102" s="3">
        <v>21.315999999999999</v>
      </c>
      <c r="D102">
        <f t="shared" si="16"/>
        <v>6.478894699651585</v>
      </c>
      <c r="E102">
        <f t="shared" si="17"/>
        <v>19.300209052295138</v>
      </c>
      <c r="F102">
        <f t="shared" si="18"/>
        <v>-2.0157909477048612</v>
      </c>
    </row>
    <row r="103" spans="1:6" x14ac:dyDescent="0.3">
      <c r="A103" t="s">
        <v>92</v>
      </c>
      <c r="B103" s="3">
        <f t="shared" si="15"/>
        <v>91</v>
      </c>
      <c r="C103" s="3">
        <v>20.54774193548387</v>
      </c>
      <c r="D103">
        <f t="shared" si="16"/>
        <v>8.4106276745619812</v>
      </c>
      <c r="E103">
        <f t="shared" si="17"/>
        <v>21.234985358979323</v>
      </c>
      <c r="F103">
        <f t="shared" si="18"/>
        <v>0.68724342349545253</v>
      </c>
    </row>
    <row r="104" spans="1:6" x14ac:dyDescent="0.3">
      <c r="A104" t="s">
        <v>93</v>
      </c>
      <c r="B104" s="3">
        <f t="shared" si="15"/>
        <v>92</v>
      </c>
      <c r="C104" s="3">
        <v>20.280333333333331</v>
      </c>
      <c r="D104">
        <f t="shared" si="16"/>
        <v>7.964068534777029</v>
      </c>
      <c r="E104">
        <f t="shared" si="17"/>
        <v>20.791469550968159</v>
      </c>
      <c r="F104">
        <f t="shared" si="18"/>
        <v>0.51113621763482797</v>
      </c>
    </row>
    <row r="105" spans="1:6" x14ac:dyDescent="0.3">
      <c r="A105" t="s">
        <v>94</v>
      </c>
      <c r="B105" s="3">
        <f t="shared" si="15"/>
        <v>93</v>
      </c>
      <c r="C105" s="3">
        <v>20.616</v>
      </c>
      <c r="D105">
        <f t="shared" si="16"/>
        <v>4.971061366318251</v>
      </c>
      <c r="E105">
        <f t="shared" si="17"/>
        <v>17.801505714283167</v>
      </c>
      <c r="F105">
        <f t="shared" si="18"/>
        <v>-2.8144942857168331</v>
      </c>
    </row>
    <row r="106" spans="1:6" x14ac:dyDescent="0.3">
      <c r="A106" t="s">
        <v>95</v>
      </c>
      <c r="B106" s="3">
        <f t="shared" si="15"/>
        <v>94</v>
      </c>
      <c r="C106" s="3">
        <v>15.12766666666667</v>
      </c>
      <c r="D106">
        <f t="shared" si="16"/>
        <v>0.35810079284154561</v>
      </c>
      <c r="E106">
        <f t="shared" si="17"/>
        <v>13.191588472580252</v>
      </c>
      <c r="F106">
        <f t="shared" si="18"/>
        <v>-1.9360781940864182</v>
      </c>
    </row>
    <row r="107" spans="1:6" x14ac:dyDescent="0.3">
      <c r="A107" t="s">
        <v>96</v>
      </c>
      <c r="B107" s="3">
        <f t="shared" si="15"/>
        <v>95</v>
      </c>
      <c r="C107" s="3">
        <v>9.2463333333333324</v>
      </c>
      <c r="D107">
        <f t="shared" si="16"/>
        <v>-4.6436053003484163</v>
      </c>
      <c r="E107">
        <f t="shared" si="17"/>
        <v>8.1929257111640759</v>
      </c>
      <c r="F107">
        <f t="shared" si="18"/>
        <v>-1.0534076221692565</v>
      </c>
    </row>
    <row r="108" spans="1:6" x14ac:dyDescent="0.3">
      <c r="A108" t="s">
        <v>97</v>
      </c>
      <c r="B108" s="3">
        <f t="shared" si="15"/>
        <v>96</v>
      </c>
      <c r="C108" s="3">
        <v>7.5361290322580654</v>
      </c>
      <c r="D108">
        <f t="shared" si="16"/>
        <v>-6.5019529705993113</v>
      </c>
      <c r="E108">
        <f t="shared" si="17"/>
        <v>6.3376213726869706</v>
      </c>
      <c r="F108">
        <f t="shared" si="18"/>
        <v>-1.1985076595710948</v>
      </c>
    </row>
    <row r="109" spans="1:6" x14ac:dyDescent="0.3">
      <c r="A109" t="s">
        <v>98</v>
      </c>
      <c r="B109" s="3">
        <f t="shared" si="15"/>
        <v>97</v>
      </c>
      <c r="C109" s="3">
        <v>4.5996774193548386</v>
      </c>
      <c r="D109">
        <f t="shared" si="16"/>
        <v>-7.6394798523197416</v>
      </c>
      <c r="E109">
        <f t="shared" si="17"/>
        <v>5.2031378227403291</v>
      </c>
      <c r="F109">
        <f t="shared" si="18"/>
        <v>0.60346040338549045</v>
      </c>
    </row>
    <row r="110" spans="1:6" x14ac:dyDescent="0.3">
      <c r="F110">
        <f>SUM(F85:F109)</f>
        <v>-15.679126601656449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Partie 1</vt:lpstr>
      <vt:lpstr>Tableau de Buys-Ballot</vt:lpstr>
      <vt:lpstr>Trend max-min</vt:lpstr>
      <vt:lpstr>Partie 2 - Moyennes Mobiles</vt:lpstr>
      <vt:lpstr>Xt_CVS MoyMob</vt:lpstr>
      <vt:lpstr>Prevision MoyMob</vt:lpstr>
      <vt:lpstr>Partie 2 - Régression linéaire</vt:lpstr>
      <vt:lpstr>Partie 3 - Lissage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MONIN</dc:creator>
  <cp:lastModifiedBy>Louis MONIN</cp:lastModifiedBy>
  <dcterms:created xsi:type="dcterms:W3CDTF">2024-03-08T20:02:47Z</dcterms:created>
  <dcterms:modified xsi:type="dcterms:W3CDTF">2024-03-17T16:05:53Z</dcterms:modified>
</cp:coreProperties>
</file>