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15"/>
  <workbookPr defaultThemeVersion="166925"/>
  <xr:revisionPtr revIDLastSave="2794" documentId="11_9248CACD84F5E813E97046798E3E8C1851038385" xr6:coauthVersionLast="47" xr6:coauthVersionMax="47" xr10:uidLastSave="{A2B379EE-89AD-4817-AA05-F3E9F310A850}"/>
  <bookViews>
    <workbookView xWindow="240" yWindow="105" windowWidth="14805" windowHeight="8010" firstSheet="3" activeTab="3" xr2:uid="{00000000-000D-0000-FFFF-FFFF00000000}"/>
  </bookViews>
  <sheets>
    <sheet name="Données" sheetId="1" r:id="rId1"/>
    <sheet name="Matrice de décision" sheetId="3" r:id="rId2"/>
    <sheet name="Simos" sheetId="2" r:id="rId3"/>
    <sheet name="Seuil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4" l="1"/>
  <c r="E18" i="4"/>
  <c r="AG25" i="4"/>
  <c r="I8" i="2"/>
  <c r="I5" i="2"/>
  <c r="AW77" i="4"/>
  <c r="AX67" i="4"/>
  <c r="AP67" i="4"/>
  <c r="AP64" i="4"/>
  <c r="AT67" i="4"/>
  <c r="AT77" i="4"/>
  <c r="AM76" i="4"/>
  <c r="AM72" i="4"/>
  <c r="AU47" i="4"/>
  <c r="AM46" i="4"/>
  <c r="AT45" i="4"/>
  <c r="AM45" i="4"/>
  <c r="AW25" i="4"/>
  <c r="AX25" i="4"/>
  <c r="AW26" i="4"/>
  <c r="AX26" i="4"/>
  <c r="AW27" i="4"/>
  <c r="AX27" i="4"/>
  <c r="AW28" i="4"/>
  <c r="AX28" i="4"/>
  <c r="AW29" i="4"/>
  <c r="AX29" i="4"/>
  <c r="AW30" i="4"/>
  <c r="AX30" i="4"/>
  <c r="AT25" i="4"/>
  <c r="AU25" i="4"/>
  <c r="AT26" i="4"/>
  <c r="AU26" i="4"/>
  <c r="AT27" i="4"/>
  <c r="AU27" i="4"/>
  <c r="AT28" i="4"/>
  <c r="AU28" i="4"/>
  <c r="AT29" i="4"/>
  <c r="AU29" i="4"/>
  <c r="AT30" i="4"/>
  <c r="AU30" i="4"/>
  <c r="AU24" i="4"/>
  <c r="AW24" i="4"/>
  <c r="AX24" i="4"/>
  <c r="AT24" i="4"/>
  <c r="AP26" i="4"/>
  <c r="AP36" i="4"/>
  <c r="AT34" i="4"/>
  <c r="AM24" i="4"/>
  <c r="AT14" i="4"/>
  <c r="CP73" i="4"/>
  <c r="CO74" i="4"/>
  <c r="CO70" i="4"/>
  <c r="CP64" i="4"/>
  <c r="CO65" i="4"/>
  <c r="CO49" i="4"/>
  <c r="CQ43" i="4"/>
  <c r="CQ53" i="4" s="1"/>
  <c r="CP44" i="4"/>
  <c r="CP54" i="4" s="1"/>
  <c r="CO44" i="4"/>
  <c r="CO54" i="4" s="1"/>
  <c r="CR54" i="4" s="1"/>
  <c r="CO43" i="4"/>
  <c r="CO53" i="4" s="1"/>
  <c r="CQ42" i="4"/>
  <c r="CQ52" i="4" s="1"/>
  <c r="CS54" i="4" s="1"/>
  <c r="CP42" i="4"/>
  <c r="CO24" i="4"/>
  <c r="BU90" i="4"/>
  <c r="BV84" i="4"/>
  <c r="BU71" i="4"/>
  <c r="AN78" i="4"/>
  <c r="AN77" i="4"/>
  <c r="AN76" i="4"/>
  <c r="AN75" i="4"/>
  <c r="AN74" i="4"/>
  <c r="AN73" i="4"/>
  <c r="AN72" i="4"/>
  <c r="O108" i="4"/>
  <c r="P73" i="4"/>
  <c r="Q73" i="4"/>
  <c r="R73" i="4"/>
  <c r="S73" i="4"/>
  <c r="P74" i="4"/>
  <c r="Q74" i="4"/>
  <c r="R74" i="4"/>
  <c r="S74" i="4"/>
  <c r="P75" i="4"/>
  <c r="Q75" i="4"/>
  <c r="R75" i="4"/>
  <c r="S75" i="4"/>
  <c r="P76" i="4"/>
  <c r="Q76" i="4"/>
  <c r="R76" i="4"/>
  <c r="S76" i="4"/>
  <c r="P77" i="4"/>
  <c r="Q77" i="4"/>
  <c r="R77" i="4"/>
  <c r="S77" i="4"/>
  <c r="P78" i="4"/>
  <c r="Q78" i="4"/>
  <c r="R78" i="4"/>
  <c r="S78" i="4"/>
  <c r="P79" i="4"/>
  <c r="Q79" i="4"/>
  <c r="R79" i="4"/>
  <c r="S79" i="4"/>
  <c r="O74" i="4"/>
  <c r="O75" i="4"/>
  <c r="O76" i="4"/>
  <c r="O77" i="4"/>
  <c r="O78" i="4"/>
  <c r="O79" i="4"/>
  <c r="O73" i="4"/>
  <c r="G12" i="2"/>
  <c r="I6" i="2"/>
  <c r="I10" i="2"/>
  <c r="F12" i="2"/>
  <c r="H5" i="2"/>
  <c r="K5" i="2"/>
  <c r="K6" i="2"/>
  <c r="K7" i="2"/>
  <c r="K8" i="2"/>
  <c r="K9" i="2"/>
  <c r="K10" i="2"/>
  <c r="H12" i="2"/>
  <c r="J12" i="2"/>
  <c r="K12" i="2"/>
  <c r="CO25" i="4" l="1"/>
  <c r="CO26" i="4" s="1"/>
  <c r="CP52" i="4"/>
  <c r="CO46" i="4"/>
  <c r="CS52" i="4"/>
  <c r="CR53" i="4"/>
  <c r="CT54" i="4"/>
  <c r="CO67" i="4"/>
  <c r="CR73" i="4"/>
  <c r="CQ74" i="4"/>
  <c r="CR74" i="4"/>
  <c r="CQ73" i="4"/>
  <c r="CS73" i="4" s="1"/>
  <c r="CO27" i="4"/>
  <c r="BV93" i="4"/>
  <c r="U73" i="4"/>
  <c r="BA14" i="4"/>
  <c r="BH14" i="4"/>
  <c r="AM14" i="4"/>
  <c r="H34" i="4"/>
  <c r="G34" i="4"/>
  <c r="F34" i="4"/>
  <c r="E34" i="4"/>
  <c r="H26" i="4"/>
  <c r="G26" i="4"/>
  <c r="F26" i="4"/>
  <c r="H18" i="4"/>
  <c r="G18" i="4"/>
  <c r="F18" i="4"/>
  <c r="BA20" i="4"/>
  <c r="BH20" i="4"/>
  <c r="AT20" i="4"/>
  <c r="AM20" i="4"/>
  <c r="H40" i="4"/>
  <c r="G40" i="4"/>
  <c r="F40" i="4"/>
  <c r="E40" i="4"/>
  <c r="H32" i="4"/>
  <c r="G32" i="4"/>
  <c r="F32" i="4"/>
  <c r="H24" i="4"/>
  <c r="G24" i="4"/>
  <c r="F24" i="4"/>
  <c r="E32" i="4"/>
  <c r="E24" i="4"/>
  <c r="BA19" i="4"/>
  <c r="BH19" i="4"/>
  <c r="AT19" i="4"/>
  <c r="AM19" i="4"/>
  <c r="H39" i="4"/>
  <c r="G39" i="4"/>
  <c r="F39" i="4"/>
  <c r="E39" i="4"/>
  <c r="H31" i="4"/>
  <c r="G31" i="4"/>
  <c r="F31" i="4"/>
  <c r="H23" i="4"/>
  <c r="G23" i="4"/>
  <c r="F23" i="4"/>
  <c r="E31" i="4"/>
  <c r="E23" i="4"/>
  <c r="BA18" i="4"/>
  <c r="BH18" i="4"/>
  <c r="AT18" i="4"/>
  <c r="AM18" i="4"/>
  <c r="H38" i="4"/>
  <c r="G38" i="4"/>
  <c r="F38" i="4"/>
  <c r="E38" i="4"/>
  <c r="H30" i="4"/>
  <c r="G30" i="4"/>
  <c r="F30" i="4"/>
  <c r="H22" i="4"/>
  <c r="G22" i="4"/>
  <c r="F22" i="4"/>
  <c r="E30" i="4"/>
  <c r="E22" i="4"/>
  <c r="BA17" i="4"/>
  <c r="BH17" i="4"/>
  <c r="AT17" i="4"/>
  <c r="AM17" i="4"/>
  <c r="H37" i="4"/>
  <c r="G37" i="4"/>
  <c r="F37" i="4"/>
  <c r="E37" i="4"/>
  <c r="H29" i="4"/>
  <c r="G29" i="4"/>
  <c r="F29" i="4"/>
  <c r="H21" i="4"/>
  <c r="G21" i="4"/>
  <c r="F21" i="4"/>
  <c r="E29" i="4"/>
  <c r="E21" i="4"/>
  <c r="BA16" i="4"/>
  <c r="BH16" i="4"/>
  <c r="AT16" i="4"/>
  <c r="AM16" i="4"/>
  <c r="H36" i="4"/>
  <c r="G36" i="4"/>
  <c r="F36" i="4"/>
  <c r="E36" i="4"/>
  <c r="H28" i="4"/>
  <c r="G28" i="4"/>
  <c r="F28" i="4"/>
  <c r="H20" i="4"/>
  <c r="G20" i="4"/>
  <c r="F20" i="4"/>
  <c r="E28" i="4"/>
  <c r="E20" i="4"/>
  <c r="BA15" i="4"/>
  <c r="BH15" i="4"/>
  <c r="AT15" i="4"/>
  <c r="AM15" i="4"/>
  <c r="H35" i="4"/>
  <c r="G35" i="4"/>
  <c r="F35" i="4"/>
  <c r="E35" i="4"/>
  <c r="H27" i="4"/>
  <c r="G27" i="4"/>
  <c r="F27" i="4"/>
  <c r="H19" i="4"/>
  <c r="G19" i="4"/>
  <c r="F19" i="4"/>
  <c r="E27" i="4"/>
  <c r="E19" i="4"/>
  <c r="BE20" i="4"/>
  <c r="AQ20" i="4"/>
  <c r="AX20" i="4"/>
  <c r="AJ20" i="4"/>
  <c r="H98" i="4"/>
  <c r="G98" i="4"/>
  <c r="F98" i="4"/>
  <c r="E98" i="4"/>
  <c r="H90" i="4"/>
  <c r="G90" i="4"/>
  <c r="F90" i="4"/>
  <c r="E90" i="4"/>
  <c r="H82" i="4"/>
  <c r="G82" i="4"/>
  <c r="F82" i="4"/>
  <c r="E82" i="4"/>
  <c r="BK20" i="4"/>
  <c r="AW20" i="4"/>
  <c r="AP20" i="4"/>
  <c r="AI20" i="4"/>
  <c r="R69" i="4"/>
  <c r="Q69" i="4"/>
  <c r="P69" i="4"/>
  <c r="O69" i="4"/>
  <c r="R61" i="4"/>
  <c r="Q61" i="4"/>
  <c r="P61" i="4"/>
  <c r="O61" i="4"/>
  <c r="R53" i="4"/>
  <c r="Q53" i="4"/>
  <c r="P53" i="4"/>
  <c r="O53" i="4"/>
  <c r="G61" i="4"/>
  <c r="G53" i="4"/>
  <c r="BC20" i="4"/>
  <c r="BJ20" i="4"/>
  <c r="AO20" i="4"/>
  <c r="AH20" i="4"/>
  <c r="H69" i="4"/>
  <c r="G69" i="4"/>
  <c r="F69" i="4"/>
  <c r="E69" i="4"/>
  <c r="H61" i="4"/>
  <c r="F61" i="4"/>
  <c r="E61" i="4"/>
  <c r="H53" i="4"/>
  <c r="F53" i="4"/>
  <c r="E53" i="4"/>
  <c r="BB20" i="4"/>
  <c r="BI20" i="4"/>
  <c r="AU20" i="4"/>
  <c r="AG20" i="4"/>
  <c r="R40" i="4"/>
  <c r="Q40" i="4"/>
  <c r="P40" i="4"/>
  <c r="O40" i="4"/>
  <c r="R32" i="4"/>
  <c r="Q32" i="4"/>
  <c r="P32" i="4"/>
  <c r="O32" i="4"/>
  <c r="R24" i="4"/>
  <c r="P24" i="4"/>
  <c r="Q24" i="4"/>
  <c r="O24" i="4"/>
  <c r="BE19" i="4"/>
  <c r="AQ19" i="4"/>
  <c r="AX19" i="4"/>
  <c r="AJ19" i="4"/>
  <c r="H97" i="4"/>
  <c r="G97" i="4"/>
  <c r="F97" i="4"/>
  <c r="E97" i="4"/>
  <c r="H89" i="4"/>
  <c r="G89" i="4"/>
  <c r="F89" i="4"/>
  <c r="E89" i="4"/>
  <c r="H81" i="4"/>
  <c r="G81" i="4"/>
  <c r="F81" i="4"/>
  <c r="E81" i="4"/>
  <c r="BK19" i="4"/>
  <c r="AW19" i="4"/>
  <c r="AP19" i="4"/>
  <c r="AI19" i="4"/>
  <c r="R68" i="4"/>
  <c r="Q68" i="4"/>
  <c r="P68" i="4"/>
  <c r="O68" i="4"/>
  <c r="R60" i="4"/>
  <c r="Q60" i="4"/>
  <c r="P60" i="4"/>
  <c r="O60" i="4"/>
  <c r="R52" i="4"/>
  <c r="Q52" i="4"/>
  <c r="P52" i="4"/>
  <c r="O52" i="4"/>
  <c r="G60" i="4"/>
  <c r="G52" i="4"/>
  <c r="BC19" i="4"/>
  <c r="BJ19" i="4"/>
  <c r="AO19" i="4"/>
  <c r="AH19" i="4"/>
  <c r="H68" i="4"/>
  <c r="G68" i="4"/>
  <c r="F68" i="4"/>
  <c r="E68" i="4"/>
  <c r="H60" i="4"/>
  <c r="F60" i="4"/>
  <c r="E60" i="4"/>
  <c r="H52" i="4"/>
  <c r="F52" i="4"/>
  <c r="E52" i="4"/>
  <c r="BB19" i="4"/>
  <c r="BI19" i="4"/>
  <c r="AU19" i="4"/>
  <c r="AG19" i="4"/>
  <c r="R39" i="4"/>
  <c r="Q39" i="4"/>
  <c r="P39" i="4"/>
  <c r="O39" i="4"/>
  <c r="R31" i="4"/>
  <c r="Q31" i="4"/>
  <c r="P31" i="4"/>
  <c r="O31" i="4"/>
  <c r="R23" i="4"/>
  <c r="P23" i="4"/>
  <c r="Q23" i="4"/>
  <c r="O23" i="4"/>
  <c r="BE18" i="4"/>
  <c r="AQ18" i="4"/>
  <c r="AX18" i="4"/>
  <c r="AJ18" i="4"/>
  <c r="H96" i="4"/>
  <c r="G96" i="4"/>
  <c r="F96" i="4"/>
  <c r="E96" i="4"/>
  <c r="H88" i="4"/>
  <c r="G88" i="4"/>
  <c r="F88" i="4"/>
  <c r="E88" i="4"/>
  <c r="H80" i="4"/>
  <c r="G80" i="4"/>
  <c r="F80" i="4"/>
  <c r="E80" i="4"/>
  <c r="BK18" i="4"/>
  <c r="AW18" i="4"/>
  <c r="AP18" i="4"/>
  <c r="AI18" i="4"/>
  <c r="R67" i="4"/>
  <c r="Q67" i="4"/>
  <c r="P67" i="4"/>
  <c r="O67" i="4"/>
  <c r="R59" i="4"/>
  <c r="Q59" i="4"/>
  <c r="P59" i="4"/>
  <c r="O59" i="4"/>
  <c r="R51" i="4"/>
  <c r="Q51" i="4"/>
  <c r="P51" i="4"/>
  <c r="O51" i="4"/>
  <c r="G59" i="4"/>
  <c r="G51" i="4"/>
  <c r="BC18" i="4"/>
  <c r="BJ18" i="4"/>
  <c r="AO18" i="4"/>
  <c r="AH18" i="4"/>
  <c r="H67" i="4"/>
  <c r="G67" i="4"/>
  <c r="F67" i="4"/>
  <c r="E67" i="4"/>
  <c r="H59" i="4"/>
  <c r="F59" i="4"/>
  <c r="E59" i="4"/>
  <c r="H51" i="4"/>
  <c r="F51" i="4"/>
  <c r="E51" i="4"/>
  <c r="BB18" i="4"/>
  <c r="BI18" i="4"/>
  <c r="AU18" i="4"/>
  <c r="AG18" i="4"/>
  <c r="R38" i="4"/>
  <c r="Q38" i="4"/>
  <c r="P38" i="4"/>
  <c r="O38" i="4"/>
  <c r="R30" i="4"/>
  <c r="Q30" i="4"/>
  <c r="P30" i="4"/>
  <c r="O30" i="4"/>
  <c r="R22" i="4"/>
  <c r="P22" i="4"/>
  <c r="Q22" i="4"/>
  <c r="O22" i="4"/>
  <c r="BE17" i="4"/>
  <c r="AQ17" i="4"/>
  <c r="AX17" i="4"/>
  <c r="AJ17" i="4"/>
  <c r="H95" i="4"/>
  <c r="G95" i="4"/>
  <c r="F95" i="4"/>
  <c r="E95" i="4"/>
  <c r="H87" i="4"/>
  <c r="G87" i="4"/>
  <c r="F87" i="4"/>
  <c r="E87" i="4"/>
  <c r="H79" i="4"/>
  <c r="G79" i="4"/>
  <c r="F79" i="4"/>
  <c r="E79" i="4"/>
  <c r="BK17" i="4"/>
  <c r="AW17" i="4"/>
  <c r="AP17" i="4"/>
  <c r="AI17" i="4"/>
  <c r="R66" i="4"/>
  <c r="Q66" i="4"/>
  <c r="P66" i="4"/>
  <c r="O66" i="4"/>
  <c r="R58" i="4"/>
  <c r="Q58" i="4"/>
  <c r="P58" i="4"/>
  <c r="O58" i="4"/>
  <c r="R50" i="4"/>
  <c r="Q50" i="4"/>
  <c r="P50" i="4"/>
  <c r="O50" i="4"/>
  <c r="G58" i="4"/>
  <c r="G50" i="4"/>
  <c r="BC17" i="4"/>
  <c r="BJ17" i="4"/>
  <c r="AO17" i="4"/>
  <c r="AH17" i="4"/>
  <c r="H66" i="4"/>
  <c r="G66" i="4"/>
  <c r="F66" i="4"/>
  <c r="E66" i="4"/>
  <c r="H58" i="4"/>
  <c r="F58" i="4"/>
  <c r="E58" i="4"/>
  <c r="H50" i="4"/>
  <c r="F50" i="4"/>
  <c r="E50" i="4"/>
  <c r="BB17" i="4"/>
  <c r="BI17" i="4"/>
  <c r="AU17" i="4"/>
  <c r="AG17" i="4"/>
  <c r="R37" i="4"/>
  <c r="Q37" i="4"/>
  <c r="P37" i="4"/>
  <c r="O37" i="4"/>
  <c r="R29" i="4"/>
  <c r="Q29" i="4"/>
  <c r="P29" i="4"/>
  <c r="O29" i="4"/>
  <c r="R21" i="4"/>
  <c r="P21" i="4"/>
  <c r="Q21" i="4"/>
  <c r="O21" i="4"/>
  <c r="BE16" i="4"/>
  <c r="AQ16" i="4"/>
  <c r="AX16" i="4"/>
  <c r="AJ16" i="4"/>
  <c r="H94" i="4"/>
  <c r="G94" i="4"/>
  <c r="F94" i="4"/>
  <c r="E94" i="4"/>
  <c r="H86" i="4"/>
  <c r="G86" i="4"/>
  <c r="F86" i="4"/>
  <c r="E86" i="4"/>
  <c r="H78" i="4"/>
  <c r="G78" i="4"/>
  <c r="F78" i="4"/>
  <c r="E78" i="4"/>
  <c r="BK16" i="4"/>
  <c r="AW16" i="4"/>
  <c r="AP16" i="4"/>
  <c r="AI16" i="4"/>
  <c r="R65" i="4"/>
  <c r="Q65" i="4"/>
  <c r="P65" i="4"/>
  <c r="O65" i="4"/>
  <c r="R57" i="4"/>
  <c r="Q57" i="4"/>
  <c r="P57" i="4"/>
  <c r="O57" i="4"/>
  <c r="R49" i="4"/>
  <c r="Q49" i="4"/>
  <c r="P49" i="4"/>
  <c r="O49" i="4"/>
  <c r="G57" i="4"/>
  <c r="G49" i="4"/>
  <c r="BC16" i="4"/>
  <c r="BJ16" i="4"/>
  <c r="AO16" i="4"/>
  <c r="AH16" i="4"/>
  <c r="H65" i="4"/>
  <c r="G65" i="4"/>
  <c r="F65" i="4"/>
  <c r="E65" i="4"/>
  <c r="H57" i="4"/>
  <c r="F57" i="4"/>
  <c r="E57" i="4"/>
  <c r="H49" i="4"/>
  <c r="F49" i="4"/>
  <c r="E49" i="4"/>
  <c r="BB16" i="4"/>
  <c r="BI16" i="4"/>
  <c r="AU16" i="4"/>
  <c r="AG16" i="4"/>
  <c r="R36" i="4"/>
  <c r="Q36" i="4"/>
  <c r="P36" i="4"/>
  <c r="O36" i="4"/>
  <c r="R28" i="4"/>
  <c r="Q28" i="4"/>
  <c r="P28" i="4"/>
  <c r="O28" i="4"/>
  <c r="R20" i="4"/>
  <c r="P20" i="4"/>
  <c r="Q20" i="4"/>
  <c r="O20" i="4"/>
  <c r="BE15" i="4"/>
  <c r="AQ15" i="4"/>
  <c r="AX15" i="4"/>
  <c r="AJ15" i="4"/>
  <c r="H93" i="4"/>
  <c r="G93" i="4"/>
  <c r="F93" i="4"/>
  <c r="E93" i="4"/>
  <c r="H85" i="4"/>
  <c r="G85" i="4"/>
  <c r="F85" i="4"/>
  <c r="E85" i="4"/>
  <c r="H77" i="4"/>
  <c r="G77" i="4"/>
  <c r="F77" i="4"/>
  <c r="E77" i="4"/>
  <c r="BK15" i="4"/>
  <c r="AW15" i="4"/>
  <c r="AP15" i="4"/>
  <c r="AI15" i="4"/>
  <c r="R64" i="4"/>
  <c r="Q64" i="4"/>
  <c r="P64" i="4"/>
  <c r="O64" i="4"/>
  <c r="R56" i="4"/>
  <c r="Q56" i="4"/>
  <c r="P56" i="4"/>
  <c r="O56" i="4"/>
  <c r="R48" i="4"/>
  <c r="Q48" i="4"/>
  <c r="P48" i="4"/>
  <c r="O48" i="4"/>
  <c r="G56" i="4"/>
  <c r="G48" i="4"/>
  <c r="BC15" i="4"/>
  <c r="BJ15" i="4"/>
  <c r="AO15" i="4"/>
  <c r="AH15" i="4"/>
  <c r="H64" i="4"/>
  <c r="G64" i="4"/>
  <c r="F64" i="4"/>
  <c r="E64" i="4"/>
  <c r="H56" i="4"/>
  <c r="F56" i="4"/>
  <c r="E56" i="4"/>
  <c r="H48" i="4"/>
  <c r="F48" i="4"/>
  <c r="E48" i="4"/>
  <c r="BB15" i="4"/>
  <c r="BI15" i="4"/>
  <c r="AU15" i="4"/>
  <c r="AG15" i="4"/>
  <c r="R35" i="4"/>
  <c r="Q35" i="4"/>
  <c r="P35" i="4"/>
  <c r="O35" i="4"/>
  <c r="R27" i="4"/>
  <c r="Q27" i="4"/>
  <c r="P27" i="4"/>
  <c r="O27" i="4"/>
  <c r="R19" i="4"/>
  <c r="P19" i="4"/>
  <c r="Q19" i="4"/>
  <c r="O19" i="4"/>
  <c r="BE14" i="4"/>
  <c r="AX14" i="4"/>
  <c r="AQ14" i="4"/>
  <c r="AJ14" i="4"/>
  <c r="H92" i="4"/>
  <c r="G92" i="4"/>
  <c r="F92" i="4"/>
  <c r="E92" i="4"/>
  <c r="H84" i="4"/>
  <c r="G84" i="4"/>
  <c r="F84" i="4"/>
  <c r="E84" i="4"/>
  <c r="H76" i="4"/>
  <c r="G76" i="4"/>
  <c r="F76" i="4"/>
  <c r="E76" i="4"/>
  <c r="BK14" i="4"/>
  <c r="AW14" i="4"/>
  <c r="AP14" i="4"/>
  <c r="AI14" i="4"/>
  <c r="R63" i="4"/>
  <c r="Q63" i="4"/>
  <c r="P63" i="4"/>
  <c r="O63" i="4"/>
  <c r="R55" i="4"/>
  <c r="Q55" i="4"/>
  <c r="P55" i="4"/>
  <c r="O55" i="4"/>
  <c r="R47" i="4"/>
  <c r="Q47" i="4"/>
  <c r="P47" i="4"/>
  <c r="O47" i="4"/>
  <c r="G55" i="4"/>
  <c r="G47" i="4"/>
  <c r="BC14" i="4"/>
  <c r="BJ14" i="4"/>
  <c r="AO14" i="4"/>
  <c r="AH14" i="4"/>
  <c r="AH45" i="4" s="1"/>
  <c r="H63" i="4"/>
  <c r="G63" i="4"/>
  <c r="F63" i="4"/>
  <c r="E63" i="4"/>
  <c r="H55" i="4"/>
  <c r="F55" i="4"/>
  <c r="E55" i="4"/>
  <c r="H47" i="4"/>
  <c r="F47" i="4"/>
  <c r="E47" i="4"/>
  <c r="BB14" i="4"/>
  <c r="BI14" i="4"/>
  <c r="AU14" i="4"/>
  <c r="AG14" i="4"/>
  <c r="AG45" i="4" s="1"/>
  <c r="R34" i="4"/>
  <c r="Q34" i="4"/>
  <c r="P34" i="4"/>
  <c r="O34" i="4"/>
  <c r="R26" i="4"/>
  <c r="Q26" i="4"/>
  <c r="P26" i="4"/>
  <c r="O26" i="4"/>
  <c r="R18" i="4"/>
  <c r="Q18" i="4"/>
  <c r="P18" i="4"/>
  <c r="O18" i="4"/>
  <c r="I12" i="2"/>
  <c r="CQ34" i="4" l="1"/>
  <c r="CS33" i="4"/>
  <c r="CQ31" i="4"/>
  <c r="CR31" i="4"/>
  <c r="CS31" i="4"/>
  <c r="CP32" i="4"/>
  <c r="CR32" i="4"/>
  <c r="CS32" i="4"/>
  <c r="CP33" i="4"/>
  <c r="CQ33" i="4"/>
  <c r="CP34" i="4"/>
  <c r="CR34" i="4"/>
  <c r="CQ30" i="4"/>
  <c r="CU32" i="4" s="1"/>
  <c r="CR30" i="4"/>
  <c r="CU33" i="4" s="1"/>
  <c r="CS30" i="4"/>
  <c r="CU34" i="4" s="1"/>
  <c r="CP30" i="4"/>
  <c r="CU31" i="4" s="1"/>
  <c r="CO31" i="4"/>
  <c r="CO32" i="4"/>
  <c r="CT32" i="4" s="1"/>
  <c r="CV32" i="4" s="1"/>
  <c r="CO33" i="4"/>
  <c r="CT33" i="4" s="1"/>
  <c r="CV33" i="4" s="1"/>
  <c r="CO34" i="4"/>
  <c r="CT34" i="4" s="1"/>
  <c r="CV34" i="4" s="1"/>
  <c r="CS74" i="4"/>
  <c r="CO68" i="4"/>
  <c r="CO69" i="4" s="1"/>
  <c r="CO47" i="4"/>
  <c r="CO48" i="4"/>
  <c r="CS53" i="4"/>
  <c r="CT53" i="4" s="1"/>
  <c r="CR52" i="4"/>
  <c r="CT52" i="4" s="1"/>
  <c r="CT30" i="4"/>
  <c r="BX94" i="4"/>
  <c r="BW93" i="4"/>
  <c r="AU34" i="4"/>
  <c r="AU45" i="4"/>
  <c r="BI24" i="4"/>
  <c r="BI34" i="4" s="1"/>
  <c r="BI45" i="4"/>
  <c r="BB24" i="4"/>
  <c r="BB34" i="4" s="1"/>
  <c r="BB45" i="4"/>
  <c r="BJ24" i="4"/>
  <c r="BJ34" i="4" s="1"/>
  <c r="BJ45" i="4"/>
  <c r="BC24" i="4"/>
  <c r="BC34" i="4" s="1"/>
  <c r="BC45" i="4"/>
  <c r="AW45" i="4"/>
  <c r="BK24" i="4"/>
  <c r="BK34" i="4" s="1"/>
  <c r="BK45" i="4"/>
  <c r="AX45" i="4"/>
  <c r="BE45" i="4"/>
  <c r="AU35" i="4"/>
  <c r="AU46" i="4"/>
  <c r="BI25" i="4"/>
  <c r="BI35" i="4" s="1"/>
  <c r="BI46" i="4"/>
  <c r="BB25" i="4"/>
  <c r="BB35" i="4" s="1"/>
  <c r="BB46" i="4"/>
  <c r="BJ25" i="4"/>
  <c r="BJ35" i="4" s="1"/>
  <c r="BJ46" i="4"/>
  <c r="BC25" i="4"/>
  <c r="BC35" i="4" s="1"/>
  <c r="BC46" i="4"/>
  <c r="AW46" i="4"/>
  <c r="BK25" i="4"/>
  <c r="BK35" i="4" s="1"/>
  <c r="BK46" i="4"/>
  <c r="AX46" i="4"/>
  <c r="BE46" i="4"/>
  <c r="AU36" i="4"/>
  <c r="BI26" i="4"/>
  <c r="BI36" i="4" s="1"/>
  <c r="BI47" i="4"/>
  <c r="BB26" i="4"/>
  <c r="BB36" i="4" s="1"/>
  <c r="BB47" i="4"/>
  <c r="BJ26" i="4"/>
  <c r="BJ36" i="4" s="1"/>
  <c r="BJ47" i="4"/>
  <c r="BC26" i="4"/>
  <c r="BC36" i="4" s="1"/>
  <c r="BC47" i="4"/>
  <c r="AW47" i="4"/>
  <c r="BK26" i="4"/>
  <c r="BK36" i="4" s="1"/>
  <c r="BK47" i="4"/>
  <c r="AX47" i="4"/>
  <c r="BE47" i="4"/>
  <c r="AU37" i="4"/>
  <c r="AU48" i="4"/>
  <c r="BI27" i="4"/>
  <c r="BI37" i="4" s="1"/>
  <c r="BI48" i="4"/>
  <c r="BB27" i="4"/>
  <c r="BB37" i="4" s="1"/>
  <c r="BB48" i="4"/>
  <c r="BJ27" i="4"/>
  <c r="BJ37" i="4" s="1"/>
  <c r="BJ48" i="4"/>
  <c r="BC27" i="4"/>
  <c r="BC37" i="4" s="1"/>
  <c r="BC48" i="4"/>
  <c r="AW48" i="4"/>
  <c r="BK27" i="4"/>
  <c r="BK37" i="4" s="1"/>
  <c r="BK48" i="4"/>
  <c r="AX48" i="4"/>
  <c r="BE48" i="4"/>
  <c r="AU38" i="4"/>
  <c r="AU49" i="4"/>
  <c r="BI28" i="4"/>
  <c r="BI38" i="4" s="1"/>
  <c r="BI49" i="4"/>
  <c r="BB28" i="4"/>
  <c r="BB38" i="4" s="1"/>
  <c r="BB49" i="4"/>
  <c r="BJ28" i="4"/>
  <c r="BJ38" i="4" s="1"/>
  <c r="BJ49" i="4"/>
  <c r="BC28" i="4"/>
  <c r="BC38" i="4" s="1"/>
  <c r="BC49" i="4"/>
  <c r="AW49" i="4"/>
  <c r="BK28" i="4"/>
  <c r="BK38" i="4" s="1"/>
  <c r="BK49" i="4"/>
  <c r="AX49" i="4"/>
  <c r="BE49" i="4"/>
  <c r="AU39" i="4"/>
  <c r="AU50" i="4"/>
  <c r="BI29" i="4"/>
  <c r="BI39" i="4" s="1"/>
  <c r="BI50" i="4"/>
  <c r="BB29" i="4"/>
  <c r="BB39" i="4" s="1"/>
  <c r="BB50" i="4"/>
  <c r="BJ29" i="4"/>
  <c r="BJ39" i="4" s="1"/>
  <c r="BJ50" i="4"/>
  <c r="BC29" i="4"/>
  <c r="BC39" i="4" s="1"/>
  <c r="BC50" i="4"/>
  <c r="AW50" i="4"/>
  <c r="BK29" i="4"/>
  <c r="BK39" i="4" s="1"/>
  <c r="BK50" i="4"/>
  <c r="AX50" i="4"/>
  <c r="BE50" i="4"/>
  <c r="AU40" i="4"/>
  <c r="AU51" i="4"/>
  <c r="BI30" i="4"/>
  <c r="BI40" i="4" s="1"/>
  <c r="BI51" i="4"/>
  <c r="BB30" i="4"/>
  <c r="BB40" i="4" s="1"/>
  <c r="BB51" i="4"/>
  <c r="BJ30" i="4"/>
  <c r="BJ40" i="4" s="1"/>
  <c r="BJ51" i="4"/>
  <c r="BC30" i="4"/>
  <c r="BC40" i="4" s="1"/>
  <c r="BC51" i="4"/>
  <c r="AW51" i="4"/>
  <c r="BK30" i="4"/>
  <c r="BK40" i="4" s="1"/>
  <c r="BK51" i="4"/>
  <c r="AX51" i="4"/>
  <c r="BE51" i="4"/>
  <c r="AT46" i="4"/>
  <c r="BH46" i="4"/>
  <c r="BA46" i="4"/>
  <c r="AT47" i="4"/>
  <c r="BH47" i="4"/>
  <c r="BA47" i="4"/>
  <c r="AT48" i="4"/>
  <c r="BH48" i="4"/>
  <c r="BA48" i="4"/>
  <c r="AT49" i="4"/>
  <c r="BH49" i="4"/>
  <c r="BA49" i="4"/>
  <c r="AT50" i="4"/>
  <c r="BH50" i="4"/>
  <c r="BA50" i="4"/>
  <c r="AM51" i="4"/>
  <c r="AT51" i="4"/>
  <c r="BH51" i="4"/>
  <c r="BA51" i="4"/>
  <c r="BH45" i="4"/>
  <c r="BA45" i="4"/>
  <c r="AG24" i="4"/>
  <c r="AG34" i="4" s="1"/>
  <c r="AH24" i="4"/>
  <c r="AH34" i="4" s="1"/>
  <c r="AO45" i="4"/>
  <c r="AI24" i="4"/>
  <c r="AI34" i="4" s="1"/>
  <c r="AI45" i="4"/>
  <c r="AP45" i="4"/>
  <c r="AJ24" i="4"/>
  <c r="AJ34" i="4" s="1"/>
  <c r="AJ45" i="4"/>
  <c r="AQ45" i="4"/>
  <c r="AG35" i="4"/>
  <c r="AG41" i="4" s="1"/>
  <c r="AG46" i="4"/>
  <c r="AH25" i="4"/>
  <c r="AH35" i="4" s="1"/>
  <c r="AH46" i="4"/>
  <c r="AO46" i="4"/>
  <c r="AI25" i="4"/>
  <c r="AI35" i="4" s="1"/>
  <c r="AI46" i="4"/>
  <c r="AP46" i="4"/>
  <c r="AJ25" i="4"/>
  <c r="AJ35" i="4" s="1"/>
  <c r="AJ46" i="4"/>
  <c r="AQ46" i="4"/>
  <c r="AG26" i="4"/>
  <c r="AG36" i="4" s="1"/>
  <c r="AG47" i="4"/>
  <c r="AH26" i="4"/>
  <c r="AH36" i="4" s="1"/>
  <c r="AH47" i="4"/>
  <c r="AO47" i="4"/>
  <c r="AI26" i="4"/>
  <c r="AI36" i="4" s="1"/>
  <c r="AI47" i="4"/>
  <c r="AP47" i="4"/>
  <c r="AJ26" i="4"/>
  <c r="AJ36" i="4" s="1"/>
  <c r="AJ47" i="4"/>
  <c r="AQ47" i="4"/>
  <c r="AG27" i="4"/>
  <c r="AG37" i="4" s="1"/>
  <c r="AG48" i="4"/>
  <c r="AH27" i="4"/>
  <c r="AH37" i="4" s="1"/>
  <c r="AH48" i="4"/>
  <c r="AO48" i="4"/>
  <c r="AI27" i="4"/>
  <c r="AI37" i="4" s="1"/>
  <c r="AI48" i="4"/>
  <c r="AP48" i="4"/>
  <c r="AJ27" i="4"/>
  <c r="AJ37" i="4" s="1"/>
  <c r="AJ48" i="4"/>
  <c r="AQ48" i="4"/>
  <c r="AG28" i="4"/>
  <c r="AG38" i="4" s="1"/>
  <c r="AG49" i="4"/>
  <c r="AH28" i="4"/>
  <c r="AH38" i="4" s="1"/>
  <c r="AH49" i="4"/>
  <c r="AO49" i="4"/>
  <c r="AI28" i="4"/>
  <c r="AI38" i="4" s="1"/>
  <c r="AI49" i="4"/>
  <c r="AP49" i="4"/>
  <c r="AJ28" i="4"/>
  <c r="AJ38" i="4" s="1"/>
  <c r="AJ49" i="4"/>
  <c r="AQ49" i="4"/>
  <c r="AG29" i="4"/>
  <c r="AG39" i="4" s="1"/>
  <c r="AG50" i="4"/>
  <c r="AH29" i="4"/>
  <c r="AH39" i="4" s="1"/>
  <c r="AH50" i="4"/>
  <c r="AO50" i="4"/>
  <c r="AI29" i="4"/>
  <c r="AI39" i="4" s="1"/>
  <c r="AI50" i="4"/>
  <c r="AP50" i="4"/>
  <c r="AJ29" i="4"/>
  <c r="AJ39" i="4" s="1"/>
  <c r="AJ50" i="4"/>
  <c r="AQ50" i="4"/>
  <c r="AG30" i="4"/>
  <c r="AG40" i="4" s="1"/>
  <c r="AG51" i="4"/>
  <c r="AH30" i="4"/>
  <c r="AH40" i="4" s="1"/>
  <c r="AH51" i="4"/>
  <c r="AO51" i="4"/>
  <c r="AI30" i="4"/>
  <c r="AI40" i="4" s="1"/>
  <c r="AI51" i="4"/>
  <c r="AP51" i="4"/>
  <c r="AJ30" i="4"/>
  <c r="AJ40" i="4" s="1"/>
  <c r="AJ51" i="4"/>
  <c r="AQ51" i="4"/>
  <c r="AM47" i="4"/>
  <c r="AM48" i="4"/>
  <c r="AM49" i="4"/>
  <c r="AM50" i="4"/>
  <c r="AM34" i="4"/>
  <c r="AO24" i="4"/>
  <c r="AO34" i="4" s="1"/>
  <c r="AP24" i="4"/>
  <c r="AP34" i="4" s="1"/>
  <c r="AW34" i="4"/>
  <c r="AQ24" i="4"/>
  <c r="AQ34" i="4" s="1"/>
  <c r="AX34" i="4"/>
  <c r="BE24" i="4"/>
  <c r="BE34" i="4" s="1"/>
  <c r="AO25" i="4"/>
  <c r="AO35" i="4" s="1"/>
  <c r="AP25" i="4"/>
  <c r="AP35" i="4" s="1"/>
  <c r="AW35" i="4"/>
  <c r="AX35" i="4"/>
  <c r="AQ25" i="4"/>
  <c r="AQ35" i="4" s="1"/>
  <c r="BE25" i="4"/>
  <c r="BE35" i="4" s="1"/>
  <c r="AO26" i="4"/>
  <c r="AO36" i="4" s="1"/>
  <c r="AW36" i="4"/>
  <c r="AX36" i="4"/>
  <c r="AQ26" i="4"/>
  <c r="AQ36" i="4" s="1"/>
  <c r="BE26" i="4"/>
  <c r="BE36" i="4" s="1"/>
  <c r="AO27" i="4"/>
  <c r="AO37" i="4" s="1"/>
  <c r="AP27" i="4"/>
  <c r="AP37" i="4" s="1"/>
  <c r="AW37" i="4"/>
  <c r="AX37" i="4"/>
  <c r="AQ27" i="4"/>
  <c r="AQ37" i="4" s="1"/>
  <c r="BE27" i="4"/>
  <c r="BE37" i="4" s="1"/>
  <c r="AO28" i="4"/>
  <c r="AO38" i="4" s="1"/>
  <c r="AP28" i="4"/>
  <c r="AP38" i="4" s="1"/>
  <c r="AW38" i="4"/>
  <c r="AX38" i="4"/>
  <c r="AQ28" i="4"/>
  <c r="AQ38" i="4" s="1"/>
  <c r="BE28" i="4"/>
  <c r="BE38" i="4" s="1"/>
  <c r="AO29" i="4"/>
  <c r="AO39" i="4" s="1"/>
  <c r="AP29" i="4"/>
  <c r="AP39" i="4" s="1"/>
  <c r="AW39" i="4"/>
  <c r="AX39" i="4"/>
  <c r="AQ29" i="4"/>
  <c r="AQ39" i="4" s="1"/>
  <c r="BE29" i="4"/>
  <c r="BE39" i="4" s="1"/>
  <c r="AO30" i="4"/>
  <c r="AO40" i="4" s="1"/>
  <c r="AP30" i="4"/>
  <c r="AP40" i="4" s="1"/>
  <c r="AW40" i="4"/>
  <c r="AX40" i="4"/>
  <c r="AQ30" i="4"/>
  <c r="AQ40" i="4" s="1"/>
  <c r="BE30" i="4"/>
  <c r="BE40" i="4" s="1"/>
  <c r="AM25" i="4"/>
  <c r="AM35" i="4" s="1"/>
  <c r="AT35" i="4"/>
  <c r="BH25" i="4"/>
  <c r="BH35" i="4" s="1"/>
  <c r="BA25" i="4"/>
  <c r="BA35" i="4" s="1"/>
  <c r="AM26" i="4"/>
  <c r="AM36" i="4" s="1"/>
  <c r="AT36" i="4"/>
  <c r="BH26" i="4"/>
  <c r="BH36" i="4" s="1"/>
  <c r="BA26" i="4"/>
  <c r="BA36" i="4" s="1"/>
  <c r="AM27" i="4"/>
  <c r="AM37" i="4" s="1"/>
  <c r="AT37" i="4"/>
  <c r="BH27" i="4"/>
  <c r="BH37" i="4" s="1"/>
  <c r="BA27" i="4"/>
  <c r="BA37" i="4" s="1"/>
  <c r="AM28" i="4"/>
  <c r="AM38" i="4" s="1"/>
  <c r="AT38" i="4"/>
  <c r="BH28" i="4"/>
  <c r="BH38" i="4" s="1"/>
  <c r="BA28" i="4"/>
  <c r="BA38" i="4" s="1"/>
  <c r="AM29" i="4"/>
  <c r="AM39" i="4" s="1"/>
  <c r="AT39" i="4"/>
  <c r="BH29" i="4"/>
  <c r="BH39" i="4" s="1"/>
  <c r="BA29" i="4"/>
  <c r="BA39" i="4" s="1"/>
  <c r="AM30" i="4"/>
  <c r="AM40" i="4" s="1"/>
  <c r="AT40" i="4"/>
  <c r="BH30" i="4"/>
  <c r="BH40" i="4" s="1"/>
  <c r="BA30" i="4"/>
  <c r="BA40" i="4" s="1"/>
  <c r="AT41" i="4"/>
  <c r="BH24" i="4"/>
  <c r="BH34" i="4" s="1"/>
  <c r="BH41" i="4" s="1"/>
  <c r="BA24" i="4"/>
  <c r="BA34" i="4" s="1"/>
  <c r="BA41" i="4" s="1"/>
  <c r="CT31" i="4" l="1"/>
  <c r="CV31" i="4" s="1"/>
  <c r="CU30" i="4"/>
  <c r="CV30" i="4" s="1"/>
  <c r="BE41" i="4"/>
  <c r="AX41" i="4"/>
  <c r="AQ41" i="4"/>
  <c r="AW41" i="4"/>
  <c r="AP41" i="4"/>
  <c r="AO41" i="4"/>
  <c r="AM41" i="4"/>
  <c r="AM60" i="4"/>
  <c r="AM77" i="4" s="1"/>
  <c r="AM59" i="4"/>
  <c r="AM58" i="4"/>
  <c r="AM75" i="4" s="1"/>
  <c r="AM57" i="4"/>
  <c r="AM74" i="4" s="1"/>
  <c r="AQ61" i="4"/>
  <c r="AQ78" i="4" s="1"/>
  <c r="AP61" i="4"/>
  <c r="AP78" i="4" s="1"/>
  <c r="AO61" i="4"/>
  <c r="AO78" i="4" s="1"/>
  <c r="AQ60" i="4"/>
  <c r="AQ77" i="4" s="1"/>
  <c r="AP60" i="4"/>
  <c r="AP77" i="4" s="1"/>
  <c r="AO60" i="4"/>
  <c r="AO77" i="4" s="1"/>
  <c r="AQ59" i="4"/>
  <c r="AQ76" i="4" s="1"/>
  <c r="AP59" i="4"/>
  <c r="AP76" i="4" s="1"/>
  <c r="AO59" i="4"/>
  <c r="AO76" i="4" s="1"/>
  <c r="AQ58" i="4"/>
  <c r="AQ75" i="4" s="1"/>
  <c r="AP58" i="4"/>
  <c r="AP75" i="4" s="1"/>
  <c r="AO58" i="4"/>
  <c r="AO75" i="4" s="1"/>
  <c r="AQ57" i="4"/>
  <c r="AQ74" i="4" s="1"/>
  <c r="AP57" i="4"/>
  <c r="AP74" i="4" s="1"/>
  <c r="AO57" i="4"/>
  <c r="AO74" i="4" s="1"/>
  <c r="AQ56" i="4"/>
  <c r="AQ73" i="4" s="1"/>
  <c r="AP56" i="4"/>
  <c r="AP73" i="4" s="1"/>
  <c r="AO56" i="4"/>
  <c r="AO73" i="4" s="1"/>
  <c r="AQ55" i="4"/>
  <c r="AP55" i="4"/>
  <c r="AP72" i="4" s="1"/>
  <c r="BX19" i="4" s="1"/>
  <c r="AO55" i="4"/>
  <c r="BA55" i="4"/>
  <c r="BH55" i="4"/>
  <c r="AT55" i="4"/>
  <c r="AM55" i="4"/>
  <c r="BA61" i="4"/>
  <c r="BA78" i="4" s="1"/>
  <c r="BH61" i="4"/>
  <c r="BH78" i="4" s="1"/>
  <c r="AT61" i="4"/>
  <c r="AT78" i="4" s="1"/>
  <c r="AM61" i="4"/>
  <c r="AM78" i="4" s="1"/>
  <c r="BA60" i="4"/>
  <c r="BA77" i="4" s="1"/>
  <c r="BH60" i="4"/>
  <c r="BH77" i="4" s="1"/>
  <c r="AT60" i="4"/>
  <c r="BA59" i="4"/>
  <c r="BA76" i="4" s="1"/>
  <c r="BH59" i="4"/>
  <c r="BH76" i="4" s="1"/>
  <c r="AT59" i="4"/>
  <c r="AT76" i="4" s="1"/>
  <c r="BA58" i="4"/>
  <c r="BA75" i="4" s="1"/>
  <c r="BH58" i="4"/>
  <c r="BH75" i="4" s="1"/>
  <c r="AT58" i="4"/>
  <c r="AT75" i="4" s="1"/>
  <c r="BA57" i="4"/>
  <c r="BA74" i="4" s="1"/>
  <c r="BH57" i="4"/>
  <c r="BH74" i="4" s="1"/>
  <c r="AT57" i="4"/>
  <c r="AT74" i="4" s="1"/>
  <c r="BA56" i="4"/>
  <c r="BA73" i="4" s="1"/>
  <c r="BH56" i="4"/>
  <c r="BH73" i="4" s="1"/>
  <c r="AT56" i="4"/>
  <c r="AT73" i="4" s="1"/>
  <c r="AM56" i="4"/>
  <c r="AM73" i="4" s="1"/>
  <c r="BE61" i="4"/>
  <c r="BE78" i="4" s="1"/>
  <c r="AX61" i="4"/>
  <c r="AX78" i="4" s="1"/>
  <c r="AW61" i="4"/>
  <c r="AW78" i="4" s="1"/>
  <c r="BE60" i="4"/>
  <c r="BE77" i="4" s="1"/>
  <c r="AX60" i="4"/>
  <c r="AX77" i="4" s="1"/>
  <c r="AW60" i="4"/>
  <c r="BE59" i="4"/>
  <c r="BE76" i="4" s="1"/>
  <c r="AX59" i="4"/>
  <c r="AX76" i="4" s="1"/>
  <c r="AW59" i="4"/>
  <c r="AW76" i="4" s="1"/>
  <c r="BE58" i="4"/>
  <c r="BE75" i="4" s="1"/>
  <c r="AX58" i="4"/>
  <c r="AX75" i="4" s="1"/>
  <c r="AW58" i="4"/>
  <c r="AW75" i="4" s="1"/>
  <c r="BE57" i="4"/>
  <c r="BE74" i="4" s="1"/>
  <c r="AX57" i="4"/>
  <c r="AX74" i="4" s="1"/>
  <c r="AW57" i="4"/>
  <c r="AW74" i="4" s="1"/>
  <c r="BE56" i="4"/>
  <c r="BE73" i="4" s="1"/>
  <c r="AX56" i="4"/>
  <c r="AX73" i="4" s="1"/>
  <c r="AW56" i="4"/>
  <c r="AW73" i="4" s="1"/>
  <c r="BE55" i="4"/>
  <c r="AX55" i="4"/>
  <c r="AX72" i="4" s="1"/>
  <c r="AX64" i="4" s="1"/>
  <c r="BY20" i="4" s="1"/>
  <c r="BK41" i="4"/>
  <c r="AW55" i="4"/>
  <c r="BC41" i="4"/>
  <c r="BJ41" i="4"/>
  <c r="BB41" i="4"/>
  <c r="BI41" i="4"/>
  <c r="AU41" i="4"/>
  <c r="AJ41" i="4"/>
  <c r="AI41" i="4"/>
  <c r="AH41" i="4"/>
  <c r="AH59" i="4" s="1"/>
  <c r="AH76" i="4" s="1"/>
  <c r="AG56" i="4" l="1"/>
  <c r="AG55" i="4"/>
  <c r="AM64" i="4"/>
  <c r="AT72" i="4"/>
  <c r="AT64" i="4" s="1"/>
  <c r="BU20" i="4" s="1"/>
  <c r="AI60" i="4"/>
  <c r="AI59" i="4"/>
  <c r="AU61" i="4"/>
  <c r="AU78" i="4" s="1"/>
  <c r="AU60" i="4"/>
  <c r="AU77" i="4" s="1"/>
  <c r="AU59" i="4"/>
  <c r="AU76" i="4" s="1"/>
  <c r="AU58" i="4"/>
  <c r="AU75" i="4" s="1"/>
  <c r="AU57" i="4"/>
  <c r="AU74" i="4" s="1"/>
  <c r="AU56" i="4"/>
  <c r="AU73" i="4" s="1"/>
  <c r="AU55" i="4"/>
  <c r="AU72" i="4" s="1"/>
  <c r="BI61" i="4"/>
  <c r="BI78" i="4" s="1"/>
  <c r="BI60" i="4"/>
  <c r="BI77" i="4" s="1"/>
  <c r="BI59" i="4"/>
  <c r="BI76" i="4" s="1"/>
  <c r="BI58" i="4"/>
  <c r="BI75" i="4" s="1"/>
  <c r="BI57" i="4"/>
  <c r="BI74" i="4" s="1"/>
  <c r="BI56" i="4"/>
  <c r="BI73" i="4" s="1"/>
  <c r="BI55" i="4"/>
  <c r="BB61" i="4"/>
  <c r="BB78" i="4" s="1"/>
  <c r="BB60" i="4"/>
  <c r="BB77" i="4" s="1"/>
  <c r="BB59" i="4"/>
  <c r="BB76" i="4" s="1"/>
  <c r="BB58" i="4"/>
  <c r="BB75" i="4" s="1"/>
  <c r="BB57" i="4"/>
  <c r="BB74" i="4" s="1"/>
  <c r="BB56" i="4"/>
  <c r="BB73" i="4" s="1"/>
  <c r="BB55" i="4"/>
  <c r="BJ61" i="4"/>
  <c r="BJ78" i="4" s="1"/>
  <c r="BJ60" i="4"/>
  <c r="BJ77" i="4" s="1"/>
  <c r="BJ59" i="4"/>
  <c r="BJ76" i="4" s="1"/>
  <c r="BJ58" i="4"/>
  <c r="BJ75" i="4" s="1"/>
  <c r="BJ57" i="4"/>
  <c r="BJ74" i="4" s="1"/>
  <c r="BJ56" i="4"/>
  <c r="BJ73" i="4" s="1"/>
  <c r="BJ55" i="4"/>
  <c r="BC61" i="4"/>
  <c r="BC78" i="4" s="1"/>
  <c r="BC60" i="4"/>
  <c r="BC77" i="4" s="1"/>
  <c r="BC59" i="4"/>
  <c r="BC76" i="4" s="1"/>
  <c r="BC58" i="4"/>
  <c r="BC75" i="4" s="1"/>
  <c r="BC57" i="4"/>
  <c r="BC74" i="4" s="1"/>
  <c r="BC56" i="4"/>
  <c r="BC73" i="4" s="1"/>
  <c r="BC55" i="4"/>
  <c r="BC72" i="4" s="1"/>
  <c r="BC64" i="4" s="1"/>
  <c r="BC67" i="4" s="1"/>
  <c r="BW21" i="4" s="1"/>
  <c r="AW72" i="4"/>
  <c r="AW64" i="4" s="1"/>
  <c r="AW67" i="4" s="1"/>
  <c r="BX20" i="4" s="1"/>
  <c r="BK61" i="4"/>
  <c r="BK78" i="4" s="1"/>
  <c r="BK60" i="4"/>
  <c r="BK77" i="4" s="1"/>
  <c r="BK59" i="4"/>
  <c r="BK76" i="4" s="1"/>
  <c r="BK58" i="4"/>
  <c r="BK75" i="4" s="1"/>
  <c r="BK57" i="4"/>
  <c r="BK74" i="4" s="1"/>
  <c r="BK56" i="4"/>
  <c r="BK73" i="4" s="1"/>
  <c r="BK55" i="4"/>
  <c r="BX44" i="4"/>
  <c r="BE64" i="4"/>
  <c r="BE67" i="4" s="1"/>
  <c r="BY21" i="4" s="1"/>
  <c r="BE72" i="4"/>
  <c r="AM67" i="4"/>
  <c r="BU19" i="4" s="1"/>
  <c r="BH64" i="4"/>
  <c r="BH67" i="4" s="1"/>
  <c r="BU22" i="4" s="1"/>
  <c r="BH72" i="4"/>
  <c r="BA64" i="4"/>
  <c r="BA67" i="4" s="1"/>
  <c r="BU21" i="4" s="1"/>
  <c r="BA72" i="4"/>
  <c r="AG58" i="4"/>
  <c r="AG75" i="4" s="1"/>
  <c r="AO72" i="4"/>
  <c r="AQ72" i="4"/>
  <c r="AQ64" i="4" s="1"/>
  <c r="AQ67" i="4" s="1"/>
  <c r="BY19" i="4" s="1"/>
  <c r="AJ57" i="4"/>
  <c r="AJ55" i="4"/>
  <c r="AG61" i="4"/>
  <c r="AG78" i="4" s="1"/>
  <c r="AG60" i="4"/>
  <c r="AG77" i="4" s="1"/>
  <c r="AG59" i="4"/>
  <c r="AG76" i="4" s="1"/>
  <c r="AG57" i="4"/>
  <c r="AG74" i="4" s="1"/>
  <c r="AH61" i="4"/>
  <c r="AH78" i="4" s="1"/>
  <c r="AH60" i="4"/>
  <c r="AH77" i="4" s="1"/>
  <c r="AH58" i="4"/>
  <c r="AH75" i="4" s="1"/>
  <c r="AH57" i="4"/>
  <c r="AH74" i="4" s="1"/>
  <c r="AH56" i="4"/>
  <c r="AH73" i="4" s="1"/>
  <c r="AH55" i="4"/>
  <c r="AI61" i="4"/>
  <c r="AI78" i="4" s="1"/>
  <c r="AI77" i="4"/>
  <c r="AI76" i="4"/>
  <c r="AI58" i="4"/>
  <c r="AI75" i="4" s="1"/>
  <c r="AI57" i="4"/>
  <c r="AI74" i="4" s="1"/>
  <c r="AI56" i="4"/>
  <c r="AI73" i="4" s="1"/>
  <c r="AI55" i="4"/>
  <c r="AJ61" i="4"/>
  <c r="AJ78" i="4" s="1"/>
  <c r="AJ60" i="4"/>
  <c r="AJ77" i="4" s="1"/>
  <c r="AJ59" i="4"/>
  <c r="AJ76" i="4" s="1"/>
  <c r="AJ58" i="4"/>
  <c r="AJ75" i="4" s="1"/>
  <c r="AJ74" i="4"/>
  <c r="AJ56" i="4"/>
  <c r="AJ73" i="4" s="1"/>
  <c r="AG64" i="4" l="1"/>
  <c r="AG67" i="4" s="1"/>
  <c r="AG72" i="4"/>
  <c r="BX43" i="4"/>
  <c r="AO64" i="4"/>
  <c r="AO67" i="4" s="1"/>
  <c r="BW19" i="4" s="1"/>
  <c r="BU45" i="4"/>
  <c r="BU44" i="4"/>
  <c r="BU43" i="4"/>
  <c r="BW65" i="4"/>
  <c r="BW75" i="4" s="1"/>
  <c r="BK64" i="4"/>
  <c r="BK67" i="4" s="1"/>
  <c r="BX22" i="4" s="1"/>
  <c r="BK72" i="4"/>
  <c r="BJ72" i="4"/>
  <c r="BJ64" i="4" s="1"/>
  <c r="BJ67" i="4" s="1"/>
  <c r="BW22" i="4" s="1"/>
  <c r="BB64" i="4"/>
  <c r="BB67" i="4" s="1"/>
  <c r="BV21" i="4" s="1"/>
  <c r="BB72" i="4"/>
  <c r="BI72" i="4"/>
  <c r="BI64" i="4"/>
  <c r="BI67" i="4" s="1"/>
  <c r="BV22" i="4" s="1"/>
  <c r="AU64" i="4"/>
  <c r="AU67" i="4" s="1"/>
  <c r="BV20" i="4" s="1"/>
  <c r="AJ72" i="4"/>
  <c r="AI72" i="4"/>
  <c r="AI64" i="4" s="1"/>
  <c r="AI67" i="4" s="1"/>
  <c r="BX18" i="4" s="1"/>
  <c r="AH72" i="4"/>
  <c r="AH64" i="4" s="1"/>
  <c r="AH67" i="4" s="1"/>
  <c r="AG73" i="4"/>
  <c r="BU50" i="4" l="1"/>
  <c r="BU54" i="4"/>
  <c r="BU55" i="4"/>
  <c r="BV44" i="4"/>
  <c r="BU65" i="4" s="1"/>
  <c r="BV45" i="4"/>
  <c r="BU66" i="4" s="1"/>
  <c r="BU76" i="4" s="1"/>
  <c r="BU27" i="4"/>
  <c r="BU33" i="4" s="1"/>
  <c r="BW45" i="4"/>
  <c r="BW34" i="4"/>
  <c r="BX34" i="4"/>
  <c r="BU56" i="4"/>
  <c r="BW43" i="4"/>
  <c r="BW31" i="4"/>
  <c r="BW64" i="4"/>
  <c r="BW74" i="4" s="1"/>
  <c r="BY76" i="4" s="1"/>
  <c r="BX54" i="4"/>
  <c r="BX30" i="4"/>
  <c r="AJ64" i="4"/>
  <c r="AJ67" i="4" s="1"/>
  <c r="BY18" i="4" s="1"/>
  <c r="BW18" i="4"/>
  <c r="BV18" i="4"/>
  <c r="BV42" i="4" s="1"/>
  <c r="BV53" i="4" s="1"/>
  <c r="BX42" i="4" l="1"/>
  <c r="BX53" i="4" s="1"/>
  <c r="BY30" i="4"/>
  <c r="BW54" i="4"/>
  <c r="BZ53" i="4"/>
  <c r="BV54" i="4"/>
  <c r="BW55" i="4"/>
  <c r="BX56" i="4"/>
  <c r="BX55" i="4"/>
  <c r="BV66" i="4"/>
  <c r="BV76" i="4" s="1"/>
  <c r="BW56" i="4"/>
  <c r="BY32" i="4"/>
  <c r="BX31" i="4"/>
  <c r="BY31" i="4"/>
  <c r="BU34" i="4"/>
  <c r="BU32" i="4"/>
  <c r="BU31" i="4"/>
  <c r="CA30" i="4" s="1"/>
  <c r="BY33" i="4"/>
  <c r="BX32" i="4"/>
  <c r="BW33" i="4"/>
  <c r="BV32" i="4"/>
  <c r="BZ32" i="4" s="1"/>
  <c r="BV34" i="4"/>
  <c r="BV33" i="4"/>
  <c r="BX76" i="4"/>
  <c r="BZ76" i="4" s="1"/>
  <c r="BV56" i="4"/>
  <c r="BY56" i="4" s="1"/>
  <c r="BU75" i="4"/>
  <c r="BV55" i="4"/>
  <c r="BY55" i="4" s="1"/>
  <c r="BW42" i="4"/>
  <c r="BW30" i="4"/>
  <c r="BV30" i="4"/>
  <c r="BZ30" i="4" s="1"/>
  <c r="BU24" i="4"/>
  <c r="BU25" i="4" s="1"/>
  <c r="BU26" i="4"/>
  <c r="BW53" i="4" l="1"/>
  <c r="BZ55" i="4" s="1"/>
  <c r="BV64" i="4"/>
  <c r="BU85" i="4" s="1"/>
  <c r="CA31" i="4"/>
  <c r="CA32" i="4"/>
  <c r="CB32" i="4" s="1"/>
  <c r="BY53" i="4"/>
  <c r="CA55" i="4"/>
  <c r="BY74" i="4"/>
  <c r="BX75" i="4"/>
  <c r="BZ31" i="4"/>
  <c r="BZ34" i="4"/>
  <c r="BZ33" i="4"/>
  <c r="CA33" i="4"/>
  <c r="BZ54" i="4"/>
  <c r="BY54" i="4"/>
  <c r="CA54" i="4" s="1"/>
  <c r="CA53" i="4"/>
  <c r="BV74" i="4"/>
  <c r="BU68" i="4"/>
  <c r="CA34" i="4"/>
  <c r="BZ56" i="4"/>
  <c r="CA56" i="4" s="1"/>
  <c r="CB30" i="4"/>
  <c r="CB31" i="4"/>
  <c r="BU47" i="4"/>
  <c r="BU94" i="4" l="1"/>
  <c r="BU87" i="4"/>
  <c r="BU69" i="4"/>
  <c r="BU70" i="4" s="1"/>
  <c r="BY75" i="4"/>
  <c r="BX74" i="4"/>
  <c r="BZ74" i="4" s="1"/>
  <c r="CB33" i="4"/>
  <c r="CB34" i="4"/>
  <c r="BZ75" i="4"/>
  <c r="BU48" i="4"/>
  <c r="BU49" i="4" s="1"/>
  <c r="BU88" i="4" l="1"/>
  <c r="BU89" i="4" s="1"/>
  <c r="BX93" i="4"/>
  <c r="BY93" i="4" s="1"/>
  <c r="BW94" i="4"/>
  <c r="BY94" i="4" s="1"/>
</calcChain>
</file>

<file path=xl/sharedStrings.xml><?xml version="1.0" encoding="utf-8"?>
<sst xmlns="http://schemas.openxmlformats.org/spreadsheetml/2006/main" count="874" uniqueCount="151">
  <si>
    <t>Matrice de décision</t>
  </si>
  <si>
    <t>VE DE</t>
  </si>
  <si>
    <t>VE EU 27</t>
  </si>
  <si>
    <t>VE FR</t>
  </si>
  <si>
    <t>VT Gasoline NEDC</t>
  </si>
  <si>
    <t>VT Diesel NEDC</t>
  </si>
  <si>
    <t>CC</t>
  </si>
  <si>
    <t>AC</t>
  </si>
  <si>
    <t>Eurto</t>
  </si>
  <si>
    <t>CED</t>
  </si>
  <si>
    <t>Dec Rad</t>
  </si>
  <si>
    <t>Em Rad</t>
  </si>
  <si>
    <t>Nox</t>
  </si>
  <si>
    <t>Wj</t>
  </si>
  <si>
    <t>cartes = critères</t>
  </si>
  <si>
    <t>arrondi à 0.5</t>
  </si>
  <si>
    <t>nbre carte * arrondi</t>
  </si>
  <si>
    <t>Rang attribué</t>
  </si>
  <si>
    <t>Indicateurs ex.aequo</t>
  </si>
  <si>
    <t>Nombre de cartes</t>
  </si>
  <si>
    <t>Positions</t>
  </si>
  <si>
    <t>Poids non normalisés</t>
  </si>
  <si>
    <t>poids normalisés</t>
  </si>
  <si>
    <t>Total</t>
  </si>
  <si>
    <t>{ Em. Rad. , CC }</t>
  </si>
  <si>
    <t>{ Déchets rad. }</t>
  </si>
  <si>
    <t>carte blanche</t>
  </si>
  <si>
    <t>{ CED / Nox }</t>
  </si>
  <si>
    <t>{ Eutro. / Ac. }</t>
  </si>
  <si>
    <t>Somme :</t>
  </si>
  <si>
    <t>(9 critères en tout)</t>
  </si>
  <si>
    <t>(somme de 1 à 9)</t>
  </si>
  <si>
    <t>et on retire les cartes blanches</t>
  </si>
  <si>
    <t>Indicateurs d'impact I</t>
  </si>
  <si>
    <t>Changement climatique</t>
  </si>
  <si>
    <t>Acidification</t>
  </si>
  <si>
    <t>Eutrophisation</t>
  </si>
  <si>
    <t>Consommation d'énergie primaire totale</t>
  </si>
  <si>
    <t>Déchets radioactifs</t>
  </si>
  <si>
    <t>Emissions radioactives</t>
  </si>
  <si>
    <t>Emission de NOx</t>
  </si>
  <si>
    <t>si négatif, concordance partielle de 1</t>
  </si>
  <si>
    <t>Seuil d’indifférence qj</t>
  </si>
  <si>
    <r>
      <t xml:space="preserve">" je considère que l'impact du scénario A est </t>
    </r>
    <r>
      <rPr>
        <b/>
        <i/>
        <sz val="12"/>
        <color rgb="FF000000"/>
        <rFont val="Calibri"/>
      </rPr>
      <t>équivalent</t>
    </r>
    <r>
      <rPr>
        <i/>
        <sz val="12"/>
        <color rgb="FF000000"/>
        <rFont val="Calibri"/>
      </rPr>
      <t xml:space="preserve"> à l'impact du scénario B sur l'indicateur I si la différence d'impact est inférieure ou égale à …%"</t>
    </r>
  </si>
  <si>
    <t>Seuil de préférence pj</t>
  </si>
  <si>
    <r>
      <t xml:space="preserve">" je considère que l'impact du scénario A est </t>
    </r>
    <r>
      <rPr>
        <b/>
        <i/>
        <sz val="12"/>
        <color rgb="FF000000"/>
        <rFont val="Calibri"/>
      </rPr>
      <t>préféré</t>
    </r>
    <r>
      <rPr>
        <i/>
        <sz val="12"/>
        <color rgb="FF000000"/>
        <rFont val="Calibri"/>
      </rPr>
      <t xml:space="preserve"> à l'impact du scénario B sur l'indicateur I si la différence d'impact est supérieure ou égale à …%"</t>
    </r>
  </si>
  <si>
    <t>Calcul des index</t>
  </si>
  <si>
    <t>Seuil de veto vj</t>
  </si>
  <si>
    <r>
      <t xml:space="preserve">" je considère que l'impact du scénario A est </t>
    </r>
    <r>
      <rPr>
        <b/>
        <i/>
        <sz val="12"/>
        <color rgb="FF000000"/>
        <rFont val="Calibri"/>
      </rPr>
      <t xml:space="preserve">tellement meilleur que l'impact du scénario B sur l'indicateur I qu’en aucun cas, B ne pourra être considéré meilleur que A quelles que soient les performances de A et B sur tous les autres critères </t>
    </r>
    <r>
      <rPr>
        <i/>
        <sz val="12"/>
        <color rgb="FF000000"/>
        <rFont val="Calibri"/>
      </rPr>
      <t>si la différence d'impact est supérieure ou égale à …%"</t>
    </r>
  </si>
  <si>
    <t>Obtention des classements (descendant)</t>
  </si>
  <si>
    <t>Obtention des classements (ascendant)</t>
  </si>
  <si>
    <t>Delta</t>
  </si>
  <si>
    <t>Delta(x, VE DE)</t>
  </si>
  <si>
    <t>Delta(x, VE EU  27)</t>
  </si>
  <si>
    <t>Delta(x, VE FR)</t>
  </si>
  <si>
    <t>Delta(x, VT Gasoline NEDC)</t>
  </si>
  <si>
    <t>Calcul de seuil pour VE DE</t>
  </si>
  <si>
    <t>Calcul de seuil pour VE EU 27</t>
  </si>
  <si>
    <t>k = 0</t>
  </si>
  <si>
    <t xml:space="preserve">Matrice de crédibilité </t>
  </si>
  <si>
    <t>Seuils d'indifférence Qj (VE DE, x)</t>
  </si>
  <si>
    <t>Seuils d'indifférence Qj (VE EU27, x)</t>
  </si>
  <si>
    <t>ρS(a,b)</t>
  </si>
  <si>
    <t>Dec rad</t>
  </si>
  <si>
    <t>Em rad</t>
  </si>
  <si>
    <t>Eutro</t>
  </si>
  <si>
    <t>DEC</t>
  </si>
  <si>
    <t>VT Diesel NDEC</t>
  </si>
  <si>
    <t>EM</t>
  </si>
  <si>
    <t>Concordance partielle</t>
  </si>
  <si>
    <t>Cj(VE DE, x)</t>
  </si>
  <si>
    <t>Cj(VE EU 27, x)</t>
  </si>
  <si>
    <t>Cj(VE FR, x)</t>
  </si>
  <si>
    <t>Cj(VT Gas NEDC, x)</t>
  </si>
  <si>
    <t xml:space="preserve">λmax </t>
  </si>
  <si>
    <t>Seuils de préférence Pj (VE DE, x)</t>
  </si>
  <si>
    <t>Seuils de préférence Pj (VE EU27, x)</t>
  </si>
  <si>
    <t>S(λmax)</t>
  </si>
  <si>
    <t>λmax - S(λmax)</t>
  </si>
  <si>
    <t>λk</t>
  </si>
  <si>
    <t>os</t>
  </si>
  <si>
    <t>od</t>
  </si>
  <si>
    <t>q</t>
  </si>
  <si>
    <t>Descending weak order</t>
  </si>
  <si>
    <t>Ascending weak order</t>
  </si>
  <si>
    <t xml:space="preserve">FIRST = VT Gasoline NEDC </t>
  </si>
  <si>
    <t>FIRST = VE EU 27 et VT DIESEL NDEC</t>
  </si>
  <si>
    <t>Seuils de véto Vj (VE DE, x)</t>
  </si>
  <si>
    <t>Seuils de véto Vj (VE EU27, x)</t>
  </si>
  <si>
    <t>Concordance globale</t>
  </si>
  <si>
    <t>C (VE DE, x)</t>
  </si>
  <si>
    <t>Cj(VE EU 27, x)Wj</t>
  </si>
  <si>
    <t>Cj(VE FR, x)Wj</t>
  </si>
  <si>
    <t>Cj(VE Gas NEDC, x)Wj</t>
  </si>
  <si>
    <t>k = 1</t>
  </si>
  <si>
    <t>Calcul de seuil pour VE FR</t>
  </si>
  <si>
    <t>Calcul de seuil pour VT Gasoline NEDC</t>
  </si>
  <si>
    <t>Discordance</t>
  </si>
  <si>
    <t>dj(VE DE, x)</t>
  </si>
  <si>
    <t>dj(VE EU 27, x)</t>
  </si>
  <si>
    <t>dj(VE FR, x)</t>
  </si>
  <si>
    <t>dj(VE Gas NEDC, x)</t>
  </si>
  <si>
    <t>Seuils d'indifférence Qj (VE FR, x)</t>
  </si>
  <si>
    <t>Seuils d'indifférence Qj (VT Gasoline NEDC, x)</t>
  </si>
  <si>
    <t>SECOND = VE DE</t>
  </si>
  <si>
    <t>Seuils de préférence Pj (VE FR, x)</t>
  </si>
  <si>
    <t>Seuils de préférence Pj (VT Gasoline NEDC, x)</t>
  </si>
  <si>
    <t>F(a,b)</t>
  </si>
  <si>
    <t>k = 2</t>
  </si>
  <si>
    <t>Seuils de véto Vj (VE FR, x)</t>
  </si>
  <si>
    <t>Seuils de véto Vj (VT Gasoline NEDC, x)</t>
  </si>
  <si>
    <t>Discordance globale</t>
  </si>
  <si>
    <t>Crédibilité</t>
  </si>
  <si>
    <t>Index de crédibilité</t>
  </si>
  <si>
    <t>FIRST = VE EU 27 et VT DIESEL NEDC</t>
  </si>
  <si>
    <t>Calcul de seuil pour VT Diesel NEDC</t>
  </si>
  <si>
    <t>THIRD = VE FR et VT GASOLINE NEDC</t>
  </si>
  <si>
    <t>Seuils d'indifférence Qj (VT Diesel NEDC, x)</t>
  </si>
  <si>
    <t>THIRD = VT DIESEL NDEC</t>
  </si>
  <si>
    <t>k = 3</t>
  </si>
  <si>
    <t>Qj</t>
  </si>
  <si>
    <t>Pj</t>
  </si>
  <si>
    <t>Vj</t>
  </si>
  <si>
    <t>Seuils de préférence Pj (VT Diesel NEDC, x)</t>
  </si>
  <si>
    <t>Seuils de véto Vj (VT Diesel NEDC, x)</t>
  </si>
  <si>
    <t>FOURTH = VE EU 27 et VE FR</t>
  </si>
  <si>
    <t>Desc</t>
  </si>
  <si>
    <t>Asc</t>
  </si>
  <si>
    <t>Final rank</t>
  </si>
  <si>
    <t>a</t>
  </si>
  <si>
    <t>d,c</t>
  </si>
  <si>
    <t>a = VT Gasoline NEDC</t>
  </si>
  <si>
    <t>Rank 1</t>
  </si>
  <si>
    <t>b</t>
  </si>
  <si>
    <t>b = VE DE</t>
  </si>
  <si>
    <t>DEC Rad</t>
  </si>
  <si>
    <t xml:space="preserve">Rank 2 </t>
  </si>
  <si>
    <t>VE DE et VE FR (incomparables)</t>
  </si>
  <si>
    <t>c</t>
  </si>
  <si>
    <t>e,a</t>
  </si>
  <si>
    <t>c = VT DIESEL NDEC</t>
  </si>
  <si>
    <t>Rank 3</t>
  </si>
  <si>
    <t>VT DIESEL NDEC</t>
  </si>
  <si>
    <t>d,e</t>
  </si>
  <si>
    <t>d = VE EU 27</t>
  </si>
  <si>
    <t>Rank 4</t>
  </si>
  <si>
    <t>e  = VE FR</t>
  </si>
  <si>
    <t>Somme</t>
  </si>
  <si>
    <t xml:space="preserve">P (préférence) = {(a,b);(a,c);(a,d);(a,e);(b,c);(b,d);(c,d);(e,d)} </t>
  </si>
  <si>
    <t xml:space="preserve">I (indifférent) = vide </t>
  </si>
  <si>
    <t>R (incomparable) = {(b,e); (c,e)}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</si>
</sst>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</font>
    <font>
      <i/>
      <sz val="12"/>
      <color rgb="FF000000"/>
      <name val="Calibri"/>
    </font>
    <font>
      <b/>
      <i/>
      <sz val="12"/>
      <color rgb="FF000000"/>
      <name val="Calibri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Arial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444444"/>
      <name val="Calibri"/>
      <charset val="1"/>
    </font>
    <font>
      <sz val="12"/>
      <color rgb="FF444444"/>
      <name val="Calibri"/>
      <family val="2"/>
      <charset val="1"/>
    </font>
    <font>
      <sz val="12"/>
      <color theme="1"/>
      <name val="Arial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DEBF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0000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7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1" fontId="6" fillId="0" borderId="1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1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1" fontId="16" fillId="0" borderId="0" xfId="0" applyNumberFormat="1" applyFont="1" applyAlignment="1">
      <alignment horizontal="center" vertical="center"/>
    </xf>
    <xf numFmtId="11" fontId="17" fillId="0" borderId="8" xfId="0" quotePrefix="1" applyNumberFormat="1" applyFont="1" applyBorder="1"/>
    <xf numFmtId="0" fontId="13" fillId="2" borderId="3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1" fontId="16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6" fillId="0" borderId="1" xfId="0" applyFont="1" applyBorder="1"/>
    <xf numFmtId="0" fontId="4" fillId="2" borderId="12" xfId="0" applyFont="1" applyFill="1" applyBorder="1" applyAlignment="1">
      <alignment horizontal="center" vertical="center"/>
    </xf>
    <xf numFmtId="0" fontId="6" fillId="0" borderId="26" xfId="0" applyFont="1" applyBorder="1"/>
    <xf numFmtId="0" fontId="14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/>
    </xf>
    <xf numFmtId="11" fontId="2" fillId="12" borderId="0" xfId="0" applyNumberFormat="1" applyFont="1" applyFill="1" applyAlignment="1">
      <alignment horizontal="center" vertical="center"/>
    </xf>
    <xf numFmtId="11" fontId="2" fillId="12" borderId="10" xfId="0" applyNumberFormat="1" applyFont="1" applyFill="1" applyBorder="1" applyAlignment="1">
      <alignment horizontal="center" vertical="center"/>
    </xf>
    <xf numFmtId="11" fontId="2" fillId="12" borderId="8" xfId="0" applyNumberFormat="1" applyFont="1" applyFill="1" applyBorder="1" applyAlignment="1">
      <alignment horizontal="center" vertical="center"/>
    </xf>
    <xf numFmtId="11" fontId="2" fillId="12" borderId="1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1" fontId="2" fillId="7" borderId="22" xfId="0" applyNumberFormat="1" applyFont="1" applyFill="1" applyBorder="1" applyAlignment="1">
      <alignment horizontal="center" vertical="center"/>
    </xf>
    <xf numFmtId="11" fontId="2" fillId="7" borderId="0" xfId="0" applyNumberFormat="1" applyFont="1" applyFill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2" fillId="12" borderId="28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12" borderId="39" xfId="0" applyFont="1" applyFill="1" applyBorder="1" applyAlignment="1">
      <alignment horizontal="center" vertical="center"/>
    </xf>
    <xf numFmtId="0" fontId="24" fillId="0" borderId="39" xfId="0" quotePrefix="1" applyFont="1" applyBorder="1" applyAlignment="1">
      <alignment horizontal="center" vertical="center"/>
    </xf>
    <xf numFmtId="0" fontId="24" fillId="0" borderId="40" xfId="0" quotePrefix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1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0" fontId="2" fillId="0" borderId="8" xfId="1" applyNumberFormat="1" applyFont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2" fillId="12" borderId="0" xfId="1" applyNumberFormat="1" applyFont="1" applyFill="1" applyBorder="1" applyAlignment="1">
      <alignment horizontal="center" vertical="center"/>
    </xf>
    <xf numFmtId="0" fontId="2" fillId="0" borderId="8" xfId="1" applyNumberFormat="1" applyFont="1" applyFill="1" applyBorder="1" applyAlignment="1">
      <alignment horizontal="center" vertical="center"/>
    </xf>
    <xf numFmtId="0" fontId="2" fillId="0" borderId="10" xfId="1" applyNumberFormat="1" applyFont="1" applyBorder="1" applyAlignment="1">
      <alignment horizontal="center" vertical="center"/>
    </xf>
    <xf numFmtId="0" fontId="2" fillId="0" borderId="11" xfId="1" applyNumberFormat="1" applyFont="1" applyBorder="1" applyAlignment="1">
      <alignment horizontal="center" vertical="center"/>
    </xf>
    <xf numFmtId="0" fontId="2" fillId="0" borderId="10" xfId="1" applyNumberFormat="1" applyFont="1" applyFill="1" applyBorder="1" applyAlignment="1">
      <alignment horizontal="center" vertical="center"/>
    </xf>
    <xf numFmtId="0" fontId="2" fillId="12" borderId="10" xfId="1" applyNumberFormat="1" applyFont="1" applyFill="1" applyBorder="1" applyAlignment="1">
      <alignment horizontal="center" vertical="center"/>
    </xf>
    <xf numFmtId="0" fontId="2" fillId="0" borderId="11" xfId="1" applyNumberFormat="1" applyFont="1" applyFill="1" applyBorder="1" applyAlignment="1">
      <alignment horizontal="center" vertical="center"/>
    </xf>
    <xf numFmtId="0" fontId="2" fillId="12" borderId="27" xfId="1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46" xfId="0" applyFont="1" applyBorder="1" applyAlignment="1">
      <alignment horizontal="center" vertical="center"/>
    </xf>
    <xf numFmtId="0" fontId="2" fillId="12" borderId="36" xfId="0" applyFont="1" applyFill="1" applyBorder="1" applyAlignment="1">
      <alignment horizontal="center" vertical="center"/>
    </xf>
    <xf numFmtId="11" fontId="2" fillId="12" borderId="4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3" fillId="12" borderId="8" xfId="0" applyFont="1" applyFill="1" applyBorder="1" applyAlignment="1">
      <alignment horizontal="center" vertical="center"/>
    </xf>
    <xf numFmtId="0" fontId="23" fillId="12" borderId="11" xfId="0" applyFont="1" applyFill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7" fillId="12" borderId="40" xfId="0" applyFont="1" applyFill="1" applyBorder="1" applyAlignment="1">
      <alignment horizontal="center" vertical="center"/>
    </xf>
    <xf numFmtId="0" fontId="6" fillId="12" borderId="39" xfId="0" applyFont="1" applyFill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2" fillId="12" borderId="47" xfId="1" applyNumberFormat="1" applyFont="1" applyFill="1" applyBorder="1" applyAlignment="1">
      <alignment horizontal="center" vertical="center"/>
    </xf>
    <xf numFmtId="0" fontId="2" fillId="12" borderId="8" xfId="1" applyNumberFormat="1" applyFont="1" applyFill="1" applyBorder="1" applyAlignment="1">
      <alignment horizontal="center" vertical="center"/>
    </xf>
    <xf numFmtId="0" fontId="2" fillId="12" borderId="1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7" xfId="0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1" fillId="4" borderId="12" xfId="0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/>
    </xf>
    <xf numFmtId="0" fontId="2" fillId="0" borderId="4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1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0" borderId="8" xfId="0" applyBorder="1"/>
    <xf numFmtId="0" fontId="19" fillId="0" borderId="0" xfId="0" applyFont="1" applyAlignment="1">
      <alignment horizontal="center"/>
    </xf>
    <xf numFmtId="0" fontId="26" fillId="0" borderId="4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6" fillId="0" borderId="5" xfId="0" applyFont="1" applyBorder="1"/>
    <xf numFmtId="0" fontId="26" fillId="0" borderId="6" xfId="0" applyFont="1" applyBorder="1"/>
    <xf numFmtId="0" fontId="26" fillId="0" borderId="7" xfId="0" applyFont="1" applyBorder="1"/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26" fillId="0" borderId="8" xfId="0" applyFont="1" applyBorder="1"/>
    <xf numFmtId="0" fontId="26" fillId="0" borderId="9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6" fillId="0" borderId="10" xfId="0" applyFont="1" applyBorder="1"/>
    <xf numFmtId="0" fontId="26" fillId="0" borderId="11" xfId="0" applyFont="1" applyBorder="1"/>
    <xf numFmtId="0" fontId="11" fillId="0" borderId="0" xfId="0" applyFont="1" applyAlignment="1">
      <alignment vertical="center" wrapText="1"/>
    </xf>
    <xf numFmtId="0" fontId="19" fillId="0" borderId="0" xfId="0" applyFont="1"/>
    <xf numFmtId="0" fontId="0" fillId="0" borderId="1" xfId="0" applyBorder="1" applyAlignment="1">
      <alignment horizontal="center"/>
    </xf>
    <xf numFmtId="11" fontId="2" fillId="12" borderId="1" xfId="0" applyNumberFormat="1" applyFont="1" applyFill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11" fillId="0" borderId="0" xfId="0" applyFont="1"/>
    <xf numFmtId="0" fontId="21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2" borderId="54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19" fillId="2" borderId="57" xfId="0" applyFont="1" applyFill="1" applyBorder="1" applyAlignment="1">
      <alignment horizontal="center"/>
    </xf>
    <xf numFmtId="0" fontId="21" fillId="10" borderId="12" xfId="0" applyFont="1" applyFill="1" applyBorder="1" applyAlignment="1">
      <alignment horizontal="center" vertical="center"/>
    </xf>
    <xf numFmtId="0" fontId="19" fillId="2" borderId="54" xfId="0" applyFont="1" applyFill="1" applyBorder="1" applyAlignment="1">
      <alignment horizontal="center"/>
    </xf>
    <xf numFmtId="0" fontId="7" fillId="0" borderId="54" xfId="0" applyFont="1" applyBorder="1" applyAlignment="1">
      <alignment horizontal="center" vertical="center"/>
    </xf>
    <xf numFmtId="0" fontId="11" fillId="2" borderId="57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2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6" fillId="2" borderId="54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48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 wrapText="1"/>
    </xf>
    <xf numFmtId="0" fontId="11" fillId="3" borderId="44" xfId="0" applyFont="1" applyFill="1" applyBorder="1" applyAlignment="1">
      <alignment horizontal="center" vertical="center" wrapText="1"/>
    </xf>
    <xf numFmtId="0" fontId="11" fillId="3" borderId="45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1" fillId="11" borderId="43" xfId="0" applyFont="1" applyFill="1" applyBorder="1" applyAlignment="1">
      <alignment horizontal="center" vertical="center"/>
    </xf>
    <xf numFmtId="0" fontId="11" fillId="11" borderId="44" xfId="0" applyFont="1" applyFill="1" applyBorder="1" applyAlignment="1">
      <alignment horizontal="center" vertical="center"/>
    </xf>
    <xf numFmtId="0" fontId="11" fillId="11" borderId="45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13" fillId="2" borderId="2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11" fontId="4" fillId="3" borderId="0" xfId="0" applyNumberFormat="1" applyFont="1" applyFill="1" applyAlignment="1">
      <alignment horizontal="center" vertical="center"/>
    </xf>
    <xf numFmtId="0" fontId="13" fillId="2" borderId="22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13" xfId="0" applyFont="1" applyBorder="1" applyAlignment="1"/>
    <xf numFmtId="0" fontId="8" fillId="0" borderId="3" xfId="0" applyFont="1" applyBorder="1" applyAlignme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390525</xdr:colOff>
      <xdr:row>72</xdr:row>
      <xdr:rowOff>19050</xdr:rowOff>
    </xdr:from>
    <xdr:to>
      <xdr:col>29</xdr:col>
      <xdr:colOff>485775</xdr:colOff>
      <xdr:row>76</xdr:row>
      <xdr:rowOff>85725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88B0BD-6312-4B34-A9F4-C6589D4B7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08525" y="16821150"/>
          <a:ext cx="2514600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358E-A72E-4DDB-BDA7-C86155802DAA}">
  <dimension ref="A3:L17"/>
  <sheetViews>
    <sheetView topLeftCell="D1" workbookViewId="0">
      <selection activeCell="E15" sqref="E15"/>
    </sheetView>
  </sheetViews>
  <sheetFormatPr defaultRowHeight="15"/>
  <cols>
    <col min="2" max="2" width="12.7109375" customWidth="1"/>
    <col min="3" max="3" width="11.28515625" customWidth="1"/>
    <col min="4" max="4" width="12.42578125" customWidth="1"/>
    <col min="5" max="5" width="18" customWidth="1"/>
    <col min="6" max="6" width="14" customWidth="1"/>
    <col min="7" max="7" width="8.28515625" bestFit="1" customWidth="1"/>
    <col min="8" max="8" width="13" customWidth="1"/>
    <col min="9" max="9" width="11.7109375" customWidth="1"/>
    <col min="10" max="10" width="10.85546875" customWidth="1"/>
    <col min="11" max="11" width="18.28515625" bestFit="1" customWidth="1"/>
    <col min="12" max="12" width="14.7109375" bestFit="1" customWidth="1"/>
  </cols>
  <sheetData>
    <row r="3" spans="1:12" ht="15.75">
      <c r="I3" s="220" t="s">
        <v>0</v>
      </c>
      <c r="J3" s="220"/>
    </row>
    <row r="6" spans="1:12" ht="15.75">
      <c r="G6" s="28"/>
      <c r="H6" s="27" t="s">
        <v>1</v>
      </c>
      <c r="I6" s="27" t="s">
        <v>2</v>
      </c>
      <c r="J6" s="27" t="s">
        <v>3</v>
      </c>
      <c r="K6" s="27" t="s">
        <v>4</v>
      </c>
      <c r="L6" s="27" t="s">
        <v>5</v>
      </c>
    </row>
    <row r="7" spans="1:12" ht="15.75">
      <c r="G7" s="27" t="s">
        <v>6</v>
      </c>
      <c r="H7" s="26">
        <v>17800</v>
      </c>
      <c r="I7" s="26">
        <v>14900</v>
      </c>
      <c r="J7" s="26">
        <v>6780</v>
      </c>
      <c r="K7" s="26">
        <v>26900</v>
      </c>
      <c r="L7" s="26">
        <v>22200</v>
      </c>
    </row>
    <row r="8" spans="1:12" ht="15.75">
      <c r="G8" s="27" t="s">
        <v>7</v>
      </c>
      <c r="H8" s="26">
        <v>47.8</v>
      </c>
      <c r="I8" s="26">
        <v>70.3</v>
      </c>
      <c r="J8" s="26">
        <v>34.299999999999997</v>
      </c>
      <c r="K8" s="26">
        <v>41.5</v>
      </c>
      <c r="L8" s="26">
        <v>49</v>
      </c>
    </row>
    <row r="9" spans="1:12" ht="15.75">
      <c r="G9" s="27" t="s">
        <v>8</v>
      </c>
      <c r="H9" s="26">
        <v>4</v>
      </c>
      <c r="I9" s="26">
        <v>4.2699999999999996</v>
      </c>
      <c r="J9" s="26">
        <v>2.56</v>
      </c>
      <c r="K9" s="26">
        <v>3.75</v>
      </c>
      <c r="L9" s="26">
        <v>6.46</v>
      </c>
    </row>
    <row r="10" spans="1:12" ht="15.75">
      <c r="G10" s="27" t="s">
        <v>9</v>
      </c>
      <c r="H10" s="26">
        <v>309000</v>
      </c>
      <c r="I10" s="26">
        <v>299000</v>
      </c>
      <c r="J10" s="26">
        <v>302000</v>
      </c>
      <c r="K10" s="26">
        <v>411000</v>
      </c>
      <c r="L10" s="26">
        <v>332000</v>
      </c>
    </row>
    <row r="11" spans="1:12" ht="15.75">
      <c r="G11" s="27" t="s">
        <v>10</v>
      </c>
      <c r="H11" s="26">
        <v>5.0799999999999998E-2</v>
      </c>
      <c r="I11" s="26">
        <v>6.25E-2</v>
      </c>
      <c r="J11" s="26">
        <v>0.151</v>
      </c>
      <c r="K11" s="26">
        <v>1.2699999999999999E-2</v>
      </c>
      <c r="L11" s="26">
        <v>1.2800000000000001E-2</v>
      </c>
    </row>
    <row r="12" spans="1:12" ht="15.75">
      <c r="A12" s="3"/>
      <c r="B12" s="3"/>
      <c r="C12" s="3"/>
      <c r="D12" s="3"/>
      <c r="E12" s="3"/>
      <c r="F12" s="3"/>
      <c r="G12" s="27" t="s">
        <v>11</v>
      </c>
      <c r="H12" s="26">
        <v>1060000000</v>
      </c>
      <c r="I12" s="26">
        <v>1280000000</v>
      </c>
      <c r="J12" s="26">
        <v>2320000000</v>
      </c>
      <c r="K12" s="26">
        <v>794000000</v>
      </c>
      <c r="L12" s="26">
        <v>785000000</v>
      </c>
    </row>
    <row r="13" spans="1:12" ht="15.75">
      <c r="B13" s="15"/>
      <c r="C13" s="15"/>
      <c r="D13" s="15"/>
      <c r="E13" s="15"/>
      <c r="F13" s="15"/>
      <c r="G13" s="27" t="s">
        <v>12</v>
      </c>
      <c r="H13" s="26">
        <v>23.4</v>
      </c>
      <c r="I13" s="26">
        <v>26.6</v>
      </c>
      <c r="J13" s="26">
        <v>14.1</v>
      </c>
      <c r="K13" s="26">
        <v>20</v>
      </c>
      <c r="L13" s="26">
        <v>34.799999999999997</v>
      </c>
    </row>
    <row r="14" spans="1:12">
      <c r="B14" s="15"/>
      <c r="C14" s="15"/>
      <c r="D14" s="15"/>
      <c r="E14" s="15"/>
      <c r="F14" s="15"/>
      <c r="G14" s="15"/>
    </row>
    <row r="15" spans="1:12">
      <c r="B15" s="15"/>
      <c r="C15" s="15"/>
      <c r="D15" s="15"/>
      <c r="E15" s="15"/>
      <c r="F15" s="15"/>
      <c r="G15" s="15"/>
    </row>
    <row r="16" spans="1:12">
      <c r="B16" s="15"/>
      <c r="C16" s="15"/>
      <c r="D16" s="15"/>
      <c r="E16" s="15"/>
      <c r="F16" s="15"/>
      <c r="G16" s="15"/>
    </row>
    <row r="17" spans="2:7">
      <c r="B17" s="15"/>
      <c r="C17" s="15"/>
      <c r="D17" s="15"/>
      <c r="E17" s="15"/>
      <c r="F17" s="15"/>
      <c r="G17" s="15"/>
    </row>
  </sheetData>
  <mergeCells count="1"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374C-E34A-49B0-8230-F485D9130DFE}">
  <dimension ref="A2:K23"/>
  <sheetViews>
    <sheetView workbookViewId="0">
      <selection activeCell="J12" sqref="J12"/>
    </sheetView>
  </sheetViews>
  <sheetFormatPr defaultRowHeight="15"/>
  <cols>
    <col min="1" max="1" width="13.28515625" bestFit="1" customWidth="1"/>
    <col min="2" max="2" width="15.28515625" customWidth="1"/>
    <col min="3" max="3" width="23" customWidth="1"/>
    <col min="5" max="5" width="12.42578125" customWidth="1"/>
    <col min="6" max="6" width="18" customWidth="1"/>
    <col min="7" max="7" width="30.140625" bestFit="1" customWidth="1"/>
    <col min="8" max="8" width="25.140625" customWidth="1"/>
    <col min="9" max="9" width="13.140625" customWidth="1"/>
    <col min="10" max="10" width="27.85546875" bestFit="1" customWidth="1"/>
    <col min="11" max="11" width="26" bestFit="1" customWidth="1"/>
  </cols>
  <sheetData>
    <row r="2" spans="1:11" ht="15.75">
      <c r="B2" s="4"/>
      <c r="C2" s="4"/>
      <c r="D2" s="4"/>
      <c r="E2" s="4"/>
      <c r="F2" s="4"/>
      <c r="G2" s="4"/>
      <c r="H2" s="4"/>
      <c r="I2" s="4"/>
      <c r="J2" s="48" t="s">
        <v>13</v>
      </c>
      <c r="K2" s="4"/>
    </row>
    <row r="3" spans="1:11" ht="15.75">
      <c r="B3" s="5"/>
      <c r="C3" s="5"/>
      <c r="D3" s="5"/>
      <c r="E3" s="5"/>
      <c r="F3" s="14" t="s">
        <v>14</v>
      </c>
      <c r="G3" s="5"/>
      <c r="H3" s="5"/>
      <c r="I3" s="5"/>
      <c r="J3" s="14" t="s">
        <v>15</v>
      </c>
      <c r="K3" s="14" t="s">
        <v>16</v>
      </c>
    </row>
    <row r="4" spans="1:11" ht="15.75">
      <c r="B4" s="13" t="s">
        <v>17</v>
      </c>
      <c r="C4" s="13" t="s">
        <v>18</v>
      </c>
      <c r="D4" s="5"/>
      <c r="E4" s="5"/>
      <c r="F4" s="61" t="s">
        <v>19</v>
      </c>
      <c r="G4" s="61" t="s">
        <v>20</v>
      </c>
      <c r="H4" s="61" t="s">
        <v>21</v>
      </c>
      <c r="I4" s="221" t="s">
        <v>22</v>
      </c>
      <c r="J4" s="221"/>
      <c r="K4" s="61" t="s">
        <v>23</v>
      </c>
    </row>
    <row r="5" spans="1:11" ht="15.75">
      <c r="B5" s="6">
        <v>1</v>
      </c>
      <c r="C5" s="6" t="s">
        <v>24</v>
      </c>
      <c r="D5" s="5"/>
      <c r="E5" s="5"/>
      <c r="F5" s="6">
        <v>2</v>
      </c>
      <c r="G5" s="6">
        <v>1.2</v>
      </c>
      <c r="H5" s="6">
        <f>(1+2)/2</f>
        <v>1.5</v>
      </c>
      <c r="I5" s="6">
        <f>(H5/$G$12)*100</f>
        <v>4.4117647058823533</v>
      </c>
      <c r="J5" s="49">
        <v>4.5</v>
      </c>
      <c r="K5" s="12">
        <f>J5*F5</f>
        <v>9</v>
      </c>
    </row>
    <row r="6" spans="1:11" ht="15.75">
      <c r="B6" s="6">
        <v>2</v>
      </c>
      <c r="C6" s="6" t="s">
        <v>25</v>
      </c>
      <c r="D6" s="5"/>
      <c r="E6" s="5"/>
      <c r="F6" s="6">
        <v>1</v>
      </c>
      <c r="G6" s="6">
        <v>3</v>
      </c>
      <c r="H6" s="6">
        <v>3</v>
      </c>
      <c r="I6" s="6">
        <f>(H6/$G$12)*100</f>
        <v>8.8235294117647065</v>
      </c>
      <c r="J6" s="49">
        <v>9</v>
      </c>
      <c r="K6" s="12">
        <f t="shared" ref="K6:K10" si="0">J6*F6</f>
        <v>9</v>
      </c>
    </row>
    <row r="7" spans="1:11" ht="15.75">
      <c r="B7" s="6">
        <v>3</v>
      </c>
      <c r="C7" s="6" t="s">
        <v>26</v>
      </c>
      <c r="D7" s="5"/>
      <c r="E7" s="5"/>
      <c r="F7" s="6">
        <v>1</v>
      </c>
      <c r="G7" s="6">
        <v>4</v>
      </c>
      <c r="H7" s="6"/>
      <c r="I7" s="6"/>
      <c r="J7" s="49"/>
      <c r="K7" s="12">
        <f t="shared" si="0"/>
        <v>0</v>
      </c>
    </row>
    <row r="8" spans="1:11" ht="15.75">
      <c r="B8" s="6">
        <v>4</v>
      </c>
      <c r="C8" s="6" t="s">
        <v>27</v>
      </c>
      <c r="D8" s="5"/>
      <c r="E8" s="5"/>
      <c r="F8" s="6">
        <v>2</v>
      </c>
      <c r="G8" s="6">
        <v>5.6</v>
      </c>
      <c r="H8" s="6">
        <v>5.5</v>
      </c>
      <c r="I8" s="6">
        <f>(H8/$G$12)*100</f>
        <v>16.176470588235293</v>
      </c>
      <c r="J8" s="49">
        <v>16</v>
      </c>
      <c r="K8" s="12">
        <f t="shared" si="0"/>
        <v>32</v>
      </c>
    </row>
    <row r="9" spans="1:11" ht="15.75">
      <c r="B9" s="7">
        <v>5</v>
      </c>
      <c r="C9" s="7" t="s">
        <v>26</v>
      </c>
      <c r="D9" s="5"/>
      <c r="E9" s="5"/>
      <c r="F9" s="6">
        <v>1</v>
      </c>
      <c r="G9" s="6">
        <v>7</v>
      </c>
      <c r="H9" s="6"/>
      <c r="I9" s="6"/>
      <c r="J9" s="49"/>
      <c r="K9" s="12">
        <f t="shared" si="0"/>
        <v>0</v>
      </c>
    </row>
    <row r="10" spans="1:11" ht="15.75">
      <c r="A10" s="1"/>
      <c r="B10" s="6">
        <v>6</v>
      </c>
      <c r="C10" s="6" t="s">
        <v>28</v>
      </c>
      <c r="D10" s="5"/>
      <c r="E10" s="5"/>
      <c r="F10" s="6">
        <v>2</v>
      </c>
      <c r="G10" s="11">
        <v>8.9</v>
      </c>
      <c r="H10" s="6">
        <v>8.5</v>
      </c>
      <c r="I10" s="6">
        <f>(H10/$G$12)*100</f>
        <v>25</v>
      </c>
      <c r="J10" s="49">
        <v>25</v>
      </c>
      <c r="K10" s="12">
        <f t="shared" si="0"/>
        <v>50</v>
      </c>
    </row>
    <row r="11" spans="1:11" ht="15.75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5.75">
      <c r="A12" s="1"/>
      <c r="B12" s="5"/>
      <c r="C12" s="47"/>
      <c r="D12" s="5"/>
      <c r="E12" s="21" t="s">
        <v>29</v>
      </c>
      <c r="F12" s="21">
        <f>SUM(F5:F10)</f>
        <v>9</v>
      </c>
      <c r="G12" s="21">
        <f xml:space="preserve"> 1 + 2 + 3 +  5 + 6 + 8 +9</f>
        <v>34</v>
      </c>
      <c r="H12" s="21">
        <f>SUM(H5:H10)</f>
        <v>18.5</v>
      </c>
      <c r="I12" s="21">
        <f t="shared" ref="H12:K12" si="1">SUM(I5:I10)</f>
        <v>54.411764705882355</v>
      </c>
      <c r="J12" s="21">
        <f t="shared" si="1"/>
        <v>54.5</v>
      </c>
      <c r="K12" s="21">
        <f t="shared" si="1"/>
        <v>100</v>
      </c>
    </row>
    <row r="13" spans="1:11" ht="15.75">
      <c r="A13" s="1"/>
      <c r="B13" s="5"/>
      <c r="C13" s="5"/>
      <c r="D13" s="5"/>
      <c r="E13" s="5"/>
      <c r="F13" s="14" t="s">
        <v>30</v>
      </c>
      <c r="G13" s="14" t="s">
        <v>31</v>
      </c>
      <c r="H13" s="5"/>
      <c r="I13" s="5"/>
      <c r="J13" s="5"/>
      <c r="K13" s="5"/>
    </row>
    <row r="14" spans="1:11" ht="15.75">
      <c r="A14" s="1"/>
      <c r="B14" s="5"/>
      <c r="C14" s="5"/>
      <c r="D14" s="5"/>
      <c r="E14" s="5"/>
      <c r="F14" s="5"/>
      <c r="G14" s="14" t="s">
        <v>32</v>
      </c>
      <c r="H14" s="5"/>
      <c r="I14" s="5"/>
      <c r="J14" s="5"/>
      <c r="K14" s="5"/>
    </row>
    <row r="15" spans="1:11">
      <c r="A15" s="1"/>
      <c r="B15" s="2"/>
    </row>
    <row r="16" spans="1:11">
      <c r="A16" s="1"/>
      <c r="B16" s="2"/>
    </row>
    <row r="17" spans="1:2">
      <c r="A17" s="1"/>
      <c r="B17" s="2"/>
    </row>
    <row r="18" spans="1:2">
      <c r="A18" s="1"/>
      <c r="B18" s="2"/>
    </row>
    <row r="19" spans="1:2">
      <c r="A19" s="1"/>
      <c r="B19" s="2"/>
    </row>
    <row r="20" spans="1:2">
      <c r="A20" s="1"/>
      <c r="B20" s="2"/>
    </row>
    <row r="21" spans="1:2">
      <c r="A21" s="1"/>
      <c r="B21" s="2"/>
    </row>
    <row r="22" spans="1:2">
      <c r="A22" s="1"/>
      <c r="B22" s="2"/>
    </row>
    <row r="23" spans="1:2">
      <c r="A23" s="1"/>
      <c r="B23" s="2"/>
    </row>
  </sheetData>
  <mergeCells count="1">
    <mergeCell ref="I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1343-C08D-4382-8309-21C894598FD1}">
  <dimension ref="C4:DC114"/>
  <sheetViews>
    <sheetView tabSelected="1" topLeftCell="E12" workbookViewId="0">
      <selection activeCell="E27" sqref="E27"/>
    </sheetView>
  </sheetViews>
  <sheetFormatPr defaultRowHeight="15"/>
  <cols>
    <col min="4" max="4" width="20.7109375" bestFit="1" customWidth="1"/>
    <col min="5" max="5" width="55.140625" customWidth="1"/>
    <col min="6" max="6" width="22.7109375" bestFit="1" customWidth="1"/>
    <col min="7" max="7" width="20.42578125" customWidth="1"/>
    <col min="8" max="8" width="20.85546875" customWidth="1"/>
    <col min="9" max="9" width="23.42578125" customWidth="1"/>
    <col min="10" max="10" width="18.42578125" bestFit="1" customWidth="1"/>
    <col min="11" max="11" width="21.5703125" bestFit="1" customWidth="1"/>
    <col min="12" max="12" width="16.140625" bestFit="1" customWidth="1"/>
    <col min="14" max="14" width="15.140625" customWidth="1"/>
    <col min="15" max="15" width="31.28515625" customWidth="1"/>
    <col min="16" max="16" width="25.28515625" customWidth="1"/>
    <col min="17" max="17" width="20.140625" customWidth="1"/>
    <col min="18" max="18" width="19.140625" customWidth="1"/>
    <col min="19" max="19" width="14.5703125" customWidth="1"/>
    <col min="21" max="21" width="9.28515625" bestFit="1" customWidth="1"/>
    <col min="29" max="29" width="18" customWidth="1"/>
    <col min="31" max="31" width="20.85546875" bestFit="1" customWidth="1"/>
    <col min="32" max="32" width="11.5703125" customWidth="1"/>
    <col min="33" max="33" width="10.42578125" bestFit="1" customWidth="1"/>
    <col min="34" max="34" width="12" customWidth="1"/>
    <col min="35" max="35" width="18" bestFit="1" customWidth="1"/>
    <col min="36" max="36" width="15.5703125" bestFit="1" customWidth="1"/>
    <col min="38" max="38" width="24.7109375" customWidth="1"/>
    <col min="39" max="43" width="10.42578125" bestFit="1" customWidth="1"/>
    <col min="45" max="45" width="20.42578125" customWidth="1"/>
    <col min="46" max="49" width="10.42578125" bestFit="1" customWidth="1"/>
    <col min="50" max="50" width="14.7109375" customWidth="1"/>
    <col min="52" max="52" width="22.42578125" customWidth="1"/>
    <col min="53" max="57" width="10.42578125" bestFit="1" customWidth="1"/>
    <col min="59" max="59" width="20.5703125" customWidth="1"/>
    <col min="60" max="63" width="10.42578125" bestFit="1" customWidth="1"/>
    <col min="64" max="64" width="11.140625" customWidth="1"/>
    <col min="72" max="72" width="18" bestFit="1" customWidth="1"/>
    <col min="73" max="73" width="12.28515625" customWidth="1"/>
    <col min="74" max="74" width="12.42578125" customWidth="1"/>
    <col min="75" max="76" width="18" bestFit="1" customWidth="1"/>
    <col min="77" max="77" width="15.5703125" bestFit="1" customWidth="1"/>
    <col min="92" max="94" width="18" bestFit="1" customWidth="1"/>
    <col min="95" max="95" width="17.42578125" customWidth="1"/>
    <col min="96" max="96" width="9.140625" customWidth="1"/>
    <col min="97" max="97" width="15.5703125" bestFit="1" customWidth="1"/>
    <col min="98" max="98" width="10.7109375" customWidth="1"/>
    <col min="99" max="99" width="13.42578125" customWidth="1"/>
    <col min="100" max="100" width="27.7109375" customWidth="1"/>
  </cols>
  <sheetData>
    <row r="4" spans="3:102" ht="15.75">
      <c r="D4" s="18"/>
      <c r="E4" s="18"/>
      <c r="F4" s="249" t="s">
        <v>33</v>
      </c>
      <c r="G4" s="268"/>
      <c r="H4" s="268"/>
      <c r="I4" s="268"/>
      <c r="J4" s="268"/>
      <c r="K4" s="268"/>
      <c r="L4" s="269"/>
    </row>
    <row r="5" spans="3:102" ht="57.75" customHeight="1">
      <c r="D5" s="19"/>
      <c r="E5" s="19"/>
      <c r="F5" s="23" t="s">
        <v>34</v>
      </c>
      <c r="G5" s="23" t="s">
        <v>35</v>
      </c>
      <c r="H5" s="23" t="s">
        <v>36</v>
      </c>
      <c r="I5" s="24" t="s">
        <v>37</v>
      </c>
      <c r="J5" s="23" t="s">
        <v>38</v>
      </c>
      <c r="K5" s="23" t="s">
        <v>39</v>
      </c>
      <c r="L5" s="23" t="s">
        <v>40</v>
      </c>
      <c r="AN5" t="s">
        <v>41</v>
      </c>
    </row>
    <row r="6" spans="3:102" ht="47.25">
      <c r="D6" s="22" t="s">
        <v>42</v>
      </c>
      <c r="E6" s="20" t="s">
        <v>43</v>
      </c>
      <c r="F6" s="25">
        <v>0.1</v>
      </c>
      <c r="G6" s="25">
        <v>0.05</v>
      </c>
      <c r="H6" s="25">
        <v>0.05</v>
      </c>
      <c r="I6" s="25">
        <v>0.1</v>
      </c>
      <c r="J6" s="25">
        <v>0.15</v>
      </c>
      <c r="K6" s="25">
        <v>0.15</v>
      </c>
      <c r="L6" s="25">
        <v>0.1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</row>
    <row r="7" spans="3:102" ht="47.25">
      <c r="D7" s="22" t="s">
        <v>44</v>
      </c>
      <c r="E7" s="20" t="s">
        <v>45</v>
      </c>
      <c r="F7" s="25">
        <v>0.3</v>
      </c>
      <c r="G7" s="25">
        <v>0.2</v>
      </c>
      <c r="H7" s="25">
        <v>0.2</v>
      </c>
      <c r="I7" s="25">
        <v>0.3</v>
      </c>
      <c r="J7" s="25">
        <v>0.4</v>
      </c>
      <c r="K7" s="25">
        <v>0.4</v>
      </c>
      <c r="L7" s="25">
        <v>0.3</v>
      </c>
      <c r="AB7" s="3"/>
      <c r="AC7" s="256"/>
      <c r="AD7" s="250" t="s">
        <v>46</v>
      </c>
      <c r="AE7" s="250"/>
      <c r="AF7" s="250"/>
      <c r="AG7" s="250"/>
      <c r="AH7" s="250"/>
      <c r="AI7" s="250"/>
      <c r="AJ7" s="250"/>
      <c r="AK7" s="250"/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0"/>
      <c r="AX7" s="250"/>
      <c r="AY7" s="250"/>
      <c r="AZ7" s="250"/>
      <c r="BA7" s="250"/>
      <c r="BB7" s="250"/>
      <c r="BC7" s="250"/>
      <c r="BD7" s="250"/>
      <c r="BE7" s="250"/>
      <c r="BF7" s="250"/>
      <c r="BG7" s="250"/>
      <c r="BH7" s="250"/>
      <c r="BI7" s="250"/>
      <c r="BJ7" s="250"/>
      <c r="BK7" s="250"/>
      <c r="BL7" s="250"/>
      <c r="BM7" s="251"/>
      <c r="BN7" s="3"/>
      <c r="BO7" s="3"/>
    </row>
    <row r="8" spans="3:102" ht="94.5">
      <c r="D8" s="22" t="s">
        <v>47</v>
      </c>
      <c r="E8" s="20" t="s">
        <v>48</v>
      </c>
      <c r="F8" s="25">
        <v>0.5</v>
      </c>
      <c r="G8" s="25">
        <v>0.9</v>
      </c>
      <c r="H8" s="25">
        <v>0.9</v>
      </c>
      <c r="I8" s="25">
        <v>0.75</v>
      </c>
      <c r="J8" s="25">
        <v>0.5</v>
      </c>
      <c r="K8" s="25">
        <v>0.6</v>
      </c>
      <c r="L8" s="25">
        <v>0.6</v>
      </c>
      <c r="AB8" s="3"/>
      <c r="AC8" s="257"/>
      <c r="AD8" s="252"/>
      <c r="AE8" s="252"/>
      <c r="AF8" s="252"/>
      <c r="AG8" s="252"/>
      <c r="AH8" s="252"/>
      <c r="AI8" s="252"/>
      <c r="AJ8" s="252"/>
      <c r="AK8" s="252"/>
      <c r="AL8" s="252"/>
      <c r="AM8" s="252"/>
      <c r="AN8" s="252"/>
      <c r="AO8" s="252"/>
      <c r="AP8" s="252"/>
      <c r="AQ8" s="252"/>
      <c r="AR8" s="252"/>
      <c r="AS8" s="252"/>
      <c r="AT8" s="252"/>
      <c r="AU8" s="252"/>
      <c r="AV8" s="252"/>
      <c r="AW8" s="252"/>
      <c r="AX8" s="252"/>
      <c r="AY8" s="252"/>
      <c r="AZ8" s="252"/>
      <c r="BA8" s="252"/>
      <c r="BB8" s="252"/>
      <c r="BC8" s="252"/>
      <c r="BD8" s="252"/>
      <c r="BE8" s="252"/>
      <c r="BF8" s="252"/>
      <c r="BG8" s="252"/>
      <c r="BH8" s="252"/>
      <c r="BI8" s="252"/>
      <c r="BJ8" s="252"/>
      <c r="BK8" s="252"/>
      <c r="BL8" s="252"/>
      <c r="BM8" s="253"/>
      <c r="BN8" s="3"/>
      <c r="BO8" s="3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</row>
    <row r="9" spans="3:102" ht="15.75">
      <c r="AB9" s="3"/>
      <c r="AC9" s="63"/>
      <c r="AD9" s="64"/>
      <c r="AE9" s="64"/>
      <c r="AF9" s="64"/>
      <c r="AG9" s="44"/>
      <c r="AH9" s="44"/>
      <c r="AI9" s="64"/>
      <c r="AJ9" s="64"/>
      <c r="AK9" s="64"/>
      <c r="AL9" s="64"/>
      <c r="AM9" s="64"/>
      <c r="AN9" s="44"/>
      <c r="AO9" s="44"/>
      <c r="AP9" s="44"/>
      <c r="AQ9" s="64"/>
      <c r="AR9" s="64"/>
      <c r="AS9" s="64"/>
      <c r="AT9" s="64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65"/>
      <c r="BN9" s="3"/>
      <c r="BO9" s="3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</row>
    <row r="10" spans="3:102" ht="15" customHeight="1">
      <c r="AB10" s="3"/>
      <c r="AC10" s="63"/>
      <c r="AD10" s="64"/>
      <c r="AE10" s="254" t="s">
        <v>1</v>
      </c>
      <c r="AF10" s="254"/>
      <c r="AG10" s="254"/>
      <c r="AH10" s="254"/>
      <c r="AI10" s="254"/>
      <c r="AJ10" s="254"/>
      <c r="AK10" s="64"/>
      <c r="AL10" s="254" t="s">
        <v>2</v>
      </c>
      <c r="AM10" s="254"/>
      <c r="AN10" s="254"/>
      <c r="AO10" s="254"/>
      <c r="AP10" s="254"/>
      <c r="AQ10" s="254"/>
      <c r="AR10" s="64"/>
      <c r="AS10" s="254" t="s">
        <v>3</v>
      </c>
      <c r="AT10" s="254"/>
      <c r="AU10" s="254"/>
      <c r="AV10" s="254"/>
      <c r="AW10" s="254"/>
      <c r="AX10" s="254"/>
      <c r="AY10" s="45"/>
      <c r="AZ10" s="254" t="s">
        <v>4</v>
      </c>
      <c r="BA10" s="254"/>
      <c r="BB10" s="254"/>
      <c r="BC10" s="254"/>
      <c r="BD10" s="254"/>
      <c r="BE10" s="254"/>
      <c r="BF10" s="45"/>
      <c r="BG10" s="254" t="s">
        <v>5</v>
      </c>
      <c r="BH10" s="254"/>
      <c r="BI10" s="254"/>
      <c r="BJ10" s="254"/>
      <c r="BK10" s="254"/>
      <c r="BL10" s="254"/>
      <c r="BM10" s="65"/>
      <c r="BN10" s="3"/>
      <c r="BO10" s="3"/>
      <c r="BQ10" s="16"/>
      <c r="BR10" s="258" t="s">
        <v>49</v>
      </c>
      <c r="BS10" s="259"/>
      <c r="BT10" s="259"/>
      <c r="BU10" s="259"/>
      <c r="BV10" s="259"/>
      <c r="BW10" s="259"/>
      <c r="BX10" s="259"/>
      <c r="BY10" s="259"/>
      <c r="BZ10" s="259"/>
      <c r="CA10" s="259"/>
      <c r="CB10" s="259"/>
      <c r="CC10" s="260"/>
      <c r="CD10" s="16"/>
      <c r="CL10" s="258" t="s">
        <v>50</v>
      </c>
      <c r="CM10" s="259"/>
      <c r="CN10" s="259"/>
      <c r="CO10" s="259"/>
      <c r="CP10" s="259"/>
      <c r="CQ10" s="259"/>
      <c r="CR10" s="259"/>
      <c r="CS10" s="259"/>
      <c r="CT10" s="259"/>
      <c r="CU10" s="259"/>
      <c r="CV10" s="259"/>
      <c r="CW10" s="260"/>
      <c r="CX10" s="16"/>
    </row>
    <row r="11" spans="3:102" ht="15.75" customHeight="1"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AB11" s="3"/>
      <c r="AC11" s="63"/>
      <c r="AD11" s="64"/>
      <c r="AE11" s="254"/>
      <c r="AF11" s="254"/>
      <c r="AG11" s="254"/>
      <c r="AH11" s="254"/>
      <c r="AI11" s="254"/>
      <c r="AJ11" s="254"/>
      <c r="AK11" s="64"/>
      <c r="AL11" s="254"/>
      <c r="AM11" s="254"/>
      <c r="AN11" s="254"/>
      <c r="AO11" s="254"/>
      <c r="AP11" s="254"/>
      <c r="AQ11" s="254"/>
      <c r="AR11" s="64"/>
      <c r="AS11" s="254"/>
      <c r="AT11" s="254"/>
      <c r="AU11" s="254"/>
      <c r="AV11" s="254"/>
      <c r="AW11" s="254"/>
      <c r="AX11" s="254"/>
      <c r="AY11" s="64"/>
      <c r="AZ11" s="254"/>
      <c r="BA11" s="254"/>
      <c r="BB11" s="254"/>
      <c r="BC11" s="254"/>
      <c r="BD11" s="254"/>
      <c r="BE11" s="254"/>
      <c r="BF11" s="44"/>
      <c r="BG11" s="254"/>
      <c r="BH11" s="254"/>
      <c r="BI11" s="254"/>
      <c r="BJ11" s="254"/>
      <c r="BK11" s="254"/>
      <c r="BL11" s="254"/>
      <c r="BM11" s="66"/>
      <c r="BN11" s="3"/>
      <c r="BO11" s="3"/>
      <c r="BQ11" s="16"/>
      <c r="BR11" s="261"/>
      <c r="BS11" s="262"/>
      <c r="BT11" s="262"/>
      <c r="BU11" s="262"/>
      <c r="BV11" s="262"/>
      <c r="BW11" s="262"/>
      <c r="BX11" s="262"/>
      <c r="BY11" s="262"/>
      <c r="BZ11" s="262"/>
      <c r="CA11" s="262"/>
      <c r="CB11" s="262"/>
      <c r="CC11" s="263"/>
      <c r="CD11" s="16"/>
      <c r="CL11" s="261"/>
      <c r="CM11" s="262"/>
      <c r="CN11" s="262"/>
      <c r="CO11" s="262"/>
      <c r="CP11" s="262"/>
      <c r="CQ11" s="262"/>
      <c r="CR11" s="262"/>
      <c r="CS11" s="262"/>
      <c r="CT11" s="262"/>
      <c r="CU11" s="262"/>
      <c r="CV11" s="262"/>
      <c r="CW11" s="263"/>
      <c r="CX11" s="16"/>
    </row>
    <row r="12" spans="3:102" ht="15.75"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AB12" s="3"/>
      <c r="AC12" s="63"/>
      <c r="AD12" s="64"/>
      <c r="AE12" s="64"/>
      <c r="AF12" s="64"/>
      <c r="AG12" s="44"/>
      <c r="AH12" s="44"/>
      <c r="AI12" s="64"/>
      <c r="AJ12" s="64"/>
      <c r="AK12" s="64"/>
      <c r="AL12" s="64"/>
      <c r="AM12" s="64"/>
      <c r="AN12" s="44"/>
      <c r="AO12" s="44"/>
      <c r="AP12" s="44"/>
      <c r="AQ12" s="64"/>
      <c r="AR12" s="64"/>
      <c r="AS12" s="64"/>
      <c r="AT12" s="64"/>
      <c r="AU12" s="64"/>
      <c r="AV12" s="44"/>
      <c r="AW12" s="44"/>
      <c r="AX12" s="44"/>
      <c r="AY12" s="64"/>
      <c r="AZ12" s="64"/>
      <c r="BA12" s="64"/>
      <c r="BB12" s="64"/>
      <c r="BC12" s="64"/>
      <c r="BD12" s="44"/>
      <c r="BE12" s="44"/>
      <c r="BF12" s="44"/>
      <c r="BG12" s="64"/>
      <c r="BH12" s="64"/>
      <c r="BI12" s="64"/>
      <c r="BJ12" s="64"/>
      <c r="BK12" s="44"/>
      <c r="BL12" s="44"/>
      <c r="BM12" s="66"/>
      <c r="BN12" s="3"/>
      <c r="BO12" s="3"/>
      <c r="BQ12" s="16"/>
      <c r="BR12" s="264"/>
      <c r="BS12" s="265"/>
      <c r="BT12" s="265"/>
      <c r="BU12" s="265"/>
      <c r="BV12" s="265"/>
      <c r="BW12" s="265"/>
      <c r="BX12" s="265"/>
      <c r="BY12" s="265"/>
      <c r="BZ12" s="265"/>
      <c r="CA12" s="265"/>
      <c r="CB12" s="265"/>
      <c r="CC12" s="266"/>
      <c r="CD12" s="16"/>
      <c r="CL12" s="264"/>
      <c r="CM12" s="265"/>
      <c r="CN12" s="265"/>
      <c r="CO12" s="265"/>
      <c r="CP12" s="265"/>
      <c r="CQ12" s="265"/>
      <c r="CR12" s="265"/>
      <c r="CS12" s="265"/>
      <c r="CT12" s="265"/>
      <c r="CU12" s="265"/>
      <c r="CV12" s="265"/>
      <c r="CW12" s="266"/>
      <c r="CX12" s="16"/>
    </row>
    <row r="13" spans="3:102" ht="15.75" customHeight="1"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AB13" s="3"/>
      <c r="AC13" s="255" t="s">
        <v>51</v>
      </c>
      <c r="AD13" s="64"/>
      <c r="AE13" s="12" t="s">
        <v>52</v>
      </c>
      <c r="AF13" s="12" t="s">
        <v>1</v>
      </c>
      <c r="AG13" s="12" t="s">
        <v>2</v>
      </c>
      <c r="AH13" s="12" t="s">
        <v>3</v>
      </c>
      <c r="AI13" s="12" t="s">
        <v>4</v>
      </c>
      <c r="AJ13" s="12" t="s">
        <v>5</v>
      </c>
      <c r="AK13" s="64"/>
      <c r="AL13" s="41" t="s">
        <v>53</v>
      </c>
      <c r="AM13" s="42" t="s">
        <v>1</v>
      </c>
      <c r="AN13" s="42" t="s">
        <v>2</v>
      </c>
      <c r="AO13" s="42" t="s">
        <v>3</v>
      </c>
      <c r="AP13" s="42" t="s">
        <v>4</v>
      </c>
      <c r="AQ13" s="43" t="s">
        <v>5</v>
      </c>
      <c r="AR13" s="64"/>
      <c r="AS13" s="41" t="s">
        <v>54</v>
      </c>
      <c r="AT13" s="42" t="s">
        <v>1</v>
      </c>
      <c r="AU13" s="42" t="s">
        <v>2</v>
      </c>
      <c r="AV13" s="42" t="s">
        <v>3</v>
      </c>
      <c r="AW13" s="42" t="s">
        <v>4</v>
      </c>
      <c r="AX13" s="43" t="s">
        <v>5</v>
      </c>
      <c r="AY13" s="64"/>
      <c r="AZ13" s="41" t="s">
        <v>55</v>
      </c>
      <c r="BA13" s="42" t="s">
        <v>1</v>
      </c>
      <c r="BB13" s="42" t="s">
        <v>2</v>
      </c>
      <c r="BC13" s="42" t="s">
        <v>3</v>
      </c>
      <c r="BD13" s="42" t="s">
        <v>4</v>
      </c>
      <c r="BE13" s="43" t="s">
        <v>5</v>
      </c>
      <c r="BF13" s="44"/>
      <c r="BG13" s="41" t="s">
        <v>55</v>
      </c>
      <c r="BH13" s="42" t="s">
        <v>1</v>
      </c>
      <c r="BI13" s="42" t="s">
        <v>2</v>
      </c>
      <c r="BJ13" s="42" t="s">
        <v>3</v>
      </c>
      <c r="BK13" s="42" t="s">
        <v>4</v>
      </c>
      <c r="BL13" s="43" t="s">
        <v>5</v>
      </c>
      <c r="BM13" s="67"/>
      <c r="BN13" s="3"/>
      <c r="BO13" s="3"/>
      <c r="BQ13" s="16"/>
      <c r="BR13" s="54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55"/>
      <c r="CD13" s="16"/>
      <c r="CL13" s="54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55"/>
      <c r="CX13" s="16"/>
    </row>
    <row r="14" spans="3:102" ht="20.25" customHeight="1">
      <c r="C14" s="16"/>
      <c r="D14" s="240" t="s">
        <v>56</v>
      </c>
      <c r="E14" s="241"/>
      <c r="F14" s="241"/>
      <c r="G14" s="241"/>
      <c r="H14" s="242"/>
      <c r="I14" s="30"/>
      <c r="J14" s="17"/>
      <c r="K14" s="31"/>
      <c r="L14" s="31"/>
      <c r="M14" s="31"/>
      <c r="N14" s="240" t="s">
        <v>57</v>
      </c>
      <c r="O14" s="241"/>
      <c r="P14" s="241"/>
      <c r="Q14" s="241"/>
      <c r="R14" s="242"/>
      <c r="S14" s="16"/>
      <c r="T14" s="16"/>
      <c r="AB14" s="3"/>
      <c r="AC14" s="255"/>
      <c r="AD14" s="64"/>
      <c r="AE14" s="12" t="s">
        <v>6</v>
      </c>
      <c r="AF14" s="176"/>
      <c r="AG14" s="177">
        <f>P73-$O73</f>
        <v>2900</v>
      </c>
      <c r="AH14" s="177">
        <f>Q73-$O73</f>
        <v>11020</v>
      </c>
      <c r="AI14" s="177">
        <f>R73-$O73</f>
        <v>-9100</v>
      </c>
      <c r="AJ14" s="177">
        <f>S73-$O73</f>
        <v>-4400</v>
      </c>
      <c r="AK14" s="44"/>
      <c r="AL14" s="8" t="s">
        <v>6</v>
      </c>
      <c r="AM14" s="33">
        <f>O73-$P73</f>
        <v>-2900</v>
      </c>
      <c r="AN14" s="57"/>
      <c r="AO14" s="33">
        <f t="shared" ref="AN14:AQ20" si="0">Q73-$P73</f>
        <v>8120</v>
      </c>
      <c r="AP14" s="33">
        <f t="shared" si="0"/>
        <v>-12000</v>
      </c>
      <c r="AQ14" s="34">
        <f t="shared" si="0"/>
        <v>-7300</v>
      </c>
      <c r="AR14" s="44"/>
      <c r="AS14" s="8" t="s">
        <v>6</v>
      </c>
      <c r="AT14" s="33">
        <f>O73-$Q73</f>
        <v>-11020</v>
      </c>
      <c r="AU14" s="33">
        <f>P73-$Q73</f>
        <v>-8120</v>
      </c>
      <c r="AV14" s="57"/>
      <c r="AW14" s="33">
        <f>R73-$Q73</f>
        <v>-20120</v>
      </c>
      <c r="AX14" s="34">
        <f>S73-$Q73</f>
        <v>-15420</v>
      </c>
      <c r="AY14" s="44"/>
      <c r="AZ14" s="8" t="s">
        <v>6</v>
      </c>
      <c r="BA14" s="33">
        <f>O73-$R73</f>
        <v>9100</v>
      </c>
      <c r="BB14" s="33">
        <f>P73-$R73</f>
        <v>12000</v>
      </c>
      <c r="BC14" s="33">
        <f>Q73-$R73</f>
        <v>20120</v>
      </c>
      <c r="BD14" s="57"/>
      <c r="BE14" s="34">
        <f>S73-$R73</f>
        <v>4700</v>
      </c>
      <c r="BF14" s="44"/>
      <c r="BG14" s="8" t="s">
        <v>6</v>
      </c>
      <c r="BH14" s="33">
        <f>O73-$S73</f>
        <v>4400</v>
      </c>
      <c r="BI14" s="33">
        <f>P73-$S73</f>
        <v>7300</v>
      </c>
      <c r="BJ14" s="33">
        <f>Q73-$S73</f>
        <v>15420</v>
      </c>
      <c r="BK14" s="33">
        <f>R73-$S73</f>
        <v>-4700</v>
      </c>
      <c r="BL14" s="59"/>
      <c r="BM14" s="66"/>
      <c r="BN14" s="3"/>
      <c r="BO14" s="3"/>
      <c r="BQ14" s="16"/>
      <c r="BR14" s="228" t="s">
        <v>58</v>
      </c>
      <c r="BS14" s="16"/>
      <c r="BT14" s="222" t="s">
        <v>59</v>
      </c>
      <c r="BU14" s="223"/>
      <c r="BV14" s="223"/>
      <c r="BW14" s="223"/>
      <c r="BX14" s="223"/>
      <c r="BY14" s="223"/>
      <c r="BZ14" s="223"/>
      <c r="CA14" s="223"/>
      <c r="CB14" s="223"/>
      <c r="CC14" s="224"/>
      <c r="CD14" s="16"/>
      <c r="CL14" s="228" t="s">
        <v>58</v>
      </c>
      <c r="CM14" s="16"/>
      <c r="CN14" s="222" t="s">
        <v>59</v>
      </c>
      <c r="CO14" s="223"/>
      <c r="CP14" s="223"/>
      <c r="CQ14" s="223"/>
      <c r="CR14" s="223"/>
      <c r="CS14" s="223"/>
      <c r="CT14" s="223"/>
      <c r="CU14" s="223"/>
      <c r="CV14" s="223"/>
      <c r="CW14" s="224"/>
      <c r="CX14" s="16"/>
    </row>
    <row r="15" spans="3:102" ht="15.75">
      <c r="C15" s="16"/>
      <c r="D15" s="243"/>
      <c r="E15" s="244"/>
      <c r="F15" s="244"/>
      <c r="G15" s="244"/>
      <c r="H15" s="245"/>
      <c r="I15" s="30"/>
      <c r="J15" s="17"/>
      <c r="K15" s="31"/>
      <c r="L15" s="31"/>
      <c r="M15" s="31"/>
      <c r="N15" s="243"/>
      <c r="O15" s="244"/>
      <c r="P15" s="244"/>
      <c r="Q15" s="244"/>
      <c r="R15" s="245"/>
      <c r="S15" s="16"/>
      <c r="T15" s="16"/>
      <c r="AB15" s="3"/>
      <c r="AC15" s="255"/>
      <c r="AD15" s="45"/>
      <c r="AE15" s="12" t="s">
        <v>7</v>
      </c>
      <c r="AF15" s="176"/>
      <c r="AG15" s="177">
        <f>P74-$O74</f>
        <v>-22.5</v>
      </c>
      <c r="AH15" s="177">
        <f>Q74-$O74</f>
        <v>13.5</v>
      </c>
      <c r="AI15" s="177">
        <f>R74-$O74</f>
        <v>6.2999999999999972</v>
      </c>
      <c r="AJ15" s="177">
        <f>S74-$O74</f>
        <v>-1.2000000000000028</v>
      </c>
      <c r="AK15" s="45"/>
      <c r="AL15" s="8" t="s">
        <v>7</v>
      </c>
      <c r="AM15" s="33">
        <f t="shared" ref="AM15:AM20" si="1">O74-$P74</f>
        <v>22.5</v>
      </c>
      <c r="AN15" s="57"/>
      <c r="AO15" s="33">
        <f t="shared" si="0"/>
        <v>36</v>
      </c>
      <c r="AP15" s="33">
        <f t="shared" si="0"/>
        <v>28.799999999999997</v>
      </c>
      <c r="AQ15" s="34">
        <f t="shared" si="0"/>
        <v>21.299999999999997</v>
      </c>
      <c r="AR15" s="45"/>
      <c r="AS15" s="8" t="s">
        <v>7</v>
      </c>
      <c r="AT15" s="33">
        <f>O74-$Q74</f>
        <v>-13.5</v>
      </c>
      <c r="AU15" s="33">
        <f>P74-$Q74</f>
        <v>-36</v>
      </c>
      <c r="AV15" s="57"/>
      <c r="AW15" s="33">
        <f>R74-$Q74</f>
        <v>-7.2000000000000028</v>
      </c>
      <c r="AX15" s="34">
        <f>S74-$Q74</f>
        <v>-14.700000000000003</v>
      </c>
      <c r="AY15" s="45"/>
      <c r="AZ15" s="8" t="s">
        <v>7</v>
      </c>
      <c r="BA15" s="33">
        <f>O74-$R74</f>
        <v>-6.2999999999999972</v>
      </c>
      <c r="BB15" s="33">
        <f>P74-$R74</f>
        <v>-28.799999999999997</v>
      </c>
      <c r="BC15" s="33">
        <f>Q74-$R74</f>
        <v>7.2000000000000028</v>
      </c>
      <c r="BD15" s="57"/>
      <c r="BE15" s="34">
        <f>S74-$R74</f>
        <v>-7.5</v>
      </c>
      <c r="BF15" s="45"/>
      <c r="BG15" s="8" t="s">
        <v>7</v>
      </c>
      <c r="BH15" s="33">
        <f t="shared" ref="BH15:BH20" si="2">O74-$S74</f>
        <v>1.2000000000000028</v>
      </c>
      <c r="BI15" s="33">
        <f t="shared" ref="BI15:BI20" si="3">P74-$S74</f>
        <v>-21.299999999999997</v>
      </c>
      <c r="BJ15" s="33">
        <f t="shared" ref="BJ15:BJ20" si="4">Q74-$S74</f>
        <v>14.700000000000003</v>
      </c>
      <c r="BK15" s="33">
        <f>R74-$S74</f>
        <v>7.5</v>
      </c>
      <c r="BL15" s="59"/>
      <c r="BM15" s="65"/>
      <c r="BN15" s="3"/>
      <c r="BO15" s="3"/>
      <c r="BQ15" s="16"/>
      <c r="BR15" s="229"/>
      <c r="BS15" s="16"/>
      <c r="BT15" s="225"/>
      <c r="BU15" s="226"/>
      <c r="BV15" s="226"/>
      <c r="BW15" s="226"/>
      <c r="BX15" s="226"/>
      <c r="BY15" s="226"/>
      <c r="BZ15" s="226"/>
      <c r="CA15" s="226"/>
      <c r="CB15" s="226"/>
      <c r="CC15" s="227"/>
      <c r="CD15" s="16"/>
      <c r="CL15" s="229"/>
      <c r="CM15" s="16"/>
      <c r="CN15" s="225"/>
      <c r="CO15" s="226"/>
      <c r="CP15" s="226"/>
      <c r="CQ15" s="226"/>
      <c r="CR15" s="226"/>
      <c r="CS15" s="226"/>
      <c r="CT15" s="226"/>
      <c r="CU15" s="226"/>
      <c r="CV15" s="226"/>
      <c r="CW15" s="227"/>
      <c r="CX15" s="16"/>
    </row>
    <row r="16" spans="3:102" ht="15.75">
      <c r="C16" s="16"/>
      <c r="D16" s="32"/>
      <c r="E16" s="5" t="s">
        <v>2</v>
      </c>
      <c r="F16" s="5" t="s">
        <v>3</v>
      </c>
      <c r="G16" s="5" t="s">
        <v>4</v>
      </c>
      <c r="H16" s="9" t="s">
        <v>5</v>
      </c>
      <c r="I16" s="17"/>
      <c r="J16" s="17"/>
      <c r="K16" s="17"/>
      <c r="L16" s="5"/>
      <c r="M16" s="5"/>
      <c r="N16" s="32"/>
      <c r="O16" s="5" t="s">
        <v>1</v>
      </c>
      <c r="P16" s="5" t="s">
        <v>3</v>
      </c>
      <c r="Q16" s="5" t="s">
        <v>4</v>
      </c>
      <c r="R16" s="9" t="s">
        <v>5</v>
      </c>
      <c r="S16" s="16"/>
      <c r="T16" s="16"/>
      <c r="AB16" s="3"/>
      <c r="AC16" s="255"/>
      <c r="AD16" s="45"/>
      <c r="AE16" s="12" t="s">
        <v>8</v>
      </c>
      <c r="AF16" s="176"/>
      <c r="AG16" s="177">
        <f>P75-$O75</f>
        <v>-0.26999999999999957</v>
      </c>
      <c r="AH16" s="177">
        <f>Q75-$O75</f>
        <v>1.44</v>
      </c>
      <c r="AI16" s="177">
        <f>R75-$O75</f>
        <v>0.25</v>
      </c>
      <c r="AJ16" s="177">
        <f>S75-$O75</f>
        <v>-2.46</v>
      </c>
      <c r="AK16" s="45"/>
      <c r="AL16" s="8" t="s">
        <v>8</v>
      </c>
      <c r="AM16" s="33">
        <f t="shared" si="1"/>
        <v>0.26999999999999957</v>
      </c>
      <c r="AN16" s="57"/>
      <c r="AO16" s="33">
        <f t="shared" si="0"/>
        <v>1.7099999999999995</v>
      </c>
      <c r="AP16" s="33">
        <f t="shared" si="0"/>
        <v>0.51999999999999957</v>
      </c>
      <c r="AQ16" s="34">
        <f t="shared" si="0"/>
        <v>-2.1900000000000004</v>
      </c>
      <c r="AR16" s="45"/>
      <c r="AS16" s="8" t="s">
        <v>8</v>
      </c>
      <c r="AT16" s="33">
        <f>O75-$Q75</f>
        <v>-1.44</v>
      </c>
      <c r="AU16" s="33">
        <f>P75-$Q75</f>
        <v>-1.7099999999999995</v>
      </c>
      <c r="AV16" s="57"/>
      <c r="AW16" s="33">
        <f>R75-$Q75</f>
        <v>-1.19</v>
      </c>
      <c r="AX16" s="34">
        <f>S75-$Q75</f>
        <v>-3.9</v>
      </c>
      <c r="AY16" s="45"/>
      <c r="AZ16" s="8" t="s">
        <v>8</v>
      </c>
      <c r="BA16" s="33">
        <f>O75-$R75</f>
        <v>-0.25</v>
      </c>
      <c r="BB16" s="33">
        <f>P75-$R75</f>
        <v>-0.51999999999999957</v>
      </c>
      <c r="BC16" s="33">
        <f>Q75-$R75</f>
        <v>1.19</v>
      </c>
      <c r="BD16" s="57"/>
      <c r="BE16" s="34">
        <f>S75-$R75</f>
        <v>-2.71</v>
      </c>
      <c r="BF16" s="45"/>
      <c r="BG16" s="8" t="s">
        <v>8</v>
      </c>
      <c r="BH16" s="33">
        <f t="shared" si="2"/>
        <v>2.46</v>
      </c>
      <c r="BI16" s="33">
        <f t="shared" si="3"/>
        <v>2.1900000000000004</v>
      </c>
      <c r="BJ16" s="33">
        <f t="shared" si="4"/>
        <v>3.9</v>
      </c>
      <c r="BK16" s="33">
        <f>R75-$S75</f>
        <v>2.71</v>
      </c>
      <c r="BL16" s="59"/>
      <c r="BM16" s="65"/>
      <c r="BN16" s="3"/>
      <c r="BO16" s="3"/>
      <c r="BQ16" s="16"/>
      <c r="BR16" s="229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L16" s="229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</row>
    <row r="17" spans="3:102" ht="15.75">
      <c r="C17" s="16"/>
      <c r="D17" s="234" t="s">
        <v>60</v>
      </c>
      <c r="E17" s="235"/>
      <c r="F17" s="235"/>
      <c r="G17" s="235"/>
      <c r="H17" s="236"/>
      <c r="I17" s="17"/>
      <c r="J17" s="17"/>
      <c r="K17" s="29"/>
      <c r="L17" s="29"/>
      <c r="M17" s="29"/>
      <c r="N17" s="234" t="s">
        <v>61</v>
      </c>
      <c r="O17" s="235"/>
      <c r="P17" s="235"/>
      <c r="Q17" s="235"/>
      <c r="R17" s="236"/>
      <c r="S17" s="16"/>
      <c r="T17" s="16"/>
      <c r="AB17" s="3"/>
      <c r="AC17" s="255"/>
      <c r="AD17" s="45"/>
      <c r="AE17" s="12" t="s">
        <v>9</v>
      </c>
      <c r="AF17" s="176"/>
      <c r="AG17" s="177">
        <f>P76-$O76</f>
        <v>10000</v>
      </c>
      <c r="AH17" s="177">
        <f>Q76-$O76</f>
        <v>7000</v>
      </c>
      <c r="AI17" s="177">
        <f>R76-$O76</f>
        <v>-102000</v>
      </c>
      <c r="AJ17" s="177">
        <f>S76-$O76</f>
        <v>-23000</v>
      </c>
      <c r="AK17" s="45"/>
      <c r="AL17" s="8" t="s">
        <v>9</v>
      </c>
      <c r="AM17" s="33">
        <f t="shared" si="1"/>
        <v>-10000</v>
      </c>
      <c r="AN17" s="57"/>
      <c r="AO17" s="33">
        <f t="shared" si="0"/>
        <v>-3000</v>
      </c>
      <c r="AP17" s="33">
        <f t="shared" si="0"/>
        <v>-112000</v>
      </c>
      <c r="AQ17" s="34">
        <f t="shared" si="0"/>
        <v>-33000</v>
      </c>
      <c r="AR17" s="45"/>
      <c r="AS17" s="8" t="s">
        <v>9</v>
      </c>
      <c r="AT17" s="33">
        <f>O76-$Q76</f>
        <v>-7000</v>
      </c>
      <c r="AU17" s="33">
        <f>P76-$Q76</f>
        <v>3000</v>
      </c>
      <c r="AV17" s="57"/>
      <c r="AW17" s="33">
        <f>R76-$Q76</f>
        <v>-109000</v>
      </c>
      <c r="AX17" s="34">
        <f>S76-$Q76</f>
        <v>-30000</v>
      </c>
      <c r="AY17" s="45"/>
      <c r="AZ17" s="8" t="s">
        <v>9</v>
      </c>
      <c r="BA17" s="33">
        <f>O76-$R76</f>
        <v>102000</v>
      </c>
      <c r="BB17" s="33">
        <f>P76-$R76</f>
        <v>112000</v>
      </c>
      <c r="BC17" s="33">
        <f>Q76-$R76</f>
        <v>109000</v>
      </c>
      <c r="BD17" s="57"/>
      <c r="BE17" s="34">
        <f>S76-$R76</f>
        <v>79000</v>
      </c>
      <c r="BF17" s="45"/>
      <c r="BG17" s="8" t="s">
        <v>9</v>
      </c>
      <c r="BH17" s="33">
        <f t="shared" si="2"/>
        <v>23000</v>
      </c>
      <c r="BI17" s="33">
        <f t="shared" si="3"/>
        <v>33000</v>
      </c>
      <c r="BJ17" s="33">
        <f t="shared" si="4"/>
        <v>30000</v>
      </c>
      <c r="BK17" s="33">
        <f>R76-$S76</f>
        <v>-79000</v>
      </c>
      <c r="BL17" s="59"/>
      <c r="BM17" s="65"/>
      <c r="BN17" s="3"/>
      <c r="BO17" s="3"/>
      <c r="BQ17" s="16"/>
      <c r="BR17" s="229"/>
      <c r="BS17" s="16"/>
      <c r="BT17" s="184" t="s">
        <v>62</v>
      </c>
      <c r="BU17" s="12" t="s">
        <v>1</v>
      </c>
      <c r="BV17" s="12" t="s">
        <v>2</v>
      </c>
      <c r="BW17" s="12" t="s">
        <v>3</v>
      </c>
      <c r="BX17" s="12" t="s">
        <v>4</v>
      </c>
      <c r="BY17" s="12" t="s">
        <v>5</v>
      </c>
      <c r="BZ17" s="56"/>
      <c r="CA17" s="56"/>
      <c r="CB17" s="56"/>
      <c r="CC17" s="16"/>
      <c r="CD17" s="16"/>
      <c r="CL17" s="229"/>
      <c r="CM17" s="16"/>
      <c r="CN17" s="184" t="s">
        <v>62</v>
      </c>
      <c r="CO17" s="12" t="s">
        <v>1</v>
      </c>
      <c r="CP17" s="12" t="s">
        <v>2</v>
      </c>
      <c r="CQ17" s="12" t="s">
        <v>3</v>
      </c>
      <c r="CR17" s="12" t="s">
        <v>4</v>
      </c>
      <c r="CS17" s="12" t="s">
        <v>5</v>
      </c>
      <c r="CT17" s="56"/>
      <c r="CU17" s="56"/>
      <c r="CV17" s="56"/>
      <c r="CW17" s="16"/>
      <c r="CX17" s="16"/>
    </row>
    <row r="18" spans="3:102" ht="15.75">
      <c r="C18" s="16"/>
      <c r="D18" s="8" t="s">
        <v>6</v>
      </c>
      <c r="E18" s="33">
        <f xml:space="preserve"> $O83 * MAX(ABS($O73),ABS(P73))</f>
        <v>1780</v>
      </c>
      <c r="F18" s="33">
        <f xml:space="preserve"> $O83 * MAX(ABS($O73),ABS(Q73))</f>
        <v>1780</v>
      </c>
      <c r="G18" s="33">
        <f xml:space="preserve"> $O83 * MAX(ABS($O73),ABS(R73))</f>
        <v>2690</v>
      </c>
      <c r="H18" s="34">
        <f xml:space="preserve"> $O83 * MAX(ABS($O73),ABS(S73))</f>
        <v>2220</v>
      </c>
      <c r="I18" s="17"/>
      <c r="J18" s="17"/>
      <c r="K18" s="5"/>
      <c r="L18" s="33"/>
      <c r="M18" s="33"/>
      <c r="N18" s="8" t="s">
        <v>6</v>
      </c>
      <c r="O18" s="33">
        <f>$O83*MAX(ABS($P73),ABS(O73))</f>
        <v>1780</v>
      </c>
      <c r="P18" s="33">
        <f>$O83*MAX(ABS($P73),ABS(Q73))</f>
        <v>1490</v>
      </c>
      <c r="Q18" s="33">
        <f>$O83*MAX(ABS($P73),ABS(R73))</f>
        <v>2690</v>
      </c>
      <c r="R18" s="34">
        <f>$O83*MAX(ABS($P73),ABS(S73))</f>
        <v>2220</v>
      </c>
      <c r="S18" s="16"/>
      <c r="T18" s="16"/>
      <c r="AB18" s="3"/>
      <c r="AC18" s="255"/>
      <c r="AD18" s="45"/>
      <c r="AE18" s="12" t="s">
        <v>63</v>
      </c>
      <c r="AF18" s="176"/>
      <c r="AG18" s="177">
        <f>P77-$O77</f>
        <v>-1.1700000000000002E-2</v>
      </c>
      <c r="AH18" s="177">
        <f>Q77-$O77</f>
        <v>-0.1002</v>
      </c>
      <c r="AI18" s="177">
        <f>R77-$O77</f>
        <v>3.8099999999999995E-2</v>
      </c>
      <c r="AJ18" s="177">
        <f>S77-$O77</f>
        <v>3.7999999999999999E-2</v>
      </c>
      <c r="AK18" s="45"/>
      <c r="AL18" s="8" t="s">
        <v>63</v>
      </c>
      <c r="AM18" s="33">
        <f t="shared" si="1"/>
        <v>1.1700000000000002E-2</v>
      </c>
      <c r="AN18" s="57"/>
      <c r="AO18" s="33">
        <f t="shared" si="0"/>
        <v>-8.8499999999999995E-2</v>
      </c>
      <c r="AP18" s="33">
        <f t="shared" si="0"/>
        <v>4.9799999999999997E-2</v>
      </c>
      <c r="AQ18" s="34">
        <f t="shared" si="0"/>
        <v>4.9700000000000001E-2</v>
      </c>
      <c r="AR18" s="45"/>
      <c r="AS18" s="8" t="s">
        <v>63</v>
      </c>
      <c r="AT18" s="33">
        <f>O77-$Q77</f>
        <v>0.1002</v>
      </c>
      <c r="AU18" s="33">
        <f>P77-$Q77</f>
        <v>8.8499999999999995E-2</v>
      </c>
      <c r="AV18" s="57"/>
      <c r="AW18" s="33">
        <f>R77-$Q77</f>
        <v>0.13830000000000001</v>
      </c>
      <c r="AX18" s="34">
        <f>S77-$Q77</f>
        <v>0.13819999999999999</v>
      </c>
      <c r="AY18" s="45"/>
      <c r="AZ18" s="8" t="s">
        <v>63</v>
      </c>
      <c r="BA18" s="33">
        <f>O77-$R77</f>
        <v>-3.8099999999999995E-2</v>
      </c>
      <c r="BB18" s="33">
        <f>P77-$R77</f>
        <v>-4.9799999999999997E-2</v>
      </c>
      <c r="BC18" s="33">
        <f>Q77-$R77</f>
        <v>-0.13830000000000001</v>
      </c>
      <c r="BD18" s="57"/>
      <c r="BE18" s="34">
        <f>S77-$R77</f>
        <v>-1.0000000000000113E-4</v>
      </c>
      <c r="BF18" s="44"/>
      <c r="BG18" s="8" t="s">
        <v>63</v>
      </c>
      <c r="BH18" s="33">
        <f t="shared" si="2"/>
        <v>-3.7999999999999999E-2</v>
      </c>
      <c r="BI18" s="33">
        <f t="shared" si="3"/>
        <v>-4.9700000000000001E-2</v>
      </c>
      <c r="BJ18" s="33">
        <f t="shared" si="4"/>
        <v>-0.13819999999999999</v>
      </c>
      <c r="BK18" s="33">
        <f>R77-$S77</f>
        <v>1.0000000000000113E-4</v>
      </c>
      <c r="BL18" s="59"/>
      <c r="BM18" s="65"/>
      <c r="BN18" s="3"/>
      <c r="BO18" s="3"/>
      <c r="BQ18" s="16"/>
      <c r="BR18" s="229"/>
      <c r="BS18" s="16"/>
      <c r="BT18" s="184" t="s">
        <v>1</v>
      </c>
      <c r="BU18" s="182"/>
      <c r="BV18" s="119">
        <f>AG67</f>
        <v>0.98584269662921342</v>
      </c>
      <c r="BW18" s="119">
        <f t="shared" ref="BW18:BY18" si="5">AH67</f>
        <v>0</v>
      </c>
      <c r="BX18" s="119">
        <f t="shared" si="5"/>
        <v>0</v>
      </c>
      <c r="BY18" s="119">
        <f t="shared" si="5"/>
        <v>0</v>
      </c>
      <c r="BZ18" s="17"/>
      <c r="CA18" s="17"/>
      <c r="CB18" s="17"/>
      <c r="CC18" s="16"/>
      <c r="CD18" s="16"/>
      <c r="CL18" s="229"/>
      <c r="CM18" s="16"/>
      <c r="CN18" s="184" t="s">
        <v>1</v>
      </c>
      <c r="CO18" s="182"/>
      <c r="CP18" s="119">
        <v>0.98584269662921342</v>
      </c>
      <c r="CQ18" s="119">
        <v>0</v>
      </c>
      <c r="CR18" s="119">
        <v>0</v>
      </c>
      <c r="CS18" s="119">
        <v>0</v>
      </c>
      <c r="CT18" s="17"/>
      <c r="CU18" s="17"/>
      <c r="CV18" s="17"/>
      <c r="CW18" s="16"/>
      <c r="CX18" s="16"/>
    </row>
    <row r="19" spans="3:102" ht="15.75" customHeight="1">
      <c r="C19" s="16"/>
      <c r="D19" s="8" t="s">
        <v>7</v>
      </c>
      <c r="E19" s="33">
        <f xml:space="preserve"> $O84 * MAX(ABS($O74),ABS(P74))</f>
        <v>3.5150000000000001</v>
      </c>
      <c r="F19" s="33">
        <f t="shared" ref="F19:F24" si="6" xml:space="preserve"> $O84 * MAX(ABS($O74),ABS(Q74))</f>
        <v>2.39</v>
      </c>
      <c r="G19" s="33">
        <f t="shared" ref="G19:G24" si="7" xml:space="preserve"> $O84 * MAX(ABS($O74),ABS(R74))</f>
        <v>2.39</v>
      </c>
      <c r="H19" s="34">
        <f t="shared" ref="H19:H24" si="8" xml:space="preserve"> $O84 * MAX(ABS($O74),ABS(S74))</f>
        <v>2.4500000000000002</v>
      </c>
      <c r="I19" s="17"/>
      <c r="J19" s="17"/>
      <c r="K19" s="5"/>
      <c r="L19" s="33"/>
      <c r="M19" s="33"/>
      <c r="N19" s="8" t="s">
        <v>7</v>
      </c>
      <c r="O19" s="33">
        <f>$O84*MAX(ABS($P74),ABS(O74))</f>
        <v>3.5150000000000001</v>
      </c>
      <c r="P19" s="33">
        <f>$O84*MAX(ABS($P74),ABS(Q74))</f>
        <v>3.5150000000000001</v>
      </c>
      <c r="Q19" s="33">
        <f>$O84*MAX(ABS($P74),ABS(R74))</f>
        <v>3.5150000000000001</v>
      </c>
      <c r="R19" s="34">
        <f>$O84*MAX(ABS($P74),ABS(S74))</f>
        <v>3.5150000000000001</v>
      </c>
      <c r="S19" s="16"/>
      <c r="T19" s="16"/>
      <c r="AB19" s="3"/>
      <c r="AC19" s="255"/>
      <c r="AD19" s="45"/>
      <c r="AE19" s="12" t="s">
        <v>64</v>
      </c>
      <c r="AF19" s="176"/>
      <c r="AG19" s="177">
        <f>P78-$O78</f>
        <v>-220000000</v>
      </c>
      <c r="AH19" s="177">
        <f>Q78-$O78</f>
        <v>-1260000000</v>
      </c>
      <c r="AI19" s="177">
        <f>R78-$O78</f>
        <v>266000000</v>
      </c>
      <c r="AJ19" s="177">
        <f>S78-$O78</f>
        <v>275000000</v>
      </c>
      <c r="AK19" s="45"/>
      <c r="AL19" s="8" t="s">
        <v>64</v>
      </c>
      <c r="AM19" s="33">
        <f t="shared" si="1"/>
        <v>220000000</v>
      </c>
      <c r="AN19" s="57"/>
      <c r="AO19" s="33">
        <f t="shared" si="0"/>
        <v>-1040000000</v>
      </c>
      <c r="AP19" s="33">
        <f t="shared" si="0"/>
        <v>486000000</v>
      </c>
      <c r="AQ19" s="34">
        <f t="shared" si="0"/>
        <v>495000000</v>
      </c>
      <c r="AR19" s="45"/>
      <c r="AS19" s="8" t="s">
        <v>64</v>
      </c>
      <c r="AT19" s="33">
        <f>O78-$Q78</f>
        <v>1260000000</v>
      </c>
      <c r="AU19" s="33">
        <f>P78-$Q78</f>
        <v>1040000000</v>
      </c>
      <c r="AV19" s="57"/>
      <c r="AW19" s="33">
        <f>R78-$Q78</f>
        <v>1526000000</v>
      </c>
      <c r="AX19" s="34">
        <f>S78-$Q78</f>
        <v>1535000000</v>
      </c>
      <c r="AY19" s="45"/>
      <c r="AZ19" s="8" t="s">
        <v>64</v>
      </c>
      <c r="BA19" s="33">
        <f>O78-$R78</f>
        <v>-266000000</v>
      </c>
      <c r="BB19" s="33">
        <f>P78-$R78</f>
        <v>-486000000</v>
      </c>
      <c r="BC19" s="33">
        <f>Q78-$R78</f>
        <v>-1526000000</v>
      </c>
      <c r="BD19" s="57"/>
      <c r="BE19" s="34">
        <f>S78-$R78</f>
        <v>9000000</v>
      </c>
      <c r="BF19" s="44"/>
      <c r="BG19" s="8" t="s">
        <v>64</v>
      </c>
      <c r="BH19" s="33">
        <f t="shared" si="2"/>
        <v>-275000000</v>
      </c>
      <c r="BI19" s="33">
        <f t="shared" si="3"/>
        <v>-495000000</v>
      </c>
      <c r="BJ19" s="33">
        <f t="shared" si="4"/>
        <v>-1535000000</v>
      </c>
      <c r="BK19" s="33">
        <f>R78-$S78</f>
        <v>-9000000</v>
      </c>
      <c r="BL19" s="59"/>
      <c r="BM19" s="65"/>
      <c r="BN19" s="3"/>
      <c r="BO19" s="3"/>
      <c r="BQ19" s="16"/>
      <c r="BR19" s="229"/>
      <c r="BS19" s="16"/>
      <c r="BT19" s="184" t="s">
        <v>2</v>
      </c>
      <c r="BU19" s="183">
        <f>AM67</f>
        <v>0.69437681496774739</v>
      </c>
      <c r="BV19" s="182"/>
      <c r="BW19" s="119">
        <f>AO67</f>
        <v>0</v>
      </c>
      <c r="BX19" s="119">
        <f t="shared" ref="BX19:BY19" si="9">AP67</f>
        <v>0</v>
      </c>
      <c r="BY19" s="119">
        <f t="shared" si="9"/>
        <v>0</v>
      </c>
      <c r="BZ19" s="17"/>
      <c r="CA19" s="17"/>
      <c r="CB19" s="17"/>
      <c r="CC19" s="16"/>
      <c r="CD19" s="16"/>
      <c r="CL19" s="229"/>
      <c r="CM19" s="16"/>
      <c r="CN19" s="184" t="s">
        <v>2</v>
      </c>
      <c r="CO19" s="183">
        <v>0.69437681496774739</v>
      </c>
      <c r="CP19" s="182"/>
      <c r="CQ19" s="119">
        <v>0</v>
      </c>
      <c r="CR19" s="119">
        <v>0</v>
      </c>
      <c r="CS19" s="119">
        <v>0</v>
      </c>
      <c r="CT19" s="17"/>
      <c r="CU19" s="17"/>
      <c r="CV19" s="17"/>
      <c r="CW19" s="16"/>
      <c r="CX19" s="16"/>
    </row>
    <row r="20" spans="3:102" ht="15.75" customHeight="1">
      <c r="C20" s="16"/>
      <c r="D20" s="8" t="s">
        <v>65</v>
      </c>
      <c r="E20" s="33">
        <f xml:space="preserve"> $O85 * MAX(ABS($O75),ABS(P75))</f>
        <v>0.2135</v>
      </c>
      <c r="F20" s="33">
        <f t="shared" si="6"/>
        <v>0.2</v>
      </c>
      <c r="G20" s="33">
        <f t="shared" si="7"/>
        <v>0.2</v>
      </c>
      <c r="H20" s="34">
        <f t="shared" si="8"/>
        <v>0.32300000000000001</v>
      </c>
      <c r="I20" s="17"/>
      <c r="J20" s="17"/>
      <c r="K20" s="5"/>
      <c r="L20" s="33"/>
      <c r="M20" s="33"/>
      <c r="N20" s="8" t="s">
        <v>65</v>
      </c>
      <c r="O20" s="33">
        <f>$O85*MAX(ABS($P75),ABS(O75))</f>
        <v>0.2135</v>
      </c>
      <c r="P20" s="33">
        <f>$O85*MAX(ABS($P75),ABS(Q75))</f>
        <v>0.2135</v>
      </c>
      <c r="Q20" s="33">
        <f>$O85*MAX(ABS($P75),ABS(R75))</f>
        <v>0.2135</v>
      </c>
      <c r="R20" s="34">
        <f>$O85*MAX(ABS($P75),ABS(S75))</f>
        <v>0.32300000000000001</v>
      </c>
      <c r="S20" s="16"/>
      <c r="T20" s="16"/>
      <c r="AB20" s="3"/>
      <c r="AC20" s="255"/>
      <c r="AD20" s="45"/>
      <c r="AE20" s="12" t="s">
        <v>12</v>
      </c>
      <c r="AF20" s="176"/>
      <c r="AG20" s="177">
        <f>P79-$O79</f>
        <v>-3.2000000000000028</v>
      </c>
      <c r="AH20" s="177">
        <f>Q79-$O79</f>
        <v>9.2999999999999989</v>
      </c>
      <c r="AI20" s="177">
        <f>R79-$O79</f>
        <v>3.3999999999999986</v>
      </c>
      <c r="AJ20" s="177">
        <f>S79-$O79</f>
        <v>-11.399999999999999</v>
      </c>
      <c r="AK20" s="45"/>
      <c r="AL20" s="10" t="s">
        <v>12</v>
      </c>
      <c r="AM20" s="35">
        <f t="shared" si="1"/>
        <v>3.2000000000000028</v>
      </c>
      <c r="AN20" s="58"/>
      <c r="AO20" s="35">
        <f t="shared" si="0"/>
        <v>12.500000000000002</v>
      </c>
      <c r="AP20" s="35">
        <f t="shared" si="0"/>
        <v>6.6000000000000014</v>
      </c>
      <c r="AQ20" s="36">
        <f t="shared" si="0"/>
        <v>-8.1999999999999957</v>
      </c>
      <c r="AR20" s="45"/>
      <c r="AS20" s="10" t="s">
        <v>12</v>
      </c>
      <c r="AT20" s="35">
        <f>O79-$Q79</f>
        <v>-9.2999999999999989</v>
      </c>
      <c r="AU20" s="35">
        <f>P79-$Q79</f>
        <v>-12.500000000000002</v>
      </c>
      <c r="AV20" s="58"/>
      <c r="AW20" s="35">
        <f>R79-$Q79</f>
        <v>-5.9</v>
      </c>
      <c r="AX20" s="36">
        <f>S79-$Q79</f>
        <v>-20.699999999999996</v>
      </c>
      <c r="AY20" s="45"/>
      <c r="AZ20" s="10" t="s">
        <v>12</v>
      </c>
      <c r="BA20" s="35">
        <f>O79-$R79</f>
        <v>-3.3999999999999986</v>
      </c>
      <c r="BB20" s="35">
        <f>P79-$R79</f>
        <v>-6.6000000000000014</v>
      </c>
      <c r="BC20" s="35">
        <f>Q79-$R79</f>
        <v>5.9</v>
      </c>
      <c r="BD20" s="58"/>
      <c r="BE20" s="36">
        <f>S79-$R79</f>
        <v>-14.799999999999997</v>
      </c>
      <c r="BF20" s="44"/>
      <c r="BG20" s="10" t="s">
        <v>12</v>
      </c>
      <c r="BH20" s="35">
        <f t="shared" si="2"/>
        <v>11.399999999999999</v>
      </c>
      <c r="BI20" s="35">
        <f t="shared" si="3"/>
        <v>8.1999999999999957</v>
      </c>
      <c r="BJ20" s="35">
        <f t="shared" si="4"/>
        <v>20.699999999999996</v>
      </c>
      <c r="BK20" s="35">
        <f>R79-$S79</f>
        <v>14.799999999999997</v>
      </c>
      <c r="BL20" s="60"/>
      <c r="BM20" s="65"/>
      <c r="BN20" s="3"/>
      <c r="BO20" s="3"/>
      <c r="BQ20" s="16"/>
      <c r="BR20" s="229"/>
      <c r="BS20" s="16"/>
      <c r="BT20" s="184" t="s">
        <v>3</v>
      </c>
      <c r="BU20" s="119">
        <f>AT67</f>
        <v>0</v>
      </c>
      <c r="BV20" s="119">
        <f>AU67</f>
        <v>0</v>
      </c>
      <c r="BW20" s="182"/>
      <c r="BX20" s="119">
        <f>AW67</f>
        <v>0</v>
      </c>
      <c r="BY20" s="119">
        <f>AX67</f>
        <v>0</v>
      </c>
      <c r="BZ20" s="17"/>
      <c r="CA20" s="17"/>
      <c r="CB20" s="17"/>
      <c r="CC20" s="16"/>
      <c r="CD20" s="16"/>
      <c r="CL20" s="229"/>
      <c r="CM20" s="16"/>
      <c r="CN20" s="184" t="s">
        <v>3</v>
      </c>
      <c r="CO20" s="119">
        <v>0</v>
      </c>
      <c r="CP20" s="119">
        <v>0</v>
      </c>
      <c r="CQ20" s="182"/>
      <c r="CR20" s="119">
        <v>0</v>
      </c>
      <c r="CS20" s="119">
        <v>0</v>
      </c>
      <c r="CT20" s="17"/>
      <c r="CU20" s="17"/>
      <c r="CV20" s="17"/>
      <c r="CW20" s="16"/>
      <c r="CX20" s="16"/>
    </row>
    <row r="21" spans="3:102" ht="15.75">
      <c r="C21" s="16"/>
      <c r="D21" s="8" t="s">
        <v>9</v>
      </c>
      <c r="E21" s="33">
        <f xml:space="preserve"> $O86 * MAX(ABS($O76),ABS(P76))</f>
        <v>30900</v>
      </c>
      <c r="F21" s="33">
        <f t="shared" si="6"/>
        <v>30900</v>
      </c>
      <c r="G21" s="33">
        <f t="shared" si="7"/>
        <v>41100</v>
      </c>
      <c r="H21" s="34">
        <f t="shared" si="8"/>
        <v>33200</v>
      </c>
      <c r="I21" s="17"/>
      <c r="J21" s="17"/>
      <c r="K21" s="5"/>
      <c r="L21" s="33"/>
      <c r="M21" s="33"/>
      <c r="N21" s="8" t="s">
        <v>9</v>
      </c>
      <c r="O21" s="33">
        <f>$O86*MAX(ABS($P76),ABS(O76))</f>
        <v>30900</v>
      </c>
      <c r="P21" s="33">
        <f>$O86*MAX(ABS($P76),ABS(Q76))</f>
        <v>30200</v>
      </c>
      <c r="Q21" s="33">
        <f>$O86*MAX(ABS($P76),ABS(R76))</f>
        <v>41100</v>
      </c>
      <c r="R21" s="34">
        <f>$O86*MAX(ABS($P76),ABS(S76))</f>
        <v>33200</v>
      </c>
      <c r="S21" s="16"/>
      <c r="T21" s="16"/>
      <c r="AB21" s="3"/>
      <c r="AC21" s="68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4"/>
      <c r="BG21" s="45"/>
      <c r="BH21" s="45"/>
      <c r="BI21" s="45"/>
      <c r="BJ21" s="45"/>
      <c r="BK21" s="45"/>
      <c r="BL21" s="45"/>
      <c r="BM21" s="65"/>
      <c r="BN21" s="3"/>
      <c r="BO21" s="3"/>
      <c r="BQ21" s="16"/>
      <c r="BR21" s="229"/>
      <c r="BS21" s="16"/>
      <c r="BT21" s="184" t="s">
        <v>4</v>
      </c>
      <c r="BU21" s="119">
        <f>BA67</f>
        <v>0.83645985401459855</v>
      </c>
      <c r="BV21" s="119">
        <f t="shared" ref="BV21:BW21" si="10">BB67</f>
        <v>0.81699513381995137</v>
      </c>
      <c r="BW21" s="119">
        <f t="shared" si="10"/>
        <v>0</v>
      </c>
      <c r="BX21" s="182"/>
      <c r="BY21" s="119">
        <f>BE67</f>
        <v>0.90941644280429457</v>
      </c>
      <c r="BZ21" s="17"/>
      <c r="CA21" s="17"/>
      <c r="CB21" s="17"/>
      <c r="CC21" s="16"/>
      <c r="CD21" s="16"/>
      <c r="CL21" s="229"/>
      <c r="CM21" s="16"/>
      <c r="CN21" s="184" t="s">
        <v>4</v>
      </c>
      <c r="CO21" s="119">
        <v>0.83645985401459855</v>
      </c>
      <c r="CP21" s="119">
        <v>0.81699513381995137</v>
      </c>
      <c r="CQ21" s="119">
        <v>0</v>
      </c>
      <c r="CR21" s="182"/>
      <c r="CS21" s="119">
        <v>0.90941644280429457</v>
      </c>
      <c r="CT21" s="17"/>
      <c r="CU21" s="17"/>
      <c r="CV21" s="17"/>
      <c r="CW21" s="16"/>
      <c r="CX21" s="16"/>
    </row>
    <row r="22" spans="3:102" ht="15.75">
      <c r="C22" s="16"/>
      <c r="D22" s="8" t="s">
        <v>66</v>
      </c>
      <c r="E22" s="33">
        <f xml:space="preserve"> $O87 * MAX(ABS($O77),ABS(P77))</f>
        <v>9.3749999999999997E-3</v>
      </c>
      <c r="F22" s="33">
        <f t="shared" si="6"/>
        <v>2.265E-2</v>
      </c>
      <c r="G22" s="33">
        <f t="shared" si="7"/>
        <v>7.6199999999999992E-3</v>
      </c>
      <c r="H22" s="34">
        <f t="shared" si="8"/>
        <v>7.6199999999999992E-3</v>
      </c>
      <c r="I22" s="17"/>
      <c r="J22" s="17"/>
      <c r="K22" s="5"/>
      <c r="L22" s="33"/>
      <c r="M22" s="33"/>
      <c r="N22" s="8" t="s">
        <v>66</v>
      </c>
      <c r="O22" s="33">
        <f>$O87*MAX(ABS($P77),ABS(O77))</f>
        <v>9.3749999999999997E-3</v>
      </c>
      <c r="P22" s="33">
        <f>$O87*MAX(ABS($P77),ABS(Q77))</f>
        <v>2.265E-2</v>
      </c>
      <c r="Q22" s="33">
        <f>$O87*MAX(ABS($P77),ABS(R77))</f>
        <v>9.3749999999999997E-3</v>
      </c>
      <c r="R22" s="34">
        <f>$O87*MAX(ABS($P77),ABS(S77))</f>
        <v>9.3749999999999997E-3</v>
      </c>
      <c r="S22" s="16"/>
      <c r="T22" s="16"/>
      <c r="AB22" s="3"/>
      <c r="AC22" s="68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4"/>
      <c r="BG22" s="45"/>
      <c r="BH22" s="45"/>
      <c r="BI22" s="45"/>
      <c r="BJ22" s="45"/>
      <c r="BK22" s="45"/>
      <c r="BL22" s="45"/>
      <c r="BM22" s="65"/>
      <c r="BN22" s="3"/>
      <c r="BO22" s="3"/>
      <c r="BQ22" s="16"/>
      <c r="BR22" s="229"/>
      <c r="BS22" s="16"/>
      <c r="BT22" s="184" t="s">
        <v>67</v>
      </c>
      <c r="BU22" s="119">
        <f>BH67</f>
        <v>0.56790540540540535</v>
      </c>
      <c r="BV22" s="119">
        <f t="shared" ref="BV22:BX22" si="11">BI67</f>
        <v>0.59649425287356328</v>
      </c>
      <c r="BW22" s="119">
        <f t="shared" si="11"/>
        <v>0</v>
      </c>
      <c r="BX22" s="119">
        <f>BK67</f>
        <v>0.4182312925170068</v>
      </c>
      <c r="BY22" s="182"/>
      <c r="BZ22" s="5"/>
      <c r="CA22" s="5"/>
      <c r="CB22" s="17"/>
      <c r="CC22" s="16"/>
      <c r="CD22" s="16"/>
      <c r="CL22" s="229"/>
      <c r="CM22" s="16"/>
      <c r="CN22" s="184" t="s">
        <v>67</v>
      </c>
      <c r="CO22" s="119">
        <v>0.56790540540540535</v>
      </c>
      <c r="CP22" s="119">
        <v>0.59649425287356328</v>
      </c>
      <c r="CQ22" s="119">
        <v>0</v>
      </c>
      <c r="CR22" s="119">
        <v>0.4182312925170068</v>
      </c>
      <c r="CS22" s="182"/>
      <c r="CT22" s="5"/>
      <c r="CU22" s="5"/>
      <c r="CV22" s="17"/>
      <c r="CW22" s="16"/>
      <c r="CX22" s="16"/>
    </row>
    <row r="23" spans="3:102" ht="15.75" customHeight="1">
      <c r="C23" s="16"/>
      <c r="D23" s="8" t="s">
        <v>68</v>
      </c>
      <c r="E23" s="33">
        <f xml:space="preserve"> $O88 * MAX(ABS($O78),ABS(P78))</f>
        <v>192000000</v>
      </c>
      <c r="F23" s="33">
        <f t="shared" si="6"/>
        <v>348000000</v>
      </c>
      <c r="G23" s="33">
        <f t="shared" si="7"/>
        <v>159000000</v>
      </c>
      <c r="H23" s="34">
        <f t="shared" si="8"/>
        <v>159000000</v>
      </c>
      <c r="I23" s="17"/>
      <c r="J23" s="17"/>
      <c r="K23" s="5"/>
      <c r="L23" s="33"/>
      <c r="M23" s="33"/>
      <c r="N23" s="8" t="s">
        <v>68</v>
      </c>
      <c r="O23" s="33">
        <f>$O88*MAX(ABS($P78),ABS(O78))</f>
        <v>192000000</v>
      </c>
      <c r="P23" s="33">
        <f>$O88*MAX(ABS($P78),ABS(Q78))</f>
        <v>348000000</v>
      </c>
      <c r="Q23" s="33">
        <f>$O88*MAX(ABS($P78),ABS(R78))</f>
        <v>192000000</v>
      </c>
      <c r="R23" s="34">
        <f>$O88*MAX(ABS($P78),ABS(S78))</f>
        <v>192000000</v>
      </c>
      <c r="S23" s="16"/>
      <c r="T23" s="16"/>
      <c r="AB23" s="3"/>
      <c r="AC23" s="255" t="s">
        <v>69</v>
      </c>
      <c r="AD23" s="45"/>
      <c r="AE23" s="12" t="s">
        <v>70</v>
      </c>
      <c r="AF23" s="12" t="s">
        <v>1</v>
      </c>
      <c r="AG23" s="12" t="s">
        <v>2</v>
      </c>
      <c r="AH23" s="12" t="s">
        <v>3</v>
      </c>
      <c r="AI23" s="12" t="s">
        <v>4</v>
      </c>
      <c r="AJ23" s="12" t="s">
        <v>5</v>
      </c>
      <c r="AK23" s="45"/>
      <c r="AL23" s="41" t="s">
        <v>71</v>
      </c>
      <c r="AM23" s="42" t="s">
        <v>1</v>
      </c>
      <c r="AN23" s="42" t="s">
        <v>2</v>
      </c>
      <c r="AO23" s="42" t="s">
        <v>3</v>
      </c>
      <c r="AP23" s="42" t="s">
        <v>4</v>
      </c>
      <c r="AQ23" s="43" t="s">
        <v>5</v>
      </c>
      <c r="AR23" s="45"/>
      <c r="AS23" s="41" t="s">
        <v>72</v>
      </c>
      <c r="AT23" s="42" t="s">
        <v>1</v>
      </c>
      <c r="AU23" s="42" t="s">
        <v>2</v>
      </c>
      <c r="AV23" s="42" t="s">
        <v>3</v>
      </c>
      <c r="AW23" s="42" t="s">
        <v>4</v>
      </c>
      <c r="AX23" s="43" t="s">
        <v>5</v>
      </c>
      <c r="AY23" s="45"/>
      <c r="AZ23" s="41" t="s">
        <v>73</v>
      </c>
      <c r="BA23" s="42" t="s">
        <v>1</v>
      </c>
      <c r="BB23" s="42" t="s">
        <v>2</v>
      </c>
      <c r="BC23" s="42" t="s">
        <v>3</v>
      </c>
      <c r="BD23" s="42" t="s">
        <v>4</v>
      </c>
      <c r="BE23" s="43" t="s">
        <v>5</v>
      </c>
      <c r="BF23" s="44"/>
      <c r="BG23" s="41" t="s">
        <v>73</v>
      </c>
      <c r="BH23" s="42" t="s">
        <v>1</v>
      </c>
      <c r="BI23" s="42" t="s">
        <v>2</v>
      </c>
      <c r="BJ23" s="42" t="s">
        <v>3</v>
      </c>
      <c r="BK23" s="42" t="s">
        <v>4</v>
      </c>
      <c r="BL23" s="43" t="s">
        <v>5</v>
      </c>
      <c r="BM23" s="65"/>
      <c r="BN23" s="3"/>
      <c r="BO23" s="3"/>
      <c r="BQ23" s="16"/>
      <c r="BR23" s="229"/>
      <c r="BS23" s="16"/>
      <c r="BT23" s="17"/>
      <c r="BU23" s="17"/>
      <c r="BV23" s="17"/>
      <c r="BW23" s="17"/>
      <c r="BX23" s="17"/>
      <c r="BY23" s="17"/>
      <c r="BZ23" s="5"/>
      <c r="CA23" s="5"/>
      <c r="CB23" s="5"/>
      <c r="CC23" s="16"/>
      <c r="CD23" s="16"/>
      <c r="CL23" s="229"/>
      <c r="CM23" s="16"/>
      <c r="CN23" s="17"/>
      <c r="CO23" s="17"/>
      <c r="CP23" s="17"/>
      <c r="CQ23" s="17"/>
      <c r="CR23" s="17"/>
      <c r="CS23" s="17"/>
      <c r="CT23" s="5"/>
      <c r="CU23" s="5"/>
      <c r="CV23" s="5"/>
      <c r="CW23" s="16"/>
      <c r="CX23" s="16"/>
    </row>
    <row r="24" spans="3:102" ht="15.75" customHeight="1">
      <c r="C24" s="16"/>
      <c r="D24" s="10" t="s">
        <v>12</v>
      </c>
      <c r="E24" s="33">
        <f xml:space="preserve"> $O89 * MAX(ABS($O79),ABS(P79))</f>
        <v>2.66</v>
      </c>
      <c r="F24" s="33">
        <f t="shared" si="6"/>
        <v>2.34</v>
      </c>
      <c r="G24" s="33">
        <f t="shared" si="7"/>
        <v>2.34</v>
      </c>
      <c r="H24" s="34">
        <f t="shared" si="8"/>
        <v>3.48</v>
      </c>
      <c r="I24" s="17"/>
      <c r="J24" s="17"/>
      <c r="K24" s="5"/>
      <c r="L24" s="33"/>
      <c r="M24" s="33"/>
      <c r="N24" s="10" t="s">
        <v>12</v>
      </c>
      <c r="O24" s="33">
        <f>$O89*MAX(ABS($P79),ABS(O79))</f>
        <v>2.66</v>
      </c>
      <c r="P24" s="33">
        <f>$O89*MAX(ABS($P79),ABS(Q79))</f>
        <v>2.66</v>
      </c>
      <c r="Q24" s="33">
        <f>$O89*MAX(ABS($P79),ABS(R79))</f>
        <v>2.66</v>
      </c>
      <c r="R24" s="34">
        <f>$O89*MAX(ABS($P79),ABS(S79))</f>
        <v>3.48</v>
      </c>
      <c r="S24" s="16"/>
      <c r="T24" s="16"/>
      <c r="AB24" s="3"/>
      <c r="AC24" s="255"/>
      <c r="AD24" s="45"/>
      <c r="AE24" s="12" t="s">
        <v>6</v>
      </c>
      <c r="AF24" s="176"/>
      <c r="AG24" s="6">
        <f>IF(AG14&lt;=E18,1,IF(AG14&gt;E26,0,(E26-AG14)/(E26-E18)))</f>
        <v>0.6853932584269663</v>
      </c>
      <c r="AH24" s="6">
        <f t="shared" ref="AH24:AJ24" si="12">IF(AH14&lt;=F18,1,IF(AH14&gt;F26,0,(F26-AH14)/(F26-F18)))</f>
        <v>0</v>
      </c>
      <c r="AI24" s="6">
        <f t="shared" si="12"/>
        <v>1</v>
      </c>
      <c r="AJ24" s="6">
        <f t="shared" si="12"/>
        <v>1</v>
      </c>
      <c r="AK24" s="45"/>
      <c r="AL24" s="8" t="s">
        <v>6</v>
      </c>
      <c r="AM24" s="5">
        <f>IF(AM14&lt;=O18,1,IF(AM14&gt;O26,0,(O26-AM14)/(O26-O18)))</f>
        <v>1</v>
      </c>
      <c r="AN24" s="69"/>
      <c r="AO24" s="5">
        <f>IF(AO14&lt;=P18,1,IF(AO14&gt;P26,0,(P26-AO14)/(P26-P18)))</f>
        <v>0</v>
      </c>
      <c r="AP24" s="5">
        <f t="shared" ref="AP24:AQ30" si="13">IF(AP14&lt;=Q18,1,IF(AP14&gt;Q26,0,(Q26-AP14)/(Q26-Q18)))</f>
        <v>1</v>
      </c>
      <c r="AQ24" s="9">
        <f t="shared" si="13"/>
        <v>1</v>
      </c>
      <c r="AR24" s="45"/>
      <c r="AS24" s="8" t="s">
        <v>6</v>
      </c>
      <c r="AT24" s="5">
        <f>IF(AT14&lt;=E47,1,IF(AT14&gt;E55,0,(E55-AT14)/(E55-E47)))</f>
        <v>1</v>
      </c>
      <c r="AU24" s="5">
        <f>IF(AU14&lt;=F47,1,IF(AU14&gt;F55,0,(F55-AU14)/(F55-F47)))</f>
        <v>1</v>
      </c>
      <c r="AV24" s="69"/>
      <c r="AW24" s="5">
        <f>IF(AW14&lt;=G47,1,IF(AW14&gt;G55,0,(G55-AW14)/(G55-G47)))</f>
        <v>1</v>
      </c>
      <c r="AX24" s="9">
        <f>IF(AX14&lt;=H47,1,IF(AX14&gt;H55,0,(H55-AX14)/(H55-H47)))</f>
        <v>1</v>
      </c>
      <c r="AY24" s="45"/>
      <c r="AZ24" s="8" t="s">
        <v>6</v>
      </c>
      <c r="BA24" s="5">
        <f>IF(BA14&lt;=O47,1,IF(BA14&gt;O55,0,(O55-BA14)/(O55-O47)))</f>
        <v>0</v>
      </c>
      <c r="BB24" s="5">
        <f t="shared" ref="BB24:BC30" si="14">IF(BB14&lt;=P47,1,IF(BB14&gt;P55,0,(P55-BB14)/(P55-P47)))</f>
        <v>0</v>
      </c>
      <c r="BC24" s="5">
        <f t="shared" si="14"/>
        <v>0</v>
      </c>
      <c r="BD24" s="69"/>
      <c r="BE24" s="9">
        <f>IF(BE14&lt;=R47,1,IF(BE14&gt;R55,0,(R55-BE14)/(R55-R47)))</f>
        <v>0.62639405204460963</v>
      </c>
      <c r="BF24" s="44"/>
      <c r="BG24" s="8" t="s">
        <v>6</v>
      </c>
      <c r="BH24" s="5">
        <f>IF(BH14&lt;=E76,1,IF(BH14&gt;E84,0,(E84-BH14)/(E84-E76)))</f>
        <v>0.50900900900900903</v>
      </c>
      <c r="BI24" s="5">
        <f t="shared" ref="BI24:BK30" si="15">IF(BI14&lt;=F76,1,IF(BI14&gt;F84,0,(F84-BI14)/(F84-F76)))</f>
        <v>0</v>
      </c>
      <c r="BJ24" s="5">
        <f t="shared" si="15"/>
        <v>0</v>
      </c>
      <c r="BK24" s="5">
        <f t="shared" si="15"/>
        <v>1</v>
      </c>
      <c r="BL24" s="70"/>
      <c r="BM24" s="65"/>
      <c r="BN24" s="3"/>
      <c r="BO24" s="3"/>
      <c r="BQ24" s="16"/>
      <c r="BR24" s="229"/>
      <c r="BS24" s="16"/>
      <c r="BT24" s="185" t="s">
        <v>74</v>
      </c>
      <c r="BU24" s="62">
        <f>MAX(BU18:BY22)</f>
        <v>0.98584269662921342</v>
      </c>
      <c r="BV24" s="17"/>
      <c r="BW24" s="17"/>
      <c r="BX24" s="17"/>
      <c r="BY24" s="17"/>
      <c r="BZ24" s="5"/>
      <c r="CA24" s="5"/>
      <c r="CB24" s="5"/>
      <c r="CC24" s="4"/>
      <c r="CD24" s="16"/>
      <c r="CL24" s="229"/>
      <c r="CM24" s="16"/>
      <c r="CN24" s="185" t="s">
        <v>74</v>
      </c>
      <c r="CO24" s="62">
        <f>MAX(CO18:CS22)</f>
        <v>0.98584269662921342</v>
      </c>
      <c r="CP24" s="17"/>
      <c r="CQ24" s="17"/>
      <c r="CR24" s="17"/>
      <c r="CS24" s="17"/>
      <c r="CT24" s="5"/>
      <c r="CU24" s="5"/>
      <c r="CV24" s="5"/>
      <c r="CW24" s="4"/>
      <c r="CX24" s="16"/>
    </row>
    <row r="25" spans="3:102" ht="15.75">
      <c r="C25" s="16"/>
      <c r="D25" s="237" t="s">
        <v>75</v>
      </c>
      <c r="E25" s="238"/>
      <c r="F25" s="238"/>
      <c r="G25" s="238"/>
      <c r="H25" s="239"/>
      <c r="I25" s="17"/>
      <c r="J25" s="17"/>
      <c r="K25" s="29"/>
      <c r="L25" s="29"/>
      <c r="M25" s="29"/>
      <c r="N25" s="237" t="s">
        <v>76</v>
      </c>
      <c r="O25" s="238"/>
      <c r="P25" s="238"/>
      <c r="Q25" s="238"/>
      <c r="R25" s="239"/>
      <c r="S25" s="16"/>
      <c r="T25" s="16"/>
      <c r="AB25" s="3"/>
      <c r="AC25" s="255"/>
      <c r="AD25" s="45"/>
      <c r="AE25" s="12" t="s">
        <v>7</v>
      </c>
      <c r="AF25" s="176"/>
      <c r="AG25" s="6">
        <f>IF(AG15&lt;=E19,1,IF(AG15&gt;E27,0,(E27-AG15)/(E27-E19)))</f>
        <v>1</v>
      </c>
      <c r="AH25" s="6">
        <f t="shared" ref="AH25:AH30" si="16">IF(AH15&lt;=F19,1,IF(AH15&gt;F27,0,(F27-AH15)/(F27-F19)))</f>
        <v>0</v>
      </c>
      <c r="AI25" s="6">
        <f t="shared" ref="AI25:AI30" si="17">IF(AI15&lt;=G19,1,IF(AI15&gt;G27,0,(G27-AI15)/(G27-G19)))</f>
        <v>0.45467224546722501</v>
      </c>
      <c r="AJ25" s="6">
        <f t="shared" ref="AJ25:AJ30" si="18">IF(AJ15&lt;=H19,1,IF(AJ15&gt;H27,0,(H27-AJ15)/(H27-H19)))</f>
        <v>1</v>
      </c>
      <c r="AK25" s="45"/>
      <c r="AL25" s="8" t="s">
        <v>7</v>
      </c>
      <c r="AM25" s="5">
        <f t="shared" ref="AM25:AM30" si="19">IF(AM15&lt;=O19,1,IF(AM15&gt;O27,0,(O27-AM15)/(O27-O19)))</f>
        <v>0</v>
      </c>
      <c r="AN25" s="69"/>
      <c r="AO25" s="5">
        <f t="shared" ref="AO25:AO30" si="20">IF(AO15&lt;=P19,1,IF(AO15&gt;P27,0,(P27-AO15)/(P27-P19)))</f>
        <v>0</v>
      </c>
      <c r="AP25" s="5">
        <f t="shared" si="13"/>
        <v>0</v>
      </c>
      <c r="AQ25" s="9">
        <f t="shared" si="13"/>
        <v>0</v>
      </c>
      <c r="AR25" s="45"/>
      <c r="AS25" s="8" t="s">
        <v>7</v>
      </c>
      <c r="AT25" s="5">
        <f t="shared" ref="AT25:AU25" si="21">IF(AT15&lt;=E48,1,IF(AT15&gt;E56,0,(E56-AT15)/(E56-E48)))</f>
        <v>1</v>
      </c>
      <c r="AU25" s="5">
        <f t="shared" si="21"/>
        <v>1</v>
      </c>
      <c r="AV25" s="69"/>
      <c r="AW25" s="5">
        <f t="shared" ref="AW25:AX25" si="22">IF(AW15&lt;=G48,1,IF(AW15&gt;G56,0,(G56-AW15)/(G56-G48)))</f>
        <v>1</v>
      </c>
      <c r="AX25" s="9">
        <f t="shared" si="22"/>
        <v>1</v>
      </c>
      <c r="AY25" s="45"/>
      <c r="AZ25" s="8" t="s">
        <v>7</v>
      </c>
      <c r="BA25" s="5">
        <f t="shared" ref="BA25:BA30" si="23">IF(BA15&lt;=O48,1,IF(BA15&gt;O56,0,(O56-BA15)/(O56-O48)))</f>
        <v>1</v>
      </c>
      <c r="BB25" s="5">
        <f t="shared" si="14"/>
        <v>1</v>
      </c>
      <c r="BC25" s="5">
        <f t="shared" si="14"/>
        <v>0.17670682730923659</v>
      </c>
      <c r="BD25" s="69"/>
      <c r="BE25" s="9">
        <f t="shared" ref="BE25:BE30" si="24">IF(BE15&lt;=R48,1,IF(BE15&gt;R56,0,(R56-BE15)/(R56-R48)))</f>
        <v>1</v>
      </c>
      <c r="BF25" s="44"/>
      <c r="BG25" s="8" t="s">
        <v>7</v>
      </c>
      <c r="BH25" s="5">
        <f t="shared" ref="BH25:BH30" si="25">IF(BH15&lt;=E77,1,IF(BH15&gt;E85,0,(E85-BH15)/(E85-E77)))</f>
        <v>1</v>
      </c>
      <c r="BI25" s="5">
        <f t="shared" si="15"/>
        <v>1</v>
      </c>
      <c r="BJ25" s="5">
        <f t="shared" si="15"/>
        <v>0</v>
      </c>
      <c r="BK25" s="5">
        <f t="shared" si="15"/>
        <v>0.31292517006802728</v>
      </c>
      <c r="BL25" s="70"/>
      <c r="BM25" s="65"/>
      <c r="BN25" s="3"/>
      <c r="BO25" s="3"/>
      <c r="BQ25" s="16"/>
      <c r="BR25" s="229"/>
      <c r="BS25" s="16"/>
      <c r="BT25" s="185" t="s">
        <v>77</v>
      </c>
      <c r="BU25" s="62">
        <f>0.3-(0.15*BU24)</f>
        <v>0.15212359550561799</v>
      </c>
      <c r="BV25" s="17"/>
      <c r="BW25" s="17"/>
      <c r="BX25" s="17"/>
      <c r="BY25" s="17"/>
      <c r="BZ25" s="5"/>
      <c r="CA25" s="5"/>
      <c r="CB25" s="5"/>
      <c r="CC25" s="4"/>
      <c r="CD25" s="16"/>
      <c r="CL25" s="229"/>
      <c r="CM25" s="16"/>
      <c r="CN25" s="185" t="s">
        <v>77</v>
      </c>
      <c r="CO25" s="62">
        <f>0.3-(0.15*CO24)</f>
        <v>0.15212359550561799</v>
      </c>
      <c r="CP25" s="17"/>
      <c r="CQ25" s="17"/>
      <c r="CR25" s="17"/>
      <c r="CS25" s="17"/>
      <c r="CT25" s="5"/>
      <c r="CU25" s="5"/>
      <c r="CV25" s="5"/>
      <c r="CW25" s="4"/>
      <c r="CX25" s="16"/>
    </row>
    <row r="26" spans="3:102" ht="15.75">
      <c r="C26" s="16"/>
      <c r="D26" s="8" t="s">
        <v>6</v>
      </c>
      <c r="E26" s="33">
        <f>$P83*MAX(ABS($O73),ABS(P73))</f>
        <v>5340</v>
      </c>
      <c r="F26" s="33">
        <f>$P83*MAX(ABS($O73),ABS(Q73))</f>
        <v>5340</v>
      </c>
      <c r="G26" s="33">
        <f>$P83*MAX(ABS($O73),ABS(R73))</f>
        <v>8070</v>
      </c>
      <c r="H26" s="34">
        <f>$P83*MAX(ABS($O73),ABS(S73))</f>
        <v>6660</v>
      </c>
      <c r="I26" s="17"/>
      <c r="J26" s="17"/>
      <c r="K26" s="5"/>
      <c r="L26" s="33"/>
      <c r="M26" s="33"/>
      <c r="N26" s="8" t="s">
        <v>6</v>
      </c>
      <c r="O26" s="33">
        <f>$P83*MAX(ABS($P73),ABS(O73))</f>
        <v>5340</v>
      </c>
      <c r="P26" s="33">
        <f>$P83*MAX(ABS($P73),ABS(Q73))</f>
        <v>4470</v>
      </c>
      <c r="Q26" s="33">
        <f>$P83*MAX(ABS($P73),ABS(R73))</f>
        <v>8070</v>
      </c>
      <c r="R26" s="34">
        <f>$P83*MAX(ABS($P73),ABS(S73))</f>
        <v>6660</v>
      </c>
      <c r="S26" s="16"/>
      <c r="T26" s="16"/>
      <c r="AB26" s="3"/>
      <c r="AC26" s="255"/>
      <c r="AD26" s="45"/>
      <c r="AE26" s="12" t="s">
        <v>8</v>
      </c>
      <c r="AF26" s="176"/>
      <c r="AG26" s="6">
        <f t="shared" ref="AG25:AG30" si="26">IF(AG16&lt;=E20,1,IF(AG16&gt;E28,0,(E28-AG16)/(E28-E20)))</f>
        <v>1</v>
      </c>
      <c r="AH26" s="6">
        <f t="shared" si="16"/>
        <v>0</v>
      </c>
      <c r="AI26" s="6">
        <f t="shared" si="17"/>
        <v>0.91666666666666663</v>
      </c>
      <c r="AJ26" s="6">
        <f t="shared" si="18"/>
        <v>1</v>
      </c>
      <c r="AK26" s="45"/>
      <c r="AL26" s="8" t="s">
        <v>8</v>
      </c>
      <c r="AM26" s="5">
        <f t="shared" si="19"/>
        <v>0.91178766588602722</v>
      </c>
      <c r="AN26" s="69"/>
      <c r="AO26" s="5">
        <f t="shared" si="20"/>
        <v>0</v>
      </c>
      <c r="AP26" s="5">
        <f>IF(AP16&lt;=Q20,1,IF(AP16&gt;Q28,0,(Q28-AP16)/(Q28-Q20)))</f>
        <v>0.52146760343481724</v>
      </c>
      <c r="AQ26" s="9">
        <f t="shared" si="13"/>
        <v>1</v>
      </c>
      <c r="AR26" s="45"/>
      <c r="AS26" s="8" t="s">
        <v>8</v>
      </c>
      <c r="AT26" s="5">
        <f t="shared" ref="AT26:AU26" si="27">IF(AT16&lt;=E49,1,IF(AT16&gt;E57,0,(E57-AT16)/(E57-E49)))</f>
        <v>1</v>
      </c>
      <c r="AU26" s="5">
        <f t="shared" si="27"/>
        <v>1</v>
      </c>
      <c r="AV26" s="69"/>
      <c r="AW26" s="5">
        <f t="shared" ref="AW26:AX26" si="28">IF(AW16&lt;=G49,1,IF(AW16&gt;G57,0,(G57-AW16)/(G57-G49)))</f>
        <v>1</v>
      </c>
      <c r="AX26" s="9">
        <f t="shared" si="28"/>
        <v>1</v>
      </c>
      <c r="AY26" s="45"/>
      <c r="AZ26" s="8" t="s">
        <v>8</v>
      </c>
      <c r="BA26" s="5">
        <f t="shared" si="23"/>
        <v>1</v>
      </c>
      <c r="BB26" s="5">
        <f t="shared" si="14"/>
        <v>1</v>
      </c>
      <c r="BC26" s="5">
        <f t="shared" si="14"/>
        <v>0</v>
      </c>
      <c r="BD26" s="69"/>
      <c r="BE26" s="9">
        <f t="shared" si="24"/>
        <v>1</v>
      </c>
      <c r="BF26" s="45"/>
      <c r="BG26" s="8" t="s">
        <v>8</v>
      </c>
      <c r="BH26" s="5">
        <f t="shared" si="25"/>
        <v>0</v>
      </c>
      <c r="BI26" s="5">
        <f t="shared" si="15"/>
        <v>0</v>
      </c>
      <c r="BJ26" s="5">
        <f t="shared" si="15"/>
        <v>0</v>
      </c>
      <c r="BK26" s="5">
        <f t="shared" si="15"/>
        <v>0</v>
      </c>
      <c r="BL26" s="70"/>
      <c r="BM26" s="65"/>
      <c r="BN26" s="3"/>
      <c r="BO26" s="3"/>
      <c r="BQ26" s="16"/>
      <c r="BR26" s="229"/>
      <c r="BS26" s="16"/>
      <c r="BT26" s="185" t="s">
        <v>78</v>
      </c>
      <c r="BU26" s="62">
        <f>BU24-BU25</f>
        <v>0.83371910112359537</v>
      </c>
      <c r="BV26" s="5"/>
      <c r="BW26" s="5"/>
      <c r="BX26" s="5"/>
      <c r="BY26" s="17"/>
      <c r="BZ26" s="5"/>
      <c r="CA26" s="5"/>
      <c r="CB26" s="5"/>
      <c r="CC26" s="4"/>
      <c r="CD26" s="16"/>
      <c r="CL26" s="229"/>
      <c r="CM26" s="16"/>
      <c r="CN26" s="185" t="s">
        <v>78</v>
      </c>
      <c r="CO26" s="62">
        <f>CO24-CO25</f>
        <v>0.83371910112359537</v>
      </c>
      <c r="CP26" s="5"/>
      <c r="CQ26" s="5"/>
      <c r="CR26" s="5"/>
      <c r="CS26" s="17"/>
      <c r="CT26" s="5"/>
      <c r="CU26" s="5"/>
      <c r="CV26" s="5"/>
      <c r="CW26" s="4"/>
      <c r="CX26" s="16"/>
    </row>
    <row r="27" spans="3:102" ht="15.75">
      <c r="C27" s="16"/>
      <c r="D27" s="8" t="s">
        <v>7</v>
      </c>
      <c r="E27" s="33">
        <f>$P84*MAX(ABS($O74),ABS(P74))</f>
        <v>14.06</v>
      </c>
      <c r="F27" s="33">
        <f t="shared" ref="F27:F32" si="29">$P84*MAX(ABS($O74),ABS(Q74))</f>
        <v>9.56</v>
      </c>
      <c r="G27" s="33">
        <f t="shared" ref="G27:G32" si="30">$P84*MAX(ABS($O74),ABS(R74))</f>
        <v>9.56</v>
      </c>
      <c r="H27" s="34">
        <f t="shared" ref="H27:H32" si="31">$P84*MAX(ABS($O74),ABS(S74))</f>
        <v>9.8000000000000007</v>
      </c>
      <c r="I27" s="17"/>
      <c r="J27" s="17"/>
      <c r="K27" s="5"/>
      <c r="L27" s="33"/>
      <c r="M27" s="33"/>
      <c r="N27" s="8" t="s">
        <v>7</v>
      </c>
      <c r="O27" s="33">
        <f>$P84*MAX(ABS($P74),ABS(O74))</f>
        <v>14.06</v>
      </c>
      <c r="P27" s="33">
        <f>$P84*MAX(ABS($P74),ABS(Q74))</f>
        <v>14.06</v>
      </c>
      <c r="Q27" s="33">
        <f>$P84*MAX(ABS($P74),ABS(R74))</f>
        <v>14.06</v>
      </c>
      <c r="R27" s="34">
        <f>$P84*MAX(ABS($P74),ABS(S74))</f>
        <v>14.06</v>
      </c>
      <c r="S27" s="16"/>
      <c r="T27" s="16"/>
      <c r="AB27" s="3"/>
      <c r="AC27" s="255"/>
      <c r="AD27" s="45"/>
      <c r="AE27" s="12" t="s">
        <v>9</v>
      </c>
      <c r="AF27" s="176"/>
      <c r="AG27" s="6">
        <f t="shared" si="26"/>
        <v>1</v>
      </c>
      <c r="AH27" s="6">
        <f t="shared" si="16"/>
        <v>1</v>
      </c>
      <c r="AI27" s="6">
        <f t="shared" si="17"/>
        <v>1</v>
      </c>
      <c r="AJ27" s="6">
        <f t="shared" si="18"/>
        <v>1</v>
      </c>
      <c r="AK27" s="45"/>
      <c r="AL27" s="8" t="s">
        <v>9</v>
      </c>
      <c r="AM27" s="5">
        <f t="shared" si="19"/>
        <v>1</v>
      </c>
      <c r="AN27" s="69"/>
      <c r="AO27" s="5">
        <f t="shared" si="20"/>
        <v>1</v>
      </c>
      <c r="AP27" s="5">
        <f t="shared" si="13"/>
        <v>1</v>
      </c>
      <c r="AQ27" s="9">
        <f t="shared" si="13"/>
        <v>1</v>
      </c>
      <c r="AR27" s="45"/>
      <c r="AS27" s="8" t="s">
        <v>9</v>
      </c>
      <c r="AT27" s="5">
        <f t="shared" ref="AT27:AU27" si="32">IF(AT17&lt;=E50,1,IF(AT17&gt;E58,0,(E58-AT17)/(E58-E50)))</f>
        <v>1</v>
      </c>
      <c r="AU27" s="5">
        <f t="shared" si="32"/>
        <v>1</v>
      </c>
      <c r="AV27" s="69"/>
      <c r="AW27" s="5">
        <f t="shared" ref="AW27:AX27" si="33">IF(AW17&lt;=G50,1,IF(AW17&gt;G58,0,(G58-AW17)/(G58-G50)))</f>
        <v>1</v>
      </c>
      <c r="AX27" s="9">
        <f t="shared" si="33"/>
        <v>1</v>
      </c>
      <c r="AY27" s="45"/>
      <c r="AZ27" s="8" t="s">
        <v>9</v>
      </c>
      <c r="BA27" s="5">
        <f t="shared" si="23"/>
        <v>0.25912408759124089</v>
      </c>
      <c r="BB27" s="5">
        <f t="shared" si="14"/>
        <v>0.13746958637469586</v>
      </c>
      <c r="BC27" s="5">
        <f t="shared" si="14"/>
        <v>0.17396593673965938</v>
      </c>
      <c r="BD27" s="69"/>
      <c r="BE27" s="9">
        <f t="shared" si="24"/>
        <v>0.53892944038929436</v>
      </c>
      <c r="BF27" s="45"/>
      <c r="BG27" s="8" t="s">
        <v>9</v>
      </c>
      <c r="BH27" s="5">
        <f t="shared" si="25"/>
        <v>1</v>
      </c>
      <c r="BI27" s="5">
        <f t="shared" si="15"/>
        <v>1</v>
      </c>
      <c r="BJ27" s="5">
        <f t="shared" si="15"/>
        <v>1</v>
      </c>
      <c r="BK27" s="5">
        <f t="shared" si="15"/>
        <v>1</v>
      </c>
      <c r="BL27" s="70"/>
      <c r="BM27" s="65"/>
      <c r="BN27" s="3"/>
      <c r="BO27" s="3"/>
      <c r="BQ27" s="16"/>
      <c r="BR27" s="229"/>
      <c r="BS27" s="16"/>
      <c r="BT27" s="186" t="s">
        <v>79</v>
      </c>
      <c r="BU27" s="117">
        <f>BV21</f>
        <v>0.81699513381995137</v>
      </c>
      <c r="BV27" s="5"/>
      <c r="BW27" s="5"/>
      <c r="BX27" s="5"/>
      <c r="BY27" s="17"/>
      <c r="BZ27" s="5"/>
      <c r="CA27" s="5"/>
      <c r="CB27" s="5"/>
      <c r="CC27" s="4"/>
      <c r="CD27" s="16"/>
      <c r="CL27" s="229"/>
      <c r="CM27" s="16"/>
      <c r="CN27" s="186" t="s">
        <v>79</v>
      </c>
      <c r="CO27" s="117">
        <f>CP21</f>
        <v>0.81699513381995137</v>
      </c>
      <c r="CP27" s="5"/>
      <c r="CQ27" s="5"/>
      <c r="CR27" s="5"/>
      <c r="CS27" s="17"/>
      <c r="CT27" s="5"/>
      <c r="CU27" s="5"/>
      <c r="CV27" s="5"/>
      <c r="CW27" s="4"/>
      <c r="CX27" s="16"/>
    </row>
    <row r="28" spans="3:102" ht="15.75">
      <c r="C28" s="16"/>
      <c r="D28" s="8" t="s">
        <v>65</v>
      </c>
      <c r="E28" s="33">
        <f>$P85*MAX(ABS($O75),ABS(P75))</f>
        <v>0.85399999999999998</v>
      </c>
      <c r="F28" s="33">
        <f t="shared" si="29"/>
        <v>0.8</v>
      </c>
      <c r="G28" s="33">
        <f t="shared" si="30"/>
        <v>0.8</v>
      </c>
      <c r="H28" s="34">
        <f t="shared" si="31"/>
        <v>1.292</v>
      </c>
      <c r="I28" s="17"/>
      <c r="J28" s="17"/>
      <c r="K28" s="5"/>
      <c r="L28" s="33"/>
      <c r="M28" s="33"/>
      <c r="N28" s="8" t="s">
        <v>65</v>
      </c>
      <c r="O28" s="33">
        <f>$P85*MAX(ABS($P75),ABS(O75))</f>
        <v>0.85399999999999998</v>
      </c>
      <c r="P28" s="33">
        <f>$P85*MAX(ABS($P75),ABS(Q75))</f>
        <v>0.85399999999999998</v>
      </c>
      <c r="Q28" s="33">
        <f>$P85*MAX(ABS($P75),ABS(R75))</f>
        <v>0.85399999999999998</v>
      </c>
      <c r="R28" s="34">
        <f>$P85*MAX(ABS($P75),ABS(S75))</f>
        <v>1.292</v>
      </c>
      <c r="S28" s="16"/>
      <c r="T28" s="16"/>
      <c r="AB28" s="3"/>
      <c r="AC28" s="255"/>
      <c r="AD28" s="45"/>
      <c r="AE28" s="12" t="s">
        <v>63</v>
      </c>
      <c r="AF28" s="176"/>
      <c r="AG28" s="6">
        <f t="shared" si="26"/>
        <v>1</v>
      </c>
      <c r="AH28" s="6">
        <f t="shared" si="16"/>
        <v>1</v>
      </c>
      <c r="AI28" s="6">
        <f t="shared" si="17"/>
        <v>0</v>
      </c>
      <c r="AJ28" s="6">
        <f t="shared" si="18"/>
        <v>0</v>
      </c>
      <c r="AK28" s="45"/>
      <c r="AL28" s="8" t="s">
        <v>63</v>
      </c>
      <c r="AM28" s="5">
        <f t="shared" si="19"/>
        <v>0.85119999999999996</v>
      </c>
      <c r="AN28" s="69"/>
      <c r="AO28" s="5">
        <f t="shared" si="20"/>
        <v>1</v>
      </c>
      <c r="AP28" s="5">
        <f t="shared" si="13"/>
        <v>0</v>
      </c>
      <c r="AQ28" s="9">
        <f t="shared" si="13"/>
        <v>0</v>
      </c>
      <c r="AR28" s="45"/>
      <c r="AS28" s="8" t="s">
        <v>63</v>
      </c>
      <c r="AT28" s="5">
        <f t="shared" ref="AT28:AU28" si="34">IF(AT18&lt;=E51,1,IF(AT18&gt;E59,0,(E59-AT18)/(E59-E51)))</f>
        <v>0</v>
      </c>
      <c r="AU28" s="5">
        <f t="shared" si="34"/>
        <v>0</v>
      </c>
      <c r="AV28" s="69"/>
      <c r="AW28" s="5">
        <f t="shared" ref="AW28:AX28" si="35">IF(AW18&lt;=G51,1,IF(AW18&gt;G59,0,(G59-AW18)/(G59-G51)))</f>
        <v>0</v>
      </c>
      <c r="AX28" s="9">
        <f t="shared" si="35"/>
        <v>0</v>
      </c>
      <c r="AY28" s="45"/>
      <c r="AZ28" s="8" t="s">
        <v>63</v>
      </c>
      <c r="BA28" s="5">
        <f t="shared" si="23"/>
        <v>1</v>
      </c>
      <c r="BB28" s="5">
        <f t="shared" si="14"/>
        <v>1</v>
      </c>
      <c r="BC28" s="5">
        <f t="shared" si="14"/>
        <v>1</v>
      </c>
      <c r="BD28" s="69"/>
      <c r="BE28" s="9">
        <f t="shared" si="24"/>
        <v>1</v>
      </c>
      <c r="BF28" s="45"/>
      <c r="BG28" s="8" t="s">
        <v>63</v>
      </c>
      <c r="BH28" s="5">
        <f t="shared" si="25"/>
        <v>1</v>
      </c>
      <c r="BI28" s="5">
        <f t="shared" si="15"/>
        <v>1</v>
      </c>
      <c r="BJ28" s="5">
        <f t="shared" si="15"/>
        <v>1</v>
      </c>
      <c r="BK28" s="5">
        <f t="shared" si="15"/>
        <v>1</v>
      </c>
      <c r="BL28" s="70"/>
      <c r="BM28" s="65"/>
      <c r="BN28" s="3"/>
      <c r="BO28" s="3"/>
      <c r="BQ28" s="16"/>
      <c r="BR28" s="229"/>
      <c r="BS28" s="16"/>
      <c r="BT28" s="17"/>
      <c r="BU28" s="17"/>
      <c r="BV28" s="17"/>
      <c r="BW28" s="17"/>
      <c r="BX28" s="17"/>
      <c r="BY28" s="17"/>
      <c r="BZ28" s="17"/>
      <c r="CA28" s="17"/>
      <c r="CB28" s="17"/>
      <c r="CC28" s="4"/>
      <c r="CD28" s="181"/>
      <c r="CL28" s="229"/>
      <c r="CM28" s="16"/>
      <c r="CN28" s="17"/>
      <c r="CO28" s="17"/>
      <c r="CP28" s="17"/>
      <c r="CQ28" s="17"/>
      <c r="CR28" s="17"/>
      <c r="CS28" s="17"/>
      <c r="CT28" s="17"/>
      <c r="CU28" s="17"/>
      <c r="CV28" s="17"/>
      <c r="CW28" s="4"/>
      <c r="CX28" s="16"/>
    </row>
    <row r="29" spans="3:102" ht="15.75" customHeight="1">
      <c r="C29" s="16"/>
      <c r="D29" s="8" t="s">
        <v>9</v>
      </c>
      <c r="E29" s="33">
        <f>$P86*MAX(ABS($O76),ABS(P76))</f>
        <v>92700</v>
      </c>
      <c r="F29" s="33">
        <f t="shared" si="29"/>
        <v>92700</v>
      </c>
      <c r="G29" s="33">
        <f t="shared" si="30"/>
        <v>123300</v>
      </c>
      <c r="H29" s="34">
        <f t="shared" si="31"/>
        <v>99600</v>
      </c>
      <c r="I29" s="17"/>
      <c r="J29" s="17"/>
      <c r="K29" s="5"/>
      <c r="L29" s="33"/>
      <c r="M29" s="33"/>
      <c r="N29" s="8" t="s">
        <v>9</v>
      </c>
      <c r="O29" s="33">
        <f>$P86*MAX(ABS($P76),ABS(O76))</f>
        <v>92700</v>
      </c>
      <c r="P29" s="33">
        <f>$P86*MAX(ABS($P76),ABS(Q76))</f>
        <v>90600</v>
      </c>
      <c r="Q29" s="33">
        <f>$P86*MAX(ABS($P76),ABS(R76))</f>
        <v>123300</v>
      </c>
      <c r="R29" s="34">
        <f>$P86*MAX(ABS($P76),ABS(S76))</f>
        <v>99600</v>
      </c>
      <c r="S29" s="16"/>
      <c r="T29" s="16"/>
      <c r="AB29" s="3"/>
      <c r="AC29" s="255"/>
      <c r="AD29" s="45"/>
      <c r="AE29" s="12" t="s">
        <v>64</v>
      </c>
      <c r="AF29" s="176"/>
      <c r="AG29" s="6">
        <f t="shared" si="26"/>
        <v>1</v>
      </c>
      <c r="AH29" s="6">
        <f t="shared" si="16"/>
        <v>1</v>
      </c>
      <c r="AI29" s="6">
        <f t="shared" si="17"/>
        <v>0.5962264150943396</v>
      </c>
      <c r="AJ29" s="6">
        <f t="shared" si="18"/>
        <v>0.56226415094339621</v>
      </c>
      <c r="AK29" s="45"/>
      <c r="AL29" s="8" t="s">
        <v>64</v>
      </c>
      <c r="AM29" s="5">
        <f t="shared" si="19"/>
        <v>0.91249999999999998</v>
      </c>
      <c r="AN29" s="69"/>
      <c r="AO29" s="5">
        <f t="shared" si="20"/>
        <v>1</v>
      </c>
      <c r="AP29" s="5">
        <f t="shared" si="13"/>
        <v>8.1250000000000003E-2</v>
      </c>
      <c r="AQ29" s="9">
        <f t="shared" si="13"/>
        <v>5.3124999999999999E-2</v>
      </c>
      <c r="AR29" s="45"/>
      <c r="AS29" s="8" t="s">
        <v>64</v>
      </c>
      <c r="AT29" s="5">
        <f t="shared" ref="AT29:AU29" si="36">IF(AT19&lt;=E52,1,IF(AT19&gt;E60,0,(E60-AT19)/(E60-E52)))</f>
        <v>0</v>
      </c>
      <c r="AU29" s="5">
        <f t="shared" si="36"/>
        <v>0</v>
      </c>
      <c r="AV29" s="69"/>
      <c r="AW29" s="5">
        <f t="shared" ref="AW29:AX29" si="37">IF(AW19&lt;=G52,1,IF(AW19&gt;G60,0,(G60-AW19)/(G60-G52)))</f>
        <v>0</v>
      </c>
      <c r="AX29" s="9">
        <f t="shared" si="37"/>
        <v>0</v>
      </c>
      <c r="AY29" s="45"/>
      <c r="AZ29" s="8" t="s">
        <v>64</v>
      </c>
      <c r="BA29" s="5">
        <f t="shared" si="23"/>
        <v>1</v>
      </c>
      <c r="BB29" s="5">
        <f t="shared" si="14"/>
        <v>1</v>
      </c>
      <c r="BC29" s="5">
        <f t="shared" si="14"/>
        <v>1</v>
      </c>
      <c r="BD29" s="69"/>
      <c r="BE29" s="9">
        <f t="shared" si="24"/>
        <v>1</v>
      </c>
      <c r="BF29" s="45"/>
      <c r="BG29" s="8" t="s">
        <v>64</v>
      </c>
      <c r="BH29" s="5">
        <f t="shared" si="25"/>
        <v>1</v>
      </c>
      <c r="BI29" s="5">
        <f t="shared" si="15"/>
        <v>1</v>
      </c>
      <c r="BJ29" s="5">
        <f t="shared" si="15"/>
        <v>1</v>
      </c>
      <c r="BK29" s="5">
        <f t="shared" si="15"/>
        <v>1</v>
      </c>
      <c r="BL29" s="70"/>
      <c r="BM29" s="65"/>
      <c r="BN29" s="3"/>
      <c r="BO29" s="3"/>
      <c r="BQ29" s="16"/>
      <c r="BR29" s="229"/>
      <c r="BS29" s="16"/>
      <c r="BT29" s="184" t="s">
        <v>62</v>
      </c>
      <c r="BU29" s="12" t="s">
        <v>1</v>
      </c>
      <c r="BV29" s="12" t="s">
        <v>2</v>
      </c>
      <c r="BW29" s="12" t="s">
        <v>3</v>
      </c>
      <c r="BX29" s="12" t="s">
        <v>4</v>
      </c>
      <c r="BY29" s="196" t="s">
        <v>5</v>
      </c>
      <c r="BZ29" s="187" t="s">
        <v>80</v>
      </c>
      <c r="CA29" s="188" t="s">
        <v>81</v>
      </c>
      <c r="CB29" s="189" t="s">
        <v>82</v>
      </c>
      <c r="CC29" s="4"/>
      <c r="CD29" s="181" t="s">
        <v>83</v>
      </c>
      <c r="CL29" s="229"/>
      <c r="CM29" s="16"/>
      <c r="CN29" s="184" t="s">
        <v>62</v>
      </c>
      <c r="CO29" s="12" t="s">
        <v>1</v>
      </c>
      <c r="CP29" s="12" t="s">
        <v>2</v>
      </c>
      <c r="CQ29" s="12" t="s">
        <v>3</v>
      </c>
      <c r="CR29" s="12" t="s">
        <v>4</v>
      </c>
      <c r="CS29" s="196" t="s">
        <v>5</v>
      </c>
      <c r="CT29" s="187" t="s">
        <v>80</v>
      </c>
      <c r="CU29" s="188" t="s">
        <v>81</v>
      </c>
      <c r="CV29" s="189" t="s">
        <v>82</v>
      </c>
      <c r="CW29" s="4"/>
      <c r="CX29" s="181" t="s">
        <v>84</v>
      </c>
    </row>
    <row r="30" spans="3:102" ht="15.75" customHeight="1">
      <c r="C30" s="16"/>
      <c r="D30" s="8" t="s">
        <v>66</v>
      </c>
      <c r="E30" s="33">
        <f>$P87*MAX(ABS($O77),ABS(P77))</f>
        <v>2.5000000000000001E-2</v>
      </c>
      <c r="F30" s="33">
        <f t="shared" si="29"/>
        <v>6.0400000000000002E-2</v>
      </c>
      <c r="G30" s="33">
        <f t="shared" si="30"/>
        <v>2.0320000000000001E-2</v>
      </c>
      <c r="H30" s="34">
        <f t="shared" si="31"/>
        <v>2.0320000000000001E-2</v>
      </c>
      <c r="I30" s="17"/>
      <c r="J30" s="17"/>
      <c r="K30" s="5"/>
      <c r="L30" s="33"/>
      <c r="M30" s="33"/>
      <c r="N30" s="8" t="s">
        <v>66</v>
      </c>
      <c r="O30" s="33">
        <f>$P87*MAX(ABS($P77),ABS(O77))</f>
        <v>2.5000000000000001E-2</v>
      </c>
      <c r="P30" s="33">
        <f>$P87*MAX(ABS($P77),ABS(Q77))</f>
        <v>6.0400000000000002E-2</v>
      </c>
      <c r="Q30" s="33">
        <f>$P87*MAX(ABS($P77),ABS(R77))</f>
        <v>2.5000000000000001E-2</v>
      </c>
      <c r="R30" s="34">
        <f>$P87*MAX(ABS($P77),ABS(S77))</f>
        <v>2.5000000000000001E-2</v>
      </c>
      <c r="S30" s="16"/>
      <c r="T30" s="16"/>
      <c r="AB30" s="3"/>
      <c r="AC30" s="255"/>
      <c r="AD30" s="45"/>
      <c r="AE30" s="12" t="s">
        <v>12</v>
      </c>
      <c r="AF30" s="176"/>
      <c r="AG30" s="6">
        <f t="shared" si="26"/>
        <v>1</v>
      </c>
      <c r="AH30" s="6">
        <f t="shared" si="16"/>
        <v>0</v>
      </c>
      <c r="AI30" s="6">
        <f t="shared" si="17"/>
        <v>0.77350427350427375</v>
      </c>
      <c r="AJ30" s="6">
        <f t="shared" si="18"/>
        <v>1</v>
      </c>
      <c r="AK30" s="45"/>
      <c r="AL30" s="10" t="s">
        <v>12</v>
      </c>
      <c r="AM30" s="71">
        <f t="shared" si="19"/>
        <v>0.89849624060150324</v>
      </c>
      <c r="AN30" s="73"/>
      <c r="AO30" s="71">
        <f t="shared" si="20"/>
        <v>0</v>
      </c>
      <c r="AP30" s="71">
        <f t="shared" si="13"/>
        <v>0.2593984962406013</v>
      </c>
      <c r="AQ30" s="72">
        <f t="shared" si="13"/>
        <v>1</v>
      </c>
      <c r="AR30" s="45"/>
      <c r="AS30" s="10" t="s">
        <v>12</v>
      </c>
      <c r="AT30" s="5">
        <f t="shared" ref="AT30:AU30" si="38">IF(AT20&lt;=E53,1,IF(AT20&gt;E61,0,(E61-AT20)/(E61-E53)))</f>
        <v>1</v>
      </c>
      <c r="AU30" s="5">
        <f t="shared" si="38"/>
        <v>1</v>
      </c>
      <c r="AV30" s="73"/>
      <c r="AW30" s="5">
        <f t="shared" ref="AW30:AX30" si="39">IF(AW20&lt;=G53,1,IF(AW20&gt;G61,0,(G61-AW20)/(G61-G53)))</f>
        <v>1</v>
      </c>
      <c r="AX30" s="9">
        <f t="shared" si="39"/>
        <v>1</v>
      </c>
      <c r="AY30" s="45"/>
      <c r="AZ30" s="10" t="s">
        <v>12</v>
      </c>
      <c r="BA30" s="71">
        <f t="shared" si="23"/>
        <v>1</v>
      </c>
      <c r="BB30" s="71">
        <f t="shared" si="14"/>
        <v>1</v>
      </c>
      <c r="BC30" s="71">
        <f t="shared" si="14"/>
        <v>2.4999999999999911E-2</v>
      </c>
      <c r="BD30" s="73"/>
      <c r="BE30" s="72">
        <f t="shared" si="24"/>
        <v>1</v>
      </c>
      <c r="BF30" s="45"/>
      <c r="BG30" s="10" t="s">
        <v>12</v>
      </c>
      <c r="BH30" s="71">
        <f t="shared" si="25"/>
        <v>0</v>
      </c>
      <c r="BI30" s="71">
        <f t="shared" si="15"/>
        <v>0.32183908045977072</v>
      </c>
      <c r="BJ30" s="71">
        <f t="shared" si="15"/>
        <v>0</v>
      </c>
      <c r="BK30" s="71">
        <f t="shared" si="15"/>
        <v>0</v>
      </c>
      <c r="BL30" s="74"/>
      <c r="BM30" s="65"/>
      <c r="BN30" s="3"/>
      <c r="BO30" s="3"/>
      <c r="BQ30" s="16"/>
      <c r="BR30" s="229"/>
      <c r="BS30" s="16"/>
      <c r="BT30" s="184" t="s">
        <v>1</v>
      </c>
      <c r="BU30" s="179"/>
      <c r="BV30" s="119">
        <f>IF(BV18&gt;$BU$27,1,0)</f>
        <v>1</v>
      </c>
      <c r="BW30" s="119">
        <f t="shared" ref="BW30:BY30" si="40">IF(BW18&gt;$BU$27,1,0)</f>
        <v>0</v>
      </c>
      <c r="BX30" s="119">
        <f t="shared" si="40"/>
        <v>0</v>
      </c>
      <c r="BY30" s="197">
        <f>IF(BY18&gt;$BU$27,1,0)</f>
        <v>0</v>
      </c>
      <c r="BZ30" s="190">
        <f>SUM(BU30:BY30)</f>
        <v>1</v>
      </c>
      <c r="CA30" s="119">
        <f>SUM(BU30:BU34)</f>
        <v>1</v>
      </c>
      <c r="CB30" s="191">
        <f>BZ30-CA30</f>
        <v>0</v>
      </c>
      <c r="CC30" s="56"/>
      <c r="CD30" s="181" t="s">
        <v>85</v>
      </c>
      <c r="CL30" s="229"/>
      <c r="CM30" s="16"/>
      <c r="CN30" s="184" t="s">
        <v>1</v>
      </c>
      <c r="CO30" s="179"/>
      <c r="CP30" s="119">
        <f>IF(CP18&gt;$CO$27,1,0)</f>
        <v>1</v>
      </c>
      <c r="CQ30" s="119">
        <f t="shared" ref="CQ30:CS30" si="41">IF(CQ18&gt;$CO$27,1,0)</f>
        <v>0</v>
      </c>
      <c r="CR30" s="119">
        <f t="shared" si="41"/>
        <v>0</v>
      </c>
      <c r="CS30" s="197">
        <f t="shared" si="41"/>
        <v>0</v>
      </c>
      <c r="CT30" s="190">
        <f>SUM(CO30:CS30)</f>
        <v>1</v>
      </c>
      <c r="CU30" s="119">
        <f>SUM(CO30:CO34)</f>
        <v>1</v>
      </c>
      <c r="CV30" s="191">
        <f>CT30-CU30</f>
        <v>0</v>
      </c>
      <c r="CW30" s="56"/>
      <c r="CX30" s="181" t="s">
        <v>86</v>
      </c>
    </row>
    <row r="31" spans="3:102" ht="15.75">
      <c r="C31" s="16"/>
      <c r="D31" s="8" t="s">
        <v>68</v>
      </c>
      <c r="E31" s="33">
        <f>$P88*MAX(ABS($O78),ABS(P78))</f>
        <v>512000000</v>
      </c>
      <c r="F31" s="33">
        <f t="shared" si="29"/>
        <v>928000000</v>
      </c>
      <c r="G31" s="33">
        <f t="shared" si="30"/>
        <v>424000000</v>
      </c>
      <c r="H31" s="34">
        <f t="shared" si="31"/>
        <v>424000000</v>
      </c>
      <c r="I31" s="17"/>
      <c r="J31" s="17"/>
      <c r="K31" s="5"/>
      <c r="L31" s="33"/>
      <c r="M31" s="33"/>
      <c r="N31" s="8" t="s">
        <v>68</v>
      </c>
      <c r="O31" s="33">
        <f>$P88*MAX(ABS($P78),ABS(O78))</f>
        <v>512000000</v>
      </c>
      <c r="P31" s="33">
        <f>$P88*MAX(ABS($P78),ABS(Q78))</f>
        <v>928000000</v>
      </c>
      <c r="Q31" s="33">
        <f>$P88*MAX(ABS($P78),ABS(R78))</f>
        <v>512000000</v>
      </c>
      <c r="R31" s="34">
        <f>$P88*MAX(ABS($P78),ABS(S78))</f>
        <v>512000000</v>
      </c>
      <c r="S31" s="16"/>
      <c r="T31" s="16"/>
      <c r="AB31" s="3"/>
      <c r="AC31" s="68"/>
      <c r="AD31" s="45"/>
      <c r="AE31" s="45"/>
      <c r="AF31" s="45"/>
      <c r="AG31" s="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65"/>
      <c r="BN31" s="3"/>
      <c r="BO31" s="3"/>
      <c r="BQ31" s="16"/>
      <c r="BR31" s="229"/>
      <c r="BS31" s="16"/>
      <c r="BT31" s="184" t="s">
        <v>2</v>
      </c>
      <c r="BU31" s="119">
        <f>IF(BU19&gt;$BU$27,1,0)</f>
        <v>0</v>
      </c>
      <c r="BV31" s="179"/>
      <c r="BW31" s="119">
        <f t="shared" ref="BV31:BY31" si="42">IF(BW19&gt;$BU$27,1,0)</f>
        <v>0</v>
      </c>
      <c r="BX31" s="119">
        <f t="shared" si="42"/>
        <v>0</v>
      </c>
      <c r="BY31" s="197">
        <f t="shared" si="42"/>
        <v>0</v>
      </c>
      <c r="BZ31" s="190">
        <f>SUM(BU31:BY31)</f>
        <v>0</v>
      </c>
      <c r="CA31" s="119">
        <f>SUM(BV30:BV34)</f>
        <v>1</v>
      </c>
      <c r="CB31" s="191">
        <f>BZ31-CA31</f>
        <v>-1</v>
      </c>
      <c r="CC31" s="4"/>
      <c r="CD31" s="16"/>
      <c r="CL31" s="229"/>
      <c r="CM31" s="16"/>
      <c r="CN31" s="27" t="s">
        <v>2</v>
      </c>
      <c r="CO31" s="119">
        <f>IF(CO19&gt;$CO$27,1,0)</f>
        <v>0</v>
      </c>
      <c r="CP31" s="179"/>
      <c r="CQ31" s="119">
        <f t="shared" ref="CP31:CS31" si="43">IF(CQ19&gt;$CO$27,1,0)</f>
        <v>0</v>
      </c>
      <c r="CR31" s="119">
        <f t="shared" si="43"/>
        <v>0</v>
      </c>
      <c r="CS31" s="197">
        <f t="shared" si="43"/>
        <v>0</v>
      </c>
      <c r="CT31" s="190">
        <f>SUM(CO31:CS31)</f>
        <v>0</v>
      </c>
      <c r="CU31" s="119">
        <f>SUM(CP30:CP34)</f>
        <v>1</v>
      </c>
      <c r="CV31" s="200">
        <f>CT31-CU31</f>
        <v>-1</v>
      </c>
      <c r="CW31" s="4"/>
      <c r="CX31" s="16"/>
    </row>
    <row r="32" spans="3:102" ht="15.75">
      <c r="C32" s="16"/>
      <c r="D32" s="10" t="s">
        <v>12</v>
      </c>
      <c r="E32" s="33">
        <f>$P89*MAX(ABS($O79),ABS(P79))</f>
        <v>7.98</v>
      </c>
      <c r="F32" s="33">
        <f t="shared" si="29"/>
        <v>7.02</v>
      </c>
      <c r="G32" s="33">
        <f t="shared" si="30"/>
        <v>7.02</v>
      </c>
      <c r="H32" s="34">
        <f t="shared" si="31"/>
        <v>10.44</v>
      </c>
      <c r="I32" s="17"/>
      <c r="J32" s="17"/>
      <c r="K32" s="5"/>
      <c r="L32" s="33"/>
      <c r="M32" s="33"/>
      <c r="N32" s="10" t="s">
        <v>12</v>
      </c>
      <c r="O32" s="33">
        <f>$P89*MAX(ABS($P79),ABS(O79))</f>
        <v>7.98</v>
      </c>
      <c r="P32" s="33">
        <f>$P89*MAX(ABS($P79),ABS(Q79))</f>
        <v>7.98</v>
      </c>
      <c r="Q32" s="33">
        <f>$P89*MAX(ABS($P79),ABS(R79))</f>
        <v>7.98</v>
      </c>
      <c r="R32" s="34">
        <f>$P89*MAX(ABS($P79),ABS(S79))</f>
        <v>10.44</v>
      </c>
      <c r="S32" s="16"/>
      <c r="T32" s="16"/>
      <c r="AB32" s="3"/>
      <c r="AC32" s="68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17"/>
      <c r="AZ32" s="45"/>
      <c r="BA32" s="45"/>
      <c r="BB32" s="45"/>
      <c r="BC32" s="45"/>
      <c r="BD32" s="45"/>
      <c r="BE32" s="45"/>
      <c r="BF32" s="17"/>
      <c r="BG32" s="45"/>
      <c r="BH32" s="45"/>
      <c r="BI32" s="45"/>
      <c r="BJ32" s="45"/>
      <c r="BK32" s="45"/>
      <c r="BL32" s="45"/>
      <c r="BM32" s="65"/>
      <c r="BN32" s="3"/>
      <c r="BO32" s="3"/>
      <c r="BQ32" s="16"/>
      <c r="BR32" s="229"/>
      <c r="BS32" s="16"/>
      <c r="BT32" s="184" t="s">
        <v>3</v>
      </c>
      <c r="BU32" s="119">
        <f t="shared" ref="BU32:BY34" si="44">IF(BU20&gt;$BU$27,1,0)</f>
        <v>0</v>
      </c>
      <c r="BV32" s="119">
        <f t="shared" si="44"/>
        <v>0</v>
      </c>
      <c r="BW32" s="179"/>
      <c r="BX32" s="119">
        <f>IF(BX20&gt;$BU$27,1,0)</f>
        <v>0</v>
      </c>
      <c r="BY32" s="197">
        <f t="shared" si="44"/>
        <v>0</v>
      </c>
      <c r="BZ32" s="190">
        <f>SUM(BU32:BY32)</f>
        <v>0</v>
      </c>
      <c r="CA32" s="119">
        <f>SUM(BW30:BW34)</f>
        <v>0</v>
      </c>
      <c r="CB32" s="191">
        <f t="shared" ref="CB32:CB35" si="45">BZ32-CA32</f>
        <v>0</v>
      </c>
      <c r="CC32" s="4"/>
      <c r="CD32" s="16"/>
      <c r="CL32" s="229"/>
      <c r="CM32" s="16"/>
      <c r="CN32" s="184" t="s">
        <v>3</v>
      </c>
      <c r="CO32" s="119">
        <f t="shared" ref="CO32:CS34" si="46">IF(CO20&gt;$CO$27,1,0)</f>
        <v>0</v>
      </c>
      <c r="CP32" s="119">
        <f t="shared" si="46"/>
        <v>0</v>
      </c>
      <c r="CQ32" s="179"/>
      <c r="CR32" s="119">
        <f t="shared" si="46"/>
        <v>0</v>
      </c>
      <c r="CS32" s="197">
        <f t="shared" si="46"/>
        <v>0</v>
      </c>
      <c r="CT32" s="190">
        <f>SUM(CO32:CS32)</f>
        <v>0</v>
      </c>
      <c r="CU32" s="119">
        <f>SUM(CQ30:CQ34)</f>
        <v>0</v>
      </c>
      <c r="CV32" s="191">
        <f t="shared" ref="CV32:CV34" si="47">CT32-CU32</f>
        <v>0</v>
      </c>
      <c r="CW32" s="4"/>
      <c r="CX32" s="16"/>
    </row>
    <row r="33" spans="3:102" ht="15.75" customHeight="1">
      <c r="C33" s="16"/>
      <c r="D33" s="231" t="s">
        <v>87</v>
      </c>
      <c r="E33" s="232"/>
      <c r="F33" s="232"/>
      <c r="G33" s="232"/>
      <c r="H33" s="233"/>
      <c r="I33" s="17"/>
      <c r="J33" s="17"/>
      <c r="K33" s="29"/>
      <c r="L33" s="29"/>
      <c r="M33" s="29"/>
      <c r="N33" s="231" t="s">
        <v>88</v>
      </c>
      <c r="O33" s="232"/>
      <c r="P33" s="232"/>
      <c r="Q33" s="232"/>
      <c r="R33" s="233"/>
      <c r="S33" s="16"/>
      <c r="T33" s="16"/>
      <c r="AB33" s="3"/>
      <c r="AC33" s="255" t="s">
        <v>89</v>
      </c>
      <c r="AD33" s="45"/>
      <c r="AE33" s="12" t="s">
        <v>90</v>
      </c>
      <c r="AF33" s="12" t="s">
        <v>1</v>
      </c>
      <c r="AG33" s="12" t="s">
        <v>2</v>
      </c>
      <c r="AH33" s="12" t="s">
        <v>3</v>
      </c>
      <c r="AI33" s="12" t="s">
        <v>4</v>
      </c>
      <c r="AJ33" s="12" t="s">
        <v>5</v>
      </c>
      <c r="AK33" s="45"/>
      <c r="AL33" s="75" t="s">
        <v>91</v>
      </c>
      <c r="AM33" s="76" t="s">
        <v>1</v>
      </c>
      <c r="AN33" s="76" t="s">
        <v>2</v>
      </c>
      <c r="AO33" s="76" t="s">
        <v>3</v>
      </c>
      <c r="AP33" s="76" t="s">
        <v>4</v>
      </c>
      <c r="AQ33" s="77" t="s">
        <v>5</v>
      </c>
      <c r="AR33" s="17"/>
      <c r="AS33" s="41" t="s">
        <v>92</v>
      </c>
      <c r="AT33" s="42" t="s">
        <v>1</v>
      </c>
      <c r="AU33" s="42" t="s">
        <v>2</v>
      </c>
      <c r="AV33" s="42" t="s">
        <v>3</v>
      </c>
      <c r="AW33" s="42" t="s">
        <v>4</v>
      </c>
      <c r="AX33" s="43" t="s">
        <v>5</v>
      </c>
      <c r="AY33" s="17"/>
      <c r="AZ33" s="41" t="s">
        <v>93</v>
      </c>
      <c r="BA33" s="42" t="s">
        <v>1</v>
      </c>
      <c r="BB33" s="42" t="s">
        <v>2</v>
      </c>
      <c r="BC33" s="42" t="s">
        <v>3</v>
      </c>
      <c r="BD33" s="42" t="s">
        <v>4</v>
      </c>
      <c r="BE33" s="43" t="s">
        <v>5</v>
      </c>
      <c r="BF33" s="17"/>
      <c r="BG33" s="41" t="s">
        <v>93</v>
      </c>
      <c r="BH33" s="42" t="s">
        <v>1</v>
      </c>
      <c r="BI33" s="42" t="s">
        <v>2</v>
      </c>
      <c r="BJ33" s="42" t="s">
        <v>3</v>
      </c>
      <c r="BK33" s="42" t="s">
        <v>4</v>
      </c>
      <c r="BL33" s="43" t="s">
        <v>5</v>
      </c>
      <c r="BM33" s="78"/>
      <c r="BN33" s="3"/>
      <c r="BO33" s="3"/>
      <c r="BQ33" s="16"/>
      <c r="BR33" s="229"/>
      <c r="BS33" s="16"/>
      <c r="BT33" s="27" t="s">
        <v>4</v>
      </c>
      <c r="BU33" s="119">
        <f>IF(BU21&gt;$BU$27,1,0)</f>
        <v>1</v>
      </c>
      <c r="BV33" s="119">
        <f t="shared" ref="BV33:BY33" si="48">IF(BV21&gt;$BU$27,1,0)</f>
        <v>0</v>
      </c>
      <c r="BW33" s="119">
        <f t="shared" si="48"/>
        <v>0</v>
      </c>
      <c r="BX33" s="179"/>
      <c r="BY33" s="197">
        <f>IF(BY21&gt;$BU$27,1,0)</f>
        <v>1</v>
      </c>
      <c r="BZ33" s="190">
        <f>SUM(BU33:BY33)</f>
        <v>2</v>
      </c>
      <c r="CA33" s="119">
        <f>SUM(BX30:BX34)</f>
        <v>0</v>
      </c>
      <c r="CB33" s="192">
        <f t="shared" si="45"/>
        <v>2</v>
      </c>
      <c r="CC33" s="4"/>
      <c r="CD33" s="16"/>
      <c r="CL33" s="229"/>
      <c r="CM33" s="16"/>
      <c r="CN33" s="184" t="s">
        <v>4</v>
      </c>
      <c r="CO33" s="119">
        <f t="shared" si="46"/>
        <v>1</v>
      </c>
      <c r="CP33" s="119">
        <f t="shared" si="46"/>
        <v>0</v>
      </c>
      <c r="CQ33" s="119">
        <f t="shared" si="46"/>
        <v>0</v>
      </c>
      <c r="CR33" s="179"/>
      <c r="CS33" s="197">
        <f>IF(CS21&gt;$CO$27,1,0)</f>
        <v>1</v>
      </c>
      <c r="CT33" s="190">
        <f>SUM(CO33:CS33)</f>
        <v>2</v>
      </c>
      <c r="CU33" s="119">
        <f>SUM(CR30:CR34)</f>
        <v>0</v>
      </c>
      <c r="CV33" s="208">
        <f>CT33-CU33</f>
        <v>2</v>
      </c>
      <c r="CW33" s="4"/>
      <c r="CX33" s="16"/>
    </row>
    <row r="34" spans="3:102" ht="15.75" customHeight="1">
      <c r="C34" s="16"/>
      <c r="D34" s="8" t="s">
        <v>6</v>
      </c>
      <c r="E34" s="33">
        <f>$Q83*MAX(ABS($O73),ABS(P73))</f>
        <v>8900</v>
      </c>
      <c r="F34" s="33">
        <f>$Q83*MAX(ABS($O73),ABS(Q73))</f>
        <v>8900</v>
      </c>
      <c r="G34" s="33">
        <f>$Q83*MAX(ABS($O73),ABS(R73))</f>
        <v>13450</v>
      </c>
      <c r="H34" s="34">
        <f>$Q83*MAX(ABS($O73),ABS(S73))</f>
        <v>11100</v>
      </c>
      <c r="I34" s="17"/>
      <c r="J34" s="17"/>
      <c r="K34" s="5"/>
      <c r="L34" s="33"/>
      <c r="M34" s="33"/>
      <c r="N34" s="8" t="s">
        <v>6</v>
      </c>
      <c r="O34" s="33">
        <f>$Q83*MAX(ABS($P73),ABS(O73))</f>
        <v>8900</v>
      </c>
      <c r="P34" s="33">
        <f>$Q83*MAX(ABS($P73),ABS(Q73))</f>
        <v>7450</v>
      </c>
      <c r="Q34" s="33">
        <f>$Q83*MAX(ABS($P73),ABS(R73))</f>
        <v>13450</v>
      </c>
      <c r="R34" s="34">
        <f>$Q83*MAX(ABS($P73),ABS(S73))</f>
        <v>11100</v>
      </c>
      <c r="S34" s="16"/>
      <c r="T34" s="16"/>
      <c r="AB34" s="3"/>
      <c r="AC34" s="255"/>
      <c r="AD34" s="45"/>
      <c r="AE34" s="12" t="s">
        <v>6</v>
      </c>
      <c r="AF34" s="176"/>
      <c r="AG34" s="6">
        <f>AG24*$O100</f>
        <v>3.0842696629213484</v>
      </c>
      <c r="AH34" s="6">
        <f>AH24*$O100</f>
        <v>0</v>
      </c>
      <c r="AI34" s="6">
        <f>AI24*$O100</f>
        <v>4.5</v>
      </c>
      <c r="AJ34" s="6">
        <f>AJ24*$O100</f>
        <v>4.5</v>
      </c>
      <c r="AK34" s="79"/>
      <c r="AL34" s="80" t="s">
        <v>6</v>
      </c>
      <c r="AM34" s="81">
        <f>AM24*$O100</f>
        <v>4.5</v>
      </c>
      <c r="AN34" s="82"/>
      <c r="AO34" s="81">
        <f>AO24*$O100</f>
        <v>0</v>
      </c>
      <c r="AP34" s="81">
        <f>AP24*$O100</f>
        <v>4.5</v>
      </c>
      <c r="AQ34" s="83">
        <f t="shared" ref="AP34:AQ34" si="49">AQ24*$O100</f>
        <v>4.5</v>
      </c>
      <c r="AR34" s="17"/>
      <c r="AS34" s="8" t="s">
        <v>6</v>
      </c>
      <c r="AT34" s="5">
        <f>AT24*$O100</f>
        <v>4.5</v>
      </c>
      <c r="AU34" s="5">
        <f>AU24*$O100</f>
        <v>4.5</v>
      </c>
      <c r="AV34" s="69"/>
      <c r="AW34" s="5">
        <f>AW24*$O100</f>
        <v>4.5</v>
      </c>
      <c r="AX34" s="9">
        <f>AX24*$O100</f>
        <v>4.5</v>
      </c>
      <c r="AY34" s="17"/>
      <c r="AZ34" s="8" t="s">
        <v>6</v>
      </c>
      <c r="BA34" s="5">
        <f>BA24*$O100</f>
        <v>0</v>
      </c>
      <c r="BB34" s="5">
        <f t="shared" ref="BB34:BE34" si="50">BB24*$O100</f>
        <v>0</v>
      </c>
      <c r="BC34" s="5">
        <f t="shared" si="50"/>
        <v>0</v>
      </c>
      <c r="BD34" s="69"/>
      <c r="BE34" s="9">
        <f>BE24*$O100</f>
        <v>2.8187732342007434</v>
      </c>
      <c r="BF34" s="17"/>
      <c r="BG34" s="8" t="s">
        <v>6</v>
      </c>
      <c r="BH34" s="5">
        <f>BH24*$O100</f>
        <v>2.2905405405405408</v>
      </c>
      <c r="BI34" s="5">
        <f>BI24*$O100</f>
        <v>0</v>
      </c>
      <c r="BJ34" s="5">
        <f t="shared" ref="BI34:BK34" si="51">BJ24*$O100</f>
        <v>0</v>
      </c>
      <c r="BK34" s="5">
        <f t="shared" si="51"/>
        <v>4.5</v>
      </c>
      <c r="BL34" s="70"/>
      <c r="BM34" s="78"/>
      <c r="BN34" s="3"/>
      <c r="BO34" s="3"/>
      <c r="BQ34" s="16"/>
      <c r="BR34" s="230"/>
      <c r="BS34" s="16"/>
      <c r="BT34" s="184" t="s">
        <v>67</v>
      </c>
      <c r="BU34" s="119">
        <f t="shared" si="44"/>
        <v>0</v>
      </c>
      <c r="BV34" s="119">
        <f t="shared" si="44"/>
        <v>0</v>
      </c>
      <c r="BW34" s="119">
        <f t="shared" si="44"/>
        <v>0</v>
      </c>
      <c r="BX34" s="119">
        <f t="shared" si="44"/>
        <v>0</v>
      </c>
      <c r="BY34" s="198"/>
      <c r="BZ34" s="193">
        <f>SUM(BU34:BY34)</f>
        <v>0</v>
      </c>
      <c r="CA34" s="194">
        <f>SUM(BY30:BY34)</f>
        <v>1</v>
      </c>
      <c r="CB34" s="195">
        <f t="shared" si="45"/>
        <v>-1</v>
      </c>
      <c r="CC34" s="4"/>
      <c r="CD34" s="16"/>
      <c r="CL34" s="230"/>
      <c r="CM34" s="16"/>
      <c r="CN34" s="27" t="s">
        <v>67</v>
      </c>
      <c r="CO34" s="119">
        <f t="shared" si="46"/>
        <v>0</v>
      </c>
      <c r="CP34" s="119">
        <f t="shared" si="46"/>
        <v>0</v>
      </c>
      <c r="CQ34" s="119">
        <f>IF(CQ22&gt;$CO$27,1,0)</f>
        <v>0</v>
      </c>
      <c r="CR34" s="119">
        <f t="shared" si="46"/>
        <v>0</v>
      </c>
      <c r="CS34" s="198"/>
      <c r="CT34" s="193">
        <f>SUM(CO34:CS34)</f>
        <v>0</v>
      </c>
      <c r="CU34" s="194">
        <f>SUM(CS30:CS34)</f>
        <v>1</v>
      </c>
      <c r="CV34" s="209">
        <f t="shared" si="47"/>
        <v>-1</v>
      </c>
      <c r="CW34" s="4"/>
      <c r="CX34" s="16"/>
    </row>
    <row r="35" spans="3:102" ht="15.75">
      <c r="C35" s="16"/>
      <c r="D35" s="8" t="s">
        <v>7</v>
      </c>
      <c r="E35" s="33">
        <f t="shared" ref="E35:E40" si="52">$Q84*MAX(ABS($O74),ABS(P74))</f>
        <v>63.269999999999996</v>
      </c>
      <c r="F35" s="33">
        <f t="shared" ref="F35:F40" si="53">$Q84*MAX(ABS($O74),ABS(Q74))</f>
        <v>43.019999999999996</v>
      </c>
      <c r="G35" s="33">
        <f t="shared" ref="G35:G40" si="54">$Q84*MAX(ABS($O74),ABS(R74))</f>
        <v>43.019999999999996</v>
      </c>
      <c r="H35" s="34">
        <f t="shared" ref="H35:H40" si="55">$Q84*MAX(ABS($O74),ABS(S74))</f>
        <v>44.1</v>
      </c>
      <c r="I35" s="17"/>
      <c r="J35" s="17"/>
      <c r="K35" s="5"/>
      <c r="L35" s="33"/>
      <c r="M35" s="33"/>
      <c r="N35" s="8" t="s">
        <v>7</v>
      </c>
      <c r="O35" s="33">
        <f>$Q84*MAX(ABS($P74),ABS(O74))</f>
        <v>63.269999999999996</v>
      </c>
      <c r="P35" s="33">
        <f>$Q84*MAX(ABS($P74),ABS(Q74))</f>
        <v>63.269999999999996</v>
      </c>
      <c r="Q35" s="33">
        <f>$Q84*MAX(ABS($P74),ABS(R74))</f>
        <v>63.269999999999996</v>
      </c>
      <c r="R35" s="34">
        <f>$Q84*MAX(ABS($P74),ABS(S74))</f>
        <v>63.269999999999996</v>
      </c>
      <c r="S35" s="16"/>
      <c r="T35" s="16"/>
      <c r="AB35" s="3"/>
      <c r="AC35" s="255"/>
      <c r="AD35" s="45"/>
      <c r="AE35" s="12" t="s">
        <v>7</v>
      </c>
      <c r="AF35" s="176"/>
      <c r="AG35" s="6">
        <f>AG25*$O101</f>
        <v>25</v>
      </c>
      <c r="AH35" s="6">
        <f>AH25*$O101</f>
        <v>0</v>
      </c>
      <c r="AI35" s="6">
        <f>AI25*$O101</f>
        <v>11.366806136680625</v>
      </c>
      <c r="AJ35" s="6">
        <f>AJ25*$O101</f>
        <v>25</v>
      </c>
      <c r="AK35" s="44"/>
      <c r="AL35" s="80" t="s">
        <v>7</v>
      </c>
      <c r="AM35" s="81">
        <f t="shared" ref="AM35:AM40" si="56">AM25*$O101</f>
        <v>0</v>
      </c>
      <c r="AN35" s="82"/>
      <c r="AO35" s="81">
        <f>AO25*$O101</f>
        <v>0</v>
      </c>
      <c r="AP35" s="81">
        <f t="shared" ref="AO35:AQ40" si="57">AP25*$O101</f>
        <v>0</v>
      </c>
      <c r="AQ35" s="83">
        <f t="shared" si="57"/>
        <v>0</v>
      </c>
      <c r="AR35" s="17"/>
      <c r="AS35" s="8" t="s">
        <v>7</v>
      </c>
      <c r="AT35" s="5">
        <f>AT25*$O101</f>
        <v>25</v>
      </c>
      <c r="AU35" s="5">
        <f t="shared" ref="AU35:AU40" si="58">AU25*$O101</f>
        <v>25</v>
      </c>
      <c r="AV35" s="69"/>
      <c r="AW35" s="5">
        <f t="shared" ref="AW35:AX40" si="59">AW25*$O101</f>
        <v>25</v>
      </c>
      <c r="AX35" s="9">
        <f t="shared" si="59"/>
        <v>25</v>
      </c>
      <c r="AY35" s="17"/>
      <c r="AZ35" s="8" t="s">
        <v>7</v>
      </c>
      <c r="BA35" s="5">
        <f t="shared" ref="BA35:BC40" si="60">BA25*$O101</f>
        <v>25</v>
      </c>
      <c r="BB35" s="5">
        <f t="shared" si="60"/>
        <v>25</v>
      </c>
      <c r="BC35" s="5">
        <f t="shared" si="60"/>
        <v>4.4176706827309147</v>
      </c>
      <c r="BD35" s="69"/>
      <c r="BE35" s="9">
        <f t="shared" ref="BE35:BE40" si="61">BE25*$O101</f>
        <v>25</v>
      </c>
      <c r="BF35" s="17"/>
      <c r="BG35" s="8" t="s">
        <v>7</v>
      </c>
      <c r="BH35" s="5">
        <f t="shared" ref="BH35:BK40" si="62">BH25*$O101</f>
        <v>25</v>
      </c>
      <c r="BI35" s="5">
        <f t="shared" si="62"/>
        <v>25</v>
      </c>
      <c r="BJ35" s="5">
        <f t="shared" si="62"/>
        <v>0</v>
      </c>
      <c r="BK35" s="5">
        <f t="shared" si="62"/>
        <v>7.8231292517006823</v>
      </c>
      <c r="BL35" s="70"/>
      <c r="BM35" s="78"/>
      <c r="BN35" s="3"/>
      <c r="BO35" s="3"/>
      <c r="BQ35" s="16"/>
      <c r="BR35" s="54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4"/>
      <c r="CD35" s="16"/>
      <c r="CL35" s="54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4"/>
      <c r="CX35" s="16"/>
    </row>
    <row r="36" spans="3:102" ht="15.75">
      <c r="C36" s="16"/>
      <c r="D36" s="8" t="s">
        <v>65</v>
      </c>
      <c r="E36" s="33">
        <f t="shared" si="52"/>
        <v>3.8429999999999995</v>
      </c>
      <c r="F36" s="33">
        <f t="shared" si="53"/>
        <v>3.6</v>
      </c>
      <c r="G36" s="33">
        <f t="shared" si="54"/>
        <v>3.6</v>
      </c>
      <c r="H36" s="34">
        <f t="shared" si="55"/>
        <v>5.8140000000000001</v>
      </c>
      <c r="I36" s="17"/>
      <c r="J36" s="17"/>
      <c r="K36" s="5"/>
      <c r="L36" s="33"/>
      <c r="M36" s="33"/>
      <c r="N36" s="8" t="s">
        <v>65</v>
      </c>
      <c r="O36" s="33">
        <f>$Q85*MAX(ABS($P75),ABS(O75))</f>
        <v>3.8429999999999995</v>
      </c>
      <c r="P36" s="33">
        <f>$Q85*MAX(ABS($P75),ABS(Q75))</f>
        <v>3.8429999999999995</v>
      </c>
      <c r="Q36" s="33">
        <f>$Q85*MAX(ABS($P75),ABS(R75))</f>
        <v>3.8429999999999995</v>
      </c>
      <c r="R36" s="34">
        <f>$Q85*MAX(ABS($P75),ABS(S75))</f>
        <v>5.8140000000000001</v>
      </c>
      <c r="S36" s="16"/>
      <c r="T36" s="16"/>
      <c r="AB36" s="3"/>
      <c r="AC36" s="255"/>
      <c r="AD36" s="45"/>
      <c r="AE36" s="12" t="s">
        <v>8</v>
      </c>
      <c r="AF36" s="176"/>
      <c r="AG36" s="6">
        <f>AG26*$O102</f>
        <v>25</v>
      </c>
      <c r="AH36" s="6">
        <f>AH26*$O102</f>
        <v>0</v>
      </c>
      <c r="AI36" s="6">
        <f>AI26*$O102</f>
        <v>22.916666666666664</v>
      </c>
      <c r="AJ36" s="6">
        <f>AJ26*$O102</f>
        <v>25</v>
      </c>
      <c r="AK36" s="45"/>
      <c r="AL36" s="80" t="s">
        <v>8</v>
      </c>
      <c r="AM36" s="81">
        <f>AM26*$O102</f>
        <v>22.794691647150682</v>
      </c>
      <c r="AN36" s="82"/>
      <c r="AO36" s="81">
        <f t="shared" si="57"/>
        <v>0</v>
      </c>
      <c r="AP36" s="81">
        <f>AP26*$O102</f>
        <v>13.036690085870431</v>
      </c>
      <c r="AQ36" s="83">
        <f t="shared" si="57"/>
        <v>25</v>
      </c>
      <c r="AR36" s="17"/>
      <c r="AS36" s="8" t="s">
        <v>8</v>
      </c>
      <c r="AT36" s="5">
        <f t="shared" ref="AT35:AT40" si="63">AT26*$O102</f>
        <v>25</v>
      </c>
      <c r="AU36" s="5">
        <f t="shared" si="58"/>
        <v>25</v>
      </c>
      <c r="AV36" s="69"/>
      <c r="AW36" s="5">
        <f t="shared" si="59"/>
        <v>25</v>
      </c>
      <c r="AX36" s="9">
        <f t="shared" si="59"/>
        <v>25</v>
      </c>
      <c r="AY36" s="17"/>
      <c r="AZ36" s="8" t="s">
        <v>8</v>
      </c>
      <c r="BA36" s="5">
        <f t="shared" si="60"/>
        <v>25</v>
      </c>
      <c r="BB36" s="5">
        <f>BB26*$O102</f>
        <v>25</v>
      </c>
      <c r="BC36" s="5">
        <f t="shared" si="60"/>
        <v>0</v>
      </c>
      <c r="BD36" s="69"/>
      <c r="BE36" s="9">
        <f t="shared" si="61"/>
        <v>25</v>
      </c>
      <c r="BF36" s="17"/>
      <c r="BG36" s="8" t="s">
        <v>8</v>
      </c>
      <c r="BH36" s="5">
        <f t="shared" si="62"/>
        <v>0</v>
      </c>
      <c r="BI36" s="5">
        <f t="shared" si="62"/>
        <v>0</v>
      </c>
      <c r="BJ36" s="5">
        <f t="shared" si="62"/>
        <v>0</v>
      </c>
      <c r="BK36" s="5">
        <f t="shared" si="62"/>
        <v>0</v>
      </c>
      <c r="BL36" s="70"/>
      <c r="BM36" s="78"/>
      <c r="BN36" s="3"/>
      <c r="BO36" s="3"/>
      <c r="BQ36" s="16"/>
      <c r="BR36" s="54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4"/>
      <c r="CD36" s="16"/>
      <c r="CL36" s="54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4"/>
      <c r="CX36" s="16"/>
    </row>
    <row r="37" spans="3:102" ht="15.75">
      <c r="C37" s="16"/>
      <c r="D37" s="8" t="s">
        <v>9</v>
      </c>
      <c r="E37" s="33">
        <f t="shared" si="52"/>
        <v>231750</v>
      </c>
      <c r="F37" s="33">
        <f t="shared" si="53"/>
        <v>231750</v>
      </c>
      <c r="G37" s="33">
        <f t="shared" si="54"/>
        <v>308250</v>
      </c>
      <c r="H37" s="34">
        <f t="shared" si="55"/>
        <v>249000</v>
      </c>
      <c r="I37" s="17"/>
      <c r="J37" s="17"/>
      <c r="K37" s="5"/>
      <c r="L37" s="33"/>
      <c r="M37" s="33"/>
      <c r="N37" s="8" t="s">
        <v>9</v>
      </c>
      <c r="O37" s="33">
        <f>$Q86*MAX(ABS($P76),ABS(O76))</f>
        <v>231750</v>
      </c>
      <c r="P37" s="33">
        <f>$Q86*MAX(ABS($P76),ABS(Q76))</f>
        <v>226500</v>
      </c>
      <c r="Q37" s="33">
        <f>$Q86*MAX(ABS($P76),ABS(R76))</f>
        <v>308250</v>
      </c>
      <c r="R37" s="34">
        <f>$Q86*MAX(ABS($P76),ABS(S76))</f>
        <v>249000</v>
      </c>
      <c r="S37" s="16"/>
      <c r="T37" s="16"/>
      <c r="AB37" s="3"/>
      <c r="AC37" s="255"/>
      <c r="AD37" s="45"/>
      <c r="AE37" s="12" t="s">
        <v>9</v>
      </c>
      <c r="AF37" s="176"/>
      <c r="AG37" s="6">
        <f>AG27*$O103</f>
        <v>16</v>
      </c>
      <c r="AH37" s="6">
        <f>AH27*$O103</f>
        <v>16</v>
      </c>
      <c r="AI37" s="6">
        <f>AI27*$O103</f>
        <v>16</v>
      </c>
      <c r="AJ37" s="6">
        <f>AJ27*$O103</f>
        <v>16</v>
      </c>
      <c r="AK37" s="45"/>
      <c r="AL37" s="80" t="s">
        <v>9</v>
      </c>
      <c r="AM37" s="81">
        <f t="shared" si="56"/>
        <v>16</v>
      </c>
      <c r="AN37" s="82"/>
      <c r="AO37" s="81">
        <f t="shared" si="57"/>
        <v>16</v>
      </c>
      <c r="AP37" s="81">
        <f t="shared" si="57"/>
        <v>16</v>
      </c>
      <c r="AQ37" s="83">
        <f t="shared" si="57"/>
        <v>16</v>
      </c>
      <c r="AR37" s="17"/>
      <c r="AS37" s="8" t="s">
        <v>9</v>
      </c>
      <c r="AT37" s="5">
        <f t="shared" si="63"/>
        <v>16</v>
      </c>
      <c r="AU37" s="5">
        <f t="shared" si="58"/>
        <v>16</v>
      </c>
      <c r="AV37" s="69"/>
      <c r="AW37" s="5">
        <f t="shared" si="59"/>
        <v>16</v>
      </c>
      <c r="AX37" s="9">
        <f t="shared" si="59"/>
        <v>16</v>
      </c>
      <c r="AY37" s="17"/>
      <c r="AZ37" s="8" t="s">
        <v>9</v>
      </c>
      <c r="BA37" s="5">
        <f>BA27*$O103</f>
        <v>4.1459854014598543</v>
      </c>
      <c r="BB37" s="5">
        <f>BB27*$O103</f>
        <v>2.1995133819951338</v>
      </c>
      <c r="BC37" s="5">
        <f t="shared" ref="BB37:BC37" si="64">BC27*$O103</f>
        <v>2.78345498783455</v>
      </c>
      <c r="BD37" s="69"/>
      <c r="BE37" s="9">
        <f t="shared" si="61"/>
        <v>8.6228710462287097</v>
      </c>
      <c r="BF37" s="17"/>
      <c r="BG37" s="8" t="s">
        <v>9</v>
      </c>
      <c r="BH37" s="5">
        <f t="shared" si="62"/>
        <v>16</v>
      </c>
      <c r="BI37" s="5">
        <f t="shared" si="62"/>
        <v>16</v>
      </c>
      <c r="BJ37" s="5">
        <f t="shared" si="62"/>
        <v>16</v>
      </c>
      <c r="BK37" s="5">
        <f t="shared" si="62"/>
        <v>16</v>
      </c>
      <c r="BL37" s="70"/>
      <c r="BM37" s="78"/>
      <c r="BN37" s="3"/>
      <c r="BO37" s="3"/>
      <c r="BQ37" s="16"/>
      <c r="BR37" s="54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4"/>
      <c r="CD37" s="16"/>
      <c r="CL37" s="54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4"/>
      <c r="CX37" s="16"/>
    </row>
    <row r="38" spans="3:102" ht="15.75">
      <c r="C38" s="16"/>
      <c r="D38" s="8" t="s">
        <v>66</v>
      </c>
      <c r="E38" s="33">
        <f t="shared" si="52"/>
        <v>3.125E-2</v>
      </c>
      <c r="F38" s="33">
        <f t="shared" si="53"/>
        <v>7.5499999999999998E-2</v>
      </c>
      <c r="G38" s="33">
        <f t="shared" si="54"/>
        <v>2.5399999999999999E-2</v>
      </c>
      <c r="H38" s="34">
        <f t="shared" si="55"/>
        <v>2.5399999999999999E-2</v>
      </c>
      <c r="I38" s="17"/>
      <c r="J38" s="17"/>
      <c r="K38" s="5"/>
      <c r="L38" s="33"/>
      <c r="M38" s="33"/>
      <c r="N38" s="8" t="s">
        <v>66</v>
      </c>
      <c r="O38" s="33">
        <f>$Q87*MAX(ABS($P77),ABS(O77))</f>
        <v>3.125E-2</v>
      </c>
      <c r="P38" s="33">
        <f>$Q87*MAX(ABS($P77),ABS(Q77))</f>
        <v>7.5499999999999998E-2</v>
      </c>
      <c r="Q38" s="33">
        <f>$Q87*MAX(ABS($P77),ABS(R77))</f>
        <v>3.125E-2</v>
      </c>
      <c r="R38" s="34">
        <f>$Q87*MAX(ABS($P77),ABS(S77))</f>
        <v>3.125E-2</v>
      </c>
      <c r="S38" s="16"/>
      <c r="T38" s="16"/>
      <c r="AB38" s="3"/>
      <c r="AC38" s="255"/>
      <c r="AD38" s="45"/>
      <c r="AE38" s="12" t="s">
        <v>63</v>
      </c>
      <c r="AF38" s="176"/>
      <c r="AG38" s="6">
        <f>AG28*$O104</f>
        <v>9</v>
      </c>
      <c r="AH38" s="6">
        <f>AH28*$O104</f>
        <v>9</v>
      </c>
      <c r="AI38" s="6">
        <f>AI28*$O104</f>
        <v>0</v>
      </c>
      <c r="AJ38" s="6">
        <f>AJ28*$O104</f>
        <v>0</v>
      </c>
      <c r="AK38" s="45"/>
      <c r="AL38" s="80" t="s">
        <v>63</v>
      </c>
      <c r="AM38" s="81">
        <f t="shared" si="56"/>
        <v>7.6608000000000001</v>
      </c>
      <c r="AN38" s="82"/>
      <c r="AO38" s="81">
        <f t="shared" si="57"/>
        <v>9</v>
      </c>
      <c r="AP38" s="81">
        <f t="shared" si="57"/>
        <v>0</v>
      </c>
      <c r="AQ38" s="83">
        <f t="shared" si="57"/>
        <v>0</v>
      </c>
      <c r="AR38" s="17"/>
      <c r="AS38" s="8" t="s">
        <v>63</v>
      </c>
      <c r="AT38" s="5">
        <f t="shared" si="63"/>
        <v>0</v>
      </c>
      <c r="AU38" s="5">
        <f t="shared" si="58"/>
        <v>0</v>
      </c>
      <c r="AV38" s="69"/>
      <c r="AW38" s="5">
        <f t="shared" si="59"/>
        <v>0</v>
      </c>
      <c r="AX38" s="9">
        <f t="shared" si="59"/>
        <v>0</v>
      </c>
      <c r="AY38" s="17"/>
      <c r="AZ38" s="8" t="s">
        <v>63</v>
      </c>
      <c r="BA38" s="5">
        <f t="shared" si="60"/>
        <v>9</v>
      </c>
      <c r="BB38" s="5">
        <f t="shared" si="60"/>
        <v>9</v>
      </c>
      <c r="BC38" s="5">
        <f t="shared" si="60"/>
        <v>9</v>
      </c>
      <c r="BD38" s="69"/>
      <c r="BE38" s="9">
        <f t="shared" si="61"/>
        <v>9</v>
      </c>
      <c r="BF38" s="17"/>
      <c r="BG38" s="8" t="s">
        <v>63</v>
      </c>
      <c r="BH38" s="5">
        <f t="shared" si="62"/>
        <v>9</v>
      </c>
      <c r="BI38" s="5">
        <f>BI28*$O104</f>
        <v>9</v>
      </c>
      <c r="BJ38" s="5">
        <f t="shared" si="62"/>
        <v>9</v>
      </c>
      <c r="BK38" s="5">
        <f t="shared" si="62"/>
        <v>9</v>
      </c>
      <c r="BL38" s="70"/>
      <c r="BM38" s="78"/>
      <c r="BN38" s="3"/>
      <c r="BO38" s="3"/>
      <c r="BQ38" s="16"/>
      <c r="BR38" s="228" t="s">
        <v>94</v>
      </c>
      <c r="BS38" s="16"/>
      <c r="BT38" s="222" t="s">
        <v>59</v>
      </c>
      <c r="BU38" s="223"/>
      <c r="BV38" s="223"/>
      <c r="BW38" s="223"/>
      <c r="BX38" s="223"/>
      <c r="BY38" s="223"/>
      <c r="BZ38" s="223"/>
      <c r="CA38" s="223"/>
      <c r="CB38" s="223"/>
      <c r="CC38" s="224"/>
      <c r="CD38" s="16"/>
      <c r="CL38" s="228" t="s">
        <v>94</v>
      </c>
      <c r="CM38" s="16"/>
      <c r="CN38" s="222" t="s">
        <v>59</v>
      </c>
      <c r="CO38" s="223"/>
      <c r="CP38" s="223"/>
      <c r="CQ38" s="223"/>
      <c r="CR38" s="223"/>
      <c r="CS38" s="223"/>
      <c r="CT38" s="223"/>
      <c r="CU38" s="223"/>
      <c r="CV38" s="223"/>
      <c r="CW38" s="224"/>
      <c r="CX38" s="16"/>
    </row>
    <row r="39" spans="3:102" ht="15.75" customHeight="1">
      <c r="C39" s="16"/>
      <c r="D39" s="8" t="s">
        <v>68</v>
      </c>
      <c r="E39" s="33">
        <f t="shared" si="52"/>
        <v>768000000</v>
      </c>
      <c r="F39" s="33">
        <f t="shared" si="53"/>
        <v>1392000000</v>
      </c>
      <c r="G39" s="33">
        <f t="shared" si="54"/>
        <v>636000000</v>
      </c>
      <c r="H39" s="34">
        <f t="shared" si="55"/>
        <v>636000000</v>
      </c>
      <c r="I39" s="17"/>
      <c r="J39" s="17"/>
      <c r="K39" s="5"/>
      <c r="L39" s="33"/>
      <c r="M39" s="33"/>
      <c r="N39" s="8" t="s">
        <v>68</v>
      </c>
      <c r="O39" s="33">
        <f>$Q88*MAX(ABS($P78),ABS(O78))</f>
        <v>768000000</v>
      </c>
      <c r="P39" s="33">
        <f>$Q88*MAX(ABS($P78),ABS(Q78))</f>
        <v>1392000000</v>
      </c>
      <c r="Q39" s="33">
        <f>$Q88*MAX(ABS($P78),ABS(R78))</f>
        <v>768000000</v>
      </c>
      <c r="R39" s="34">
        <f>$Q88*MAX(ABS($P78),ABS(S78))</f>
        <v>768000000</v>
      </c>
      <c r="S39" s="16"/>
      <c r="T39" s="16"/>
      <c r="AB39" s="3"/>
      <c r="AC39" s="255"/>
      <c r="AD39" s="45"/>
      <c r="AE39" s="12" t="s">
        <v>64</v>
      </c>
      <c r="AF39" s="176"/>
      <c r="AG39" s="6">
        <f>AG29*$O105</f>
        <v>4.5</v>
      </c>
      <c r="AH39" s="6">
        <f>AH29*$O105</f>
        <v>4.5</v>
      </c>
      <c r="AI39" s="6">
        <f>AI29*$O105</f>
        <v>2.6830188679245284</v>
      </c>
      <c r="AJ39" s="6">
        <f>AJ29*$O105</f>
        <v>2.530188679245283</v>
      </c>
      <c r="AK39" s="45"/>
      <c r="AL39" s="80" t="s">
        <v>64</v>
      </c>
      <c r="AM39" s="81">
        <f t="shared" si="56"/>
        <v>4.1062500000000002</v>
      </c>
      <c r="AN39" s="82"/>
      <c r="AO39" s="81">
        <f>AO29*$O105</f>
        <v>4.5</v>
      </c>
      <c r="AP39" s="81">
        <f t="shared" si="57"/>
        <v>0.36562500000000003</v>
      </c>
      <c r="AQ39" s="83">
        <f>AQ29*$O105</f>
        <v>0.23906249999999998</v>
      </c>
      <c r="AR39" s="17"/>
      <c r="AS39" s="8" t="s">
        <v>64</v>
      </c>
      <c r="AT39" s="5">
        <f t="shared" si="63"/>
        <v>0</v>
      </c>
      <c r="AU39" s="5">
        <f t="shared" si="58"/>
        <v>0</v>
      </c>
      <c r="AV39" s="69"/>
      <c r="AW39" s="5">
        <f t="shared" si="59"/>
        <v>0</v>
      </c>
      <c r="AX39" s="9">
        <f>AX29*$O105</f>
        <v>0</v>
      </c>
      <c r="AY39" s="17"/>
      <c r="AZ39" s="8" t="s">
        <v>64</v>
      </c>
      <c r="BA39" s="5">
        <f t="shared" si="60"/>
        <v>4.5</v>
      </c>
      <c r="BB39" s="5">
        <f t="shared" ref="BB39:BC39" si="65">BB29*$O105</f>
        <v>4.5</v>
      </c>
      <c r="BC39" s="5">
        <f t="shared" si="65"/>
        <v>4.5</v>
      </c>
      <c r="BD39" s="69"/>
      <c r="BE39" s="9">
        <f t="shared" si="61"/>
        <v>4.5</v>
      </c>
      <c r="BF39" s="17"/>
      <c r="BG39" s="8" t="s">
        <v>64</v>
      </c>
      <c r="BH39" s="5">
        <f t="shared" si="62"/>
        <v>4.5</v>
      </c>
      <c r="BI39" s="5">
        <f t="shared" si="62"/>
        <v>4.5</v>
      </c>
      <c r="BJ39" s="5">
        <f t="shared" si="62"/>
        <v>4.5</v>
      </c>
      <c r="BK39" s="5">
        <f t="shared" si="62"/>
        <v>4.5</v>
      </c>
      <c r="BL39" s="70"/>
      <c r="BM39" s="78"/>
      <c r="BN39" s="3"/>
      <c r="BO39" s="3"/>
      <c r="BQ39" s="16"/>
      <c r="BR39" s="229"/>
      <c r="BS39" s="16"/>
      <c r="BT39" s="225"/>
      <c r="BU39" s="226"/>
      <c r="BV39" s="226"/>
      <c r="BW39" s="226"/>
      <c r="BX39" s="226"/>
      <c r="BY39" s="226"/>
      <c r="BZ39" s="226"/>
      <c r="CA39" s="226"/>
      <c r="CB39" s="226"/>
      <c r="CC39" s="227"/>
      <c r="CD39" s="16"/>
      <c r="CL39" s="229"/>
      <c r="CM39" s="16"/>
      <c r="CN39" s="225"/>
      <c r="CO39" s="226"/>
      <c r="CP39" s="226"/>
      <c r="CQ39" s="226"/>
      <c r="CR39" s="226"/>
      <c r="CS39" s="226"/>
      <c r="CT39" s="226"/>
      <c r="CU39" s="226"/>
      <c r="CV39" s="226"/>
      <c r="CW39" s="227"/>
      <c r="CX39" s="16"/>
    </row>
    <row r="40" spans="3:102" ht="15.75" customHeight="1">
      <c r="C40" s="16"/>
      <c r="D40" s="10" t="s">
        <v>12</v>
      </c>
      <c r="E40" s="35">
        <f t="shared" si="52"/>
        <v>15.96</v>
      </c>
      <c r="F40" s="35">
        <f t="shared" si="53"/>
        <v>14.04</v>
      </c>
      <c r="G40" s="35">
        <f t="shared" si="54"/>
        <v>14.04</v>
      </c>
      <c r="H40" s="36">
        <f t="shared" si="55"/>
        <v>20.88</v>
      </c>
      <c r="I40" s="17"/>
      <c r="J40" s="17"/>
      <c r="K40" s="5"/>
      <c r="L40" s="33"/>
      <c r="M40" s="33"/>
      <c r="N40" s="10" t="s">
        <v>12</v>
      </c>
      <c r="O40" s="35">
        <f>$Q89*MAX(ABS($P79),ABS(O79))</f>
        <v>15.96</v>
      </c>
      <c r="P40" s="35">
        <f>$Q89*MAX(ABS($P79),ABS(Q79))</f>
        <v>15.96</v>
      </c>
      <c r="Q40" s="35">
        <f>$Q89*MAX(ABS($P79),ABS(R79))</f>
        <v>15.96</v>
      </c>
      <c r="R40" s="36">
        <f>$Q89*MAX(ABS($P79),ABS(S79))</f>
        <v>20.88</v>
      </c>
      <c r="S40" s="16"/>
      <c r="T40" s="16"/>
      <c r="AB40" s="3"/>
      <c r="AC40" s="255"/>
      <c r="AD40" s="45"/>
      <c r="AE40" s="12" t="s">
        <v>12</v>
      </c>
      <c r="AF40" s="176"/>
      <c r="AG40" s="6">
        <f>AG30*$O106</f>
        <v>16</v>
      </c>
      <c r="AH40" s="6">
        <f>AH30*$O106</f>
        <v>0</v>
      </c>
      <c r="AI40" s="6">
        <f>AI30*$O106</f>
        <v>12.37606837606838</v>
      </c>
      <c r="AJ40" s="6">
        <f>AJ30*$O106</f>
        <v>16</v>
      </c>
      <c r="AK40" s="45"/>
      <c r="AL40" s="80" t="s">
        <v>12</v>
      </c>
      <c r="AM40" s="37">
        <f t="shared" si="56"/>
        <v>14.375939849624052</v>
      </c>
      <c r="AN40" s="84"/>
      <c r="AO40" s="37">
        <f t="shared" si="57"/>
        <v>0</v>
      </c>
      <c r="AP40" s="37">
        <f t="shared" si="57"/>
        <v>4.1503759398496207</v>
      </c>
      <c r="AQ40" s="85">
        <f t="shared" si="57"/>
        <v>16</v>
      </c>
      <c r="AR40" s="17"/>
      <c r="AS40" s="123" t="s">
        <v>12</v>
      </c>
      <c r="AT40" s="5">
        <f t="shared" si="63"/>
        <v>16</v>
      </c>
      <c r="AU40" s="5">
        <f t="shared" si="58"/>
        <v>16</v>
      </c>
      <c r="AV40" s="86"/>
      <c r="AW40" s="5">
        <f t="shared" si="59"/>
        <v>16</v>
      </c>
      <c r="AX40" s="9">
        <f t="shared" si="59"/>
        <v>16</v>
      </c>
      <c r="AY40" s="17"/>
      <c r="AZ40" s="8" t="s">
        <v>12</v>
      </c>
      <c r="BA40" s="5">
        <f t="shared" si="60"/>
        <v>16</v>
      </c>
      <c r="BB40" s="5">
        <f t="shared" ref="BB40:BC40" si="66">BB30*$O106</f>
        <v>16</v>
      </c>
      <c r="BC40" s="5">
        <f t="shared" si="66"/>
        <v>0.39999999999999858</v>
      </c>
      <c r="BD40" s="69"/>
      <c r="BE40" s="9">
        <f t="shared" si="61"/>
        <v>16</v>
      </c>
      <c r="BF40" s="17"/>
      <c r="BG40" s="8" t="s">
        <v>12</v>
      </c>
      <c r="BH40" s="5">
        <f t="shared" si="62"/>
        <v>0</v>
      </c>
      <c r="BI40" s="5">
        <f t="shared" si="62"/>
        <v>5.1494252873563315</v>
      </c>
      <c r="BJ40" s="5">
        <f t="shared" si="62"/>
        <v>0</v>
      </c>
      <c r="BK40" s="5">
        <f t="shared" si="62"/>
        <v>0</v>
      </c>
      <c r="BL40" s="70"/>
      <c r="BM40" s="78"/>
      <c r="BN40" s="3"/>
      <c r="BO40" s="3"/>
      <c r="BQ40" s="16"/>
      <c r="BR40" s="229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4"/>
      <c r="CD40" s="16"/>
      <c r="CL40" s="229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4"/>
      <c r="CX40" s="16"/>
    </row>
    <row r="41" spans="3:102" ht="15.75" customHeight="1">
      <c r="C41" s="1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6"/>
      <c r="T41" s="16"/>
      <c r="AB41" s="3"/>
      <c r="AC41" s="255"/>
      <c r="AD41" s="45"/>
      <c r="AE41" s="12" t="s">
        <v>89</v>
      </c>
      <c r="AF41" s="179"/>
      <c r="AG41" s="6">
        <f>SUM(AG34:AG40)/$O$108</f>
        <v>0.98584269662921342</v>
      </c>
      <c r="AH41" s="6">
        <f t="shared" ref="AH41:AJ41" si="67">SUM(AH34:AH40)/$O$108</f>
        <v>0.29499999999999998</v>
      </c>
      <c r="AI41" s="6">
        <f t="shared" si="67"/>
        <v>0.69842560047340196</v>
      </c>
      <c r="AJ41" s="6">
        <f>SUM(AJ34:AJ40)/$O$108</f>
        <v>0.89030188679245281</v>
      </c>
      <c r="AK41" s="45"/>
      <c r="AL41" s="90" t="s">
        <v>89</v>
      </c>
      <c r="AM41" s="91">
        <f>SUM(AM34:AM40)/$O$108</f>
        <v>0.69437681496774739</v>
      </c>
      <c r="AN41" s="92"/>
      <c r="AO41" s="93">
        <f>SUM(AO34:AO40)/$O$108</f>
        <v>0.29499999999999998</v>
      </c>
      <c r="AP41" s="93">
        <f>SUM(AP34:AP40)/$O$108</f>
        <v>0.38052691025720053</v>
      </c>
      <c r="AQ41" s="94">
        <f>SUM(AQ34:AQ40)/$O$108</f>
        <v>0.61739062500000008</v>
      </c>
      <c r="AR41" s="17"/>
      <c r="AS41" s="87" t="s">
        <v>89</v>
      </c>
      <c r="AT41" s="88">
        <f>SUM(AT34:AT40)/$O$108</f>
        <v>0.86499999999999999</v>
      </c>
      <c r="AU41" s="88">
        <f>SUM(AU34:AU40)/$O$108</f>
        <v>0.86499999999999999</v>
      </c>
      <c r="AV41" s="124"/>
      <c r="AW41" s="88">
        <f>SUM(AW34:AW40)/$O$108</f>
        <v>0.86499999999999999</v>
      </c>
      <c r="AX41" s="89">
        <f>SUM(AX34:AX40)/$O$108</f>
        <v>0.86499999999999999</v>
      </c>
      <c r="AY41" s="17"/>
      <c r="AZ41" s="90" t="s">
        <v>89</v>
      </c>
      <c r="BA41" s="96">
        <f>SUM(BA34:BA40)/$O$108</f>
        <v>0.83645985401459855</v>
      </c>
      <c r="BB41" s="96">
        <f t="shared" ref="BB41:BC41" si="68">SUM(BB34:BB40)/$O$108</f>
        <v>0.81699513381995137</v>
      </c>
      <c r="BC41" s="96">
        <f>SUM(BC34:BC40)/$O$108</f>
        <v>0.21101125670565463</v>
      </c>
      <c r="BD41" s="97"/>
      <c r="BE41" s="98">
        <f>SUM(BE34:BE40)/$O$108</f>
        <v>0.90941644280429457</v>
      </c>
      <c r="BF41" s="17"/>
      <c r="BG41" s="90" t="s">
        <v>89</v>
      </c>
      <c r="BH41" s="96">
        <f>SUM(BH34:BH40)/$O$108</f>
        <v>0.56790540540540535</v>
      </c>
      <c r="BI41" s="96">
        <f t="shared" ref="BI41:BK41" si="69">SUM(BI34:BI40)/$O$108</f>
        <v>0.59649425287356328</v>
      </c>
      <c r="BJ41" s="96">
        <f>SUM(BJ34:BJ40)/$O$108</f>
        <v>0.29499999999999998</v>
      </c>
      <c r="BK41" s="96">
        <f t="shared" si="69"/>
        <v>0.4182312925170068</v>
      </c>
      <c r="BL41" s="125"/>
      <c r="BM41" s="78"/>
      <c r="BN41" s="3"/>
      <c r="BO41" s="3"/>
      <c r="BQ41" s="16"/>
      <c r="BR41" s="229"/>
      <c r="BS41" s="16"/>
      <c r="BT41" s="184" t="s">
        <v>62</v>
      </c>
      <c r="BU41" s="12" t="s">
        <v>1</v>
      </c>
      <c r="BV41" s="12" t="s">
        <v>2</v>
      </c>
      <c r="BW41" s="12" t="s">
        <v>3</v>
      </c>
      <c r="BX41" s="12" t="s">
        <v>5</v>
      </c>
      <c r="BY41" s="16"/>
      <c r="BZ41" s="16"/>
      <c r="CA41" s="16"/>
      <c r="CB41" s="16"/>
      <c r="CC41" s="16"/>
      <c r="CD41" s="16"/>
      <c r="CL41" s="229"/>
      <c r="CM41" s="16"/>
      <c r="CN41" s="184" t="s">
        <v>62</v>
      </c>
      <c r="CO41" s="12" t="s">
        <v>1</v>
      </c>
      <c r="CP41" s="12" t="s">
        <v>3</v>
      </c>
      <c r="CQ41" s="12" t="s">
        <v>4</v>
      </c>
      <c r="CR41" s="5"/>
      <c r="CS41" s="16"/>
      <c r="CT41" s="16"/>
      <c r="CU41" s="16"/>
      <c r="CV41" s="16"/>
      <c r="CW41" s="16"/>
      <c r="CX41" s="16"/>
    </row>
    <row r="42" spans="3:102" ht="15.75">
      <c r="C42" s="16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6"/>
      <c r="T42" s="16"/>
      <c r="AB42" s="3"/>
      <c r="AC42" s="68"/>
      <c r="AD42" s="45"/>
      <c r="AE42" s="45"/>
      <c r="AF42" s="45"/>
      <c r="AG42" s="45"/>
      <c r="AH42" s="45"/>
      <c r="AI42" s="45"/>
      <c r="AJ42" s="45"/>
      <c r="AK42" s="45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78"/>
      <c r="BN42" s="3"/>
      <c r="BO42" s="3"/>
      <c r="BQ42" s="16"/>
      <c r="BR42" s="229"/>
      <c r="BS42" s="16"/>
      <c r="BT42" s="184" t="s">
        <v>1</v>
      </c>
      <c r="BU42" s="182"/>
      <c r="BV42" s="119">
        <f>BV18</f>
        <v>0.98584269662921342</v>
      </c>
      <c r="BW42" s="119">
        <f>BW18</f>
        <v>0</v>
      </c>
      <c r="BX42" s="119">
        <f>BY18</f>
        <v>0</v>
      </c>
      <c r="BY42" s="16"/>
      <c r="BZ42" s="16"/>
      <c r="CA42" s="16"/>
      <c r="CB42" s="16"/>
      <c r="CC42" s="16"/>
      <c r="CD42" s="16"/>
      <c r="CL42" s="229"/>
      <c r="CM42" s="16"/>
      <c r="CN42" s="184" t="s">
        <v>1</v>
      </c>
      <c r="CO42" s="179"/>
      <c r="CP42" s="119">
        <f>CQ18</f>
        <v>0</v>
      </c>
      <c r="CQ42" s="119">
        <f>CR18</f>
        <v>0</v>
      </c>
      <c r="CR42" s="17"/>
      <c r="CS42" s="16"/>
      <c r="CT42" s="16"/>
      <c r="CU42" s="16"/>
      <c r="CV42" s="16"/>
      <c r="CW42" s="16"/>
      <c r="CX42" s="16"/>
    </row>
    <row r="43" spans="3:102" ht="20.25" customHeight="1">
      <c r="C43" s="16"/>
      <c r="D43" s="240" t="s">
        <v>95</v>
      </c>
      <c r="E43" s="241"/>
      <c r="F43" s="241"/>
      <c r="G43" s="241"/>
      <c r="H43" s="242"/>
      <c r="I43" s="30"/>
      <c r="J43" s="17"/>
      <c r="K43" s="17"/>
      <c r="L43" s="17"/>
      <c r="M43" s="17"/>
      <c r="N43" s="240" t="s">
        <v>96</v>
      </c>
      <c r="O43" s="241"/>
      <c r="P43" s="241"/>
      <c r="Q43" s="241"/>
      <c r="R43" s="242"/>
      <c r="S43" s="16"/>
      <c r="T43" s="16"/>
      <c r="AB43" s="3"/>
      <c r="AC43" s="68"/>
      <c r="AD43" s="45"/>
      <c r="AE43" s="45"/>
      <c r="AF43" s="45"/>
      <c r="AG43" s="45"/>
      <c r="AH43" s="45"/>
      <c r="AI43" s="45"/>
      <c r="AJ43" s="45"/>
      <c r="AK43" s="45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78"/>
      <c r="BN43" s="3"/>
      <c r="BO43" s="3"/>
      <c r="BQ43" s="16"/>
      <c r="BR43" s="229"/>
      <c r="BS43" s="16"/>
      <c r="BT43" s="184" t="s">
        <v>2</v>
      </c>
      <c r="BU43" s="183">
        <f>BU19</f>
        <v>0.69437681496774739</v>
      </c>
      <c r="BV43" s="182"/>
      <c r="BW43" s="119">
        <f>BW19</f>
        <v>0</v>
      </c>
      <c r="BX43" s="119">
        <f>BY19</f>
        <v>0</v>
      </c>
      <c r="BY43" s="16"/>
      <c r="BZ43" s="16"/>
      <c r="CA43" s="16"/>
      <c r="CB43" s="16"/>
      <c r="CC43" s="16"/>
      <c r="CD43" s="16"/>
      <c r="CL43" s="229"/>
      <c r="CM43" s="16"/>
      <c r="CN43" s="12" t="s">
        <v>3</v>
      </c>
      <c r="CO43" s="183">
        <f>CO20</f>
        <v>0</v>
      </c>
      <c r="CP43" s="210"/>
      <c r="CQ43" s="119">
        <f>CR20</f>
        <v>0</v>
      </c>
      <c r="CR43" s="17"/>
      <c r="CS43" s="16"/>
      <c r="CT43" s="16"/>
      <c r="CU43" s="16"/>
      <c r="CV43" s="16"/>
      <c r="CW43" s="16"/>
      <c r="CX43" s="16"/>
    </row>
    <row r="44" spans="3:102" ht="15.75" customHeight="1">
      <c r="C44" s="16"/>
      <c r="D44" s="243"/>
      <c r="E44" s="244"/>
      <c r="F44" s="244"/>
      <c r="G44" s="244"/>
      <c r="H44" s="245"/>
      <c r="I44" s="30"/>
      <c r="J44" s="17"/>
      <c r="K44" s="17"/>
      <c r="L44" s="17"/>
      <c r="M44" s="17"/>
      <c r="N44" s="243"/>
      <c r="O44" s="244"/>
      <c r="P44" s="244"/>
      <c r="Q44" s="244"/>
      <c r="R44" s="245"/>
      <c r="S44" s="16"/>
      <c r="T44" s="16"/>
      <c r="AB44" s="3"/>
      <c r="AC44" s="255" t="s">
        <v>97</v>
      </c>
      <c r="AD44" s="45"/>
      <c r="AE44" s="12" t="s">
        <v>98</v>
      </c>
      <c r="AF44" s="12" t="s">
        <v>1</v>
      </c>
      <c r="AG44" s="12" t="s">
        <v>2</v>
      </c>
      <c r="AH44" s="12" t="s">
        <v>3</v>
      </c>
      <c r="AI44" s="12" t="s">
        <v>4</v>
      </c>
      <c r="AJ44" s="12" t="s">
        <v>5</v>
      </c>
      <c r="AK44" s="79"/>
      <c r="AL44" s="41" t="s">
        <v>99</v>
      </c>
      <c r="AM44" s="42" t="s">
        <v>1</v>
      </c>
      <c r="AN44" s="42" t="s">
        <v>2</v>
      </c>
      <c r="AO44" s="42" t="s">
        <v>3</v>
      </c>
      <c r="AP44" s="42" t="s">
        <v>4</v>
      </c>
      <c r="AQ44" s="43" t="s">
        <v>5</v>
      </c>
      <c r="AR44" s="17"/>
      <c r="AS44" s="41" t="s">
        <v>100</v>
      </c>
      <c r="AT44" s="42" t="s">
        <v>1</v>
      </c>
      <c r="AU44" s="42" t="s">
        <v>2</v>
      </c>
      <c r="AV44" s="42" t="s">
        <v>3</v>
      </c>
      <c r="AW44" s="42" t="s">
        <v>4</v>
      </c>
      <c r="AX44" s="43" t="s">
        <v>5</v>
      </c>
      <c r="AY44" s="17"/>
      <c r="AZ44" s="41" t="s">
        <v>101</v>
      </c>
      <c r="BA44" s="42" t="s">
        <v>1</v>
      </c>
      <c r="BB44" s="42" t="s">
        <v>2</v>
      </c>
      <c r="BC44" s="42" t="s">
        <v>3</v>
      </c>
      <c r="BD44" s="42" t="s">
        <v>4</v>
      </c>
      <c r="BE44" s="43" t="s">
        <v>5</v>
      </c>
      <c r="BF44" s="17"/>
      <c r="BG44" s="41" t="s">
        <v>101</v>
      </c>
      <c r="BH44" s="42" t="s">
        <v>1</v>
      </c>
      <c r="BI44" s="42" t="s">
        <v>2</v>
      </c>
      <c r="BJ44" s="42" t="s">
        <v>3</v>
      </c>
      <c r="BK44" s="42" t="s">
        <v>4</v>
      </c>
      <c r="BL44" s="43" t="s">
        <v>5</v>
      </c>
      <c r="BM44" s="78"/>
      <c r="BN44" s="3"/>
      <c r="BO44" s="3"/>
      <c r="BQ44" s="16"/>
      <c r="BR44" s="229"/>
      <c r="BS44" s="16"/>
      <c r="BT44" s="184" t="s">
        <v>3</v>
      </c>
      <c r="BU44" s="119">
        <f>BU20</f>
        <v>0</v>
      </c>
      <c r="BV44" s="119">
        <f>BV20</f>
        <v>0</v>
      </c>
      <c r="BW44" s="182"/>
      <c r="BX44" s="119">
        <f>BY20</f>
        <v>0</v>
      </c>
      <c r="BY44" s="16"/>
      <c r="BZ44" s="16"/>
      <c r="CA44" s="16"/>
      <c r="CB44" s="16"/>
      <c r="CC44" s="16"/>
      <c r="CD44" s="16"/>
      <c r="CL44" s="229"/>
      <c r="CM44" s="16"/>
      <c r="CN44" s="12" t="s">
        <v>4</v>
      </c>
      <c r="CO44" s="119">
        <f>CO21</f>
        <v>0.83645985401459855</v>
      </c>
      <c r="CP44" s="119">
        <f>CQ21</f>
        <v>0</v>
      </c>
      <c r="CQ44" s="210"/>
      <c r="CR44" s="17"/>
      <c r="CS44" s="16"/>
      <c r="CT44" s="16"/>
      <c r="CU44" s="16"/>
      <c r="CV44" s="16"/>
      <c r="CW44" s="16"/>
      <c r="CX44" s="16"/>
    </row>
    <row r="45" spans="3:102" ht="15.75" customHeight="1">
      <c r="C45" s="16"/>
      <c r="D45" s="32"/>
      <c r="E45" s="5" t="s">
        <v>1</v>
      </c>
      <c r="F45" s="5" t="s">
        <v>2</v>
      </c>
      <c r="G45" s="5" t="s">
        <v>4</v>
      </c>
      <c r="H45" s="9" t="s">
        <v>5</v>
      </c>
      <c r="I45" s="30"/>
      <c r="J45" s="17"/>
      <c r="K45" s="17"/>
      <c r="L45" s="17"/>
      <c r="M45" s="17"/>
      <c r="N45" s="32"/>
      <c r="O45" s="5" t="s">
        <v>1</v>
      </c>
      <c r="P45" s="5" t="s">
        <v>2</v>
      </c>
      <c r="Q45" s="5" t="s">
        <v>3</v>
      </c>
      <c r="R45" s="9" t="s">
        <v>5</v>
      </c>
      <c r="S45" s="16"/>
      <c r="T45" s="16"/>
      <c r="AB45" s="3"/>
      <c r="AC45" s="255"/>
      <c r="AD45" s="45"/>
      <c r="AE45" s="12" t="s">
        <v>6</v>
      </c>
      <c r="AF45" s="176"/>
      <c r="AG45" s="180">
        <f>IF(AG14&gt;E34,1,IF(AG14&lt;=E26,0,(AG14-E26)/(E34-E26)))</f>
        <v>0</v>
      </c>
      <c r="AH45" s="180">
        <f>IF(AH14&gt;F34,1,IF(AH14&lt;=F26,0,(AH14-F26)/(F34-F26)))</f>
        <v>1</v>
      </c>
      <c r="AI45" s="180">
        <f>IF(AI14&gt;G34,1,IF(AI14&lt;=G26,0,(AI14-G26)/(G34-G26)))</f>
        <v>0</v>
      </c>
      <c r="AJ45" s="180">
        <f>IF(AJ14&gt;H34,1,IF(AJ14&lt;=H26,0,(AJ14-H26)/(H34-H26)))</f>
        <v>0</v>
      </c>
      <c r="AK45" s="44"/>
      <c r="AL45" s="8" t="s">
        <v>6</v>
      </c>
      <c r="AM45" s="101">
        <f>IF(AM14&gt;O34,1,IF(AM14&lt;=O26,0,(AM14-O26)/(O34-O26)))</f>
        <v>0</v>
      </c>
      <c r="AN45" s="102"/>
      <c r="AO45" s="101">
        <f>IF(AO14&gt;P34,1,IF(AO14&lt;=P26,0,(AO14-P26)/(P34-P26)))</f>
        <v>1</v>
      </c>
      <c r="AP45" s="101">
        <f t="shared" ref="AP45:AQ51" si="70">IF(AP14&gt;Q34,1,IF(AP14&lt;=Q26,0,(AP14-Q26)/(Q34-Q26)))</f>
        <v>0</v>
      </c>
      <c r="AQ45" s="103">
        <f t="shared" si="70"/>
        <v>0</v>
      </c>
      <c r="AR45" s="17"/>
      <c r="AS45" s="8" t="s">
        <v>6</v>
      </c>
      <c r="AT45" s="99">
        <f>IF(AT14&gt;E63,1,IF(AT14&lt;=E55,0,(AT14-E55)/(E63-E55)))</f>
        <v>0</v>
      </c>
      <c r="AU45" s="101">
        <f>IF(AU14&gt;F63,1,IF(AU14&lt;=F55,0,(AU14-F55)/(F63-F55)))</f>
        <v>0</v>
      </c>
      <c r="AV45" s="102"/>
      <c r="AW45" s="101">
        <f>IF(AW14&gt;G63,1,IF(AW14&lt;=G55,0,(AW14-G55)/(G63-G55)))</f>
        <v>0</v>
      </c>
      <c r="AX45" s="103">
        <f>IF(AX14&gt;H63,1,IF(AX14&lt;=H55,0,(AX14-H55)/(H63-H55)))</f>
        <v>0</v>
      </c>
      <c r="AY45" s="17"/>
      <c r="AZ45" s="8" t="s">
        <v>6</v>
      </c>
      <c r="BA45" s="101">
        <f>IF(BA14&gt;O63,1,IF(BA14&lt;=O55,0,(BA14-O55)/(O63-O55)))</f>
        <v>0.19144981412639406</v>
      </c>
      <c r="BB45" s="101">
        <f t="shared" ref="BB45:BC45" si="71">IF(BB14&gt;P63,1,IF(BB14&lt;=P55,0,(BB14-P55)/(P63-P55)))</f>
        <v>0.73048327137546465</v>
      </c>
      <c r="BC45" s="101">
        <f>IF(BC14&gt;Q63,1,IF(BC14&lt;=Q55,0,(BC14-Q55)/(Q63-Q55)))</f>
        <v>1</v>
      </c>
      <c r="BD45" s="102"/>
      <c r="BE45" s="103">
        <f>IF(BE14&gt;R63,1,IF(BE14&lt;=R55,0,(BE14-R55)/(R63-R55)))</f>
        <v>0</v>
      </c>
      <c r="BF45" s="17"/>
      <c r="BG45" s="8" t="s">
        <v>6</v>
      </c>
      <c r="BH45" s="101">
        <f>IF(BH14&gt;E92,1,IF(BH14&lt;=E84,0,(BH14-E84)/(E92-E84)))</f>
        <v>0</v>
      </c>
      <c r="BI45" s="101">
        <f t="shared" ref="BI45:BK45" si="72">IF(BI14&gt;F92,1,IF(BI14&lt;=F84,0,(BI14-F84)/(F92-F84)))</f>
        <v>0.14414414414414414</v>
      </c>
      <c r="BJ45" s="101">
        <f t="shared" si="72"/>
        <v>1</v>
      </c>
      <c r="BK45" s="101">
        <f t="shared" si="72"/>
        <v>0</v>
      </c>
      <c r="BL45" s="127"/>
      <c r="BM45" s="78"/>
      <c r="BN45" s="3"/>
      <c r="BO45" s="3"/>
      <c r="BQ45" s="16"/>
      <c r="BR45" s="229"/>
      <c r="BS45" s="16"/>
      <c r="BT45" s="184" t="s">
        <v>67</v>
      </c>
      <c r="BU45" s="119">
        <f>BU22</f>
        <v>0.56790540540540535</v>
      </c>
      <c r="BV45" s="119">
        <f t="shared" ref="BV45:BW45" si="73">BV22</f>
        <v>0.59649425287356328</v>
      </c>
      <c r="BW45" s="119">
        <f>BW22</f>
        <v>0</v>
      </c>
      <c r="BX45" s="182"/>
      <c r="BY45" s="16"/>
      <c r="BZ45" s="16"/>
      <c r="CA45" s="16"/>
      <c r="CB45" s="16"/>
      <c r="CC45" s="16"/>
      <c r="CD45" s="16"/>
      <c r="CL45" s="229"/>
      <c r="CM45" s="16"/>
      <c r="CN45" s="17"/>
      <c r="CO45" s="17"/>
      <c r="CP45" s="17"/>
      <c r="CQ45" s="17"/>
      <c r="CR45" s="118"/>
      <c r="CS45" s="16"/>
      <c r="CT45" s="16"/>
      <c r="CU45" s="16"/>
      <c r="CV45" s="16"/>
      <c r="CW45" s="16"/>
      <c r="CX45" s="16"/>
    </row>
    <row r="46" spans="3:102" ht="15.75">
      <c r="C46" s="16"/>
      <c r="D46" s="234" t="s">
        <v>102</v>
      </c>
      <c r="E46" s="235"/>
      <c r="F46" s="235"/>
      <c r="G46" s="235"/>
      <c r="H46" s="236"/>
      <c r="I46" s="30"/>
      <c r="J46" s="17"/>
      <c r="K46" s="17"/>
      <c r="L46" s="17"/>
      <c r="M46" s="17"/>
      <c r="N46" s="234" t="s">
        <v>103</v>
      </c>
      <c r="O46" s="235"/>
      <c r="P46" s="235"/>
      <c r="Q46" s="235"/>
      <c r="R46" s="236"/>
      <c r="S46" s="16"/>
      <c r="T46" s="16"/>
      <c r="AB46" s="3"/>
      <c r="AC46" s="255"/>
      <c r="AD46" s="45"/>
      <c r="AE46" s="12" t="s">
        <v>7</v>
      </c>
      <c r="AF46" s="176"/>
      <c r="AG46" s="180">
        <f t="shared" ref="AG46:AG51" si="74">IF(AG15&gt;E35,1,IF(AG15&lt;=E27,0,(AG15-E27)/(E35-E27)))</f>
        <v>0</v>
      </c>
      <c r="AH46" s="180">
        <f>IF(AH15&gt;F35,1,IF(AH15&lt;=F27,0,(AH15-F27)/(F35-F27)))</f>
        <v>0.11775254034668262</v>
      </c>
      <c r="AI46" s="180">
        <f>IF(AI15&gt;G35,1,IF(AI15&lt;=G27,0,(AI15-G27)/(G35-G27)))</f>
        <v>0</v>
      </c>
      <c r="AJ46" s="180">
        <f>IF(AJ15&gt;H35,1,IF(AJ15&lt;=H27,0,(AJ15-H27)/(H35-H27)))</f>
        <v>0</v>
      </c>
      <c r="AK46" s="45"/>
      <c r="AL46" s="8" t="s">
        <v>7</v>
      </c>
      <c r="AM46" s="101">
        <f>IF(AM15&gt;O35,1,IF(AM15&lt;=O27,0,(AM15-O27)/(O35-O27)))</f>
        <v>0.17150985572038205</v>
      </c>
      <c r="AN46" s="102"/>
      <c r="AO46" s="101">
        <f t="shared" ref="AO46:AO51" si="75">IF(AO15&gt;P35,1,IF(AO15&lt;=P27,0,(AO15-P27)/(P35-P27)))</f>
        <v>0.44584434058118272</v>
      </c>
      <c r="AP46" s="101">
        <f t="shared" si="70"/>
        <v>0.29953261532208897</v>
      </c>
      <c r="AQ46" s="103">
        <f t="shared" si="70"/>
        <v>0.14712456817719971</v>
      </c>
      <c r="AR46" s="17"/>
      <c r="AS46" s="8" t="s">
        <v>7</v>
      </c>
      <c r="AT46" s="99">
        <f t="shared" ref="AT46:AT51" si="76">IF(AT15&gt;E64,1,IF(AT15&lt;=E56,0,(AT15-E56)/(E64-E56)))</f>
        <v>0</v>
      </c>
      <c r="AU46" s="101">
        <f t="shared" ref="AU46:AU51" si="77">IF(AU15&gt;F64,1,IF(AU15&lt;=F56,0,(AU15-F56)/(F64-F56)))</f>
        <v>0</v>
      </c>
      <c r="AV46" s="102"/>
      <c r="AW46" s="101">
        <f t="shared" ref="AW46:AW51" si="78">IF(AW15&gt;G64,1,IF(AW15&lt;=G56,0,(AW15-G56)/(G64-G56)))</f>
        <v>0</v>
      </c>
      <c r="AX46" s="103">
        <f t="shared" ref="AX46:AX51" si="79">IF(AX15&gt;H64,1,IF(AX15&lt;=H56,0,(AX15-H56)/(H64-H56)))</f>
        <v>0</v>
      </c>
      <c r="AY46" s="17"/>
      <c r="AZ46" s="8" t="s">
        <v>7</v>
      </c>
      <c r="BA46" s="101">
        <f t="shared" ref="BA46:BA51" si="80">IF(BA15&gt;O64,1,IF(BA15&lt;=O56,0,(BA15-O56)/(O64-O56)))</f>
        <v>0</v>
      </c>
      <c r="BB46" s="101">
        <f t="shared" ref="BB46:BB51" si="81">IF(BB15&gt;P64,1,IF(BB15&lt;=P56,0,(BB15-P56)/(P64-P56)))</f>
        <v>0</v>
      </c>
      <c r="BC46" s="101">
        <f t="shared" ref="BC46:BC51" si="82">IF(BC15&gt;Q64,1,IF(BC15&lt;=Q56,0,(BC15-Q56)/(Q64-Q56)))</f>
        <v>0</v>
      </c>
      <c r="BD46" s="102"/>
      <c r="BE46" s="103">
        <f t="shared" ref="BE46:BE51" si="83">IF(BE15&gt;R64,1,IF(BE15&lt;=R56,0,(BE15-R56)/(R64-R56)))</f>
        <v>0</v>
      </c>
      <c r="BF46" s="17"/>
      <c r="BG46" s="8" t="s">
        <v>7</v>
      </c>
      <c r="BH46" s="101">
        <f t="shared" ref="BH46:BH51" si="84">IF(BH15&gt;E93,1,IF(BH15&lt;=E85,0,(BH15-E85)/(E93-E85)))</f>
        <v>0</v>
      </c>
      <c r="BI46" s="101">
        <f t="shared" ref="BI46:BI51" si="85">IF(BI15&gt;F93,1,IF(BI15&lt;=F85,0,(BI15-F85)/(F93-F85)))</f>
        <v>0</v>
      </c>
      <c r="BJ46" s="101">
        <f t="shared" ref="BJ46:BJ51" si="86">IF(BJ15&gt;G93,1,IF(BJ15&lt;=G85,0,(BJ15-G85)/(G93-G85)))</f>
        <v>0.14285714285714293</v>
      </c>
      <c r="BK46" s="101">
        <f t="shared" ref="BK46:BK51" si="87">IF(BK15&gt;H93,1,IF(BK15&lt;=H85,0,(BK15-H85)/(H93-H85)))</f>
        <v>0</v>
      </c>
      <c r="BL46" s="127"/>
      <c r="BM46" s="78"/>
      <c r="BN46" s="3"/>
      <c r="BO46" s="3"/>
      <c r="BQ46" s="16"/>
      <c r="BR46" s="229"/>
      <c r="BS46" s="16"/>
      <c r="BT46" s="17"/>
      <c r="BU46" s="17"/>
      <c r="BV46" s="17"/>
      <c r="BW46" s="17"/>
      <c r="BX46" s="118"/>
      <c r="BY46" s="16"/>
      <c r="BZ46" s="16"/>
      <c r="CA46" s="16"/>
      <c r="CB46" s="16"/>
      <c r="CC46" s="16"/>
      <c r="CD46" s="16"/>
      <c r="CL46" s="229"/>
      <c r="CM46" s="16"/>
      <c r="CN46" s="185" t="s">
        <v>74</v>
      </c>
      <c r="CO46" s="62">
        <f>MAX(CO42:CQ44)</f>
        <v>0.83645985401459855</v>
      </c>
      <c r="CP46" s="17"/>
      <c r="CQ46" s="17"/>
      <c r="CR46" s="118"/>
      <c r="CS46" s="16"/>
      <c r="CT46" s="16"/>
      <c r="CU46" s="16"/>
      <c r="CV46" s="16"/>
      <c r="CW46" s="16"/>
      <c r="CX46" s="16"/>
    </row>
    <row r="47" spans="3:102" ht="15.75">
      <c r="C47" s="16"/>
      <c r="D47" s="8" t="s">
        <v>6</v>
      </c>
      <c r="E47" s="33">
        <f xml:space="preserve"> $O83 *  MAX(ABS(Q73),ABS(O73))</f>
        <v>1780</v>
      </c>
      <c r="F47" s="33">
        <f xml:space="preserve"> MAX(ABS(Q73),ABS(P73)) * $O83</f>
        <v>1490</v>
      </c>
      <c r="G47" s="33">
        <f xml:space="preserve"> MAX(ABS(R73),ABS(Q73)) * $O83</f>
        <v>2690</v>
      </c>
      <c r="H47" s="34">
        <f xml:space="preserve"> MAX(ABS(Q73),ABS(S73)) * $O83</f>
        <v>2220</v>
      </c>
      <c r="I47" s="30"/>
      <c r="J47" s="17"/>
      <c r="K47" s="17"/>
      <c r="L47" s="17"/>
      <c r="M47" s="17"/>
      <c r="N47" s="8" t="s">
        <v>6</v>
      </c>
      <c r="O47" s="33">
        <f>$O83*MAX(ABS($R73),ABS(O73))</f>
        <v>2690</v>
      </c>
      <c r="P47" s="33">
        <f>$O83*MAX(ABS($R73),ABS(P73))</f>
        <v>2690</v>
      </c>
      <c r="Q47" s="33">
        <f>$O83*MAX(ABS($R73),ABS(Q73))</f>
        <v>2690</v>
      </c>
      <c r="R47" s="34">
        <f>$O83*MAX(ABS($R73),ABS(S73))</f>
        <v>2690</v>
      </c>
      <c r="S47" s="16"/>
      <c r="T47" s="16"/>
      <c r="AB47" s="3"/>
      <c r="AC47" s="255"/>
      <c r="AD47" s="45"/>
      <c r="AE47" s="12" t="s">
        <v>8</v>
      </c>
      <c r="AF47" s="176"/>
      <c r="AG47" s="180">
        <f t="shared" si="74"/>
        <v>0</v>
      </c>
      <c r="AH47" s="180">
        <f>IF(AH16&gt;F36,1,IF(AH16&lt;=F28,0,(AH16-F28)/(F36-F28)))</f>
        <v>0.22857142857142856</v>
      </c>
      <c r="AI47" s="180">
        <f>IF(AI16&gt;G36,1,IF(AI16&lt;=G28,0,(AI16-G28)/(G36-G28)))</f>
        <v>0</v>
      </c>
      <c r="AJ47" s="180">
        <f>IF(AJ16&gt;H36,1,IF(AJ16&lt;=H28,0,(AJ16-H28)/(H36-H28)))</f>
        <v>0</v>
      </c>
      <c r="AK47" s="45"/>
      <c r="AL47" s="8" t="s">
        <v>8</v>
      </c>
      <c r="AM47" s="101">
        <f t="shared" ref="AM46:AM51" si="88">IF(AM16&gt;O36,1,IF(AM16&lt;=O28,0,(AM16-O28)/(O36-O28)))</f>
        <v>0</v>
      </c>
      <c r="AN47" s="102"/>
      <c r="AO47" s="101">
        <f t="shared" si="75"/>
        <v>0.28638340582134481</v>
      </c>
      <c r="AP47" s="101">
        <f t="shared" si="70"/>
        <v>0</v>
      </c>
      <c r="AQ47" s="103">
        <f t="shared" si="70"/>
        <v>0</v>
      </c>
      <c r="AR47" s="17"/>
      <c r="AS47" s="8" t="s">
        <v>8</v>
      </c>
      <c r="AT47" s="101">
        <f t="shared" si="76"/>
        <v>0</v>
      </c>
      <c r="AU47" s="101">
        <f>IF(AU16&gt;F65,1,IF(AU16&lt;=F57,0,(AU16-F57)/(F65-F57)))</f>
        <v>0</v>
      </c>
      <c r="AV47" s="102"/>
      <c r="AW47" s="101">
        <f t="shared" si="78"/>
        <v>0</v>
      </c>
      <c r="AX47" s="103">
        <f t="shared" si="79"/>
        <v>0</v>
      </c>
      <c r="AY47" s="17"/>
      <c r="AZ47" s="8" t="s">
        <v>8</v>
      </c>
      <c r="BA47" s="101">
        <f t="shared" si="80"/>
        <v>0</v>
      </c>
      <c r="BB47" s="101">
        <f t="shared" si="81"/>
        <v>0</v>
      </c>
      <c r="BC47" s="101">
        <f t="shared" si="82"/>
        <v>0.16761904761904761</v>
      </c>
      <c r="BD47" s="102"/>
      <c r="BE47" s="103">
        <f t="shared" si="83"/>
        <v>0</v>
      </c>
      <c r="BF47" s="17"/>
      <c r="BG47" s="8" t="s">
        <v>8</v>
      </c>
      <c r="BH47" s="101">
        <f t="shared" si="84"/>
        <v>0.25829279080053069</v>
      </c>
      <c r="BI47" s="101">
        <f t="shared" si="85"/>
        <v>0.1985846970367095</v>
      </c>
      <c r="BJ47" s="101">
        <f>IF(BJ16&gt;G94,1,IF(BJ16&lt;=G86,0,(BJ16-G86)/(G94-G86)))</f>
        <v>0.576735957540911</v>
      </c>
      <c r="BK47" s="101">
        <f t="shared" si="87"/>
        <v>0.31357806280406897</v>
      </c>
      <c r="BL47" s="127"/>
      <c r="BM47" s="78"/>
      <c r="BN47" s="3"/>
      <c r="BO47" s="3"/>
      <c r="BQ47" s="16"/>
      <c r="BR47" s="229"/>
      <c r="BS47" s="16"/>
      <c r="BT47" s="184" t="s">
        <v>74</v>
      </c>
      <c r="BU47" s="120">
        <f>MAX(BU42:BX45)</f>
        <v>0.98584269662921342</v>
      </c>
      <c r="BV47" s="16"/>
      <c r="BW47" s="16"/>
      <c r="BX47" s="16"/>
      <c r="BY47" s="16"/>
      <c r="BZ47" s="16"/>
      <c r="CA47" s="16"/>
      <c r="CB47" s="16"/>
      <c r="CC47" s="16"/>
      <c r="CD47" s="16"/>
      <c r="CL47" s="229"/>
      <c r="CM47" s="16"/>
      <c r="CN47" s="185" t="s">
        <v>77</v>
      </c>
      <c r="CO47" s="62">
        <f>0.3-(0.15*CO46)</f>
        <v>0.17453102189781022</v>
      </c>
      <c r="CP47" s="16"/>
      <c r="CQ47" s="16"/>
      <c r="CR47" s="16"/>
      <c r="CS47" s="16"/>
      <c r="CT47" s="16"/>
      <c r="CU47" s="16"/>
      <c r="CV47" s="16"/>
      <c r="CW47" s="16"/>
      <c r="CX47" s="16"/>
    </row>
    <row r="48" spans="3:102" ht="15.75">
      <c r="C48" s="16"/>
      <c r="D48" s="8" t="s">
        <v>7</v>
      </c>
      <c r="E48" s="33">
        <f t="shared" ref="E48:E53" si="89" xml:space="preserve"> $O84 *  MAX(ABS(Q74),ABS(O74))</f>
        <v>2.39</v>
      </c>
      <c r="F48" s="33">
        <f t="shared" ref="F48:F53" si="90" xml:space="preserve"> MAX(ABS(Q74),ABS(P74)) * $O84</f>
        <v>3.5150000000000001</v>
      </c>
      <c r="G48" s="33">
        <f t="shared" ref="G48:G53" si="91" xml:space="preserve"> MAX(ABS(R74),ABS(Q74)) * $O84</f>
        <v>2.0750000000000002</v>
      </c>
      <c r="H48" s="34">
        <f t="shared" ref="H48:H53" si="92" xml:space="preserve"> MAX(ABS(Q74),ABS(S74)) * $O84</f>
        <v>2.4500000000000002</v>
      </c>
      <c r="I48" s="30"/>
      <c r="J48" s="17"/>
      <c r="K48" s="17"/>
      <c r="L48" s="17"/>
      <c r="M48" s="17"/>
      <c r="N48" s="8" t="s">
        <v>7</v>
      </c>
      <c r="O48" s="33">
        <f t="shared" ref="O48:Q53" si="93">$O84*MAX(ABS($R74),ABS(O74))</f>
        <v>2.39</v>
      </c>
      <c r="P48" s="33">
        <f t="shared" si="93"/>
        <v>3.5150000000000001</v>
      </c>
      <c r="Q48" s="33">
        <f t="shared" si="93"/>
        <v>2.0750000000000002</v>
      </c>
      <c r="R48" s="34">
        <f t="shared" ref="R48:R53" si="94">$O84*MAX(ABS($R74),ABS(S74))</f>
        <v>2.4500000000000002</v>
      </c>
      <c r="S48" s="16"/>
      <c r="T48" s="16"/>
      <c r="AB48" s="3"/>
      <c r="AC48" s="255"/>
      <c r="AD48" s="45"/>
      <c r="AE48" s="12" t="s">
        <v>9</v>
      </c>
      <c r="AF48" s="176"/>
      <c r="AG48" s="180">
        <f t="shared" si="74"/>
        <v>0</v>
      </c>
      <c r="AH48" s="180">
        <f>IF(AH17&gt;F37,1,IF(AH17&lt;=F29,0,(AH17-F29)/(F37-F29)))</f>
        <v>0</v>
      </c>
      <c r="AI48" s="180">
        <f>IF(AI17&gt;G37,1,IF(AI17&lt;=G29,0,(AI17-G29)/(G37-G29)))</f>
        <v>0</v>
      </c>
      <c r="AJ48" s="180">
        <f>IF(AJ17&gt;H37,1,IF(AJ17&lt;=H29,0,(AJ17-H29)/(H37-H29)))</f>
        <v>0</v>
      </c>
      <c r="AK48" s="45"/>
      <c r="AL48" s="8" t="s">
        <v>9</v>
      </c>
      <c r="AM48" s="101">
        <f t="shared" si="88"/>
        <v>0</v>
      </c>
      <c r="AN48" s="102"/>
      <c r="AO48" s="101">
        <f t="shared" si="75"/>
        <v>0</v>
      </c>
      <c r="AP48" s="101">
        <f t="shared" si="70"/>
        <v>0</v>
      </c>
      <c r="AQ48" s="103">
        <f t="shared" si="70"/>
        <v>0</v>
      </c>
      <c r="AR48" s="17"/>
      <c r="AS48" s="8" t="s">
        <v>9</v>
      </c>
      <c r="AT48" s="101">
        <f t="shared" si="76"/>
        <v>0</v>
      </c>
      <c r="AU48" s="101">
        <f t="shared" si="77"/>
        <v>0</v>
      </c>
      <c r="AV48" s="102"/>
      <c r="AW48" s="101">
        <f t="shared" si="78"/>
        <v>0</v>
      </c>
      <c r="AX48" s="103">
        <f t="shared" si="79"/>
        <v>0</v>
      </c>
      <c r="AY48" s="17"/>
      <c r="AZ48" s="8" t="s">
        <v>9</v>
      </c>
      <c r="BA48" s="101">
        <f t="shared" si="80"/>
        <v>0</v>
      </c>
      <c r="BB48" s="101">
        <f t="shared" si="81"/>
        <v>0</v>
      </c>
      <c r="BC48" s="101">
        <f t="shared" si="82"/>
        <v>0</v>
      </c>
      <c r="BD48" s="102"/>
      <c r="BE48" s="103">
        <f t="shared" si="83"/>
        <v>0</v>
      </c>
      <c r="BF48" s="17"/>
      <c r="BG48" s="8" t="s">
        <v>9</v>
      </c>
      <c r="BH48" s="101">
        <f t="shared" si="84"/>
        <v>0</v>
      </c>
      <c r="BI48" s="101">
        <f>IF(BI17&gt;F95,1,IF(BI17&lt;=F87,0,(BI17-F87)/(F95-F87)))</f>
        <v>0</v>
      </c>
      <c r="BJ48" s="101">
        <f t="shared" si="86"/>
        <v>0</v>
      </c>
      <c r="BK48" s="101">
        <f t="shared" si="87"/>
        <v>0</v>
      </c>
      <c r="BL48" s="127"/>
      <c r="BM48" s="78"/>
      <c r="BN48" s="3"/>
      <c r="BO48" s="3"/>
      <c r="BQ48" s="16"/>
      <c r="BR48" s="229"/>
      <c r="BS48" s="16"/>
      <c r="BT48" s="184" t="s">
        <v>77</v>
      </c>
      <c r="BU48" s="120">
        <f>0.3-(0.15*BU47)</f>
        <v>0.15212359550561799</v>
      </c>
      <c r="BV48" s="16"/>
      <c r="BW48" s="16"/>
      <c r="BX48" s="16"/>
      <c r="BY48" s="16"/>
      <c r="BZ48" s="16"/>
      <c r="CA48" s="16"/>
      <c r="CB48" s="16"/>
      <c r="CC48" s="16"/>
      <c r="CD48" s="16"/>
      <c r="CL48" s="229"/>
      <c r="CM48" s="16"/>
      <c r="CN48" s="185" t="s">
        <v>78</v>
      </c>
      <c r="CO48" s="62">
        <f>CO46-CO47</f>
        <v>0.66192883211678832</v>
      </c>
      <c r="CP48" s="16"/>
      <c r="CQ48" s="16"/>
      <c r="CR48" s="16"/>
      <c r="CS48" s="16"/>
      <c r="CT48" s="16"/>
      <c r="CU48" s="16"/>
      <c r="CV48" s="16"/>
      <c r="CW48" s="16"/>
      <c r="CX48" s="16"/>
    </row>
    <row r="49" spans="3:102" ht="15.75">
      <c r="C49" s="16"/>
      <c r="D49" s="8" t="s">
        <v>65</v>
      </c>
      <c r="E49" s="33">
        <f t="shared" si="89"/>
        <v>0.2</v>
      </c>
      <c r="F49" s="33">
        <f t="shared" si="90"/>
        <v>0.2135</v>
      </c>
      <c r="G49" s="33">
        <f t="shared" si="91"/>
        <v>0.1875</v>
      </c>
      <c r="H49" s="34">
        <f t="shared" si="92"/>
        <v>0.32300000000000001</v>
      </c>
      <c r="I49" s="30"/>
      <c r="J49" s="17"/>
      <c r="K49" s="17"/>
      <c r="L49" s="17"/>
      <c r="M49" s="17"/>
      <c r="N49" s="8" t="s">
        <v>65</v>
      </c>
      <c r="O49" s="33">
        <f t="shared" si="93"/>
        <v>0.2</v>
      </c>
      <c r="P49" s="33">
        <f t="shared" si="93"/>
        <v>0.2135</v>
      </c>
      <c r="Q49" s="33">
        <f t="shared" si="93"/>
        <v>0.1875</v>
      </c>
      <c r="R49" s="34">
        <f t="shared" si="94"/>
        <v>0.32300000000000001</v>
      </c>
      <c r="S49" s="16"/>
      <c r="T49" s="16"/>
      <c r="AB49" s="3"/>
      <c r="AC49" s="255"/>
      <c r="AD49" s="45"/>
      <c r="AE49" s="12" t="s">
        <v>63</v>
      </c>
      <c r="AF49" s="176"/>
      <c r="AG49" s="180">
        <f t="shared" si="74"/>
        <v>0</v>
      </c>
      <c r="AH49" s="180">
        <f>IF(AH18&gt;F38,1,IF(AH18&lt;=F30,0,(AH18-F30)/(F38-F30)))</f>
        <v>0</v>
      </c>
      <c r="AI49" s="180">
        <f>IF(AI18&gt;G38,1,IF(AI18&lt;=G30,0,(AI18-G30)/(G38-G30)))</f>
        <v>1</v>
      </c>
      <c r="AJ49" s="180">
        <f>IF(AJ18&gt;H38,1,IF(AJ18&lt;=H30,0,(AJ18-H30)/(H38-H30)))</f>
        <v>1</v>
      </c>
      <c r="AK49" s="45"/>
      <c r="AL49" s="8" t="s">
        <v>63</v>
      </c>
      <c r="AM49" s="101">
        <f>IF(AM18&gt;O38,1,IF(AM18&lt;=O30,0,(AM18-O30)/(O38-O30)))</f>
        <v>0</v>
      </c>
      <c r="AN49" s="102"/>
      <c r="AO49" s="101">
        <f t="shared" si="75"/>
        <v>0</v>
      </c>
      <c r="AP49" s="101">
        <f t="shared" si="70"/>
        <v>1</v>
      </c>
      <c r="AQ49" s="103">
        <f t="shared" si="70"/>
        <v>1</v>
      </c>
      <c r="AR49" s="17"/>
      <c r="AS49" s="8" t="s">
        <v>63</v>
      </c>
      <c r="AT49" s="101">
        <f t="shared" si="76"/>
        <v>1</v>
      </c>
      <c r="AU49" s="101">
        <f t="shared" si="77"/>
        <v>1</v>
      </c>
      <c r="AV49" s="102"/>
      <c r="AW49" s="101">
        <f t="shared" si="78"/>
        <v>1</v>
      </c>
      <c r="AX49" s="103">
        <f>IF(AX18&gt;H67,1,IF(AX18&lt;=H59,0,(AX18-H59)/(H67-H59)))</f>
        <v>1</v>
      </c>
      <c r="AY49" s="17"/>
      <c r="AZ49" s="8" t="s">
        <v>63</v>
      </c>
      <c r="BA49" s="101">
        <f t="shared" si="80"/>
        <v>0</v>
      </c>
      <c r="BB49" s="101">
        <f>IF(BB18&gt;P67,1,IF(BB18&lt;=P59,0,(BB18-P59)/(P67-P59)))</f>
        <v>0</v>
      </c>
      <c r="BC49" s="101">
        <f>IF(BC18&gt;Q67,1,IF(BC18&lt;=Q59,0,(BC18-Q59)/(Q67-Q59)))</f>
        <v>0</v>
      </c>
      <c r="BD49" s="102"/>
      <c r="BE49" s="103">
        <f>IF(BE18&gt;R67,1,IF(BE18&lt;=R59,0,(BE18-R59)/(R67-R59)))</f>
        <v>0</v>
      </c>
      <c r="BF49" s="17"/>
      <c r="BG49" s="8" t="s">
        <v>63</v>
      </c>
      <c r="BH49" s="101">
        <f t="shared" si="84"/>
        <v>0</v>
      </c>
      <c r="BI49" s="101">
        <f t="shared" si="85"/>
        <v>0</v>
      </c>
      <c r="BJ49" s="101">
        <f t="shared" si="86"/>
        <v>0</v>
      </c>
      <c r="BK49" s="101">
        <f t="shared" si="87"/>
        <v>0</v>
      </c>
      <c r="BL49" s="127"/>
      <c r="BM49" s="78"/>
      <c r="BN49" s="3"/>
      <c r="BO49" s="3"/>
      <c r="BQ49" s="16"/>
      <c r="BR49" s="229"/>
      <c r="BS49" s="16"/>
      <c r="BT49" s="184" t="s">
        <v>78</v>
      </c>
      <c r="BU49" s="120">
        <f>BU47-BU48</f>
        <v>0.83371910112359537</v>
      </c>
      <c r="BV49" s="16"/>
      <c r="BW49" s="16"/>
      <c r="BX49" s="16"/>
      <c r="BY49" s="16"/>
      <c r="BZ49" s="16"/>
      <c r="CA49" s="16"/>
      <c r="CB49" s="16"/>
      <c r="CC49" s="16"/>
      <c r="CD49" s="16"/>
      <c r="CL49" s="229"/>
      <c r="CM49" s="16"/>
      <c r="CN49" s="186" t="s">
        <v>79</v>
      </c>
      <c r="CO49" s="117">
        <f>0</f>
        <v>0</v>
      </c>
      <c r="CP49" s="16"/>
      <c r="CQ49" s="16"/>
      <c r="CR49" s="16"/>
      <c r="CS49" s="16"/>
      <c r="CT49" s="16"/>
      <c r="CU49" s="16"/>
      <c r="CV49" s="16"/>
      <c r="CW49" s="16"/>
      <c r="CX49" s="16"/>
    </row>
    <row r="50" spans="3:102" ht="15.75" customHeight="1">
      <c r="C50" s="16"/>
      <c r="D50" s="8" t="s">
        <v>9</v>
      </c>
      <c r="E50" s="33">
        <f t="shared" si="89"/>
        <v>30900</v>
      </c>
      <c r="F50" s="33">
        <f t="shared" si="90"/>
        <v>30200</v>
      </c>
      <c r="G50" s="33">
        <f t="shared" si="91"/>
        <v>41100</v>
      </c>
      <c r="H50" s="34">
        <f t="shared" si="92"/>
        <v>33200</v>
      </c>
      <c r="I50" s="30"/>
      <c r="J50" s="17"/>
      <c r="K50" s="17"/>
      <c r="L50" s="17"/>
      <c r="M50" s="17"/>
      <c r="N50" s="8" t="s">
        <v>9</v>
      </c>
      <c r="O50" s="33">
        <f t="shared" si="93"/>
        <v>41100</v>
      </c>
      <c r="P50" s="33">
        <f t="shared" si="93"/>
        <v>41100</v>
      </c>
      <c r="Q50" s="33">
        <f t="shared" si="93"/>
        <v>41100</v>
      </c>
      <c r="R50" s="34">
        <f t="shared" si="94"/>
        <v>41100</v>
      </c>
      <c r="S50" s="16"/>
      <c r="T50" s="16"/>
      <c r="AB50" s="3"/>
      <c r="AC50" s="255"/>
      <c r="AD50" s="45"/>
      <c r="AE50" s="12" t="s">
        <v>64</v>
      </c>
      <c r="AF50" s="176"/>
      <c r="AG50" s="180">
        <f t="shared" si="74"/>
        <v>0</v>
      </c>
      <c r="AH50" s="180">
        <f>IF(AH19&gt;F39,1,IF(AH19&lt;=F31,0,(AH19-F31)/(F39-F31)))</f>
        <v>0</v>
      </c>
      <c r="AI50" s="180">
        <f>IF(AI19&gt;G39,1,IF(AI19&lt;=G31,0,(AI19-G31)/(G39-G31)))</f>
        <v>0</v>
      </c>
      <c r="AJ50" s="180">
        <f>IF(AJ19&gt;H39,1,IF(AJ19&lt;=H31,0,(AJ19-H31)/(H39-H31)))</f>
        <v>0</v>
      </c>
      <c r="AK50" s="45"/>
      <c r="AL50" s="8" t="s">
        <v>64</v>
      </c>
      <c r="AM50" s="101">
        <f t="shared" si="88"/>
        <v>0</v>
      </c>
      <c r="AN50" s="102"/>
      <c r="AO50" s="101">
        <f t="shared" si="75"/>
        <v>0</v>
      </c>
      <c r="AP50" s="101">
        <f t="shared" si="70"/>
        <v>0</v>
      </c>
      <c r="AQ50" s="103">
        <f t="shared" si="70"/>
        <v>0</v>
      </c>
      <c r="AR50" s="17"/>
      <c r="AS50" s="8" t="s">
        <v>64</v>
      </c>
      <c r="AT50" s="101">
        <f t="shared" si="76"/>
        <v>0.71551724137931039</v>
      </c>
      <c r="AU50" s="101">
        <f>IF(AU19&gt;F68,1,IF(AU19&lt;=F60,0,(AU19-F60)/(F68-F60)))</f>
        <v>0.2413793103448276</v>
      </c>
      <c r="AV50" s="102"/>
      <c r="AW50" s="101">
        <f t="shared" si="78"/>
        <v>1</v>
      </c>
      <c r="AX50" s="103">
        <f t="shared" si="79"/>
        <v>1</v>
      </c>
      <c r="AY50" s="17"/>
      <c r="AZ50" s="8" t="s">
        <v>64</v>
      </c>
      <c r="BA50" s="101">
        <f t="shared" si="80"/>
        <v>0</v>
      </c>
      <c r="BB50" s="101">
        <f t="shared" si="81"/>
        <v>0</v>
      </c>
      <c r="BC50" s="101">
        <f t="shared" si="82"/>
        <v>0</v>
      </c>
      <c r="BD50" s="102"/>
      <c r="BE50" s="103">
        <f t="shared" si="83"/>
        <v>0</v>
      </c>
      <c r="BF50" s="17"/>
      <c r="BG50" s="8" t="s">
        <v>64</v>
      </c>
      <c r="BH50" s="101">
        <f t="shared" si="84"/>
        <v>0</v>
      </c>
      <c r="BI50" s="101">
        <f t="shared" si="85"/>
        <v>0</v>
      </c>
      <c r="BJ50" s="101">
        <f t="shared" si="86"/>
        <v>0</v>
      </c>
      <c r="BK50" s="101">
        <f t="shared" si="87"/>
        <v>0</v>
      </c>
      <c r="BL50" s="127"/>
      <c r="BM50" s="78"/>
      <c r="BN50" s="3"/>
      <c r="BO50" s="3"/>
      <c r="BQ50" s="16"/>
      <c r="BR50" s="229"/>
      <c r="BS50" s="16"/>
      <c r="BT50" s="199" t="s">
        <v>79</v>
      </c>
      <c r="BU50" s="52">
        <f>BU43</f>
        <v>0.69437681496774739</v>
      </c>
      <c r="BV50" s="16"/>
      <c r="BW50" s="16"/>
      <c r="BX50" s="16"/>
      <c r="BY50" s="16"/>
      <c r="BZ50" s="16"/>
      <c r="CA50" s="16"/>
      <c r="CB50" s="16"/>
      <c r="CC50" s="16"/>
      <c r="CD50" s="16"/>
      <c r="CL50" s="229"/>
      <c r="CM50" s="16"/>
      <c r="CN50" s="122"/>
      <c r="CO50" s="16"/>
      <c r="CP50" s="16"/>
      <c r="CQ50" s="16"/>
      <c r="CR50" s="16"/>
      <c r="CS50" s="16"/>
      <c r="CT50" s="16"/>
      <c r="CU50" s="16"/>
      <c r="CV50" s="16"/>
      <c r="CW50" s="16"/>
      <c r="CX50" s="16"/>
    </row>
    <row r="51" spans="3:102" ht="15.75" customHeight="1">
      <c r="C51" s="16"/>
      <c r="D51" s="8" t="s">
        <v>66</v>
      </c>
      <c r="E51" s="33">
        <f t="shared" si="89"/>
        <v>2.265E-2</v>
      </c>
      <c r="F51" s="33">
        <f t="shared" si="90"/>
        <v>2.265E-2</v>
      </c>
      <c r="G51" s="33">
        <f t="shared" si="91"/>
        <v>2.265E-2</v>
      </c>
      <c r="H51" s="34">
        <f t="shared" si="92"/>
        <v>2.265E-2</v>
      </c>
      <c r="I51" s="30"/>
      <c r="J51" s="17"/>
      <c r="K51" s="17"/>
      <c r="L51" s="17"/>
      <c r="M51" s="17"/>
      <c r="N51" s="8" t="s">
        <v>66</v>
      </c>
      <c r="O51" s="33">
        <f t="shared" si="93"/>
        <v>7.6199999999999992E-3</v>
      </c>
      <c r="P51" s="33">
        <f t="shared" si="93"/>
        <v>9.3749999999999997E-3</v>
      </c>
      <c r="Q51" s="33">
        <f t="shared" si="93"/>
        <v>2.265E-2</v>
      </c>
      <c r="R51" s="34">
        <f t="shared" si="94"/>
        <v>1.92E-3</v>
      </c>
      <c r="S51" s="16"/>
      <c r="T51" s="16"/>
      <c r="AB51" s="3"/>
      <c r="AC51" s="255"/>
      <c r="AD51" s="45"/>
      <c r="AE51" s="12" t="s">
        <v>12</v>
      </c>
      <c r="AF51" s="176"/>
      <c r="AG51" s="180">
        <f t="shared" si="74"/>
        <v>0</v>
      </c>
      <c r="AH51" s="180">
        <f>IF(AH20&gt;F40,1,IF(AH20&lt;=F32,0,(AH20-F32)/(F40-F32)))</f>
        <v>0.32478632478632474</v>
      </c>
      <c r="AI51" s="180">
        <f>IF(AI20&gt;G40,1,IF(AI20&lt;=G32,0,(AI20-G32)/(G40-G32)))</f>
        <v>0</v>
      </c>
      <c r="AJ51" s="180">
        <f>IF(AJ20&gt;H40,1,IF(AJ20&lt;=H32,0,(AJ20-H32)/(H40-H32)))</f>
        <v>0</v>
      </c>
      <c r="AK51" s="45"/>
      <c r="AL51" s="10" t="s">
        <v>12</v>
      </c>
      <c r="AM51" s="106">
        <f>IF(AM20&gt;O40,1,IF(AM20&lt;=O32,0,(AM20-O32)/(O40-O32)))</f>
        <v>0</v>
      </c>
      <c r="AN51" s="107"/>
      <c r="AO51" s="106">
        <f t="shared" si="75"/>
        <v>0.56641604010025082</v>
      </c>
      <c r="AP51" s="106">
        <f t="shared" si="70"/>
        <v>0</v>
      </c>
      <c r="AQ51" s="108">
        <f t="shared" si="70"/>
        <v>0</v>
      </c>
      <c r="AR51" s="17"/>
      <c r="AS51" s="10" t="s">
        <v>12</v>
      </c>
      <c r="AT51" s="106">
        <f>IF(AT20&gt;E69,1,IF(AT20&lt;=E61,0,(AT20-E61)/(E69-E61)))</f>
        <v>0</v>
      </c>
      <c r="AU51" s="106">
        <f t="shared" si="77"/>
        <v>0</v>
      </c>
      <c r="AV51" s="107"/>
      <c r="AW51" s="106">
        <f t="shared" si="78"/>
        <v>0</v>
      </c>
      <c r="AX51" s="108">
        <f t="shared" si="79"/>
        <v>0</v>
      </c>
      <c r="AY51" s="17"/>
      <c r="AZ51" s="10" t="s">
        <v>12</v>
      </c>
      <c r="BA51" s="106">
        <f t="shared" si="80"/>
        <v>0</v>
      </c>
      <c r="BB51" s="106">
        <f t="shared" si="81"/>
        <v>0</v>
      </c>
      <c r="BC51" s="106">
        <f t="shared" si="82"/>
        <v>0</v>
      </c>
      <c r="BD51" s="107"/>
      <c r="BE51" s="108">
        <f t="shared" si="83"/>
        <v>0</v>
      </c>
      <c r="BF51" s="17"/>
      <c r="BG51" s="10" t="s">
        <v>12</v>
      </c>
      <c r="BH51" s="106">
        <f t="shared" si="84"/>
        <v>9.1954022988505663E-2</v>
      </c>
      <c r="BI51" s="106">
        <f t="shared" si="85"/>
        <v>0</v>
      </c>
      <c r="BJ51" s="106">
        <f t="shared" si="86"/>
        <v>0.9827586206896548</v>
      </c>
      <c r="BK51" s="106">
        <f t="shared" si="87"/>
        <v>0.41762452107279674</v>
      </c>
      <c r="BL51" s="128"/>
      <c r="BM51" s="78"/>
      <c r="BN51" s="3"/>
      <c r="BO51" s="3"/>
      <c r="BQ51" s="16"/>
      <c r="BR51" s="229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L51" s="229"/>
      <c r="CM51" s="16"/>
      <c r="CN51" s="184" t="s">
        <v>62</v>
      </c>
      <c r="CO51" s="12" t="s">
        <v>1</v>
      </c>
      <c r="CP51" s="12" t="s">
        <v>3</v>
      </c>
      <c r="CQ51" s="196" t="s">
        <v>4</v>
      </c>
      <c r="CR51" s="187" t="s">
        <v>80</v>
      </c>
      <c r="CS51" s="188" t="s">
        <v>81</v>
      </c>
      <c r="CT51" s="189" t="s">
        <v>82</v>
      </c>
      <c r="CU51" s="16"/>
      <c r="CV51" s="181" t="s">
        <v>84</v>
      </c>
      <c r="CW51" s="16"/>
      <c r="CX51" s="16"/>
    </row>
    <row r="52" spans="3:102" ht="15.75" customHeight="1">
      <c r="C52" s="16"/>
      <c r="D52" s="8" t="s">
        <v>68</v>
      </c>
      <c r="E52" s="33">
        <f t="shared" si="89"/>
        <v>348000000</v>
      </c>
      <c r="F52" s="33">
        <f t="shared" si="90"/>
        <v>348000000</v>
      </c>
      <c r="G52" s="33">
        <f t="shared" si="91"/>
        <v>348000000</v>
      </c>
      <c r="H52" s="34">
        <f t="shared" si="92"/>
        <v>348000000</v>
      </c>
      <c r="I52" s="30"/>
      <c r="J52" s="17"/>
      <c r="K52" s="17"/>
      <c r="L52" s="17"/>
      <c r="M52" s="17"/>
      <c r="N52" s="8" t="s">
        <v>68</v>
      </c>
      <c r="O52" s="33">
        <f t="shared" si="93"/>
        <v>159000000</v>
      </c>
      <c r="P52" s="33">
        <f t="shared" si="93"/>
        <v>192000000</v>
      </c>
      <c r="Q52" s="33">
        <f t="shared" si="93"/>
        <v>348000000</v>
      </c>
      <c r="R52" s="34">
        <f t="shared" si="94"/>
        <v>119100000</v>
      </c>
      <c r="S52" s="16"/>
      <c r="T52" s="16"/>
      <c r="AB52" s="3"/>
      <c r="AC52" s="255"/>
      <c r="AD52" s="45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5"/>
      <c r="BH52" s="5"/>
      <c r="BI52" s="5"/>
      <c r="BJ52" s="5"/>
      <c r="BK52" s="5"/>
      <c r="BL52" s="17"/>
      <c r="BM52" s="78"/>
      <c r="BN52" s="3"/>
      <c r="BO52" s="3"/>
      <c r="BQ52" s="16"/>
      <c r="BR52" s="229"/>
      <c r="BS52" s="16"/>
      <c r="BT52" s="184" t="s">
        <v>62</v>
      </c>
      <c r="BU52" s="12" t="s">
        <v>1</v>
      </c>
      <c r="BV52" s="12" t="s">
        <v>2</v>
      </c>
      <c r="BW52" s="12" t="s">
        <v>3</v>
      </c>
      <c r="BX52" s="196" t="s">
        <v>5</v>
      </c>
      <c r="BY52" s="187" t="s">
        <v>80</v>
      </c>
      <c r="BZ52" s="188" t="s">
        <v>81</v>
      </c>
      <c r="CA52" s="189" t="s">
        <v>82</v>
      </c>
      <c r="CB52" s="16"/>
      <c r="CC52" s="181" t="s">
        <v>83</v>
      </c>
      <c r="CD52" s="16"/>
      <c r="CL52" s="229"/>
      <c r="CM52" s="16"/>
      <c r="CN52" s="27" t="s">
        <v>1</v>
      </c>
      <c r="CO52" s="179"/>
      <c r="CP52" s="119">
        <f>IF(CP42&gt;$CO$49,1,0)</f>
        <v>0</v>
      </c>
      <c r="CQ52" s="197">
        <f>IF(CQ42&gt;$CO$49,1,0)</f>
        <v>0</v>
      </c>
      <c r="CR52" s="190">
        <f>SUM(CO52:CQ52)</f>
        <v>0</v>
      </c>
      <c r="CS52" s="119">
        <f>SUM(CO52:CO54)</f>
        <v>1</v>
      </c>
      <c r="CT52" s="200">
        <f>CR52-CS52</f>
        <v>-1</v>
      </c>
      <c r="CU52" s="118"/>
      <c r="CV52" s="181" t="s">
        <v>86</v>
      </c>
      <c r="CW52" s="16"/>
      <c r="CX52" s="16"/>
    </row>
    <row r="53" spans="3:102" ht="15.75" customHeight="1">
      <c r="C53" s="16"/>
      <c r="D53" s="10" t="s">
        <v>12</v>
      </c>
      <c r="E53" s="33">
        <f t="shared" si="89"/>
        <v>2.34</v>
      </c>
      <c r="F53" s="33">
        <f t="shared" si="90"/>
        <v>2.66</v>
      </c>
      <c r="G53" s="33">
        <f t="shared" si="91"/>
        <v>2</v>
      </c>
      <c r="H53" s="34">
        <f t="shared" si="92"/>
        <v>3.48</v>
      </c>
      <c r="I53" s="30"/>
      <c r="J53" s="17"/>
      <c r="K53" s="17"/>
      <c r="L53" s="17"/>
      <c r="M53" s="17"/>
      <c r="N53" s="10" t="s">
        <v>12</v>
      </c>
      <c r="O53" s="33">
        <f t="shared" si="93"/>
        <v>2.34</v>
      </c>
      <c r="P53" s="33">
        <f t="shared" si="93"/>
        <v>2.66</v>
      </c>
      <c r="Q53" s="33">
        <f t="shared" si="93"/>
        <v>2</v>
      </c>
      <c r="R53" s="34">
        <f t="shared" si="94"/>
        <v>3.48</v>
      </c>
      <c r="S53" s="16"/>
      <c r="T53" s="16"/>
      <c r="AB53" s="3"/>
      <c r="AC53" s="255"/>
      <c r="AD53" s="45"/>
      <c r="AE53" s="17"/>
      <c r="AF53" s="17"/>
      <c r="AG53" s="17"/>
      <c r="AH53" s="17"/>
      <c r="AI53" s="17"/>
      <c r="AJ53" s="17"/>
      <c r="AK53" s="5"/>
      <c r="AL53" s="17"/>
      <c r="AM53" s="17"/>
      <c r="AN53" s="17"/>
      <c r="AO53" s="17"/>
      <c r="AP53" s="17"/>
      <c r="AQ53" s="17"/>
      <c r="AR53" s="5"/>
      <c r="AS53" s="17"/>
      <c r="AT53" s="17"/>
      <c r="AU53" s="17"/>
      <c r="AV53" s="17"/>
      <c r="AW53" s="17"/>
      <c r="AX53" s="17"/>
      <c r="AY53" s="5"/>
      <c r="AZ53" s="5"/>
      <c r="BA53" s="17"/>
      <c r="BB53" s="17"/>
      <c r="BC53" s="17"/>
      <c r="BD53" s="17"/>
      <c r="BE53" s="17"/>
      <c r="BF53" s="17"/>
      <c r="BG53" s="5"/>
      <c r="BH53" s="5"/>
      <c r="BI53" s="5"/>
      <c r="BJ53" s="5"/>
      <c r="BK53" s="5"/>
      <c r="BL53" s="17"/>
      <c r="BM53" s="78"/>
      <c r="BN53" s="3"/>
      <c r="BO53" s="3"/>
      <c r="BQ53" s="16"/>
      <c r="BR53" s="229"/>
      <c r="BS53" s="16"/>
      <c r="BT53" s="27" t="s">
        <v>1</v>
      </c>
      <c r="BU53" s="182"/>
      <c r="BV53" s="119">
        <f>IF(BV42&gt;$BU$50,1,0)</f>
        <v>1</v>
      </c>
      <c r="BW53" s="119">
        <f>IF(BW42&gt;$BU$50,1,0)</f>
        <v>0</v>
      </c>
      <c r="BX53" s="197">
        <f t="shared" ref="BW53:BX53" si="95">IF(BX42&gt;$BU$50,1,0)</f>
        <v>0</v>
      </c>
      <c r="BY53" s="190">
        <f>SUM(BU53:BX53)</f>
        <v>1</v>
      </c>
      <c r="BZ53" s="119">
        <f>SUM(BU53:BU56)</f>
        <v>0</v>
      </c>
      <c r="CA53" s="200">
        <f>BY53-BZ53</f>
        <v>1</v>
      </c>
      <c r="CB53" s="16"/>
      <c r="CC53" s="181" t="s">
        <v>85</v>
      </c>
      <c r="CD53" s="16"/>
      <c r="CL53" s="229"/>
      <c r="CM53" s="16"/>
      <c r="CN53" s="12" t="s">
        <v>3</v>
      </c>
      <c r="CO53" s="183">
        <f>IF(CO43&gt;$CO$49,1,0)</f>
        <v>0</v>
      </c>
      <c r="CP53" s="210"/>
      <c r="CQ53" s="197">
        <f>IF(CQ43&gt;$CO$49,1,0)</f>
        <v>0</v>
      </c>
      <c r="CR53" s="190">
        <f>SUM(CO53:CQ53)</f>
        <v>0</v>
      </c>
      <c r="CS53" s="119">
        <f>SUM(CP52:CP54)</f>
        <v>0</v>
      </c>
      <c r="CT53" s="191">
        <f t="shared" ref="CT53:CT54" si="96">CR53-CS53</f>
        <v>0</v>
      </c>
      <c r="CU53" s="126"/>
      <c r="CV53" s="181" t="s">
        <v>104</v>
      </c>
      <c r="CW53" s="16"/>
      <c r="CX53" s="16"/>
    </row>
    <row r="54" spans="3:102" ht="15.75" customHeight="1">
      <c r="C54" s="16"/>
      <c r="D54" s="237" t="s">
        <v>105</v>
      </c>
      <c r="E54" s="238"/>
      <c r="F54" s="238"/>
      <c r="G54" s="238"/>
      <c r="H54" s="239"/>
      <c r="I54" s="30"/>
      <c r="J54" s="17"/>
      <c r="K54" s="17"/>
      <c r="L54" s="17"/>
      <c r="M54" s="17"/>
      <c r="N54" s="237" t="s">
        <v>106</v>
      </c>
      <c r="O54" s="238"/>
      <c r="P54" s="238"/>
      <c r="Q54" s="238"/>
      <c r="R54" s="239"/>
      <c r="S54" s="16"/>
      <c r="T54" s="16"/>
      <c r="AB54" s="3"/>
      <c r="AC54" s="255"/>
      <c r="AD54" s="45"/>
      <c r="AE54" s="12" t="s">
        <v>107</v>
      </c>
      <c r="AF54" s="12" t="s">
        <v>1</v>
      </c>
      <c r="AG54" s="12" t="s">
        <v>2</v>
      </c>
      <c r="AH54" s="12" t="s">
        <v>3</v>
      </c>
      <c r="AI54" s="12" t="s">
        <v>4</v>
      </c>
      <c r="AJ54" s="12" t="s">
        <v>5</v>
      </c>
      <c r="AK54" s="79"/>
      <c r="AL54" s="41" t="s">
        <v>107</v>
      </c>
      <c r="AM54" s="42" t="s">
        <v>1</v>
      </c>
      <c r="AN54" s="42" t="s">
        <v>2</v>
      </c>
      <c r="AO54" s="42" t="s">
        <v>3</v>
      </c>
      <c r="AP54" s="42" t="s">
        <v>4</v>
      </c>
      <c r="AQ54" s="43" t="s">
        <v>5</v>
      </c>
      <c r="AR54" s="17"/>
      <c r="AS54" s="41" t="s">
        <v>107</v>
      </c>
      <c r="AT54" s="42" t="s">
        <v>1</v>
      </c>
      <c r="AU54" s="42" t="s">
        <v>2</v>
      </c>
      <c r="AV54" s="42" t="s">
        <v>3</v>
      </c>
      <c r="AW54" s="42" t="s">
        <v>4</v>
      </c>
      <c r="AX54" s="43" t="s">
        <v>5</v>
      </c>
      <c r="AY54" s="17"/>
      <c r="AZ54" s="41" t="s">
        <v>107</v>
      </c>
      <c r="BA54" s="42" t="s">
        <v>1</v>
      </c>
      <c r="BB54" s="42" t="s">
        <v>2</v>
      </c>
      <c r="BC54" s="42" t="s">
        <v>3</v>
      </c>
      <c r="BD54" s="42" t="s">
        <v>4</v>
      </c>
      <c r="BE54" s="43" t="s">
        <v>5</v>
      </c>
      <c r="BF54" s="17"/>
      <c r="BG54" s="41" t="s">
        <v>107</v>
      </c>
      <c r="BH54" s="42" t="s">
        <v>1</v>
      </c>
      <c r="BI54" s="42" t="s">
        <v>2</v>
      </c>
      <c r="BJ54" s="42" t="s">
        <v>3</v>
      </c>
      <c r="BK54" s="42" t="s">
        <v>4</v>
      </c>
      <c r="BL54" s="43" t="s">
        <v>5</v>
      </c>
      <c r="BM54" s="78"/>
      <c r="BN54" s="3"/>
      <c r="BO54" s="3"/>
      <c r="BQ54" s="16"/>
      <c r="BR54" s="229"/>
      <c r="BS54" s="16"/>
      <c r="BT54" s="184" t="s">
        <v>2</v>
      </c>
      <c r="BU54" s="183">
        <f>IF(BU43&gt;$BU$50,1,0)</f>
        <v>0</v>
      </c>
      <c r="BV54" s="179">
        <f t="shared" ref="BV54:BX54" si="97">IF(BV43&gt;$BU$50,1,0)</f>
        <v>0</v>
      </c>
      <c r="BW54" s="119">
        <f t="shared" si="97"/>
        <v>0</v>
      </c>
      <c r="BX54" s="197">
        <f t="shared" si="97"/>
        <v>0</v>
      </c>
      <c r="BY54" s="190">
        <f>SUM(BU54:BX54)</f>
        <v>0</v>
      </c>
      <c r="BZ54" s="119">
        <f>SUM(BV53:BV56)</f>
        <v>1</v>
      </c>
      <c r="CA54" s="191">
        <f>BY54-BZ54</f>
        <v>-1</v>
      </c>
      <c r="CB54" s="16"/>
      <c r="CC54" s="181" t="s">
        <v>104</v>
      </c>
      <c r="CD54" s="16"/>
      <c r="CL54" s="229"/>
      <c r="CM54" s="16"/>
      <c r="CN54" s="12" t="s">
        <v>4</v>
      </c>
      <c r="CO54" s="183">
        <f>IF(CO44&gt;$CO$49,1,0)</f>
        <v>1</v>
      </c>
      <c r="CP54" s="183">
        <f>IF(CP44&gt;$CO$49,1,0)</f>
        <v>0</v>
      </c>
      <c r="CQ54" s="211"/>
      <c r="CR54" s="193">
        <f>SUM(CO54:CQ54)</f>
        <v>1</v>
      </c>
      <c r="CS54" s="194">
        <f>SUM(CQ52:CQ54)</f>
        <v>0</v>
      </c>
      <c r="CT54" s="195">
        <f t="shared" si="96"/>
        <v>1</v>
      </c>
      <c r="CU54" s="17"/>
      <c r="CV54" s="16"/>
      <c r="CW54" s="16"/>
      <c r="CX54" s="16"/>
    </row>
    <row r="55" spans="3:102" ht="15.75" customHeight="1">
      <c r="C55" s="16"/>
      <c r="D55" s="8" t="s">
        <v>6</v>
      </c>
      <c r="E55" s="38">
        <f xml:space="preserve"> $P83 * MAX(ABS(Q73),ABS(O73))</f>
        <v>5340</v>
      </c>
      <c r="F55" s="46">
        <f xml:space="preserve"> MAX(ABS(Q73),ABS(P73)) * $P83</f>
        <v>4470</v>
      </c>
      <c r="G55" s="46">
        <f xml:space="preserve"> MAX(ABS(R73),ABS(Q73)) * $P83</f>
        <v>8070</v>
      </c>
      <c r="H55" s="34">
        <f xml:space="preserve"> MAX(ABS(Q73),ABS(S73)) * $P83</f>
        <v>6660</v>
      </c>
      <c r="I55" s="30"/>
      <c r="J55" s="17"/>
      <c r="K55" s="17"/>
      <c r="L55" s="17"/>
      <c r="M55" s="17"/>
      <c r="N55" s="8" t="s">
        <v>6</v>
      </c>
      <c r="O55" s="33">
        <f>$P83*MAX(ABS($R73),ABS(O73))</f>
        <v>8070</v>
      </c>
      <c r="P55" s="33">
        <f>$P83*MAX(ABS($R73),ABS(P73))</f>
        <v>8070</v>
      </c>
      <c r="Q55" s="33">
        <f>$P83*MAX(ABS($R73),ABS(Q73))</f>
        <v>8070</v>
      </c>
      <c r="R55" s="39">
        <f>$P83*MAX(ABS($R73),ABS(S73))</f>
        <v>8070</v>
      </c>
      <c r="S55" s="16"/>
      <c r="T55" s="16"/>
      <c r="AB55" s="3"/>
      <c r="AC55" s="255"/>
      <c r="AD55" s="45"/>
      <c r="AE55" s="12" t="s">
        <v>6</v>
      </c>
      <c r="AF55" s="176"/>
      <c r="AG55" s="180">
        <f>IF(AG45&gt;AG$41,1,0)</f>
        <v>0</v>
      </c>
      <c r="AH55" s="180">
        <f>IF(AH45&gt;AH$41,1,0)</f>
        <v>1</v>
      </c>
      <c r="AI55" s="180">
        <f>IF(AI45&gt;AI$41,1,0)</f>
        <v>0</v>
      </c>
      <c r="AJ55" s="180">
        <f>IF(AJ45&gt;AJ$41,1,0)</f>
        <v>0</v>
      </c>
      <c r="AK55" s="44"/>
      <c r="AL55" s="8" t="s">
        <v>6</v>
      </c>
      <c r="AM55" s="101">
        <f>IF(AM45&gt;$AM$41,1,0)</f>
        <v>0</v>
      </c>
      <c r="AN55" s="109"/>
      <c r="AO55" s="101">
        <f>IF(AO45&gt;$AO$41,1,0)</f>
        <v>1</v>
      </c>
      <c r="AP55" s="101">
        <f>IF(AP45&gt;$AP$41,1,0)</f>
        <v>0</v>
      </c>
      <c r="AQ55" s="103">
        <f>IF(AQ45&gt;$AQ$41,1,0)</f>
        <v>0</v>
      </c>
      <c r="AR55" s="17"/>
      <c r="AS55" s="8" t="s">
        <v>6</v>
      </c>
      <c r="AT55" s="101">
        <f>IF(AT45&gt;AT$41,1,0)</f>
        <v>0</v>
      </c>
      <c r="AU55" s="101">
        <f>IF(AU45&gt;AU$41,1,0)</f>
        <v>0</v>
      </c>
      <c r="AV55" s="109"/>
      <c r="AW55" s="101">
        <f>IF(AW45&gt;AW$41,1,0)</f>
        <v>0</v>
      </c>
      <c r="AX55" s="103">
        <f>IF(AX45&gt;AX$41,1,0)</f>
        <v>0</v>
      </c>
      <c r="AY55" s="17"/>
      <c r="AZ55" s="8" t="s">
        <v>6</v>
      </c>
      <c r="BA55" s="101">
        <f>IF(BA45&gt;BA$41,1,0)</f>
        <v>0</v>
      </c>
      <c r="BB55" s="101">
        <f t="shared" ref="BB55:BC55" si="98">IF(BB45&gt;BB$41,1,0)</f>
        <v>0</v>
      </c>
      <c r="BC55" s="101">
        <f>IF(BC45&gt;BC$41,1,0)</f>
        <v>1</v>
      </c>
      <c r="BD55" s="109"/>
      <c r="BE55" s="103">
        <f>IF(BE45&gt;BE$41,1,0)</f>
        <v>0</v>
      </c>
      <c r="BF55" s="17"/>
      <c r="BG55" s="8" t="s">
        <v>6</v>
      </c>
      <c r="BH55" s="101">
        <f>IF(BH45&gt;BH$41,1,0)</f>
        <v>0</v>
      </c>
      <c r="BI55" s="101">
        <f t="shared" ref="BI55:BK55" si="99">IF(BI45&gt;BI$41,1,0)</f>
        <v>0</v>
      </c>
      <c r="BJ55" s="101">
        <f t="shared" si="99"/>
        <v>1</v>
      </c>
      <c r="BK55" s="101">
        <f t="shared" si="99"/>
        <v>0</v>
      </c>
      <c r="BL55" s="127"/>
      <c r="BM55" s="78"/>
      <c r="BN55" s="3"/>
      <c r="BO55" s="3"/>
      <c r="BQ55" s="16"/>
      <c r="BR55" s="229"/>
      <c r="BS55" s="16"/>
      <c r="BT55" s="184" t="s">
        <v>3</v>
      </c>
      <c r="BU55" s="183">
        <f>IF(BU44&gt;$BU$50,1,0)</f>
        <v>0</v>
      </c>
      <c r="BV55" s="119">
        <f t="shared" ref="BU55:BX56" si="100">IF(BV44&gt;$BU$50,1,0)</f>
        <v>0</v>
      </c>
      <c r="BW55" s="179">
        <f t="shared" si="100"/>
        <v>0</v>
      </c>
      <c r="BX55" s="197">
        <f>IF(BX44&gt;$BU$50,1,0)</f>
        <v>0</v>
      </c>
      <c r="BY55" s="190">
        <f>SUM(BU55:BX55)</f>
        <v>0</v>
      </c>
      <c r="BZ55" s="119">
        <f>SUM(BW53:BW56)</f>
        <v>0</v>
      </c>
      <c r="CA55" s="191">
        <f t="shared" ref="CA54:CA56" si="101">BY55-BZ55</f>
        <v>0</v>
      </c>
      <c r="CB55" s="267"/>
      <c r="CC55" s="267"/>
      <c r="CD55" s="16"/>
      <c r="CL55" s="229"/>
      <c r="CM55" s="16"/>
      <c r="CN55" s="17"/>
      <c r="CO55" s="3"/>
      <c r="CP55" s="17"/>
      <c r="CQ55" s="17"/>
      <c r="CR55" s="17"/>
      <c r="CS55" s="17"/>
      <c r="CT55" s="17"/>
      <c r="CU55" s="17"/>
      <c r="CV55" s="267"/>
      <c r="CW55" s="267"/>
      <c r="CX55" s="16"/>
    </row>
    <row r="56" spans="3:102" ht="15.75">
      <c r="C56" s="16"/>
      <c r="D56" s="8" t="s">
        <v>7</v>
      </c>
      <c r="E56" s="38">
        <f xml:space="preserve"> $P84 * MAX(ABS(Q74),ABS(O74))</f>
        <v>9.56</v>
      </c>
      <c r="F56" s="46">
        <f xml:space="preserve"> MAX(ABS(Q74),ABS(P74)) * $P84</f>
        <v>14.06</v>
      </c>
      <c r="G56" s="46">
        <f xml:space="preserve"> MAX(ABS(R74),ABS(Q74)) * $P84</f>
        <v>8.3000000000000007</v>
      </c>
      <c r="H56" s="34">
        <f xml:space="preserve"> MAX(ABS(Q74),ABS(S74)) * $P84</f>
        <v>9.8000000000000007</v>
      </c>
      <c r="I56" s="30"/>
      <c r="J56" s="17"/>
      <c r="K56" s="17"/>
      <c r="L56" s="17"/>
      <c r="M56" s="17"/>
      <c r="N56" s="8" t="s">
        <v>7</v>
      </c>
      <c r="O56" s="33">
        <f t="shared" ref="O56:Q61" si="102">$P84*MAX(ABS($R74),ABS(O74))</f>
        <v>9.56</v>
      </c>
      <c r="P56" s="33">
        <f t="shared" si="102"/>
        <v>14.06</v>
      </c>
      <c r="Q56" s="33">
        <f t="shared" si="102"/>
        <v>8.3000000000000007</v>
      </c>
      <c r="R56" s="39">
        <f t="shared" ref="R56:R61" si="103">$P84*MAX(ABS($R74),ABS(S74))</f>
        <v>9.8000000000000007</v>
      </c>
      <c r="S56" s="16"/>
      <c r="T56" s="16"/>
      <c r="AB56" s="3"/>
      <c r="AC56" s="255"/>
      <c r="AD56" s="45"/>
      <c r="AE56" s="12" t="s">
        <v>7</v>
      </c>
      <c r="AF56" s="176"/>
      <c r="AG56" s="180">
        <f>IF(AG46&gt;AG$41,1,0)</f>
        <v>0</v>
      </c>
      <c r="AH56" s="180">
        <f>IF(AH46&gt;AH$41,1,0)</f>
        <v>0</v>
      </c>
      <c r="AI56" s="180">
        <f>IF(AI46&gt;AI$41,1,0)</f>
        <v>0</v>
      </c>
      <c r="AJ56" s="180">
        <f>IF(AJ46&gt;AJ$41,1,0)</f>
        <v>0</v>
      </c>
      <c r="AK56" s="45"/>
      <c r="AL56" s="8" t="s">
        <v>7</v>
      </c>
      <c r="AM56" s="101">
        <f t="shared" ref="AM56:AM61" si="104">IF(AM46&gt;$AM$41,1,0)</f>
        <v>0</v>
      </c>
      <c r="AN56" s="109"/>
      <c r="AO56" s="101">
        <f t="shared" ref="AO56:AQ61" si="105">IF(AO46&gt;$AO$41,1,0)</f>
        <v>1</v>
      </c>
      <c r="AP56" s="101">
        <f t="shared" ref="AP56:AP61" si="106">IF(AP46&gt;$AP$41,1,0)</f>
        <v>0</v>
      </c>
      <c r="AQ56" s="103">
        <f t="shared" ref="AQ56:AQ61" si="107">IF(AQ46&gt;$AQ$41,1,0)</f>
        <v>0</v>
      </c>
      <c r="AR56" s="17"/>
      <c r="AS56" s="8" t="s">
        <v>7</v>
      </c>
      <c r="AT56" s="101">
        <f t="shared" ref="AT56:AU61" si="108">IF(AT46&gt;AT$41,1,0)</f>
        <v>0</v>
      </c>
      <c r="AU56" s="101">
        <f>IF(AU46&gt;AU$41,1,0)</f>
        <v>0</v>
      </c>
      <c r="AV56" s="109"/>
      <c r="AW56" s="101">
        <f t="shared" ref="AW56:AX61" si="109">IF(AW46&gt;AW$41,1,0)</f>
        <v>0</v>
      </c>
      <c r="AX56" s="103">
        <f t="shared" si="109"/>
        <v>0</v>
      </c>
      <c r="AY56" s="17"/>
      <c r="AZ56" s="8" t="s">
        <v>7</v>
      </c>
      <c r="BA56" s="101">
        <f t="shared" ref="BA56:BC56" si="110">IF(BA46&gt;BA$41,1,0)</f>
        <v>0</v>
      </c>
      <c r="BB56" s="101">
        <f t="shared" si="110"/>
        <v>0</v>
      </c>
      <c r="BC56" s="101">
        <f t="shared" si="110"/>
        <v>0</v>
      </c>
      <c r="BD56" s="109"/>
      <c r="BE56" s="103">
        <f t="shared" ref="BE56:BE61" si="111">IF(BE46&gt;BE$41,1,0)</f>
        <v>0</v>
      </c>
      <c r="BF56" s="17"/>
      <c r="BG56" s="8" t="s">
        <v>7</v>
      </c>
      <c r="BH56" s="101">
        <f t="shared" ref="BH56:BK56" si="112">IF(BH46&gt;BH$41,1,0)</f>
        <v>0</v>
      </c>
      <c r="BI56" s="101">
        <f t="shared" si="112"/>
        <v>0</v>
      </c>
      <c r="BJ56" s="101">
        <f t="shared" si="112"/>
        <v>0</v>
      </c>
      <c r="BK56" s="101">
        <f t="shared" si="112"/>
        <v>0</v>
      </c>
      <c r="BL56" s="127"/>
      <c r="BM56" s="78"/>
      <c r="BN56" s="3"/>
      <c r="BO56" s="3"/>
      <c r="BQ56" s="16"/>
      <c r="BR56" s="230"/>
      <c r="BS56" s="16"/>
      <c r="BT56" s="184" t="s">
        <v>67</v>
      </c>
      <c r="BU56" s="183">
        <f>IF(BU45&gt;$BU$50,1,0)</f>
        <v>0</v>
      </c>
      <c r="BV56" s="119">
        <f t="shared" ref="BV56:BX56" si="113">IF(BV45&gt;$BU$50,1,0)</f>
        <v>0</v>
      </c>
      <c r="BW56" s="119">
        <f t="shared" si="113"/>
        <v>0</v>
      </c>
      <c r="BX56" s="198">
        <f t="shared" si="113"/>
        <v>0</v>
      </c>
      <c r="BY56" s="193">
        <f>SUM(BU56:BX56)</f>
        <v>0</v>
      </c>
      <c r="BZ56" s="194">
        <f>SUM(BX53:BX56)</f>
        <v>0</v>
      </c>
      <c r="CA56" s="195">
        <f t="shared" si="101"/>
        <v>0</v>
      </c>
      <c r="CB56" s="16"/>
      <c r="CC56" s="16"/>
      <c r="CD56" s="16"/>
      <c r="CL56" s="230"/>
      <c r="CM56" s="16"/>
      <c r="CN56" s="17"/>
      <c r="CO56" s="3"/>
      <c r="CP56" s="17"/>
      <c r="CQ56" s="17"/>
      <c r="CR56" s="17"/>
      <c r="CS56" s="17"/>
      <c r="CT56" s="17"/>
      <c r="CU56" s="17"/>
      <c r="CV56" s="16"/>
      <c r="CW56" s="16"/>
      <c r="CX56" s="16"/>
    </row>
    <row r="57" spans="3:102" ht="15.75">
      <c r="C57" s="16"/>
      <c r="D57" s="8" t="s">
        <v>65</v>
      </c>
      <c r="E57" s="38">
        <f xml:space="preserve"> $P85 * MAX(ABS(Q75),ABS(O75))</f>
        <v>0.8</v>
      </c>
      <c r="F57" s="46">
        <f xml:space="preserve"> MAX(ABS(Q75),ABS(P75)) * $P85</f>
        <v>0.85399999999999998</v>
      </c>
      <c r="G57" s="46">
        <f xml:space="preserve"> MAX(ABS(R75),ABS(Q75)) * $P85</f>
        <v>0.75</v>
      </c>
      <c r="H57" s="34">
        <f xml:space="preserve"> MAX(ABS(Q75),ABS(S75)) * $P85</f>
        <v>1.292</v>
      </c>
      <c r="I57" s="30"/>
      <c r="J57" s="17"/>
      <c r="K57" s="17"/>
      <c r="L57" s="17"/>
      <c r="M57" s="17"/>
      <c r="N57" s="8" t="s">
        <v>65</v>
      </c>
      <c r="O57" s="33">
        <f t="shared" si="102"/>
        <v>0.8</v>
      </c>
      <c r="P57" s="33">
        <f t="shared" si="102"/>
        <v>0.85399999999999998</v>
      </c>
      <c r="Q57" s="33">
        <f t="shared" si="102"/>
        <v>0.75</v>
      </c>
      <c r="R57" s="39">
        <f t="shared" si="103"/>
        <v>1.292</v>
      </c>
      <c r="S57" s="16"/>
      <c r="T57" s="16"/>
      <c r="AB57" s="3"/>
      <c r="AC57" s="255"/>
      <c r="AD57" s="45"/>
      <c r="AE57" s="12" t="s">
        <v>8</v>
      </c>
      <c r="AF57" s="176"/>
      <c r="AG57" s="180">
        <f>IF(AG47&gt;AG$41,1,0)</f>
        <v>0</v>
      </c>
      <c r="AH57" s="180">
        <f>IF(AH47&gt;AH$41,1,0)</f>
        <v>0</v>
      </c>
      <c r="AI57" s="180">
        <f>IF(AI47&gt;AI$41,1,0)</f>
        <v>0</v>
      </c>
      <c r="AJ57" s="180">
        <f>IF(AJ47&gt;AJ$41,1,0)</f>
        <v>0</v>
      </c>
      <c r="AK57" s="45"/>
      <c r="AL57" s="8" t="s">
        <v>8</v>
      </c>
      <c r="AM57" s="101">
        <f t="shared" si="104"/>
        <v>0</v>
      </c>
      <c r="AN57" s="109"/>
      <c r="AO57" s="101">
        <f t="shared" si="105"/>
        <v>0</v>
      </c>
      <c r="AP57" s="101">
        <f t="shared" si="106"/>
        <v>0</v>
      </c>
      <c r="AQ57" s="103">
        <f t="shared" si="107"/>
        <v>0</v>
      </c>
      <c r="AR57" s="17"/>
      <c r="AS57" s="8" t="s">
        <v>8</v>
      </c>
      <c r="AT57" s="101">
        <f t="shared" si="108"/>
        <v>0</v>
      </c>
      <c r="AU57" s="101">
        <f t="shared" si="108"/>
        <v>0</v>
      </c>
      <c r="AV57" s="109"/>
      <c r="AW57" s="101">
        <f>IF(AW47&gt;AW$41,1,0)</f>
        <v>0</v>
      </c>
      <c r="AX57" s="103">
        <f t="shared" si="109"/>
        <v>0</v>
      </c>
      <c r="AY57" s="17"/>
      <c r="AZ57" s="8" t="s">
        <v>8</v>
      </c>
      <c r="BA57" s="101">
        <f t="shared" ref="BA57:BC57" si="114">IF(BA47&gt;BA$41,1,0)</f>
        <v>0</v>
      </c>
      <c r="BB57" s="101">
        <f t="shared" si="114"/>
        <v>0</v>
      </c>
      <c r="BC57" s="101">
        <f>IF(BC47&gt;BC$41,1,0)</f>
        <v>0</v>
      </c>
      <c r="BD57" s="109"/>
      <c r="BE57" s="103">
        <f>IF(BE47&gt;BE$41,1,0)</f>
        <v>0</v>
      </c>
      <c r="BF57" s="17"/>
      <c r="BG57" s="8" t="s">
        <v>8</v>
      </c>
      <c r="BH57" s="101">
        <f t="shared" ref="BH57:BK57" si="115">IF(BH47&gt;BH$41,1,0)</f>
        <v>0</v>
      </c>
      <c r="BI57" s="101">
        <f t="shared" si="115"/>
        <v>0</v>
      </c>
      <c r="BJ57" s="101">
        <f t="shared" si="115"/>
        <v>1</v>
      </c>
      <c r="BK57" s="101">
        <f t="shared" si="115"/>
        <v>0</v>
      </c>
      <c r="BL57" s="127"/>
      <c r="BM57" s="78"/>
      <c r="BN57" s="3"/>
      <c r="BO57" s="3"/>
      <c r="BQ57" s="16"/>
      <c r="BR57" s="54"/>
      <c r="BS57" s="16"/>
      <c r="BT57" s="16"/>
      <c r="BU57" s="16"/>
      <c r="BV57" s="16"/>
      <c r="BW57" s="16"/>
      <c r="BX57" s="16"/>
      <c r="BY57" s="17"/>
      <c r="BZ57" s="17"/>
      <c r="CA57" s="17"/>
      <c r="CB57" s="16"/>
      <c r="CC57" s="16"/>
      <c r="CD57" s="16"/>
      <c r="CL57" s="54"/>
    </row>
    <row r="58" spans="3:102" ht="15.75">
      <c r="C58" s="16"/>
      <c r="D58" s="8" t="s">
        <v>9</v>
      </c>
      <c r="E58" s="38">
        <f xml:space="preserve"> $P86 * MAX(ABS(Q76),ABS(O76))</f>
        <v>92700</v>
      </c>
      <c r="F58" s="46">
        <f xml:space="preserve"> MAX(ABS(Q76),ABS(P76)) * $P86</f>
        <v>90600</v>
      </c>
      <c r="G58" s="46">
        <f xml:space="preserve"> MAX(ABS(R76),ABS(Q76)) * $P86</f>
        <v>123300</v>
      </c>
      <c r="H58" s="34">
        <f xml:space="preserve"> MAX(ABS(Q76),ABS(S76)) * $P86</f>
        <v>99600</v>
      </c>
      <c r="I58" s="30"/>
      <c r="J58" s="17"/>
      <c r="K58" s="17"/>
      <c r="L58" s="17"/>
      <c r="M58" s="17"/>
      <c r="N58" s="8" t="s">
        <v>9</v>
      </c>
      <c r="O58" s="33">
        <f t="shared" si="102"/>
        <v>123300</v>
      </c>
      <c r="P58" s="33">
        <f t="shared" si="102"/>
        <v>123300</v>
      </c>
      <c r="Q58" s="33">
        <f t="shared" si="102"/>
        <v>123300</v>
      </c>
      <c r="R58" s="39">
        <f t="shared" si="103"/>
        <v>123300</v>
      </c>
      <c r="S58" s="16"/>
      <c r="T58" s="16"/>
      <c r="AB58" s="3"/>
      <c r="AC58" s="255"/>
      <c r="AD58" s="45"/>
      <c r="AE58" s="12" t="s">
        <v>9</v>
      </c>
      <c r="AF58" s="176"/>
      <c r="AG58" s="180">
        <f>IF(AG48&gt;AG$41,1,0)</f>
        <v>0</v>
      </c>
      <c r="AH58" s="180">
        <f>IF(AH48&gt;AH$41,1,0)</f>
        <v>0</v>
      </c>
      <c r="AI58" s="180">
        <f>IF(AI48&gt;AI$41,1,0)</f>
        <v>0</v>
      </c>
      <c r="AJ58" s="180">
        <f>IF(AJ48&gt;AJ$41,1,0)</f>
        <v>0</v>
      </c>
      <c r="AK58" s="45"/>
      <c r="AL58" s="8" t="s">
        <v>9</v>
      </c>
      <c r="AM58" s="101">
        <f>IF(AM48&gt;$AM$41,1,0)</f>
        <v>0</v>
      </c>
      <c r="AN58" s="109"/>
      <c r="AO58" s="101">
        <f t="shared" si="105"/>
        <v>0</v>
      </c>
      <c r="AP58" s="101">
        <f t="shared" si="106"/>
        <v>0</v>
      </c>
      <c r="AQ58" s="103">
        <f t="shared" si="107"/>
        <v>0</v>
      </c>
      <c r="AR58" s="17"/>
      <c r="AS58" s="8" t="s">
        <v>9</v>
      </c>
      <c r="AT58" s="101">
        <f t="shared" si="108"/>
        <v>0</v>
      </c>
      <c r="AU58" s="101">
        <f t="shared" si="108"/>
        <v>0</v>
      </c>
      <c r="AV58" s="109"/>
      <c r="AW58" s="101">
        <f t="shared" si="109"/>
        <v>0</v>
      </c>
      <c r="AX58" s="103">
        <f t="shared" si="109"/>
        <v>0</v>
      </c>
      <c r="AY58" s="17"/>
      <c r="AZ58" s="8" t="s">
        <v>9</v>
      </c>
      <c r="BA58" s="101">
        <f t="shared" ref="BA58:BC58" si="116">IF(BA48&gt;BA$41,1,0)</f>
        <v>0</v>
      </c>
      <c r="BB58" s="101">
        <f t="shared" si="116"/>
        <v>0</v>
      </c>
      <c r="BC58" s="101">
        <f t="shared" si="116"/>
        <v>0</v>
      </c>
      <c r="BD58" s="109"/>
      <c r="BE58" s="103">
        <f t="shared" si="111"/>
        <v>0</v>
      </c>
      <c r="BF58" s="17"/>
      <c r="BG58" s="8" t="s">
        <v>9</v>
      </c>
      <c r="BH58" s="101">
        <f t="shared" ref="BH58:BK58" si="117">IF(BH48&gt;BH$41,1,0)</f>
        <v>0</v>
      </c>
      <c r="BI58" s="101">
        <f t="shared" si="117"/>
        <v>0</v>
      </c>
      <c r="BJ58" s="101">
        <f>IF(BJ48&gt;BJ$41,1,0)</f>
        <v>0</v>
      </c>
      <c r="BK58" s="101">
        <f t="shared" si="117"/>
        <v>0</v>
      </c>
      <c r="BL58" s="127"/>
      <c r="BM58" s="78"/>
      <c r="BN58" s="3"/>
      <c r="BO58" s="3"/>
      <c r="BQ58" s="16"/>
      <c r="BR58" s="54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L58" s="54"/>
    </row>
    <row r="59" spans="3:102" ht="15.75">
      <c r="C59" s="16"/>
      <c r="D59" s="8" t="s">
        <v>66</v>
      </c>
      <c r="E59" s="38">
        <f xml:space="preserve"> $P87 * MAX(ABS(Q77),ABS(O77))</f>
        <v>6.0400000000000002E-2</v>
      </c>
      <c r="F59" s="46">
        <f xml:space="preserve"> MAX(ABS(Q77),ABS(P77)) * $P87</f>
        <v>6.0400000000000002E-2</v>
      </c>
      <c r="G59" s="46">
        <f xml:space="preserve"> MAX(ABS(R77),ABS(Q77)) * $P87</f>
        <v>6.0400000000000002E-2</v>
      </c>
      <c r="H59" s="34">
        <f xml:space="preserve"> MAX(ABS(Q77),ABS(S77)) * $P87</f>
        <v>6.0400000000000002E-2</v>
      </c>
      <c r="I59" s="30"/>
      <c r="J59" s="17"/>
      <c r="K59" s="17"/>
      <c r="L59" s="17"/>
      <c r="M59" s="17"/>
      <c r="N59" s="8" t="s">
        <v>66</v>
      </c>
      <c r="O59" s="33">
        <f t="shared" si="102"/>
        <v>2.0320000000000001E-2</v>
      </c>
      <c r="P59" s="33">
        <f t="shared" si="102"/>
        <v>2.5000000000000001E-2</v>
      </c>
      <c r="Q59" s="33">
        <f t="shared" si="102"/>
        <v>6.0400000000000002E-2</v>
      </c>
      <c r="R59" s="39">
        <f t="shared" si="103"/>
        <v>5.1200000000000004E-3</v>
      </c>
      <c r="S59" s="16"/>
      <c r="T59" s="16"/>
      <c r="AB59" s="3"/>
      <c r="AC59" s="255"/>
      <c r="AD59" s="45"/>
      <c r="AE59" s="12" t="s">
        <v>63</v>
      </c>
      <c r="AF59" s="176"/>
      <c r="AG59" s="180">
        <f>IF(AG49&gt;AG$41,1,0)</f>
        <v>0</v>
      </c>
      <c r="AH59" s="180">
        <f>IF(AH49&gt;AH$41,1,0)</f>
        <v>0</v>
      </c>
      <c r="AI59" s="180">
        <f>IF(AI49&gt;AI$41,1,0)</f>
        <v>1</v>
      </c>
      <c r="AJ59" s="180">
        <f>IF(AJ49&gt;AJ$41,1,0)</f>
        <v>1</v>
      </c>
      <c r="AK59" s="45"/>
      <c r="AL59" s="8" t="s">
        <v>63</v>
      </c>
      <c r="AM59" s="101">
        <f t="shared" si="104"/>
        <v>0</v>
      </c>
      <c r="AN59" s="109"/>
      <c r="AO59" s="101">
        <f>IF(AO49&gt;$AO$41,1,0)</f>
        <v>0</v>
      </c>
      <c r="AP59" s="101">
        <f>IF(AP49&gt;$AP$41,1,0)</f>
        <v>1</v>
      </c>
      <c r="AQ59" s="103">
        <f t="shared" si="107"/>
        <v>1</v>
      </c>
      <c r="AR59" s="17"/>
      <c r="AS59" s="8" t="s">
        <v>63</v>
      </c>
      <c r="AT59" s="101">
        <f>IF(AT49&gt;AT$41,1,0)</f>
        <v>1</v>
      </c>
      <c r="AU59" s="101">
        <f>IF(AU49&gt;AU$41,1,0)</f>
        <v>1</v>
      </c>
      <c r="AV59" s="109"/>
      <c r="AW59" s="101">
        <f>IF(AW49&gt;AW$41,1,0)</f>
        <v>1</v>
      </c>
      <c r="AX59" s="103">
        <f t="shared" ref="AX59:AX61" si="118">IF(AX49&gt;AX$41,1,0)</f>
        <v>1</v>
      </c>
      <c r="AY59" s="17"/>
      <c r="AZ59" s="8" t="s">
        <v>63</v>
      </c>
      <c r="BA59" s="101">
        <f t="shared" ref="BA59:BC59" si="119">IF(BA49&gt;BA$41,1,0)</f>
        <v>0</v>
      </c>
      <c r="BB59" s="101">
        <f>IF(BB49&gt;BB$41,1,0)</f>
        <v>0</v>
      </c>
      <c r="BC59" s="101">
        <f t="shared" si="119"/>
        <v>0</v>
      </c>
      <c r="BD59" s="109"/>
      <c r="BE59" s="103">
        <f t="shared" si="111"/>
        <v>0</v>
      </c>
      <c r="BF59" s="17"/>
      <c r="BG59" s="8" t="s">
        <v>63</v>
      </c>
      <c r="BH59" s="101">
        <f t="shared" ref="BH59:BK59" si="120">IF(BH49&gt;BH$41,1,0)</f>
        <v>0</v>
      </c>
      <c r="BI59" s="101">
        <f t="shared" si="120"/>
        <v>0</v>
      </c>
      <c r="BJ59" s="101">
        <f t="shared" si="120"/>
        <v>0</v>
      </c>
      <c r="BK59" s="101">
        <f t="shared" si="120"/>
        <v>0</v>
      </c>
      <c r="BL59" s="127"/>
      <c r="BM59" s="78"/>
      <c r="BN59" s="3"/>
      <c r="BO59" s="3"/>
      <c r="BQ59" s="16"/>
      <c r="BR59" s="54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L59" s="54"/>
    </row>
    <row r="60" spans="3:102" ht="15.75" customHeight="1">
      <c r="C60" s="16"/>
      <c r="D60" s="8" t="s">
        <v>68</v>
      </c>
      <c r="E60" s="38">
        <f xml:space="preserve"> $P88 * MAX(ABS(Q78),ABS(O78))</f>
        <v>928000000</v>
      </c>
      <c r="F60" s="46">
        <f xml:space="preserve"> MAX(ABS(Q78),ABS(P78)) * $P88</f>
        <v>928000000</v>
      </c>
      <c r="G60" s="46">
        <f xml:space="preserve"> MAX(ABS(R78),ABS(Q78)) * $P88</f>
        <v>928000000</v>
      </c>
      <c r="H60" s="34">
        <f xml:space="preserve"> MAX(ABS(Q78),ABS(S78)) * $P88</f>
        <v>928000000</v>
      </c>
      <c r="I60" s="30"/>
      <c r="J60" s="17"/>
      <c r="K60" s="17"/>
      <c r="L60" s="17"/>
      <c r="M60" s="17"/>
      <c r="N60" s="8" t="s">
        <v>68</v>
      </c>
      <c r="O60" s="33">
        <f t="shared" si="102"/>
        <v>424000000</v>
      </c>
      <c r="P60" s="33">
        <f t="shared" si="102"/>
        <v>512000000</v>
      </c>
      <c r="Q60" s="33">
        <f t="shared" si="102"/>
        <v>928000000</v>
      </c>
      <c r="R60" s="39">
        <f t="shared" si="103"/>
        <v>317600000</v>
      </c>
      <c r="S60" s="16"/>
      <c r="T60" s="16"/>
      <c r="AB60" s="3"/>
      <c r="AC60" s="255"/>
      <c r="AD60" s="45"/>
      <c r="AE60" s="12" t="s">
        <v>64</v>
      </c>
      <c r="AF60" s="176"/>
      <c r="AG60" s="180">
        <f>IF(AG50&gt;AG$41,1,0)</f>
        <v>0</v>
      </c>
      <c r="AH60" s="180">
        <f>IF(AH50&gt;AH$41,1,0)</f>
        <v>0</v>
      </c>
      <c r="AI60" s="180">
        <f>IF(AI50&gt;AI$41,1,0)</f>
        <v>0</v>
      </c>
      <c r="AJ60" s="180">
        <f>IF(AJ50&gt;AJ$41,1,0)</f>
        <v>0</v>
      </c>
      <c r="AK60" s="45"/>
      <c r="AL60" s="8" t="s">
        <v>64</v>
      </c>
      <c r="AM60" s="101">
        <f t="shared" si="104"/>
        <v>0</v>
      </c>
      <c r="AN60" s="109"/>
      <c r="AO60" s="101">
        <f t="shared" si="105"/>
        <v>0</v>
      </c>
      <c r="AP60" s="101">
        <f>IF(AP50&gt;$AP$41,1,0)</f>
        <v>0</v>
      </c>
      <c r="AQ60" s="103">
        <f>IF(AQ50&gt;$AQ$41,1,0)</f>
        <v>0</v>
      </c>
      <c r="AR60" s="17"/>
      <c r="AS60" s="8" t="s">
        <v>64</v>
      </c>
      <c r="AT60" s="101">
        <f t="shared" si="108"/>
        <v>0</v>
      </c>
      <c r="AU60" s="101">
        <f t="shared" ref="AU59:AU61" si="121">IF(AU50&gt;AU$41,1,0)</f>
        <v>0</v>
      </c>
      <c r="AV60" s="109"/>
      <c r="AW60" s="101">
        <f t="shared" si="109"/>
        <v>1</v>
      </c>
      <c r="AX60" s="103">
        <f>IF(AX50&gt;AX$41,1,0)</f>
        <v>1</v>
      </c>
      <c r="AY60" s="17"/>
      <c r="AZ60" s="8" t="s">
        <v>64</v>
      </c>
      <c r="BA60" s="101">
        <f t="shared" ref="BA60:BC60" si="122">IF(BA50&gt;BA$41,1,0)</f>
        <v>0</v>
      </c>
      <c r="BB60" s="101">
        <f t="shared" si="122"/>
        <v>0</v>
      </c>
      <c r="BC60" s="101">
        <f t="shared" si="122"/>
        <v>0</v>
      </c>
      <c r="BD60" s="109"/>
      <c r="BE60" s="103">
        <f t="shared" si="111"/>
        <v>0</v>
      </c>
      <c r="BF60" s="17"/>
      <c r="BG60" s="8" t="s">
        <v>64</v>
      </c>
      <c r="BH60" s="101">
        <f t="shared" ref="BH60:BK60" si="123">IF(BH50&gt;BH$41,1,0)</f>
        <v>0</v>
      </c>
      <c r="BI60" s="101">
        <f>IF(BI50&gt;BI$41,1,0)</f>
        <v>0</v>
      </c>
      <c r="BJ60" s="101">
        <f t="shared" si="123"/>
        <v>0</v>
      </c>
      <c r="BK60" s="101">
        <f t="shared" si="123"/>
        <v>0</v>
      </c>
      <c r="BL60" s="127"/>
      <c r="BM60" s="78"/>
      <c r="BN60" s="3"/>
      <c r="BO60" s="3"/>
      <c r="BQ60" s="16"/>
      <c r="BR60" s="246" t="s">
        <v>108</v>
      </c>
      <c r="BS60" s="16"/>
      <c r="BT60" s="222" t="s">
        <v>59</v>
      </c>
      <c r="BU60" s="223"/>
      <c r="BV60" s="223"/>
      <c r="BW60" s="223"/>
      <c r="BX60" s="223"/>
      <c r="BY60" s="223"/>
      <c r="BZ60" s="223"/>
      <c r="CA60" s="223"/>
      <c r="CB60" s="223"/>
      <c r="CC60" s="224"/>
      <c r="CD60" s="16"/>
      <c r="CL60" s="228" t="s">
        <v>108</v>
      </c>
      <c r="CN60" s="222" t="s">
        <v>59</v>
      </c>
      <c r="CO60" s="223"/>
      <c r="CP60" s="223"/>
      <c r="CQ60" s="223"/>
      <c r="CR60" s="223"/>
      <c r="CS60" s="223"/>
      <c r="CT60" s="223"/>
      <c r="CU60" s="223"/>
      <c r="CV60" s="223"/>
      <c r="CW60" s="224"/>
    </row>
    <row r="61" spans="3:102" ht="15.75" customHeight="1">
      <c r="C61" s="16"/>
      <c r="D61" s="10" t="s">
        <v>12</v>
      </c>
      <c r="E61" s="38">
        <f xml:space="preserve"> $P89 * MAX(ABS(Q79),ABS(O79))</f>
        <v>7.02</v>
      </c>
      <c r="F61" s="46">
        <f xml:space="preserve"> MAX(ABS(Q79),ABS(P79)) * $P89</f>
        <v>7.98</v>
      </c>
      <c r="G61" s="46">
        <f xml:space="preserve"> MAX(ABS(R79),ABS(Q79)) * $P89</f>
        <v>6</v>
      </c>
      <c r="H61" s="34">
        <f xml:space="preserve"> MAX(ABS(Q79),ABS(S79)) * $P89</f>
        <v>10.44</v>
      </c>
      <c r="I61" s="30"/>
      <c r="J61" s="17"/>
      <c r="K61" s="17"/>
      <c r="L61" s="17"/>
      <c r="M61" s="17"/>
      <c r="N61" s="10" t="s">
        <v>12</v>
      </c>
      <c r="O61" s="33">
        <f t="shared" si="102"/>
        <v>7.02</v>
      </c>
      <c r="P61" s="33">
        <f t="shared" si="102"/>
        <v>7.98</v>
      </c>
      <c r="Q61" s="33">
        <f t="shared" si="102"/>
        <v>6</v>
      </c>
      <c r="R61" s="39">
        <f t="shared" si="103"/>
        <v>10.44</v>
      </c>
      <c r="S61" s="16"/>
      <c r="T61" s="16"/>
      <c r="AB61" s="3"/>
      <c r="AC61" s="255"/>
      <c r="AD61" s="45"/>
      <c r="AE61" s="12" t="s">
        <v>12</v>
      </c>
      <c r="AF61" s="176"/>
      <c r="AG61" s="180">
        <f>IF(AG51&gt;AG$41,1,0)</f>
        <v>0</v>
      </c>
      <c r="AH61" s="180">
        <f>IF(AH51&gt;AH$41,1,0)</f>
        <v>1</v>
      </c>
      <c r="AI61" s="180">
        <f>IF(AI51&gt;AI$41,1,0)</f>
        <v>0</v>
      </c>
      <c r="AJ61" s="180">
        <f>IF(AJ51&gt;AJ$41,1,0)</f>
        <v>0</v>
      </c>
      <c r="AK61" s="45"/>
      <c r="AL61" s="10" t="s">
        <v>12</v>
      </c>
      <c r="AM61" s="106">
        <f t="shared" si="104"/>
        <v>0</v>
      </c>
      <c r="AN61" s="134"/>
      <c r="AO61" s="106">
        <f t="shared" si="105"/>
        <v>1</v>
      </c>
      <c r="AP61" s="106">
        <f t="shared" si="106"/>
        <v>0</v>
      </c>
      <c r="AQ61" s="108">
        <f t="shared" si="107"/>
        <v>0</v>
      </c>
      <c r="AR61" s="17"/>
      <c r="AS61" s="10" t="s">
        <v>12</v>
      </c>
      <c r="AT61" s="106">
        <f t="shared" si="108"/>
        <v>0</v>
      </c>
      <c r="AU61" s="106">
        <f t="shared" si="121"/>
        <v>0</v>
      </c>
      <c r="AV61" s="134"/>
      <c r="AW61" s="106">
        <f t="shared" si="109"/>
        <v>0</v>
      </c>
      <c r="AX61" s="108">
        <f t="shared" si="118"/>
        <v>0</v>
      </c>
      <c r="AY61" s="17"/>
      <c r="AZ61" s="10" t="s">
        <v>12</v>
      </c>
      <c r="BA61" s="106">
        <f t="shared" ref="BA61:BC61" si="124">IF(BA51&gt;BA$41,1,0)</f>
        <v>0</v>
      </c>
      <c r="BB61" s="106">
        <f t="shared" si="124"/>
        <v>0</v>
      </c>
      <c r="BC61" s="106">
        <f t="shared" si="124"/>
        <v>0</v>
      </c>
      <c r="BD61" s="134"/>
      <c r="BE61" s="108">
        <f t="shared" si="111"/>
        <v>0</v>
      </c>
      <c r="BF61" s="17"/>
      <c r="BG61" s="10" t="s">
        <v>12</v>
      </c>
      <c r="BH61" s="106">
        <f t="shared" ref="BH61:BK61" si="125">IF(BH51&gt;BH$41,1,0)</f>
        <v>0</v>
      </c>
      <c r="BI61" s="106">
        <f t="shared" si="125"/>
        <v>0</v>
      </c>
      <c r="BJ61" s="106">
        <f t="shared" si="125"/>
        <v>1</v>
      </c>
      <c r="BK61" s="106">
        <f t="shared" si="125"/>
        <v>0</v>
      </c>
      <c r="BL61" s="128"/>
      <c r="BM61" s="78"/>
      <c r="BN61" s="3"/>
      <c r="BO61" s="3"/>
      <c r="BQ61" s="16"/>
      <c r="BR61" s="247"/>
      <c r="BS61" s="16"/>
      <c r="BT61" s="225"/>
      <c r="BU61" s="226"/>
      <c r="BV61" s="226"/>
      <c r="BW61" s="226"/>
      <c r="BX61" s="226"/>
      <c r="BY61" s="226"/>
      <c r="BZ61" s="226"/>
      <c r="CA61" s="226"/>
      <c r="CB61" s="226"/>
      <c r="CC61" s="227"/>
      <c r="CD61" s="16"/>
      <c r="CL61" s="229"/>
      <c r="CN61" s="225"/>
      <c r="CO61" s="226"/>
      <c r="CP61" s="226"/>
      <c r="CQ61" s="226"/>
      <c r="CR61" s="226"/>
      <c r="CS61" s="226"/>
      <c r="CT61" s="226"/>
      <c r="CU61" s="226"/>
      <c r="CV61" s="226"/>
      <c r="CW61" s="227"/>
    </row>
    <row r="62" spans="3:102" ht="15.75" customHeight="1">
      <c r="C62" s="16"/>
      <c r="D62" s="231" t="s">
        <v>109</v>
      </c>
      <c r="E62" s="232"/>
      <c r="F62" s="232"/>
      <c r="G62" s="232"/>
      <c r="H62" s="233"/>
      <c r="I62" s="30"/>
      <c r="J62" s="17"/>
      <c r="K62" s="17"/>
      <c r="L62" s="17"/>
      <c r="M62" s="17"/>
      <c r="N62" s="231" t="s">
        <v>110</v>
      </c>
      <c r="O62" s="232"/>
      <c r="P62" s="232"/>
      <c r="Q62" s="232"/>
      <c r="R62" s="233"/>
      <c r="S62" s="16"/>
      <c r="T62" s="16"/>
      <c r="AB62" s="3"/>
      <c r="AC62" s="255"/>
      <c r="AD62" s="45"/>
      <c r="AE62" s="45"/>
      <c r="AF62" s="45"/>
      <c r="AG62" s="45"/>
      <c r="AH62" s="45"/>
      <c r="AI62" s="45"/>
      <c r="AJ62" s="45"/>
      <c r="AK62" s="45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78"/>
      <c r="BN62" s="3"/>
      <c r="BO62" s="3"/>
      <c r="BQ62" s="16"/>
      <c r="BR62" s="247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4"/>
      <c r="CD62" s="16"/>
      <c r="CL62" s="229"/>
    </row>
    <row r="63" spans="3:102" ht="15.75" customHeight="1">
      <c r="C63" s="16"/>
      <c r="D63" s="8" t="s">
        <v>6</v>
      </c>
      <c r="E63" s="33">
        <f>$Q83*MAX(ABS($Q73),ABS(O73))</f>
        <v>8900</v>
      </c>
      <c r="F63" s="33">
        <f>$Q83*MAX(ABS($Q73),ABS(P73))</f>
        <v>7450</v>
      </c>
      <c r="G63" s="33">
        <f>$Q83*MAX(ABS($Q73),ABS(R73))</f>
        <v>13450</v>
      </c>
      <c r="H63" s="34">
        <f>$Q83*MAX(ABS($Q73),ABS(S73))</f>
        <v>11100</v>
      </c>
      <c r="I63" s="30"/>
      <c r="J63" s="17"/>
      <c r="K63" s="17"/>
      <c r="L63" s="17"/>
      <c r="M63" s="17"/>
      <c r="N63" s="8" t="s">
        <v>6</v>
      </c>
      <c r="O63" s="33">
        <f>$Q83*MAX(ABS($R73),ABS(O73))</f>
        <v>13450</v>
      </c>
      <c r="P63" s="33">
        <f>$Q83*MAX(ABS($R73),ABS(P73))</f>
        <v>13450</v>
      </c>
      <c r="Q63" s="33">
        <f>$Q83*MAX(ABS($R73),ABS(Q73))</f>
        <v>13450</v>
      </c>
      <c r="R63" s="34">
        <f>$Q83*MAX(ABS($R73),ABS(S73))</f>
        <v>13450</v>
      </c>
      <c r="S63" s="16"/>
      <c r="T63" s="16"/>
      <c r="AB63" s="3"/>
      <c r="AC63" s="255"/>
      <c r="AD63" s="45"/>
      <c r="AE63" s="45"/>
      <c r="AF63" s="45"/>
      <c r="AG63" s="45"/>
      <c r="AH63" s="45"/>
      <c r="AI63" s="45"/>
      <c r="AJ63" s="45"/>
      <c r="AK63" s="45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78"/>
      <c r="BN63" s="3"/>
      <c r="BO63" s="3"/>
      <c r="BQ63" s="16"/>
      <c r="BR63" s="247"/>
      <c r="BS63" s="16"/>
      <c r="BT63" s="184" t="s">
        <v>62</v>
      </c>
      <c r="BU63" s="12" t="s">
        <v>2</v>
      </c>
      <c r="BV63" s="12" t="s">
        <v>3</v>
      </c>
      <c r="BW63" s="12" t="s">
        <v>5</v>
      </c>
      <c r="BX63" s="16"/>
      <c r="BY63" s="16"/>
      <c r="BZ63" s="16"/>
      <c r="CA63" s="16"/>
      <c r="CB63" s="16"/>
      <c r="CC63" s="16"/>
      <c r="CD63" s="16"/>
      <c r="CL63" s="229"/>
      <c r="CN63" s="184" t="s">
        <v>62</v>
      </c>
      <c r="CO63" s="12" t="s">
        <v>3</v>
      </c>
      <c r="CP63" s="12" t="s">
        <v>4</v>
      </c>
    </row>
    <row r="64" spans="3:102" ht="15.75" customHeight="1">
      <c r="C64" s="16"/>
      <c r="D64" s="8" t="s">
        <v>7</v>
      </c>
      <c r="E64" s="33">
        <f>$Q84*MAX(ABS($Q74),ABS(O74))</f>
        <v>43.019999999999996</v>
      </c>
      <c r="F64" s="33">
        <f>$Q84*MAX(ABS($Q74),ABS(P74))</f>
        <v>63.269999999999996</v>
      </c>
      <c r="G64" s="33">
        <f>$Q84*MAX(ABS($Q74),ABS(R74))</f>
        <v>37.35</v>
      </c>
      <c r="H64" s="34">
        <f>$Q84*MAX(ABS($Q74),ABS(S74))</f>
        <v>44.1</v>
      </c>
      <c r="I64" s="30"/>
      <c r="J64" s="17"/>
      <c r="K64" s="17"/>
      <c r="L64" s="17"/>
      <c r="M64" s="17"/>
      <c r="N64" s="8" t="s">
        <v>7</v>
      </c>
      <c r="O64" s="33">
        <f t="shared" ref="O64:Q69" si="126">$Q84*MAX(ABS($R74),ABS(O74))</f>
        <v>43.019999999999996</v>
      </c>
      <c r="P64" s="33">
        <f t="shared" si="126"/>
        <v>63.269999999999996</v>
      </c>
      <c r="Q64" s="33">
        <f t="shared" si="126"/>
        <v>37.35</v>
      </c>
      <c r="R64" s="34">
        <f t="shared" ref="R64:R69" si="127">$Q84*MAX(ABS($R74),ABS(S74))</f>
        <v>44.1</v>
      </c>
      <c r="S64" s="16"/>
      <c r="T64" s="16"/>
      <c r="AB64" s="3"/>
      <c r="AC64" s="255"/>
      <c r="AD64" s="45"/>
      <c r="AE64" s="12" t="s">
        <v>111</v>
      </c>
      <c r="AF64" s="179"/>
      <c r="AG64" s="119">
        <f>IF(SUM(AG55:AG61)=0,0,(1-PRODUCT(AG72:AG78)))</f>
        <v>0</v>
      </c>
      <c r="AH64" s="119">
        <f>IF(SUM(AH55:AH61)=0,0,(1-PRODUCT(AH72:AH78)))</f>
        <v>1</v>
      </c>
      <c r="AI64" s="119">
        <f t="shared" ref="AH64:AJ64" si="128">IF(SUM(AI55:AI61)=0,0,(1-PRODUCT(AI72:AI78)))</f>
        <v>1</v>
      </c>
      <c r="AJ64" s="119">
        <f>IF(SUM(AJ55:AJ61)=0,0,(1-PRODUCT(AJ72:AJ78)))</f>
        <v>1</v>
      </c>
      <c r="AK64" s="45"/>
      <c r="AL64" s="90" t="s">
        <v>111</v>
      </c>
      <c r="AM64" s="130">
        <f>IF(SUM(AM55:AM61)=0,0,(1-PRODUCT(AM72:AM78)))</f>
        <v>0</v>
      </c>
      <c r="AN64" s="132"/>
      <c r="AO64" s="130">
        <f>IF(SUM(AO55:AO61)=0,0,(1-PRODUCT(AO72:AO78)))</f>
        <v>1</v>
      </c>
      <c r="AP64" s="130">
        <f>IF(SUM(AP55:AP61)=0,0,(1-PRODUCT(AP72:AP78)))</f>
        <v>1</v>
      </c>
      <c r="AQ64" s="133">
        <f>IF(SUM(AQ55:AQ61)=0,0,(1-PRODUCT(AQ72:AQ78)))</f>
        <v>1</v>
      </c>
      <c r="AR64" s="17"/>
      <c r="AS64" s="90" t="s">
        <v>111</v>
      </c>
      <c r="AT64" s="130">
        <f>IF(SUM(AT55:AT61)=0,0,(1-PRODUCT(AT72:AT78)))</f>
        <v>1</v>
      </c>
      <c r="AU64" s="130">
        <f>IF(SUM(AU55:AU61)=0,0,(1-PRODUCT(AU72:AU78)))</f>
        <v>1</v>
      </c>
      <c r="AV64" s="132"/>
      <c r="AW64" s="130">
        <f>IF(SUM(AW55:AW61)=0,0,(1-PRODUCT(AW72:AW78)))</f>
        <v>1</v>
      </c>
      <c r="AX64" s="133">
        <f>IF(SUM(AX55:AX61)=0,0,(1-PRODUCT(AX72:AX78)))</f>
        <v>1</v>
      </c>
      <c r="AY64" s="17"/>
      <c r="AZ64" s="95" t="s">
        <v>111</v>
      </c>
      <c r="BA64" s="110">
        <f>IF(SUM(BA55:BA61)=0,0,(1-PRODUCT(BA72:BA78)))</f>
        <v>0</v>
      </c>
      <c r="BB64" s="110">
        <f t="shared" ref="BB64:BC64" si="129">IF(SUM(BB55:BB61)=0,0,(1-PRODUCT(BB72:BB78)))</f>
        <v>0</v>
      </c>
      <c r="BC64" s="110">
        <f>IF(SUM(BC55:BC61)=0,0,(1-PRODUCT(BC72:BC78)))</f>
        <v>1</v>
      </c>
      <c r="BD64" s="111"/>
      <c r="BE64" s="112">
        <f>IF(SUM(BE55:BE61)=0,0,(1-PRODUCT(BE72:BE78)))</f>
        <v>0</v>
      </c>
      <c r="BF64" s="17"/>
      <c r="BG64" s="95" t="s">
        <v>111</v>
      </c>
      <c r="BH64" s="110">
        <f>IF(SUM(BH55:BH61)=0,0,(1-PRODUCT(BH72:BH78)))</f>
        <v>0</v>
      </c>
      <c r="BI64" s="110">
        <f t="shared" ref="BI64:BK64" si="130">IF(SUM(BI55:BI61)=0,0,(1-PRODUCT(BI72:BI78)))</f>
        <v>0</v>
      </c>
      <c r="BJ64" s="110">
        <f t="shared" si="130"/>
        <v>1</v>
      </c>
      <c r="BK64" s="110">
        <f>IF(SUM(BK55:BK61)=0,0,(1-PRODUCT(BK72:BK78)))</f>
        <v>0</v>
      </c>
      <c r="BL64" s="113"/>
      <c r="BM64" s="78"/>
      <c r="BN64" s="3"/>
      <c r="BO64" s="3"/>
      <c r="BQ64" s="16"/>
      <c r="BR64" s="247"/>
      <c r="BS64" s="16"/>
      <c r="BT64" s="184" t="s">
        <v>2</v>
      </c>
      <c r="BU64" s="182"/>
      <c r="BV64" s="119">
        <f>BW42</f>
        <v>0</v>
      </c>
      <c r="BW64" s="119">
        <f>BX43</f>
        <v>0</v>
      </c>
      <c r="BX64" s="137"/>
      <c r="BY64" s="137"/>
      <c r="BZ64" s="16"/>
      <c r="CA64" s="16"/>
      <c r="CB64" s="16"/>
      <c r="CC64" s="16"/>
      <c r="CD64" s="16"/>
      <c r="CL64" s="229"/>
      <c r="CN64" s="12" t="s">
        <v>3</v>
      </c>
      <c r="CO64" s="212"/>
      <c r="CP64" s="175">
        <f>CR20</f>
        <v>0</v>
      </c>
    </row>
    <row r="65" spans="3:104" ht="15.75">
      <c r="C65" s="16"/>
      <c r="D65" s="8" t="s">
        <v>65</v>
      </c>
      <c r="E65" s="33">
        <f>$Q85*MAX(ABS($Q75),ABS(O75))</f>
        <v>3.6</v>
      </c>
      <c r="F65" s="33">
        <f>$Q85*MAX(ABS($Q75),ABS(P75))</f>
        <v>3.8429999999999995</v>
      </c>
      <c r="G65" s="33">
        <f>$Q85*MAX(ABS($Q75),ABS(R75))</f>
        <v>3.375</v>
      </c>
      <c r="H65" s="34">
        <f>$Q85*MAX(ABS($Q75),ABS(S75))</f>
        <v>5.8140000000000001</v>
      </c>
      <c r="I65" s="30"/>
      <c r="J65" s="17"/>
      <c r="K65" s="17"/>
      <c r="L65" s="17"/>
      <c r="M65" s="17"/>
      <c r="N65" s="8" t="s">
        <v>65</v>
      </c>
      <c r="O65" s="33">
        <f t="shared" si="126"/>
        <v>3.6</v>
      </c>
      <c r="P65" s="33">
        <f t="shared" si="126"/>
        <v>3.8429999999999995</v>
      </c>
      <c r="Q65" s="33">
        <f t="shared" si="126"/>
        <v>3.375</v>
      </c>
      <c r="R65" s="34">
        <f t="shared" si="127"/>
        <v>5.8140000000000001</v>
      </c>
      <c r="S65" s="16"/>
      <c r="T65" s="16"/>
      <c r="AB65" s="3"/>
      <c r="AC65" s="68"/>
      <c r="AD65" s="45"/>
      <c r="AE65" s="45"/>
      <c r="AF65" s="45"/>
      <c r="AG65" s="45"/>
      <c r="AH65" s="45"/>
      <c r="AI65" s="45"/>
      <c r="AJ65" s="45"/>
      <c r="AK65" s="45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78"/>
      <c r="BN65" s="3"/>
      <c r="BO65" s="3"/>
      <c r="BQ65" s="16"/>
      <c r="BR65" s="247"/>
      <c r="BS65" s="16"/>
      <c r="BT65" s="184" t="s">
        <v>3</v>
      </c>
      <c r="BU65" s="119">
        <f>BV44</f>
        <v>0</v>
      </c>
      <c r="BV65" s="182"/>
      <c r="BW65" s="119">
        <f>BX44</f>
        <v>0</v>
      </c>
      <c r="BX65" s="137"/>
      <c r="BY65" s="137"/>
      <c r="BZ65" s="16"/>
      <c r="CA65" s="16"/>
      <c r="CB65" s="16"/>
      <c r="CC65" s="16"/>
      <c r="CD65" s="16"/>
      <c r="CL65" s="229"/>
      <c r="CN65" s="12" t="s">
        <v>4</v>
      </c>
      <c r="CO65" s="175">
        <f>CQ21</f>
        <v>0</v>
      </c>
      <c r="CP65" s="212"/>
    </row>
    <row r="66" spans="3:104" ht="15.75">
      <c r="C66" s="16"/>
      <c r="D66" s="8" t="s">
        <v>9</v>
      </c>
      <c r="E66" s="33">
        <f>$Q86*MAX(ABS($Q76),ABS(O76))</f>
        <v>231750</v>
      </c>
      <c r="F66" s="33">
        <f>$Q86*MAX(ABS($Q76),ABS(P76))</f>
        <v>226500</v>
      </c>
      <c r="G66" s="33">
        <f>$Q86*MAX(ABS($Q76),ABS(R76))</f>
        <v>308250</v>
      </c>
      <c r="H66" s="34">
        <f>$Q86*MAX(ABS($Q76),ABS(S76))</f>
        <v>249000</v>
      </c>
      <c r="I66" s="30"/>
      <c r="J66" s="17"/>
      <c r="K66" s="17"/>
      <c r="L66" s="17"/>
      <c r="M66" s="17"/>
      <c r="N66" s="8" t="s">
        <v>9</v>
      </c>
      <c r="O66" s="33">
        <f t="shared" si="126"/>
        <v>308250</v>
      </c>
      <c r="P66" s="33">
        <f t="shared" si="126"/>
        <v>308250</v>
      </c>
      <c r="Q66" s="33">
        <f t="shared" si="126"/>
        <v>308250</v>
      </c>
      <c r="R66" s="34">
        <f t="shared" si="127"/>
        <v>308250</v>
      </c>
      <c r="S66" s="16"/>
      <c r="T66" s="16"/>
      <c r="AB66" s="3"/>
      <c r="AC66" s="68"/>
      <c r="AD66" s="45"/>
      <c r="AE66" s="45"/>
      <c r="AF66" s="45"/>
      <c r="AG66" s="45"/>
      <c r="AH66" s="45"/>
      <c r="AI66" s="45"/>
      <c r="AJ66" s="45"/>
      <c r="AK66" s="45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78"/>
      <c r="BN66" s="3"/>
      <c r="BO66" s="3"/>
      <c r="BQ66" s="16"/>
      <c r="BR66" s="247"/>
      <c r="BS66" s="16"/>
      <c r="BT66" s="184" t="s">
        <v>67</v>
      </c>
      <c r="BU66" s="119">
        <f>BV45</f>
        <v>0.59649425287356328</v>
      </c>
      <c r="BV66" s="119">
        <f>BW45</f>
        <v>0</v>
      </c>
      <c r="BW66" s="182"/>
      <c r="BX66" s="137"/>
      <c r="BY66" s="137"/>
      <c r="BZ66" s="16"/>
      <c r="CA66" s="16"/>
      <c r="CB66" s="16"/>
      <c r="CC66" s="16"/>
      <c r="CD66" s="16"/>
      <c r="CL66" s="229"/>
    </row>
    <row r="67" spans="3:104" ht="15.75">
      <c r="C67" s="16"/>
      <c r="D67" s="8" t="s">
        <v>66</v>
      </c>
      <c r="E67" s="33">
        <f>$Q87*MAX(ABS($Q77),ABS(O77))</f>
        <v>7.5499999999999998E-2</v>
      </c>
      <c r="F67" s="33">
        <f>$Q87*MAX(ABS($Q77),ABS(P77))</f>
        <v>7.5499999999999998E-2</v>
      </c>
      <c r="G67" s="33">
        <f>$Q87*MAX(ABS($Q77),ABS(R77))</f>
        <v>7.5499999999999998E-2</v>
      </c>
      <c r="H67" s="34">
        <f>$Q87*MAX(ABS($Q77),ABS(S77))</f>
        <v>7.5499999999999998E-2</v>
      </c>
      <c r="I67" s="30"/>
      <c r="J67" s="17"/>
      <c r="K67" s="17"/>
      <c r="L67" s="17"/>
      <c r="M67" s="17"/>
      <c r="N67" s="8" t="s">
        <v>66</v>
      </c>
      <c r="O67" s="33">
        <f t="shared" si="126"/>
        <v>2.5399999999999999E-2</v>
      </c>
      <c r="P67" s="33">
        <f t="shared" si="126"/>
        <v>3.125E-2</v>
      </c>
      <c r="Q67" s="33">
        <f t="shared" si="126"/>
        <v>7.5499999999999998E-2</v>
      </c>
      <c r="R67" s="34">
        <f t="shared" si="127"/>
        <v>6.4000000000000003E-3</v>
      </c>
      <c r="S67" s="16"/>
      <c r="T67" s="16"/>
      <c r="AB67" s="3"/>
      <c r="AC67" s="40" t="s">
        <v>112</v>
      </c>
      <c r="AD67" s="114"/>
      <c r="AE67" s="178" t="s">
        <v>113</v>
      </c>
      <c r="AF67" s="132"/>
      <c r="AG67" s="130">
        <f>(1-AG64)*AG41</f>
        <v>0.98584269662921342</v>
      </c>
      <c r="AH67" s="130">
        <f>(1-AH64)*AH41</f>
        <v>0</v>
      </c>
      <c r="AI67" s="130">
        <f>(1-AI64)*AI41</f>
        <v>0</v>
      </c>
      <c r="AJ67" s="133">
        <f>(1-AJ64)*AJ41</f>
        <v>0</v>
      </c>
      <c r="AK67" s="115"/>
      <c r="AL67" s="129" t="s">
        <v>113</v>
      </c>
      <c r="AM67" s="130">
        <f>(1-AM64)*AM41</f>
        <v>0.69437681496774739</v>
      </c>
      <c r="AN67" s="132"/>
      <c r="AO67" s="130">
        <f>(1-AO64)*AO41</f>
        <v>0</v>
      </c>
      <c r="AP67" s="130">
        <f>(1-AP64)*AP41</f>
        <v>0</v>
      </c>
      <c r="AQ67" s="133">
        <f>(1-AQ64)*AQ41</f>
        <v>0</v>
      </c>
      <c r="AR67" s="115"/>
      <c r="AS67" s="129" t="s">
        <v>113</v>
      </c>
      <c r="AT67" s="130">
        <f>(1-AT64)*AT41</f>
        <v>0</v>
      </c>
      <c r="AU67" s="130">
        <f>(1-AU64)*AU41</f>
        <v>0</v>
      </c>
      <c r="AV67" s="132"/>
      <c r="AW67" s="130">
        <f>(1-AW64)*AW41</f>
        <v>0</v>
      </c>
      <c r="AX67" s="133">
        <f>(1-AX64)*AX41</f>
        <v>0</v>
      </c>
      <c r="AY67" s="115"/>
      <c r="AZ67" s="129" t="s">
        <v>113</v>
      </c>
      <c r="BA67" s="130">
        <f>(1-BA64)*BA41</f>
        <v>0.83645985401459855</v>
      </c>
      <c r="BB67" s="130">
        <f t="shared" ref="BB67:BC67" si="131">(1-BB64)*BB41</f>
        <v>0.81699513381995137</v>
      </c>
      <c r="BC67" s="130">
        <f t="shared" si="131"/>
        <v>0</v>
      </c>
      <c r="BD67" s="132"/>
      <c r="BE67" s="133">
        <f>(1-BE64)*BE41</f>
        <v>0.90941644280429457</v>
      </c>
      <c r="BF67" s="115"/>
      <c r="BG67" s="129" t="s">
        <v>113</v>
      </c>
      <c r="BH67" s="130">
        <f>(1-BH64)*BH41</f>
        <v>0.56790540540540535</v>
      </c>
      <c r="BI67" s="130">
        <f t="shared" ref="BI67:BK67" si="132">(1-BI64)*BI41</f>
        <v>0.59649425287356328</v>
      </c>
      <c r="BJ67" s="130">
        <f>(1-BJ64)*BJ41</f>
        <v>0</v>
      </c>
      <c r="BK67" s="130">
        <f>(1-BK64)*BK41</f>
        <v>0.4182312925170068</v>
      </c>
      <c r="BL67" s="131"/>
      <c r="BM67" s="116"/>
      <c r="BN67" s="3"/>
      <c r="BO67" s="3"/>
      <c r="BQ67" s="16"/>
      <c r="BR67" s="247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L67" s="229"/>
      <c r="CN67" s="62" t="s">
        <v>74</v>
      </c>
      <c r="CO67" s="62">
        <f>MAX(CO64:CP65)</f>
        <v>0</v>
      </c>
    </row>
    <row r="68" spans="3:104" ht="15.75">
      <c r="C68" s="16"/>
      <c r="D68" s="8" t="s">
        <v>68</v>
      </c>
      <c r="E68" s="33">
        <f>$Q88*MAX(ABS($Q78),ABS(O78))</f>
        <v>1392000000</v>
      </c>
      <c r="F68" s="33">
        <f>$Q88*MAX(ABS($Q78),ABS(P78))</f>
        <v>1392000000</v>
      </c>
      <c r="G68" s="33">
        <f>$Q88*MAX(ABS($Q78),ABS(R78))</f>
        <v>1392000000</v>
      </c>
      <c r="H68" s="34">
        <f>$Q88*MAX(ABS($Q78),ABS(S78))</f>
        <v>1392000000</v>
      </c>
      <c r="I68" s="30"/>
      <c r="J68" s="17"/>
      <c r="K68" s="17"/>
      <c r="L68" s="17"/>
      <c r="M68" s="17"/>
      <c r="N68" s="8" t="s">
        <v>68</v>
      </c>
      <c r="O68" s="33">
        <f t="shared" si="126"/>
        <v>636000000</v>
      </c>
      <c r="P68" s="33">
        <f t="shared" si="126"/>
        <v>768000000</v>
      </c>
      <c r="Q68" s="33">
        <f t="shared" si="126"/>
        <v>1392000000</v>
      </c>
      <c r="R68" s="34">
        <f t="shared" si="127"/>
        <v>476400000</v>
      </c>
      <c r="S68" s="16"/>
      <c r="T68" s="16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Q68" s="16"/>
      <c r="BR68" s="247"/>
      <c r="BS68" s="16"/>
      <c r="BT68" s="184" t="s">
        <v>74</v>
      </c>
      <c r="BU68" s="119">
        <f>MAX(BU64:BW66)</f>
        <v>0.59649425287356328</v>
      </c>
      <c r="BV68" s="16"/>
      <c r="BW68" s="16"/>
      <c r="BX68" s="16"/>
      <c r="BY68" s="16"/>
      <c r="BZ68" s="16"/>
      <c r="CA68" s="16"/>
      <c r="CB68" s="16"/>
      <c r="CC68" s="16"/>
      <c r="CD68" s="16"/>
      <c r="CL68" s="229"/>
      <c r="CN68" s="62" t="s">
        <v>77</v>
      </c>
      <c r="CO68" s="62">
        <f>0.3-(0.15*CO67)</f>
        <v>0.3</v>
      </c>
    </row>
    <row r="69" spans="3:104" ht="15.75">
      <c r="C69" s="16"/>
      <c r="D69" s="10" t="s">
        <v>12</v>
      </c>
      <c r="E69" s="35">
        <f>$Q89*MAX(ABS($Q79),ABS(O79))</f>
        <v>14.04</v>
      </c>
      <c r="F69" s="35">
        <f>$Q89*MAX(ABS($Q79),ABS(P79))</f>
        <v>15.96</v>
      </c>
      <c r="G69" s="35">
        <f>$Q89*MAX(ABS($Q79),ABS(R79))</f>
        <v>12</v>
      </c>
      <c r="H69" s="36">
        <f>$Q89*MAX(ABS($Q79),ABS(S79))</f>
        <v>20.88</v>
      </c>
      <c r="I69" s="30"/>
      <c r="J69" s="17"/>
      <c r="K69" s="17"/>
      <c r="L69" s="17"/>
      <c r="M69" s="17"/>
      <c r="N69" s="10" t="s">
        <v>12</v>
      </c>
      <c r="O69" s="35">
        <f t="shared" si="126"/>
        <v>14.04</v>
      </c>
      <c r="P69" s="35">
        <f t="shared" si="126"/>
        <v>15.96</v>
      </c>
      <c r="Q69" s="35">
        <f t="shared" si="126"/>
        <v>12</v>
      </c>
      <c r="R69" s="36">
        <f t="shared" si="127"/>
        <v>20.88</v>
      </c>
      <c r="S69" s="16"/>
      <c r="T69" s="16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R69" s="247"/>
      <c r="BT69" s="184" t="s">
        <v>77</v>
      </c>
      <c r="BU69" s="119">
        <f>0.3-(0.15*BU68)</f>
        <v>0.21052586206896551</v>
      </c>
      <c r="CL69" s="229"/>
      <c r="CN69" s="62" t="s">
        <v>78</v>
      </c>
      <c r="CO69" s="62">
        <f>CO67-CO68</f>
        <v>-0.3</v>
      </c>
      <c r="CV69" s="160"/>
      <c r="CW69" s="161"/>
      <c r="CX69" s="162"/>
      <c r="CY69" s="162"/>
      <c r="CZ69" s="163"/>
    </row>
    <row r="70" spans="3:104" ht="15.75">
      <c r="C70" s="16"/>
      <c r="D70" s="30"/>
      <c r="E70" s="30"/>
      <c r="F70" s="30"/>
      <c r="G70" s="30"/>
      <c r="H70" s="30"/>
      <c r="I70" s="30"/>
      <c r="J70" s="17"/>
      <c r="K70" s="17"/>
      <c r="L70" s="17"/>
      <c r="M70" s="17"/>
      <c r="N70" s="17"/>
      <c r="O70" s="17"/>
      <c r="P70" s="17"/>
      <c r="Q70" s="17"/>
      <c r="R70" s="17"/>
      <c r="S70" s="16"/>
      <c r="T70" s="16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R70" s="247"/>
      <c r="BT70" s="184" t="s">
        <v>78</v>
      </c>
      <c r="BU70" s="119">
        <f>BU68-BU69</f>
        <v>0.38596839080459777</v>
      </c>
      <c r="CA70" s="174"/>
      <c r="CB70" s="174"/>
      <c r="CC70" s="174"/>
      <c r="CL70" s="229"/>
      <c r="CN70" s="117" t="s">
        <v>79</v>
      </c>
      <c r="CO70" s="117">
        <f>0</f>
        <v>0</v>
      </c>
      <c r="CV70" s="164"/>
      <c r="CW70" s="165"/>
      <c r="CX70" s="166" t="s">
        <v>84</v>
      </c>
      <c r="CY70" s="167"/>
      <c r="CZ70" s="168"/>
    </row>
    <row r="71" spans="3:104" ht="15.75">
      <c r="C71" s="16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6"/>
      <c r="T71" s="16"/>
      <c r="AB71" s="3"/>
      <c r="AC71" s="3"/>
      <c r="AD71" s="3"/>
      <c r="AE71" s="41" t="s">
        <v>107</v>
      </c>
      <c r="AF71" s="42" t="s">
        <v>1</v>
      </c>
      <c r="AG71" s="42" t="s">
        <v>2</v>
      </c>
      <c r="AH71" s="42" t="s">
        <v>3</v>
      </c>
      <c r="AI71" s="42" t="s">
        <v>4</v>
      </c>
      <c r="AJ71" s="43" t="s">
        <v>5</v>
      </c>
      <c r="AK71" s="3"/>
      <c r="AL71" s="41" t="s">
        <v>107</v>
      </c>
      <c r="AM71" s="42" t="s">
        <v>1</v>
      </c>
      <c r="AN71" s="42" t="s">
        <v>2</v>
      </c>
      <c r="AO71" s="42" t="s">
        <v>3</v>
      </c>
      <c r="AP71" s="42" t="s">
        <v>4</v>
      </c>
      <c r="AQ71" s="43" t="s">
        <v>5</v>
      </c>
      <c r="AR71" s="3"/>
      <c r="AS71" s="41" t="s">
        <v>107</v>
      </c>
      <c r="AT71" s="42" t="s">
        <v>1</v>
      </c>
      <c r="AU71" s="42" t="s">
        <v>2</v>
      </c>
      <c r="AV71" s="42" t="s">
        <v>3</v>
      </c>
      <c r="AW71" s="42" t="s">
        <v>4</v>
      </c>
      <c r="AX71" s="43" t="s">
        <v>5</v>
      </c>
      <c r="AY71" s="3"/>
      <c r="AZ71" s="41" t="s">
        <v>107</v>
      </c>
      <c r="BA71" s="42" t="s">
        <v>1</v>
      </c>
      <c r="BB71" s="42" t="s">
        <v>2</v>
      </c>
      <c r="BC71" s="42" t="s">
        <v>3</v>
      </c>
      <c r="BD71" s="42" t="s">
        <v>4</v>
      </c>
      <c r="BE71" s="43" t="s">
        <v>5</v>
      </c>
      <c r="BF71" s="3"/>
      <c r="BG71" s="41" t="s">
        <v>107</v>
      </c>
      <c r="BH71" s="42" t="s">
        <v>1</v>
      </c>
      <c r="BI71" s="42" t="s">
        <v>2</v>
      </c>
      <c r="BJ71" s="42" t="s">
        <v>3</v>
      </c>
      <c r="BK71" s="42" t="s">
        <v>4</v>
      </c>
      <c r="BL71" s="43" t="s">
        <v>5</v>
      </c>
      <c r="BM71" s="3"/>
      <c r="BN71" s="3"/>
      <c r="BO71" s="3"/>
      <c r="BR71" s="247"/>
      <c r="BT71" s="199" t="s">
        <v>79</v>
      </c>
      <c r="BU71" s="121">
        <f>0</f>
        <v>0</v>
      </c>
      <c r="CA71" s="174"/>
      <c r="CB71" s="174"/>
      <c r="CC71" s="174"/>
      <c r="CL71" s="229"/>
      <c r="CU71" s="16"/>
      <c r="CV71" s="164"/>
      <c r="CW71" s="165"/>
      <c r="CX71" s="166" t="s">
        <v>114</v>
      </c>
      <c r="CY71" s="167"/>
      <c r="CZ71" s="168"/>
    </row>
    <row r="72" spans="3:104" ht="15" customHeight="1">
      <c r="C72" s="16"/>
      <c r="D72" s="240" t="s">
        <v>115</v>
      </c>
      <c r="E72" s="241"/>
      <c r="F72" s="241"/>
      <c r="G72" s="241"/>
      <c r="H72" s="242"/>
      <c r="I72" s="17"/>
      <c r="J72" s="17"/>
      <c r="K72" s="17"/>
      <c r="L72" s="17"/>
      <c r="M72" s="17"/>
      <c r="N72" s="28"/>
      <c r="O72" s="27" t="s">
        <v>1</v>
      </c>
      <c r="P72" s="27" t="s">
        <v>2</v>
      </c>
      <c r="Q72" s="27" t="s">
        <v>3</v>
      </c>
      <c r="R72" s="27" t="s">
        <v>4</v>
      </c>
      <c r="S72" s="27" t="s">
        <v>5</v>
      </c>
      <c r="T72" s="16"/>
      <c r="AB72" s="3"/>
      <c r="AC72" s="3"/>
      <c r="AD72" s="3"/>
      <c r="AE72" s="8" t="s">
        <v>6</v>
      </c>
      <c r="AF72" s="57"/>
      <c r="AG72" s="99">
        <f>IF(AG55=0,1,(1-AG45)/(1-AG$41))</f>
        <v>1</v>
      </c>
      <c r="AH72" s="99">
        <f>IF(AH55=0,1,(1-AH45)/(1-AH$41))</f>
        <v>0</v>
      </c>
      <c r="AI72" s="99">
        <f>IF(AI55=0,1,(1-AI45)/(1-AI$41))</f>
        <v>1</v>
      </c>
      <c r="AJ72" s="100">
        <f>IF(AJ55=0,1,(1-AJ45)/(1-AJ$41))</f>
        <v>1</v>
      </c>
      <c r="AK72" s="3"/>
      <c r="AL72" s="8" t="s">
        <v>6</v>
      </c>
      <c r="AM72" s="5">
        <f>IF(AM55=0,1,(1-AM45)/(1-AM$41))</f>
        <v>1</v>
      </c>
      <c r="AN72" s="102">
        <f>IF(AN55=0,1,(1-AN45)/(1-AN$41))</f>
        <v>1</v>
      </c>
      <c r="AO72" s="99">
        <f>IF(AO55=0,1,(1-AO45)/(1-AO$41))</f>
        <v>0</v>
      </c>
      <c r="AP72" s="99">
        <f t="shared" ref="AP72:AQ72" si="133">IF(AP55=0,1,(1-AP45)/(1-AP$41))</f>
        <v>1</v>
      </c>
      <c r="AQ72" s="100">
        <f t="shared" si="133"/>
        <v>1</v>
      </c>
      <c r="AR72" s="3"/>
      <c r="AS72" s="8" t="s">
        <v>6</v>
      </c>
      <c r="AT72" s="5">
        <f>IF(AT55=0,1,(1-AT45)/(1-AT$41))</f>
        <v>1</v>
      </c>
      <c r="AU72" s="101">
        <f>IF(AU55=0,1,(1-AU45)/(1-AU$41))</f>
        <v>1</v>
      </c>
      <c r="AV72" s="102"/>
      <c r="AW72" s="99">
        <f t="shared" ref="AW72:AX72" si="134">IF(AW55=0,1,(1-AW45)/(1-AW$41))</f>
        <v>1</v>
      </c>
      <c r="AX72" s="100">
        <f t="shared" si="134"/>
        <v>1</v>
      </c>
      <c r="AY72" s="3"/>
      <c r="AZ72" s="8" t="s">
        <v>6</v>
      </c>
      <c r="BA72" s="5">
        <f>IF(BA55=0,1,(1-BA45)/(1-BA$41))</f>
        <v>1</v>
      </c>
      <c r="BB72" s="5">
        <f t="shared" ref="BB72:BC72" si="135">IF(BB55=0,1,(1-BB45)/(1-BB$41))</f>
        <v>1</v>
      </c>
      <c r="BC72" s="5">
        <f t="shared" si="135"/>
        <v>0</v>
      </c>
      <c r="BD72" s="102"/>
      <c r="BE72" s="100">
        <f t="shared" ref="BD72:BE72" si="136">IF(BE55=0,1,(1-BE45)/(1-BE$41))</f>
        <v>1</v>
      </c>
      <c r="BF72" s="3"/>
      <c r="BG72" s="8" t="s">
        <v>6</v>
      </c>
      <c r="BH72" s="5">
        <f>IF(BH55=0,1,(1-BH45)/(1-BH$41))</f>
        <v>1</v>
      </c>
      <c r="BI72" s="5">
        <f t="shared" ref="BI72:BK72" si="137">IF(BI55=0,1,(1-BI45)/(1-BI$41))</f>
        <v>1</v>
      </c>
      <c r="BJ72" s="5">
        <f t="shared" si="137"/>
        <v>0</v>
      </c>
      <c r="BK72" s="5">
        <f t="shared" si="137"/>
        <v>1</v>
      </c>
      <c r="BL72" s="135"/>
      <c r="BM72" s="3"/>
      <c r="BN72" s="3"/>
      <c r="BO72" s="3"/>
      <c r="BR72" s="247"/>
      <c r="BU72" s="150"/>
      <c r="CA72" s="174"/>
      <c r="CB72" s="174"/>
      <c r="CC72" s="174"/>
      <c r="CL72" s="229"/>
      <c r="CN72" s="184" t="s">
        <v>62</v>
      </c>
      <c r="CO72" s="12" t="s">
        <v>3</v>
      </c>
      <c r="CP72" s="196" t="s">
        <v>4</v>
      </c>
      <c r="CQ72" s="187" t="s">
        <v>80</v>
      </c>
      <c r="CR72" s="188" t="s">
        <v>81</v>
      </c>
      <c r="CS72" s="189" t="s">
        <v>82</v>
      </c>
      <c r="CU72" s="16"/>
      <c r="CV72" s="164"/>
      <c r="CW72" s="165"/>
      <c r="CX72" s="166" t="s">
        <v>104</v>
      </c>
      <c r="CY72" s="167"/>
      <c r="CZ72" s="168"/>
    </row>
    <row r="73" spans="3:104" ht="15.75">
      <c r="C73" s="16"/>
      <c r="D73" s="243"/>
      <c r="E73" s="244"/>
      <c r="F73" s="244"/>
      <c r="G73" s="244"/>
      <c r="H73" s="245"/>
      <c r="I73" s="17"/>
      <c r="J73" s="17"/>
      <c r="K73" s="17"/>
      <c r="L73" s="17"/>
      <c r="M73" s="17"/>
      <c r="N73" s="27" t="s">
        <v>6</v>
      </c>
      <c r="O73" s="26">
        <f>O91*(-1)</f>
        <v>-17800</v>
      </c>
      <c r="P73" s="26">
        <f>P91*(-1)</f>
        <v>-14900</v>
      </c>
      <c r="Q73" s="26">
        <f>Q91*(-1)</f>
        <v>-6780</v>
      </c>
      <c r="R73" s="26">
        <f>R91*(-1)</f>
        <v>-26900</v>
      </c>
      <c r="S73" s="26">
        <f>S91*(-1)</f>
        <v>-22200</v>
      </c>
      <c r="T73" s="16"/>
      <c r="U73" s="15">
        <f>0.3*(-1)*O73</f>
        <v>5340</v>
      </c>
      <c r="AB73" s="3"/>
      <c r="AC73" s="3"/>
      <c r="AD73" s="3"/>
      <c r="AE73" s="8" t="s">
        <v>7</v>
      </c>
      <c r="AF73" s="57"/>
      <c r="AG73" s="99">
        <f>IF(AG56=0,1,(1-AG46)/(1-AG$41))</f>
        <v>1</v>
      </c>
      <c r="AH73" s="99">
        <f>IF(AH56=0,1,(1-AH46)/(1-AH$41))</f>
        <v>1</v>
      </c>
      <c r="AI73" s="99">
        <f>IF(AI56=0,1,(1-AI46)/(1-AI$41))</f>
        <v>1</v>
      </c>
      <c r="AJ73" s="100">
        <f>IF(AJ56=0,1,(1-AJ46)/(1-AJ$41))</f>
        <v>1</v>
      </c>
      <c r="AK73" s="3"/>
      <c r="AL73" s="8" t="s">
        <v>7</v>
      </c>
      <c r="AM73" s="5">
        <f t="shared" ref="AM73:AM78" si="138">IF(AM56=0,1,(1-AM46)/(1-AM$41))</f>
        <v>1</v>
      </c>
      <c r="AN73" s="102">
        <f>IF(AN56=0,1,(1-AN46)/(1-AN$41))</f>
        <v>1</v>
      </c>
      <c r="AO73" s="99">
        <f>IF(AO56=0,1,(1-AO46)/(1-AO$41))</f>
        <v>0.78603639633874789</v>
      </c>
      <c r="AP73" s="99">
        <f t="shared" ref="AO73:AQ73" si="139">IF(AP56=0,1,(1-AP46)/(1-AP$41))</f>
        <v>1</v>
      </c>
      <c r="AQ73" s="100">
        <f t="shared" si="139"/>
        <v>1</v>
      </c>
      <c r="AR73" s="3"/>
      <c r="AS73" s="8" t="s">
        <v>7</v>
      </c>
      <c r="AT73" s="5">
        <f>IF(AT56=0,1,(1-AT46)/(1-AT$41))</f>
        <v>1</v>
      </c>
      <c r="AU73" s="101">
        <f>IF(AU56=0,1,(1-AU46)/(1-AU$41))</f>
        <v>1</v>
      </c>
      <c r="AV73" s="102"/>
      <c r="AW73" s="99">
        <f t="shared" ref="AV73:AX73" si="140">IF(AW56=0,1,(1-AW46)/(1-AW$41))</f>
        <v>1</v>
      </c>
      <c r="AX73" s="100">
        <f t="shared" si="140"/>
        <v>1</v>
      </c>
      <c r="AY73" s="3"/>
      <c r="AZ73" s="8" t="s">
        <v>7</v>
      </c>
      <c r="BA73" s="5">
        <f t="shared" ref="BA73:BC73" si="141">IF(BA56=0,1,(1-BA46)/(1-BA$41))</f>
        <v>1</v>
      </c>
      <c r="BB73" s="5">
        <f t="shared" si="141"/>
        <v>1</v>
      </c>
      <c r="BC73" s="5">
        <f t="shared" si="141"/>
        <v>1</v>
      </c>
      <c r="BD73" s="102"/>
      <c r="BE73" s="100">
        <f t="shared" ref="BD73:BE73" si="142">IF(BE56=0,1,(1-BE46)/(1-BE$41))</f>
        <v>1</v>
      </c>
      <c r="BF73" s="3"/>
      <c r="BG73" s="8" t="s">
        <v>7</v>
      </c>
      <c r="BH73" s="5">
        <f t="shared" ref="BH73:BK73" si="143">IF(BH56=0,1,(1-BH46)/(1-BH$41))</f>
        <v>1</v>
      </c>
      <c r="BI73" s="5">
        <f t="shared" si="143"/>
        <v>1</v>
      </c>
      <c r="BJ73" s="5">
        <f t="shared" si="143"/>
        <v>1</v>
      </c>
      <c r="BK73" s="5">
        <f t="shared" si="143"/>
        <v>1</v>
      </c>
      <c r="BL73" s="135"/>
      <c r="BM73" s="3"/>
      <c r="BN73" s="3"/>
      <c r="BO73" s="3"/>
      <c r="BR73" s="247"/>
      <c r="BT73" s="184" t="s">
        <v>62</v>
      </c>
      <c r="BU73" s="12" t="s">
        <v>2</v>
      </c>
      <c r="BV73" s="12" t="s">
        <v>3</v>
      </c>
      <c r="BW73" s="196" t="s">
        <v>5</v>
      </c>
      <c r="BX73" s="187" t="s">
        <v>80</v>
      </c>
      <c r="BY73" s="188" t="s">
        <v>81</v>
      </c>
      <c r="BZ73" s="189" t="s">
        <v>82</v>
      </c>
      <c r="CA73" s="174"/>
      <c r="CB73" s="181" t="s">
        <v>83</v>
      </c>
      <c r="CC73" s="174"/>
      <c r="CL73" s="229"/>
      <c r="CN73" s="61" t="s">
        <v>3</v>
      </c>
      <c r="CO73" s="212"/>
      <c r="CP73" s="215">
        <f>0</f>
        <v>0</v>
      </c>
      <c r="CQ73" s="190">
        <f>SUM(CO73:CP73)</f>
        <v>0</v>
      </c>
      <c r="CR73" s="119">
        <f>SUM(CO73:CO74)</f>
        <v>0</v>
      </c>
      <c r="CS73" s="213">
        <f>CQ73-CR73</f>
        <v>0</v>
      </c>
      <c r="CU73" s="16"/>
      <c r="CV73" s="164"/>
      <c r="CW73" s="165"/>
      <c r="CX73" s="165" t="s">
        <v>116</v>
      </c>
      <c r="CY73" s="167"/>
      <c r="CZ73" s="168"/>
    </row>
    <row r="74" spans="3:104" ht="15.75">
      <c r="C74" s="16"/>
      <c r="D74" s="32"/>
      <c r="E74" s="5" t="s">
        <v>1</v>
      </c>
      <c r="F74" s="5" t="s">
        <v>2</v>
      </c>
      <c r="G74" s="5" t="s">
        <v>3</v>
      </c>
      <c r="H74" s="9" t="s">
        <v>4</v>
      </c>
      <c r="I74" s="17"/>
      <c r="J74" s="17"/>
      <c r="K74" s="17"/>
      <c r="L74" s="17"/>
      <c r="M74" s="17"/>
      <c r="N74" s="27" t="s">
        <v>7</v>
      </c>
      <c r="O74" s="26">
        <f>O92*(-1)</f>
        <v>-47.8</v>
      </c>
      <c r="P74" s="26">
        <f>P92*(-1)</f>
        <v>-70.3</v>
      </c>
      <c r="Q74" s="26">
        <f>Q92*(-1)</f>
        <v>-34.299999999999997</v>
      </c>
      <c r="R74" s="26">
        <f>R92*(-1)</f>
        <v>-41.5</v>
      </c>
      <c r="S74" s="26">
        <f>S92*(-1)</f>
        <v>-49</v>
      </c>
      <c r="T74" s="16"/>
      <c r="AB74" s="3"/>
      <c r="AC74" s="3"/>
      <c r="AD74" s="3"/>
      <c r="AE74" s="8" t="s">
        <v>8</v>
      </c>
      <c r="AF74" s="57"/>
      <c r="AG74" s="99">
        <f>IF(AG57=0,1,(1-AG47)/(1-AG$41))</f>
        <v>1</v>
      </c>
      <c r="AH74" s="99">
        <f>IF(AH57=0,1,(1-AH47)/(1-AH$41))</f>
        <v>1</v>
      </c>
      <c r="AI74" s="99">
        <f>IF(AI57=0,1,(1-AI47)/(1-AI$41))</f>
        <v>1</v>
      </c>
      <c r="AJ74" s="100">
        <f>IF(AJ57=0,1,(1-AJ47)/(1-AJ$41))</f>
        <v>1</v>
      </c>
      <c r="AK74" s="3"/>
      <c r="AL74" s="8" t="s">
        <v>8</v>
      </c>
      <c r="AM74" s="5">
        <f t="shared" si="138"/>
        <v>1</v>
      </c>
      <c r="AN74" s="102">
        <f>IF(AN57=0,1,(1-AN47)/(1-AN$41))</f>
        <v>1</v>
      </c>
      <c r="AO74" s="99">
        <f t="shared" ref="AO74:AQ74" si="144">IF(AO57=0,1,(1-AO47)/(1-AO$41))</f>
        <v>1</v>
      </c>
      <c r="AP74" s="99">
        <f t="shared" si="144"/>
        <v>1</v>
      </c>
      <c r="AQ74" s="100">
        <f>IF(AQ57=0,1,(1-AQ47)/(1-AQ$41))</f>
        <v>1</v>
      </c>
      <c r="AR74" s="3"/>
      <c r="AS74" s="8" t="s">
        <v>8</v>
      </c>
      <c r="AT74" s="5">
        <f>IF(AT57=0,1,(1-AT47)/(1-AT$41))</f>
        <v>1</v>
      </c>
      <c r="AU74" s="101">
        <f>IF(AU57=0,1,(1-AU47)/(1-AU$41))</f>
        <v>1</v>
      </c>
      <c r="AV74" s="102"/>
      <c r="AW74" s="99">
        <f t="shared" ref="AV74:AX74" si="145">IF(AW57=0,1,(1-AW47)/(1-AW$41))</f>
        <v>1</v>
      </c>
      <c r="AX74" s="100">
        <f t="shared" si="145"/>
        <v>1</v>
      </c>
      <c r="AY74" s="3"/>
      <c r="AZ74" s="8" t="s">
        <v>8</v>
      </c>
      <c r="BA74" s="5">
        <f t="shared" ref="BA74:BC74" si="146">IF(BA57=0,1,(1-BA47)/(1-BA$41))</f>
        <v>1</v>
      </c>
      <c r="BB74" s="5">
        <f t="shared" si="146"/>
        <v>1</v>
      </c>
      <c r="BC74" s="5">
        <f t="shared" si="146"/>
        <v>1</v>
      </c>
      <c r="BD74" s="102"/>
      <c r="BE74" s="100">
        <f t="shared" ref="BD74:BE74" si="147">IF(BE57=0,1,(1-BE47)/(1-BE$41))</f>
        <v>1</v>
      </c>
      <c r="BF74" s="3"/>
      <c r="BG74" s="8" t="s">
        <v>8</v>
      </c>
      <c r="BH74" s="5">
        <f t="shared" ref="BH74:BK74" si="148">IF(BH57=0,1,(1-BH47)/(1-BH$41))</f>
        <v>1</v>
      </c>
      <c r="BI74" s="5">
        <f t="shared" si="148"/>
        <v>1</v>
      </c>
      <c r="BJ74" s="5">
        <f t="shared" si="148"/>
        <v>0.60037452831076443</v>
      </c>
      <c r="BK74" s="5">
        <f t="shared" si="148"/>
        <v>1</v>
      </c>
      <c r="BL74" s="135"/>
      <c r="BM74" s="3"/>
      <c r="BN74" s="3"/>
      <c r="BO74" s="3"/>
      <c r="BR74" s="247"/>
      <c r="BT74" s="184" t="s">
        <v>2</v>
      </c>
      <c r="BU74" s="182"/>
      <c r="BV74" s="119">
        <f>IF(BV64&gt;$BU$71,1,0)</f>
        <v>0</v>
      </c>
      <c r="BW74" s="197">
        <f>IF(BW64&gt;$BU$71,1,0)</f>
        <v>0</v>
      </c>
      <c r="BX74" s="201">
        <f>SUM(BU74:BW74)</f>
        <v>0</v>
      </c>
      <c r="BY74" s="175">
        <f>SUM(BU74:BU76)</f>
        <v>1</v>
      </c>
      <c r="BZ74" s="202">
        <f>BX74-BY74</f>
        <v>-1</v>
      </c>
      <c r="CA74" s="174"/>
      <c r="CB74" s="181" t="s">
        <v>85</v>
      </c>
      <c r="CC74" s="174"/>
      <c r="CL74" s="230"/>
      <c r="CN74" s="61" t="s">
        <v>4</v>
      </c>
      <c r="CO74" s="175">
        <f>0</f>
        <v>0</v>
      </c>
      <c r="CP74" s="216"/>
      <c r="CQ74" s="193">
        <f>SUM(CO74:CP74)</f>
        <v>0</v>
      </c>
      <c r="CR74" s="194">
        <f>SUM(CP73:CP74)</f>
        <v>0</v>
      </c>
      <c r="CS74" s="214">
        <f>CQ74-CR74</f>
        <v>0</v>
      </c>
      <c r="CU74" s="16"/>
      <c r="CV74" s="169"/>
      <c r="CW74" s="170"/>
      <c r="CX74" s="171"/>
      <c r="CY74" s="171"/>
      <c r="CZ74" s="172"/>
    </row>
    <row r="75" spans="3:104" ht="15.75">
      <c r="C75" s="16"/>
      <c r="D75" s="234" t="s">
        <v>117</v>
      </c>
      <c r="E75" s="235"/>
      <c r="F75" s="235"/>
      <c r="G75" s="235"/>
      <c r="H75" s="236"/>
      <c r="I75" s="17"/>
      <c r="J75" s="17"/>
      <c r="K75" s="17"/>
      <c r="L75" s="17"/>
      <c r="M75" s="17"/>
      <c r="N75" s="27" t="s">
        <v>8</v>
      </c>
      <c r="O75" s="26">
        <f>O93*(-1)</f>
        <v>-4</v>
      </c>
      <c r="P75" s="26">
        <f>P93*(-1)</f>
        <v>-4.2699999999999996</v>
      </c>
      <c r="Q75" s="26">
        <f>Q93*(-1)</f>
        <v>-2.56</v>
      </c>
      <c r="R75" s="26">
        <f>R93*(-1)</f>
        <v>-3.75</v>
      </c>
      <c r="S75" s="26">
        <f>S93*(-1)</f>
        <v>-6.46</v>
      </c>
      <c r="T75" s="16"/>
      <c r="AB75" s="3"/>
      <c r="AC75" s="3"/>
      <c r="AD75" s="3"/>
      <c r="AE75" s="8" t="s">
        <v>9</v>
      </c>
      <c r="AF75" s="57"/>
      <c r="AG75" s="99">
        <f>IF(AG58=0,1,(1-AG48)/(1-AG$41))</f>
        <v>1</v>
      </c>
      <c r="AH75" s="99">
        <f>IF(AH58=0,1,(1-AH48)/(1-AH$41))</f>
        <v>1</v>
      </c>
      <c r="AI75" s="99">
        <f>IF(AI58=0,1,(1-AI48)/(1-AI$41))</f>
        <v>1</v>
      </c>
      <c r="AJ75" s="100">
        <f>IF(AJ58=0,1,(1-AJ48)/(1-AJ$41))</f>
        <v>1</v>
      </c>
      <c r="AK75" s="3"/>
      <c r="AL75" s="8" t="s">
        <v>9</v>
      </c>
      <c r="AM75" s="5">
        <f>IF(AM58=0,1,(1-AM48)/(1-AM$41))</f>
        <v>1</v>
      </c>
      <c r="AN75" s="102">
        <f>IF(AN58=0,1,(1-AN48)/(1-AN$41))</f>
        <v>1</v>
      </c>
      <c r="AO75" s="99">
        <f>IF(AO58=0,1,(1-AO48)/(1-AO$41))</f>
        <v>1</v>
      </c>
      <c r="AP75" s="99">
        <f t="shared" ref="AO75:AQ75" si="149">IF(AP58=0,1,(1-AP48)/(1-AP$41))</f>
        <v>1</v>
      </c>
      <c r="AQ75" s="100">
        <f t="shared" si="149"/>
        <v>1</v>
      </c>
      <c r="AR75" s="3"/>
      <c r="AS75" s="8" t="s">
        <v>9</v>
      </c>
      <c r="AT75" s="5">
        <f>IF(AT58=0,1,(1-AT48)/(1-AT$41))</f>
        <v>1</v>
      </c>
      <c r="AU75" s="101">
        <f>IF(AU58=0,1,(1-AU48)/(1-AU$41))</f>
        <v>1</v>
      </c>
      <c r="AV75" s="102"/>
      <c r="AW75" s="99">
        <f t="shared" ref="AV75:AX75" si="150">IF(AW58=0,1,(1-AW48)/(1-AW$41))</f>
        <v>1</v>
      </c>
      <c r="AX75" s="100">
        <f>IF(AX58=0,1,(1-AX48)/(1-AX$41))</f>
        <v>1</v>
      </c>
      <c r="AY75" s="3"/>
      <c r="AZ75" s="8" t="s">
        <v>9</v>
      </c>
      <c r="BA75" s="5">
        <f t="shared" ref="BA75:BC75" si="151">IF(BA58=0,1,(1-BA48)/(1-BA$41))</f>
        <v>1</v>
      </c>
      <c r="BB75" s="5">
        <f t="shared" si="151"/>
        <v>1</v>
      </c>
      <c r="BC75" s="5">
        <f t="shared" si="151"/>
        <v>1</v>
      </c>
      <c r="BD75" s="102"/>
      <c r="BE75" s="100">
        <f>IF(BE58=0,1,(1-BE48)/(1-BE$41))</f>
        <v>1</v>
      </c>
      <c r="BF75" s="3"/>
      <c r="BG75" s="8" t="s">
        <v>9</v>
      </c>
      <c r="BH75" s="5">
        <f t="shared" ref="BH75:BK75" si="152">IF(BH58=0,1,(1-BH48)/(1-BH$41))</f>
        <v>1</v>
      </c>
      <c r="BI75" s="5">
        <f t="shared" si="152"/>
        <v>1</v>
      </c>
      <c r="BJ75" s="5">
        <f t="shared" si="152"/>
        <v>1</v>
      </c>
      <c r="BK75" s="5">
        <f t="shared" si="152"/>
        <v>1</v>
      </c>
      <c r="BL75" s="135"/>
      <c r="BM75" s="3"/>
      <c r="BN75" s="3"/>
      <c r="BO75" s="3"/>
      <c r="BR75" s="247"/>
      <c r="BT75" s="184" t="s">
        <v>3</v>
      </c>
      <c r="BU75" s="119">
        <f>IF(BU65&gt;$BU$71,1,0)</f>
        <v>0</v>
      </c>
      <c r="BV75" s="179"/>
      <c r="BW75" s="197">
        <f>IF(BW65&gt;$BU$71,1,0)</f>
        <v>0</v>
      </c>
      <c r="BX75" s="201">
        <f t="shared" ref="BX75:BX76" si="153">SUM(BU75:BW75)</f>
        <v>0</v>
      </c>
      <c r="BY75" s="175">
        <f>SUM(BV74:BV76)</f>
        <v>0</v>
      </c>
      <c r="BZ75" s="202">
        <f t="shared" ref="BZ75" si="154">BX75-BY75</f>
        <v>0</v>
      </c>
      <c r="CA75" s="174"/>
      <c r="CB75" s="181" t="s">
        <v>104</v>
      </c>
      <c r="CC75" s="174"/>
      <c r="CL75" s="173"/>
      <c r="CV75" s="150"/>
      <c r="CW75" s="150"/>
    </row>
    <row r="76" spans="3:104" ht="15.75">
      <c r="C76" s="16"/>
      <c r="D76" s="8" t="s">
        <v>6</v>
      </c>
      <c r="E76" s="33">
        <f xml:space="preserve"> $O83 * MAX(ABS(S73),ABS(O73))</f>
        <v>2220</v>
      </c>
      <c r="F76" s="33">
        <f xml:space="preserve"> $O83 * MAX(ABS(S73),ABS(P73))</f>
        <v>2220</v>
      </c>
      <c r="G76" s="33">
        <f xml:space="preserve"> $O83 * MAX(ABS(S73),ABS(Q73))</f>
        <v>2220</v>
      </c>
      <c r="H76" s="34">
        <f xml:space="preserve"> $O83 * MAX(ABS(S73),ABS(R73))</f>
        <v>2690</v>
      </c>
      <c r="I76" s="17"/>
      <c r="J76" s="17"/>
      <c r="K76" s="17"/>
      <c r="L76" s="17"/>
      <c r="M76" s="17"/>
      <c r="N76" s="27" t="s">
        <v>9</v>
      </c>
      <c r="O76" s="26">
        <f>O94*(-1)</f>
        <v>-309000</v>
      </c>
      <c r="P76" s="26">
        <f>P94*(-1)</f>
        <v>-299000</v>
      </c>
      <c r="Q76" s="26">
        <f>Q94*(-1)</f>
        <v>-302000</v>
      </c>
      <c r="R76" s="26">
        <f>R94*(-1)</f>
        <v>-411000</v>
      </c>
      <c r="S76" s="26">
        <f>S94*(-1)</f>
        <v>-332000</v>
      </c>
      <c r="T76" s="16"/>
      <c r="AB76" s="3"/>
      <c r="AC76" s="3"/>
      <c r="AD76" s="3"/>
      <c r="AE76" s="8" t="s">
        <v>63</v>
      </c>
      <c r="AF76" s="57"/>
      <c r="AG76" s="99">
        <f>IF(AG59=0,1,(1-AG49)/(1-AG$41))</f>
        <v>1</v>
      </c>
      <c r="AH76" s="99">
        <f>IF(AH59=0,1,(1-AH49)/(1-AH$41))</f>
        <v>1</v>
      </c>
      <c r="AI76" s="99">
        <f>IF(AI59=0,1,(1-AI49)/(1-AI$41))</f>
        <v>0</v>
      </c>
      <c r="AJ76" s="100">
        <f>IF(AJ59=0,1,(1-AJ49)/(1-AJ$41))</f>
        <v>0</v>
      </c>
      <c r="AK76" s="3"/>
      <c r="AL76" s="8" t="s">
        <v>63</v>
      </c>
      <c r="AM76" s="5">
        <f>IF(AM59=0,1,(1-AM49)/(1-AM$41))</f>
        <v>1</v>
      </c>
      <c r="AN76" s="102">
        <f>IF(AN59=0,1,(1-AN49)/(1-AN$41))</f>
        <v>1</v>
      </c>
      <c r="AO76" s="99">
        <f t="shared" ref="AO76:AQ76" si="155">IF(AO59=0,1,(1-AO49)/(1-AO$41))</f>
        <v>1</v>
      </c>
      <c r="AP76" s="99">
        <f>IF(AP59=0,1,(1-AP49)/(1-AP$41))</f>
        <v>0</v>
      </c>
      <c r="AQ76" s="100">
        <f t="shared" si="155"/>
        <v>0</v>
      </c>
      <c r="AR76" s="3"/>
      <c r="AS76" s="8" t="s">
        <v>63</v>
      </c>
      <c r="AT76" s="5">
        <f>IF(AT59=0,1,(1-AT49)/(1-AT$41))</f>
        <v>0</v>
      </c>
      <c r="AU76" s="101">
        <f>IF(AU59=0,1,(1-AU49)/(1-AU$41))</f>
        <v>0</v>
      </c>
      <c r="AV76" s="102"/>
      <c r="AW76" s="99">
        <f>IF(AW59=0,1,(1-AW49)/(1-AW$41))</f>
        <v>0</v>
      </c>
      <c r="AX76" s="100">
        <f t="shared" ref="AX76" si="156">IF(AX59=0,1,(1-AX49)/(1-AX$41))</f>
        <v>0</v>
      </c>
      <c r="AY76" s="3"/>
      <c r="AZ76" s="8" t="s">
        <v>63</v>
      </c>
      <c r="BA76" s="5">
        <f t="shared" ref="BA76:BC76" si="157">IF(BA59=0,1,(1-BA49)/(1-BA$41))</f>
        <v>1</v>
      </c>
      <c r="BB76" s="5">
        <f t="shared" si="157"/>
        <v>1</v>
      </c>
      <c r="BC76" s="5">
        <f>IF(BC59=0,1,(1-BC49)/(1-BC$41))</f>
        <v>1</v>
      </c>
      <c r="BD76" s="102"/>
      <c r="BE76" s="100">
        <f t="shared" ref="BE76" si="158">IF(BE59=0,1,(1-BE49)/(1-BE$41))</f>
        <v>1</v>
      </c>
      <c r="BF76" s="3"/>
      <c r="BG76" s="8" t="s">
        <v>63</v>
      </c>
      <c r="BH76" s="5">
        <f t="shared" ref="BH76:BK76" si="159">IF(BH59=0,1,(1-BH49)/(1-BH$41))</f>
        <v>1</v>
      </c>
      <c r="BI76" s="5">
        <f t="shared" si="159"/>
        <v>1</v>
      </c>
      <c r="BJ76" s="5">
        <f t="shared" si="159"/>
        <v>1</v>
      </c>
      <c r="BK76" s="5">
        <f t="shared" si="159"/>
        <v>1</v>
      </c>
      <c r="BL76" s="135"/>
      <c r="BM76" s="3"/>
      <c r="BN76" s="3"/>
      <c r="BO76" s="3"/>
      <c r="BR76" s="248"/>
      <c r="BT76" s="27" t="s">
        <v>67</v>
      </c>
      <c r="BU76" s="119">
        <f>IF(BU66&gt;$BU$71,1,0)</f>
        <v>1</v>
      </c>
      <c r="BV76" s="119">
        <f>IF(BV66&gt;$BU$71,1,0)</f>
        <v>0</v>
      </c>
      <c r="BW76" s="206"/>
      <c r="BX76" s="203">
        <f>SUM(BU76:BW76)</f>
        <v>1</v>
      </c>
      <c r="BY76" s="204">
        <f>SUM(BW74:BW76)</f>
        <v>0</v>
      </c>
      <c r="BZ76" s="205">
        <f>BX76-BY76</f>
        <v>1</v>
      </c>
      <c r="CA76" s="174"/>
      <c r="CB76" s="174" t="s">
        <v>118</v>
      </c>
      <c r="CC76" s="174"/>
      <c r="CL76" s="173"/>
    </row>
    <row r="77" spans="3:104" ht="15.75">
      <c r="C77" s="16"/>
      <c r="D77" s="8" t="s">
        <v>7</v>
      </c>
      <c r="E77" s="33">
        <f xml:space="preserve"> $O84 * MAX(ABS(S74),ABS(O74))</f>
        <v>2.4500000000000002</v>
      </c>
      <c r="F77" s="33">
        <f xml:space="preserve"> $O84 * MAX(ABS(S74),ABS(P74))</f>
        <v>3.5150000000000001</v>
      </c>
      <c r="G77" s="33">
        <f xml:space="preserve"> $O84 * MAX(ABS(S74),ABS(Q74))</f>
        <v>2.4500000000000002</v>
      </c>
      <c r="H77" s="34">
        <f xml:space="preserve"> $O84 * MAX(ABS(S74),ABS(R74))</f>
        <v>2.4500000000000002</v>
      </c>
      <c r="I77" s="17"/>
      <c r="J77" s="17"/>
      <c r="K77" s="17"/>
      <c r="L77" s="17"/>
      <c r="M77" s="17"/>
      <c r="N77" s="27" t="s">
        <v>10</v>
      </c>
      <c r="O77" s="26">
        <f>O95*(-1)</f>
        <v>-5.0799999999999998E-2</v>
      </c>
      <c r="P77" s="26">
        <f>P95*(-1)</f>
        <v>-6.25E-2</v>
      </c>
      <c r="Q77" s="26">
        <f>Q95*(-1)</f>
        <v>-0.151</v>
      </c>
      <c r="R77" s="26">
        <f>R95*(-1)</f>
        <v>-1.2699999999999999E-2</v>
      </c>
      <c r="S77" s="26">
        <f>S95*(-1)</f>
        <v>-1.2800000000000001E-2</v>
      </c>
      <c r="T77" s="16"/>
      <c r="AB77" s="3"/>
      <c r="AC77" s="3"/>
      <c r="AD77" s="3"/>
      <c r="AE77" s="8" t="s">
        <v>64</v>
      </c>
      <c r="AF77" s="57"/>
      <c r="AG77" s="99">
        <f>IF(AG60=0,1,(1-AG50)/(1-AG$41))</f>
        <v>1</v>
      </c>
      <c r="AH77" s="99">
        <f>IF(AH60=0,1,(1-AH50)/(1-AH$41))</f>
        <v>1</v>
      </c>
      <c r="AI77" s="99">
        <f>IF(AI60=0,1,(1-AI50)/(1-AI$41))</f>
        <v>1</v>
      </c>
      <c r="AJ77" s="100">
        <f>IF(AJ60=0,1,(1-AJ50)/(1-AJ$41))</f>
        <v>1</v>
      </c>
      <c r="AK77" s="3"/>
      <c r="AL77" s="8" t="s">
        <v>64</v>
      </c>
      <c r="AM77" s="5">
        <f t="shared" si="138"/>
        <v>1</v>
      </c>
      <c r="AN77" s="102">
        <f>IF(AN60=0,1,(1-AN50)/(1-AN$41))</f>
        <v>1</v>
      </c>
      <c r="AO77" s="99">
        <f t="shared" ref="AO77:AQ77" si="160">IF(AO60=0,1,(1-AO50)/(1-AO$41))</f>
        <v>1</v>
      </c>
      <c r="AP77" s="99">
        <f t="shared" si="160"/>
        <v>1</v>
      </c>
      <c r="AQ77" s="100">
        <f t="shared" si="160"/>
        <v>1</v>
      </c>
      <c r="AR77" s="3"/>
      <c r="AS77" s="8" t="s">
        <v>64</v>
      </c>
      <c r="AT77" s="5">
        <f>IF(AT60=0,1,(1-AT50)/(1-AT$41))</f>
        <v>1</v>
      </c>
      <c r="AU77" s="101">
        <f>IF(AU60=0,1,(1-AU50)/(1-AU$41))</f>
        <v>1</v>
      </c>
      <c r="AV77" s="102"/>
      <c r="AW77" s="99">
        <f>IF(AW60=0,1,(1-AW50)/(1-AW$41))</f>
        <v>0</v>
      </c>
      <c r="AX77" s="100">
        <f t="shared" ref="AV77:AX77" si="161">IF(AX60=0,1,(1-AX50)/(1-AX$41))</f>
        <v>0</v>
      </c>
      <c r="AY77" s="3"/>
      <c r="AZ77" s="8" t="s">
        <v>64</v>
      </c>
      <c r="BA77" s="5">
        <f t="shared" ref="BA77:BC77" si="162">IF(BA60=0,1,(1-BA50)/(1-BA$41))</f>
        <v>1</v>
      </c>
      <c r="BB77" s="5">
        <f t="shared" si="162"/>
        <v>1</v>
      </c>
      <c r="BC77" s="5">
        <f t="shared" si="162"/>
        <v>1</v>
      </c>
      <c r="BD77" s="102"/>
      <c r="BE77" s="100">
        <f t="shared" ref="BD77:BE77" si="163">IF(BE60=0,1,(1-BE50)/(1-BE$41))</f>
        <v>1</v>
      </c>
      <c r="BF77" s="3"/>
      <c r="BG77" s="8" t="s">
        <v>64</v>
      </c>
      <c r="BH77" s="5">
        <f t="shared" ref="BH77:BK77" si="164">IF(BH60=0,1,(1-BH50)/(1-BH$41))</f>
        <v>1</v>
      </c>
      <c r="BI77" s="5">
        <f t="shared" si="164"/>
        <v>1</v>
      </c>
      <c r="BJ77" s="5">
        <f t="shared" si="164"/>
        <v>1</v>
      </c>
      <c r="BK77" s="5">
        <f t="shared" si="164"/>
        <v>1</v>
      </c>
      <c r="BL77" s="135"/>
      <c r="BM77" s="3"/>
      <c r="BN77" s="3"/>
      <c r="BO77" s="3"/>
      <c r="BR77" s="139"/>
      <c r="CA77" s="174"/>
      <c r="CB77" s="174"/>
      <c r="CC77" s="174"/>
      <c r="CL77" s="173"/>
    </row>
    <row r="78" spans="3:104" ht="15.75">
      <c r="C78" s="16"/>
      <c r="D78" s="8" t="s">
        <v>65</v>
      </c>
      <c r="E78" s="33">
        <f xml:space="preserve"> $O85 * MAX(ABS(S75),ABS(O75))</f>
        <v>0.32300000000000001</v>
      </c>
      <c r="F78" s="33">
        <f xml:space="preserve"> $O85 * MAX(ABS(S75),ABS(P75))</f>
        <v>0.32300000000000001</v>
      </c>
      <c r="G78" s="33">
        <f xml:space="preserve"> $O85 * MAX(ABS(S75),ABS(Q75))</f>
        <v>0.32300000000000001</v>
      </c>
      <c r="H78" s="34">
        <f xml:space="preserve"> $O85 * MAX(ABS(S75),ABS(R75))</f>
        <v>0.32300000000000001</v>
      </c>
      <c r="I78" s="17"/>
      <c r="J78" s="17"/>
      <c r="K78" s="17"/>
      <c r="L78" s="17"/>
      <c r="M78" s="17"/>
      <c r="N78" s="27" t="s">
        <v>11</v>
      </c>
      <c r="O78" s="26">
        <f>O96*(-1)</f>
        <v>-1060000000</v>
      </c>
      <c r="P78" s="26">
        <f>P96*(-1)</f>
        <v>-1280000000</v>
      </c>
      <c r="Q78" s="26">
        <f>Q96*(-1)</f>
        <v>-2320000000</v>
      </c>
      <c r="R78" s="26">
        <f>R96*(-1)</f>
        <v>-794000000</v>
      </c>
      <c r="S78" s="26">
        <f>S96*(-1)</f>
        <v>-785000000</v>
      </c>
      <c r="T78" s="16"/>
      <c r="AB78" s="3"/>
      <c r="AC78" s="3"/>
      <c r="AD78" s="3"/>
      <c r="AE78" s="10" t="s">
        <v>12</v>
      </c>
      <c r="AF78" s="58"/>
      <c r="AG78" s="104">
        <f>IF(AG61=0,1,(1-AG51)/(1-AG$41))</f>
        <v>1</v>
      </c>
      <c r="AH78" s="104">
        <f>IF(AH61=0,1,(1-AH51)/(1-AH$41))</f>
        <v>0.95774989392010668</v>
      </c>
      <c r="AI78" s="104">
        <f>IF(AI61=0,1,(1-AI51)/(1-AI$41))</f>
        <v>1</v>
      </c>
      <c r="AJ78" s="105">
        <f>IF(AJ61=0,1,(1-AJ51)/(1-AJ$41))</f>
        <v>1</v>
      </c>
      <c r="AK78" s="3"/>
      <c r="AL78" s="10" t="s">
        <v>12</v>
      </c>
      <c r="AM78" s="71">
        <f>IF(AM61=0,1,(1-AM51)/(1-AM$41))</f>
        <v>1</v>
      </c>
      <c r="AN78" s="107">
        <f>IF(AN61=0,1,(1-AN51)/(1-AN$41))</f>
        <v>1</v>
      </c>
      <c r="AO78" s="104">
        <f t="shared" ref="AO78:AQ78" si="165">IF(AO61=0,1,(1-AO51)/(1-AO$41))</f>
        <v>0.61501270907765837</v>
      </c>
      <c r="AP78" s="104">
        <f t="shared" si="165"/>
        <v>1</v>
      </c>
      <c r="AQ78" s="105">
        <f t="shared" si="165"/>
        <v>1</v>
      </c>
      <c r="AR78" s="3"/>
      <c r="AS78" s="10" t="s">
        <v>12</v>
      </c>
      <c r="AT78" s="71">
        <f>IF(AT61=0,1,(1-AT51)/(1-AT$41))</f>
        <v>1</v>
      </c>
      <c r="AU78" s="106">
        <f>IF(AU61=0,1,(1-AU51)/(1-AU$41))</f>
        <v>1</v>
      </c>
      <c r="AV78" s="107"/>
      <c r="AW78" s="104">
        <f t="shared" ref="AV78:AX78" si="166">IF(AW61=0,1,(1-AW51)/(1-AW$41))</f>
        <v>1</v>
      </c>
      <c r="AX78" s="105">
        <f t="shared" si="166"/>
        <v>1</v>
      </c>
      <c r="AY78" s="3"/>
      <c r="AZ78" s="10" t="s">
        <v>12</v>
      </c>
      <c r="BA78" s="71">
        <f t="shared" ref="BA78:BC78" si="167">IF(BA61=0,1,(1-BA51)/(1-BA$41))</f>
        <v>1</v>
      </c>
      <c r="BB78" s="71">
        <f t="shared" si="167"/>
        <v>1</v>
      </c>
      <c r="BC78" s="71">
        <f t="shared" si="167"/>
        <v>1</v>
      </c>
      <c r="BD78" s="107"/>
      <c r="BE78" s="105">
        <f t="shared" ref="BD78:BE78" si="168">IF(BE61=0,1,(1-BE51)/(1-BE$41))</f>
        <v>1</v>
      </c>
      <c r="BF78" s="3"/>
      <c r="BG78" s="10" t="s">
        <v>12</v>
      </c>
      <c r="BH78" s="71">
        <f t="shared" ref="BH78:BK78" si="169">IF(BH61=0,1,(1-BH51)/(1-BH$41))</f>
        <v>1</v>
      </c>
      <c r="BI78" s="71">
        <f>IF(BI61=0,1,(1-BI51)/(1-BI$41))</f>
        <v>1</v>
      </c>
      <c r="BJ78" s="71">
        <f>IF(BJ61=0,1,(1-BJ51)/(1-BJ$41))</f>
        <v>2.4455857177794599E-2</v>
      </c>
      <c r="BK78" s="71">
        <f t="shared" si="169"/>
        <v>1</v>
      </c>
      <c r="BL78" s="136"/>
      <c r="BM78" s="3"/>
      <c r="BN78" s="3"/>
      <c r="BO78" s="3"/>
      <c r="BR78" s="54"/>
      <c r="CL78" s="173"/>
    </row>
    <row r="79" spans="3:104" ht="15.75">
      <c r="C79" s="16"/>
      <c r="D79" s="8" t="s">
        <v>9</v>
      </c>
      <c r="E79" s="33">
        <f xml:space="preserve"> $O86 * MAX(ABS(S76),ABS(O76))</f>
        <v>33200</v>
      </c>
      <c r="F79" s="33">
        <f xml:space="preserve"> $O86 * MAX(ABS(S76),ABS(P76))</f>
        <v>33200</v>
      </c>
      <c r="G79" s="33">
        <f xml:space="preserve"> $O86 * MAX(ABS(S76),ABS(Q76))</f>
        <v>33200</v>
      </c>
      <c r="H79" s="34">
        <f xml:space="preserve"> $O86 * MAX(ABS(S76),ABS(R76))</f>
        <v>41100</v>
      </c>
      <c r="I79" s="17"/>
      <c r="J79" s="17"/>
      <c r="K79" s="17"/>
      <c r="L79" s="17"/>
      <c r="M79" s="17"/>
      <c r="N79" s="27" t="s">
        <v>12</v>
      </c>
      <c r="O79" s="26">
        <f>O97*(-1)</f>
        <v>-23.4</v>
      </c>
      <c r="P79" s="26">
        <f>P97*(-1)</f>
        <v>-26.6</v>
      </c>
      <c r="Q79" s="26">
        <f>Q97*(-1)</f>
        <v>-14.1</v>
      </c>
      <c r="R79" s="26">
        <f>R97*(-1)</f>
        <v>-20</v>
      </c>
      <c r="S79" s="26">
        <f>S97*(-1)</f>
        <v>-34.799999999999997</v>
      </c>
      <c r="T79" s="16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R79" s="138"/>
    </row>
    <row r="80" spans="3:104" ht="15.75">
      <c r="C80" s="16"/>
      <c r="D80" s="8" t="s">
        <v>66</v>
      </c>
      <c r="E80" s="33">
        <f xml:space="preserve"> $O87 * MAX(ABS(S77),ABS(O77))</f>
        <v>7.6199999999999992E-3</v>
      </c>
      <c r="F80" s="33">
        <f xml:space="preserve"> $O87 * MAX(ABS(S77),ABS(P77))</f>
        <v>9.3749999999999997E-3</v>
      </c>
      <c r="G80" s="33">
        <f xml:space="preserve"> $O87 * MAX(ABS(S77),ABS(Q77))</f>
        <v>2.265E-2</v>
      </c>
      <c r="H80" s="34">
        <f xml:space="preserve"> $O87 * MAX(ABS(S77),ABS(R77))</f>
        <v>1.92E-3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6"/>
      <c r="T80" s="16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R80" s="246" t="s">
        <v>119</v>
      </c>
      <c r="BT80" s="222" t="s">
        <v>59</v>
      </c>
      <c r="BU80" s="223"/>
      <c r="BV80" s="223"/>
      <c r="BW80" s="223"/>
      <c r="BX80" s="223"/>
      <c r="BY80" s="223"/>
      <c r="BZ80" s="223"/>
      <c r="CA80" s="223"/>
      <c r="CB80" s="223"/>
      <c r="CC80" s="224"/>
    </row>
    <row r="81" spans="3:106" ht="15.75">
      <c r="C81" s="16"/>
      <c r="D81" s="8" t="s">
        <v>68</v>
      </c>
      <c r="E81" s="33">
        <f xml:space="preserve"> $O88 * MAX(ABS(S78),ABS(O78))</f>
        <v>159000000</v>
      </c>
      <c r="F81" s="33">
        <f xml:space="preserve"> $O88 * MAX(ABS(S78),ABS(P78))</f>
        <v>192000000</v>
      </c>
      <c r="G81" s="33">
        <f xml:space="preserve"> $O88 * MAX(ABS(S78),ABS(Q78))</f>
        <v>348000000</v>
      </c>
      <c r="H81" s="34">
        <f xml:space="preserve"> $O88 * MAX(ABS(S78),ABS(R78))</f>
        <v>119100000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6"/>
      <c r="T81" s="16"/>
      <c r="BR81" s="247"/>
      <c r="BT81" s="225"/>
      <c r="BU81" s="226"/>
      <c r="BV81" s="226"/>
      <c r="BW81" s="226"/>
      <c r="BX81" s="226"/>
      <c r="BY81" s="226"/>
      <c r="BZ81" s="226"/>
      <c r="CA81" s="226"/>
      <c r="CB81" s="226"/>
      <c r="CC81" s="227"/>
    </row>
    <row r="82" spans="3:106" ht="15.75">
      <c r="C82" s="16"/>
      <c r="D82" s="10" t="s">
        <v>12</v>
      </c>
      <c r="E82" s="33">
        <f xml:space="preserve"> $O89 * MAX(ABS(S79),ABS(O79))</f>
        <v>3.48</v>
      </c>
      <c r="F82" s="33">
        <f xml:space="preserve"> $O89 * MAX(ABS(S79),ABS(P79))</f>
        <v>3.48</v>
      </c>
      <c r="G82" s="33">
        <f xml:space="preserve"> $O89 * MAX(ABS(S79),ABS(Q79))</f>
        <v>3.48</v>
      </c>
      <c r="H82" s="34">
        <f xml:space="preserve"> $O89 * MAX(ABS(S79),ABS(R79))</f>
        <v>3.48</v>
      </c>
      <c r="I82" s="17"/>
      <c r="J82" s="17"/>
      <c r="K82" s="17"/>
      <c r="L82" s="17"/>
      <c r="M82" s="17"/>
      <c r="N82" s="143"/>
      <c r="O82" s="27" t="s">
        <v>120</v>
      </c>
      <c r="P82" s="147" t="s">
        <v>121</v>
      </c>
      <c r="Q82" s="145" t="s">
        <v>122</v>
      </c>
      <c r="R82" s="17"/>
      <c r="S82" s="16"/>
      <c r="T82" s="16"/>
      <c r="BR82" s="247"/>
    </row>
    <row r="83" spans="3:106" ht="15.75">
      <c r="C83" s="16"/>
      <c r="D83" s="237" t="s">
        <v>123</v>
      </c>
      <c r="E83" s="238"/>
      <c r="F83" s="238"/>
      <c r="G83" s="238"/>
      <c r="H83" s="239"/>
      <c r="I83" s="17"/>
      <c r="J83" s="17"/>
      <c r="K83" s="17"/>
      <c r="L83" s="17"/>
      <c r="M83" s="17"/>
      <c r="N83" s="146" t="s">
        <v>6</v>
      </c>
      <c r="O83" s="144">
        <v>0.1</v>
      </c>
      <c r="P83" s="144">
        <v>0.3</v>
      </c>
      <c r="Q83" s="25">
        <v>0.5</v>
      </c>
      <c r="R83" s="17"/>
      <c r="S83" s="16"/>
      <c r="T83" s="16"/>
      <c r="BR83" s="247"/>
      <c r="BT83" s="184" t="s">
        <v>62</v>
      </c>
      <c r="BU83" s="12" t="s">
        <v>2</v>
      </c>
      <c r="BV83" s="12" t="s">
        <v>3</v>
      </c>
    </row>
    <row r="84" spans="3:106" ht="15.75">
      <c r="C84" s="16"/>
      <c r="D84" s="8" t="s">
        <v>6</v>
      </c>
      <c r="E84" s="33">
        <f>$P83*MAX(ABS($S73),ABS(O73))</f>
        <v>6660</v>
      </c>
      <c r="F84" s="33">
        <f>$P83*MAX(ABS($S73),ABS(P73))</f>
        <v>6660</v>
      </c>
      <c r="G84" s="33">
        <f>$P83*MAX(ABS($S73),ABS(Q73))</f>
        <v>6660</v>
      </c>
      <c r="H84" s="34">
        <f>$P83*MAX(ABS($S73),ABS(R73))</f>
        <v>8070</v>
      </c>
      <c r="I84" s="17"/>
      <c r="J84" s="17"/>
      <c r="K84" s="17"/>
      <c r="L84" s="17"/>
      <c r="M84" s="17"/>
      <c r="N84" s="27" t="s">
        <v>7</v>
      </c>
      <c r="O84" s="144">
        <v>0.05</v>
      </c>
      <c r="P84" s="144">
        <v>0.2</v>
      </c>
      <c r="Q84" s="144">
        <v>0.9</v>
      </c>
      <c r="R84" s="17"/>
      <c r="S84" s="16"/>
      <c r="T84" s="16"/>
      <c r="BR84" s="247"/>
      <c r="BT84" s="184" t="s">
        <v>2</v>
      </c>
      <c r="BU84" s="182"/>
      <c r="BV84" s="119">
        <f>0</f>
        <v>0</v>
      </c>
    </row>
    <row r="85" spans="3:106" ht="15.75">
      <c r="C85" s="16"/>
      <c r="D85" s="8" t="s">
        <v>7</v>
      </c>
      <c r="E85" s="33">
        <f>$P84*MAX(ABS($S74),ABS(O74))</f>
        <v>9.8000000000000007</v>
      </c>
      <c r="F85" s="33">
        <f>$P84*MAX(ABS($S74),ABS(P74))</f>
        <v>14.06</v>
      </c>
      <c r="G85" s="33">
        <f>$P84*MAX(ABS($S74),ABS(Q74))</f>
        <v>9.8000000000000007</v>
      </c>
      <c r="H85" s="34">
        <f>$P84*MAX(ABS($S74),ABS(R74))</f>
        <v>9.8000000000000007</v>
      </c>
      <c r="I85" s="17"/>
      <c r="J85" s="17"/>
      <c r="K85" s="17"/>
      <c r="L85" s="17"/>
      <c r="M85" s="17"/>
      <c r="N85" s="27" t="s">
        <v>8</v>
      </c>
      <c r="O85" s="25">
        <v>0.05</v>
      </c>
      <c r="P85" s="25">
        <v>0.2</v>
      </c>
      <c r="Q85" s="25">
        <v>0.9</v>
      </c>
      <c r="R85" s="17"/>
      <c r="S85" s="16"/>
      <c r="T85" s="16"/>
      <c r="BR85" s="247"/>
      <c r="BT85" s="184" t="s">
        <v>3</v>
      </c>
      <c r="BU85" s="119">
        <f>BV64</f>
        <v>0</v>
      </c>
      <c r="BV85" s="182"/>
    </row>
    <row r="86" spans="3:106" ht="15.75">
      <c r="C86" s="16"/>
      <c r="D86" s="8" t="s">
        <v>65</v>
      </c>
      <c r="E86" s="33">
        <f>$P85*MAX(ABS($S75),ABS(O75))</f>
        <v>1.292</v>
      </c>
      <c r="F86" s="33">
        <f>$P85*MAX(ABS($S75),ABS(P75))</f>
        <v>1.292</v>
      </c>
      <c r="G86" s="33">
        <f>$P85*MAX(ABS($S75),ABS(Q75))</f>
        <v>1.292</v>
      </c>
      <c r="H86" s="34">
        <f>$P85*MAX(ABS($S75),ABS(R75))</f>
        <v>1.292</v>
      </c>
      <c r="I86" s="17"/>
      <c r="J86" s="17"/>
      <c r="K86" s="17"/>
      <c r="L86" s="17"/>
      <c r="M86" s="17"/>
      <c r="N86" s="27" t="s">
        <v>9</v>
      </c>
      <c r="O86" s="25">
        <v>0.1</v>
      </c>
      <c r="P86" s="25">
        <v>0.3</v>
      </c>
      <c r="Q86" s="25">
        <v>0.75</v>
      </c>
      <c r="R86" s="17"/>
      <c r="S86" s="16"/>
      <c r="T86" s="16"/>
      <c r="BR86" s="247"/>
    </row>
    <row r="87" spans="3:106" ht="15.75">
      <c r="C87" s="16"/>
      <c r="D87" s="8" t="s">
        <v>9</v>
      </c>
      <c r="E87" s="33">
        <f>$P86*MAX(ABS($S76),ABS(O76))</f>
        <v>99600</v>
      </c>
      <c r="F87" s="33">
        <f>$P86*MAX(ABS($S76),ABS(P76))</f>
        <v>99600</v>
      </c>
      <c r="G87" s="33">
        <f>$P86*MAX(ABS($S76),ABS(Q76))</f>
        <v>99600</v>
      </c>
      <c r="H87" s="34">
        <f>$P86*MAX(ABS($S76),ABS(R76))</f>
        <v>123300</v>
      </c>
      <c r="I87" s="17"/>
      <c r="J87" s="17"/>
      <c r="K87" s="17"/>
      <c r="L87" s="17"/>
      <c r="M87" s="17"/>
      <c r="N87" s="27" t="s">
        <v>10</v>
      </c>
      <c r="O87" s="25">
        <v>0.15</v>
      </c>
      <c r="P87" s="25">
        <v>0.4</v>
      </c>
      <c r="Q87" s="25">
        <v>0.5</v>
      </c>
      <c r="R87" s="17"/>
      <c r="S87" s="16"/>
      <c r="T87" s="16"/>
      <c r="BR87" s="247"/>
      <c r="BT87" s="184" t="s">
        <v>74</v>
      </c>
      <c r="BU87" s="119">
        <f>MAX(BU84:BV85)</f>
        <v>0</v>
      </c>
    </row>
    <row r="88" spans="3:106" ht="15.75">
      <c r="C88" s="16"/>
      <c r="D88" s="8" t="s">
        <v>66</v>
      </c>
      <c r="E88" s="33">
        <f>$P87*MAX(ABS($S77),ABS(O77))</f>
        <v>2.0320000000000001E-2</v>
      </c>
      <c r="F88" s="33">
        <f>$P87*MAX(ABS($S77),ABS(P77))</f>
        <v>2.5000000000000001E-2</v>
      </c>
      <c r="G88" s="33">
        <f>$P87*MAX(ABS($S77),ABS(Q77))</f>
        <v>6.0400000000000002E-2</v>
      </c>
      <c r="H88" s="34">
        <f>$P87*MAX(ABS($S77),ABS(R77))</f>
        <v>5.1200000000000004E-3</v>
      </c>
      <c r="I88" s="17"/>
      <c r="J88" s="17"/>
      <c r="K88" s="17"/>
      <c r="L88" s="17"/>
      <c r="M88" s="17"/>
      <c r="N88" s="27" t="s">
        <v>11</v>
      </c>
      <c r="O88" s="25">
        <v>0.15</v>
      </c>
      <c r="P88" s="25">
        <v>0.4</v>
      </c>
      <c r="Q88" s="25">
        <v>0.6</v>
      </c>
      <c r="R88" s="17"/>
      <c r="S88" s="16"/>
      <c r="T88" s="16"/>
      <c r="BR88" s="247"/>
      <c r="BT88" s="184" t="s">
        <v>77</v>
      </c>
      <c r="BU88" s="119">
        <f>0.3-(0.15*BU87)</f>
        <v>0.3</v>
      </c>
      <c r="CB88" s="151"/>
      <c r="CC88" s="152"/>
      <c r="CD88" s="152"/>
      <c r="CE88" s="152"/>
      <c r="CF88" s="153"/>
    </row>
    <row r="89" spans="3:106" ht="15.75">
      <c r="C89" s="16"/>
      <c r="D89" s="8" t="s">
        <v>68</v>
      </c>
      <c r="E89" s="33">
        <f>$P88*MAX(ABS($S78),ABS(O78))</f>
        <v>424000000</v>
      </c>
      <c r="F89" s="33">
        <f>$P88*MAX(ABS($S78),ABS(P78))</f>
        <v>512000000</v>
      </c>
      <c r="G89" s="33">
        <f>$P88*MAX(ABS($S78),ABS(Q78))</f>
        <v>928000000</v>
      </c>
      <c r="H89" s="34">
        <f>$P88*MAX(ABS($S78),ABS(R78))</f>
        <v>317600000</v>
      </c>
      <c r="I89" s="17"/>
      <c r="J89" s="17"/>
      <c r="K89" s="17"/>
      <c r="L89" s="17"/>
      <c r="M89" s="17"/>
      <c r="N89" s="27" t="s">
        <v>12</v>
      </c>
      <c r="O89" s="25">
        <v>0.1</v>
      </c>
      <c r="P89" s="25">
        <v>0.3</v>
      </c>
      <c r="Q89" s="25">
        <v>0.6</v>
      </c>
      <c r="R89" s="17"/>
      <c r="S89" s="16"/>
      <c r="T89" s="16"/>
      <c r="BR89" s="247"/>
      <c r="BT89" s="184" t="s">
        <v>78</v>
      </c>
      <c r="BU89" s="119">
        <f>BU87-BU88</f>
        <v>-0.3</v>
      </c>
      <c r="CB89" s="139"/>
      <c r="CD89" s="155" t="s">
        <v>83</v>
      </c>
      <c r="CE89" s="156"/>
      <c r="CF89" s="157"/>
    </row>
    <row r="90" spans="3:106" ht="15.75">
      <c r="C90" s="16"/>
      <c r="D90" s="10" t="s">
        <v>12</v>
      </c>
      <c r="E90" s="33">
        <f>$P89*MAX(ABS($S79),ABS(O79))</f>
        <v>10.44</v>
      </c>
      <c r="F90" s="33">
        <f>$P89*MAX(ABS($S79),ABS(P79))</f>
        <v>10.44</v>
      </c>
      <c r="G90" s="33">
        <f>$P89*MAX(ABS($S79),ABS(Q79))</f>
        <v>10.44</v>
      </c>
      <c r="H90" s="34">
        <f>$P89*MAX(ABS($S79),ABS(R79))</f>
        <v>10.44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6"/>
      <c r="T90" s="16"/>
      <c r="BR90" s="247"/>
      <c r="BT90" s="199" t="s">
        <v>79</v>
      </c>
      <c r="BU90" s="121">
        <f>0</f>
        <v>0</v>
      </c>
      <c r="CB90" s="139"/>
      <c r="CD90" s="155" t="s">
        <v>85</v>
      </c>
      <c r="CE90" s="156"/>
      <c r="CF90" s="157"/>
    </row>
    <row r="91" spans="3:106" ht="15.75">
      <c r="C91" s="16"/>
      <c r="D91" s="231" t="s">
        <v>124</v>
      </c>
      <c r="E91" s="232"/>
      <c r="F91" s="232"/>
      <c r="G91" s="232"/>
      <c r="H91" s="233"/>
      <c r="I91" s="17"/>
      <c r="J91" s="17"/>
      <c r="K91" s="17"/>
      <c r="L91" s="17"/>
      <c r="M91" s="17"/>
      <c r="N91" s="17"/>
      <c r="O91" s="17">
        <v>17800</v>
      </c>
      <c r="P91" s="17">
        <v>14900</v>
      </c>
      <c r="Q91" s="17">
        <v>6780</v>
      </c>
      <c r="R91" s="17">
        <v>26900</v>
      </c>
      <c r="S91" s="16">
        <v>22200</v>
      </c>
      <c r="T91" s="16"/>
      <c r="BR91" s="247"/>
      <c r="CB91" s="139"/>
      <c r="CD91" s="155" t="s">
        <v>104</v>
      </c>
      <c r="CE91" s="156"/>
      <c r="CF91" s="157"/>
    </row>
    <row r="92" spans="3:106" ht="15.75">
      <c r="C92" s="16"/>
      <c r="D92" s="8" t="s">
        <v>6</v>
      </c>
      <c r="E92" s="33">
        <f>$Q83*MAX(ABS($S73),ABS(O73))</f>
        <v>11100</v>
      </c>
      <c r="F92" s="33">
        <f>$Q83*MAX(ABS($S73),ABS(P73))</f>
        <v>11100</v>
      </c>
      <c r="G92" s="33">
        <f>$Q83*MAX(ABS($S73),ABS(Q73))</f>
        <v>11100</v>
      </c>
      <c r="H92" s="34">
        <f>$Q83*MAX(ABS($S73),ABS(R73))</f>
        <v>13450</v>
      </c>
      <c r="I92" s="17"/>
      <c r="J92" s="17"/>
      <c r="K92" s="17"/>
      <c r="L92" s="17"/>
      <c r="M92" s="17"/>
      <c r="N92" s="17"/>
      <c r="O92" s="17">
        <v>47.8</v>
      </c>
      <c r="P92" s="17">
        <v>70.3</v>
      </c>
      <c r="Q92" s="17">
        <v>34.299999999999997</v>
      </c>
      <c r="R92" s="17">
        <v>41.5</v>
      </c>
      <c r="S92" s="16">
        <v>49</v>
      </c>
      <c r="T92" s="16"/>
      <c r="BR92" s="247"/>
      <c r="BT92" s="184" t="s">
        <v>62</v>
      </c>
      <c r="BU92" s="12" t="s">
        <v>2</v>
      </c>
      <c r="BV92" s="196" t="s">
        <v>3</v>
      </c>
      <c r="BW92" s="187" t="s">
        <v>80</v>
      </c>
      <c r="BX92" s="188" t="s">
        <v>81</v>
      </c>
      <c r="BY92" s="189" t="s">
        <v>82</v>
      </c>
      <c r="CB92" s="139"/>
      <c r="CD92" s="156" t="s">
        <v>118</v>
      </c>
      <c r="CE92" s="156"/>
      <c r="CF92" s="157"/>
    </row>
    <row r="93" spans="3:106" ht="15.75">
      <c r="C93" s="16"/>
      <c r="D93" s="8" t="s">
        <v>7</v>
      </c>
      <c r="E93" s="33">
        <f t="shared" ref="E93:E98" si="170">$Q84*MAX(ABS($S74),ABS(O74))</f>
        <v>44.1</v>
      </c>
      <c r="F93" s="33">
        <f t="shared" ref="F93:F98" si="171">$Q84*MAX(ABS($S74),ABS(P74))</f>
        <v>63.269999999999996</v>
      </c>
      <c r="G93" s="33">
        <f t="shared" ref="G93:G98" si="172">$Q84*MAX(ABS($S74),ABS(Q74))</f>
        <v>44.1</v>
      </c>
      <c r="H93" s="34">
        <f t="shared" ref="H93:H98" si="173">$Q84*MAX(ABS($S74),ABS(R74))</f>
        <v>44.1</v>
      </c>
      <c r="I93" s="17"/>
      <c r="J93" s="17"/>
      <c r="K93" s="17"/>
      <c r="L93" s="17"/>
      <c r="M93" s="17"/>
      <c r="N93" s="17"/>
      <c r="O93" s="17">
        <v>4</v>
      </c>
      <c r="P93" s="17">
        <v>4.2699999999999996</v>
      </c>
      <c r="Q93" s="17">
        <v>2.56</v>
      </c>
      <c r="R93" s="17">
        <v>3.75</v>
      </c>
      <c r="S93" s="16">
        <v>6.46</v>
      </c>
      <c r="T93" s="16"/>
      <c r="BR93" s="247"/>
      <c r="BT93" s="27" t="s">
        <v>2</v>
      </c>
      <c r="BU93" s="182"/>
      <c r="BV93" s="197">
        <f>IF(BV84&gt;BU90,1,0)</f>
        <v>0</v>
      </c>
      <c r="BW93" s="201">
        <f>SUM(BU93:BV93)</f>
        <v>0</v>
      </c>
      <c r="BX93" s="175">
        <f>SUM(BU93:BU94)</f>
        <v>0</v>
      </c>
      <c r="BY93" s="207">
        <f>BW93-BX93</f>
        <v>0</v>
      </c>
      <c r="CB93" s="139"/>
      <c r="CD93" s="156" t="s">
        <v>125</v>
      </c>
      <c r="CE93" s="156"/>
      <c r="CF93" s="157"/>
      <c r="CS93" s="151"/>
      <c r="CT93" s="152"/>
      <c r="CU93" s="152"/>
      <c r="CV93" s="153"/>
      <c r="CX93" s="160"/>
      <c r="CY93" s="161"/>
      <c r="CZ93" s="162"/>
      <c r="DA93" s="162"/>
      <c r="DB93" s="163"/>
    </row>
    <row r="94" spans="3:106" ht="15.75">
      <c r="C94" s="16"/>
      <c r="D94" s="8" t="s">
        <v>65</v>
      </c>
      <c r="E94" s="33">
        <f t="shared" si="170"/>
        <v>5.8140000000000001</v>
      </c>
      <c r="F94" s="33">
        <f t="shared" si="171"/>
        <v>5.8140000000000001</v>
      </c>
      <c r="G94" s="33">
        <f t="shared" si="172"/>
        <v>5.8140000000000001</v>
      </c>
      <c r="H94" s="34">
        <f t="shared" si="173"/>
        <v>5.8140000000000001</v>
      </c>
      <c r="I94" s="17"/>
      <c r="J94" s="17"/>
      <c r="K94" s="17"/>
      <c r="L94" s="17"/>
      <c r="M94" s="17"/>
      <c r="N94" s="17"/>
      <c r="O94" s="17">
        <v>309000</v>
      </c>
      <c r="P94" s="17">
        <v>299000</v>
      </c>
      <c r="Q94" s="17">
        <v>302000</v>
      </c>
      <c r="R94" s="17">
        <v>411000</v>
      </c>
      <c r="S94" s="16">
        <v>332000</v>
      </c>
      <c r="T94" s="16"/>
      <c r="BR94" s="248"/>
      <c r="BT94" s="27" t="s">
        <v>3</v>
      </c>
      <c r="BU94" s="119">
        <f>IF(BU85&gt;BU90,1,0)</f>
        <v>0</v>
      </c>
      <c r="BV94" s="198"/>
      <c r="BW94" s="203">
        <f>SUM(BU94:BV94)</f>
        <v>0</v>
      </c>
      <c r="BX94" s="204">
        <f>SUM(BV93:BV94)</f>
        <v>0</v>
      </c>
      <c r="BY94" s="205">
        <f>BW94-BX94</f>
        <v>0</v>
      </c>
      <c r="CB94" s="140"/>
      <c r="CC94" s="141"/>
      <c r="CD94" s="141"/>
      <c r="CE94" s="141"/>
      <c r="CF94" s="142"/>
      <c r="CS94" s="139"/>
      <c r="CT94" s="155" t="s">
        <v>83</v>
      </c>
      <c r="CU94" s="156"/>
      <c r="CV94" s="157"/>
      <c r="CX94" s="164"/>
      <c r="CY94" s="165"/>
      <c r="CZ94" s="166" t="s">
        <v>84</v>
      </c>
      <c r="DA94" s="167"/>
      <c r="DB94" s="168"/>
    </row>
    <row r="95" spans="3:106" ht="15.75">
      <c r="C95" s="16"/>
      <c r="D95" s="8" t="s">
        <v>9</v>
      </c>
      <c r="E95" s="33">
        <f t="shared" si="170"/>
        <v>249000</v>
      </c>
      <c r="F95" s="33">
        <f t="shared" si="171"/>
        <v>249000</v>
      </c>
      <c r="G95" s="33">
        <f t="shared" si="172"/>
        <v>249000</v>
      </c>
      <c r="H95" s="34">
        <f t="shared" si="173"/>
        <v>308250</v>
      </c>
      <c r="I95" s="17"/>
      <c r="J95" s="17"/>
      <c r="K95" s="17"/>
      <c r="L95" s="17"/>
      <c r="M95" s="17"/>
      <c r="N95" s="17"/>
      <c r="O95" s="37">
        <v>5.0799999999999998E-2</v>
      </c>
      <c r="P95" s="37">
        <v>6.25E-2</v>
      </c>
      <c r="Q95" s="37">
        <v>0.151</v>
      </c>
      <c r="R95" s="37">
        <v>1.2699999999999999E-2</v>
      </c>
      <c r="S95" s="37">
        <v>1.2800000000000001E-2</v>
      </c>
      <c r="T95" s="37"/>
      <c r="U95" s="37"/>
      <c r="BR95" s="154"/>
      <c r="BT95" s="174"/>
      <c r="CS95" s="139"/>
      <c r="CT95" s="155" t="s">
        <v>85</v>
      </c>
      <c r="CU95" s="156"/>
      <c r="CV95" s="157"/>
      <c r="CX95" s="164"/>
      <c r="CY95" s="165"/>
      <c r="CZ95" s="166" t="s">
        <v>114</v>
      </c>
      <c r="DA95" s="167"/>
      <c r="DB95" s="168"/>
    </row>
    <row r="96" spans="3:106" ht="15.75">
      <c r="C96" s="16"/>
      <c r="D96" s="8" t="s">
        <v>66</v>
      </c>
      <c r="E96" s="33">
        <f t="shared" si="170"/>
        <v>2.5399999999999999E-2</v>
      </c>
      <c r="F96" s="33">
        <f t="shared" si="171"/>
        <v>3.125E-2</v>
      </c>
      <c r="G96" s="33">
        <f t="shared" si="172"/>
        <v>7.5499999999999998E-2</v>
      </c>
      <c r="H96" s="34">
        <f t="shared" si="173"/>
        <v>6.4000000000000003E-3</v>
      </c>
      <c r="I96" s="17"/>
      <c r="J96" s="17"/>
      <c r="K96" s="17"/>
      <c r="L96" s="17"/>
      <c r="M96" s="17"/>
      <c r="N96" s="17"/>
      <c r="O96" s="37">
        <v>1060000000</v>
      </c>
      <c r="P96" s="37">
        <v>1280000000</v>
      </c>
      <c r="Q96" s="37">
        <v>2320000000</v>
      </c>
      <c r="R96" s="37">
        <v>794000000</v>
      </c>
      <c r="S96" s="37">
        <v>785000000</v>
      </c>
      <c r="T96" s="37"/>
      <c r="U96" s="37"/>
      <c r="BR96" s="154"/>
      <c r="CS96" s="139"/>
      <c r="CT96" s="155" t="s">
        <v>104</v>
      </c>
      <c r="CU96" s="156"/>
      <c r="CV96" s="157"/>
      <c r="CX96" s="164"/>
      <c r="CY96" s="165"/>
      <c r="CZ96" s="166" t="s">
        <v>104</v>
      </c>
      <c r="DA96" s="167"/>
      <c r="DB96" s="168"/>
    </row>
    <row r="97" spans="3:107" ht="15.75">
      <c r="C97" s="16"/>
      <c r="D97" s="8" t="s">
        <v>68</v>
      </c>
      <c r="E97" s="33">
        <f t="shared" si="170"/>
        <v>636000000</v>
      </c>
      <c r="F97" s="33">
        <f t="shared" si="171"/>
        <v>768000000</v>
      </c>
      <c r="G97" s="33">
        <f t="shared" si="172"/>
        <v>1392000000</v>
      </c>
      <c r="H97" s="34">
        <f t="shared" si="173"/>
        <v>476400000</v>
      </c>
      <c r="I97" s="17"/>
      <c r="J97" s="17"/>
      <c r="K97" s="17"/>
      <c r="L97" s="17"/>
      <c r="M97" s="17"/>
      <c r="N97" s="17"/>
      <c r="O97" s="37">
        <v>23.4</v>
      </c>
      <c r="P97" s="37">
        <v>26.6</v>
      </c>
      <c r="Q97" s="37">
        <v>14.1</v>
      </c>
      <c r="R97" s="37">
        <v>20</v>
      </c>
      <c r="S97" s="37">
        <v>34.799999999999997</v>
      </c>
      <c r="T97" s="37"/>
      <c r="U97" s="37"/>
      <c r="BR97" s="154"/>
      <c r="CS97" s="139"/>
      <c r="CT97" s="156" t="s">
        <v>118</v>
      </c>
      <c r="CU97" s="156"/>
      <c r="CV97" s="157"/>
      <c r="CX97" s="164"/>
      <c r="CY97" s="165"/>
      <c r="CZ97" s="165" t="s">
        <v>116</v>
      </c>
      <c r="DA97" s="167"/>
      <c r="DB97" s="168"/>
    </row>
    <row r="98" spans="3:107" ht="15.75">
      <c r="C98" s="16"/>
      <c r="D98" s="10" t="s">
        <v>12</v>
      </c>
      <c r="E98" s="35">
        <f t="shared" si="170"/>
        <v>20.88</v>
      </c>
      <c r="F98" s="35">
        <f t="shared" si="171"/>
        <v>20.88</v>
      </c>
      <c r="G98" s="35">
        <f t="shared" si="172"/>
        <v>20.88</v>
      </c>
      <c r="H98" s="36">
        <f t="shared" si="173"/>
        <v>20.88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BR98" s="154"/>
      <c r="CS98" s="139"/>
      <c r="CT98" s="156" t="s">
        <v>125</v>
      </c>
      <c r="CU98" s="156"/>
      <c r="CV98" s="157"/>
      <c r="CX98" s="169"/>
      <c r="CY98" s="170"/>
      <c r="CZ98" s="171"/>
      <c r="DA98" s="171"/>
      <c r="DB98" s="172"/>
    </row>
    <row r="99" spans="3:107" ht="15.75"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O99" s="148" t="s">
        <v>13</v>
      </c>
      <c r="P99" s="16"/>
      <c r="Q99" s="16"/>
      <c r="R99" s="16"/>
      <c r="S99" s="16"/>
      <c r="T99" s="16"/>
      <c r="CS99" s="140"/>
      <c r="CT99" s="141"/>
      <c r="CU99" s="141"/>
      <c r="CV99" s="142"/>
    </row>
    <row r="100" spans="3:107" ht="15.75"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61" t="s">
        <v>6</v>
      </c>
      <c r="O100" s="149">
        <v>4.5</v>
      </c>
      <c r="P100" s="16"/>
      <c r="Q100" s="16"/>
      <c r="R100" s="16"/>
      <c r="S100" s="16"/>
      <c r="T100" s="16"/>
      <c r="BR100" s="16"/>
    </row>
    <row r="101" spans="3:107" ht="15.75"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61" t="s">
        <v>7</v>
      </c>
      <c r="O101" s="6">
        <v>25</v>
      </c>
      <c r="P101" s="16"/>
      <c r="Q101" s="16"/>
      <c r="R101" s="16"/>
      <c r="S101" s="16"/>
      <c r="T101" s="16"/>
      <c r="BR101" s="16"/>
      <c r="CZ101" s="150" t="s">
        <v>126</v>
      </c>
      <c r="DA101" s="150" t="s">
        <v>127</v>
      </c>
    </row>
    <row r="102" spans="3:107" ht="15.75"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61" t="s">
        <v>8</v>
      </c>
      <c r="O102" s="6">
        <v>25</v>
      </c>
      <c r="P102" s="16"/>
      <c r="Q102" s="16"/>
      <c r="R102" s="16"/>
      <c r="S102" s="16"/>
      <c r="T102" s="16"/>
      <c r="CU102" s="150"/>
      <c r="CV102" s="217" t="s">
        <v>128</v>
      </c>
      <c r="CW102" s="150"/>
      <c r="CY102" s="150">
        <v>1</v>
      </c>
      <c r="CZ102" s="150" t="s">
        <v>129</v>
      </c>
      <c r="DA102" s="150" t="s">
        <v>130</v>
      </c>
      <c r="DC102" s="174" t="s">
        <v>131</v>
      </c>
    </row>
    <row r="103" spans="3:107" ht="15.75"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61" t="s">
        <v>9</v>
      </c>
      <c r="O103" s="6">
        <v>16</v>
      </c>
      <c r="P103" s="16"/>
      <c r="Q103" s="16"/>
      <c r="R103" s="16"/>
      <c r="S103" s="16"/>
      <c r="T103" s="16"/>
      <c r="CU103" s="217" t="s">
        <v>132</v>
      </c>
      <c r="CV103" s="219" t="s">
        <v>4</v>
      </c>
      <c r="CW103" s="150"/>
      <c r="CY103" s="150">
        <v>2</v>
      </c>
      <c r="CZ103" s="150" t="s">
        <v>133</v>
      </c>
      <c r="DA103" s="150" t="s">
        <v>133</v>
      </c>
      <c r="DC103" s="174" t="s">
        <v>134</v>
      </c>
    </row>
    <row r="104" spans="3:107" ht="15.75"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50" t="s">
        <v>135</v>
      </c>
      <c r="O104" s="6">
        <v>9</v>
      </c>
      <c r="P104" s="16"/>
      <c r="Q104" s="16"/>
      <c r="R104" s="16"/>
      <c r="S104" s="16"/>
      <c r="T104" s="16"/>
      <c r="CU104" s="218" t="s">
        <v>136</v>
      </c>
      <c r="CV104" s="175" t="s">
        <v>137</v>
      </c>
      <c r="CW104" s="150"/>
      <c r="CY104" s="150">
        <v>3</v>
      </c>
      <c r="CZ104" s="150" t="s">
        <v>138</v>
      </c>
      <c r="DA104" s="150" t="s">
        <v>139</v>
      </c>
      <c r="DC104" s="174" t="s">
        <v>140</v>
      </c>
    </row>
    <row r="105" spans="3:107" ht="15.75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61" t="s">
        <v>11</v>
      </c>
      <c r="O105" s="6">
        <v>4.5</v>
      </c>
      <c r="P105" s="16"/>
      <c r="Q105" s="16"/>
      <c r="R105" s="16"/>
      <c r="S105" s="16"/>
      <c r="T105" s="16"/>
      <c r="CU105" s="217" t="s">
        <v>141</v>
      </c>
      <c r="CV105" s="175" t="s">
        <v>142</v>
      </c>
      <c r="CW105" s="150"/>
      <c r="CY105" s="150">
        <v>4</v>
      </c>
      <c r="CZ105" s="150" t="s">
        <v>143</v>
      </c>
      <c r="DA105" s="150"/>
      <c r="DC105" s="174" t="s">
        <v>144</v>
      </c>
    </row>
    <row r="106" spans="3:107" ht="15.75"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51" t="s">
        <v>12</v>
      </c>
      <c r="O106" s="6">
        <v>16</v>
      </c>
      <c r="P106" s="16"/>
      <c r="Q106" s="16"/>
      <c r="R106" s="16"/>
      <c r="S106" s="16"/>
      <c r="T106" s="16"/>
      <c r="CU106" s="217" t="s">
        <v>145</v>
      </c>
      <c r="CV106" s="175" t="s">
        <v>2</v>
      </c>
      <c r="CW106" s="150"/>
      <c r="DC106" s="174" t="s">
        <v>146</v>
      </c>
    </row>
    <row r="107" spans="3:107" ht="15.75"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CU107" s="150"/>
      <c r="CV107" s="150"/>
      <c r="CW107" s="150"/>
    </row>
    <row r="108" spans="3:107" ht="15.75"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53" t="s">
        <v>147</v>
      </c>
      <c r="O108" s="52">
        <f>O100+O101+O102+O103+O104+O105+O106</f>
        <v>100</v>
      </c>
      <c r="P108" s="16"/>
      <c r="Q108" s="16"/>
      <c r="R108" s="16"/>
      <c r="S108" s="16"/>
      <c r="T108" s="16"/>
    </row>
    <row r="109" spans="3:107" ht="15.75"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3:107" ht="15.75"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CR110" s="151"/>
      <c r="CS110" s="152"/>
      <c r="CT110" s="152"/>
      <c r="CU110" s="152"/>
      <c r="CV110" s="153"/>
    </row>
    <row r="111" spans="3:107" ht="15.75"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CR111" s="139"/>
      <c r="CT111" s="159" t="s">
        <v>148</v>
      </c>
      <c r="CV111" s="158"/>
    </row>
    <row r="112" spans="3:107" ht="15.75"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CR112" s="139"/>
      <c r="CT112" s="159" t="s">
        <v>149</v>
      </c>
      <c r="CV112" s="158"/>
    </row>
    <row r="113" spans="3:100" ht="15.75"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CR113" s="139"/>
      <c r="CT113" s="159" t="s">
        <v>150</v>
      </c>
      <c r="CV113" s="158"/>
    </row>
    <row r="114" spans="3:100" ht="15.75"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CR114" s="140"/>
      <c r="CS114" s="141"/>
      <c r="CT114" s="141"/>
      <c r="CU114" s="141"/>
      <c r="CV114" s="142"/>
    </row>
  </sheetData>
  <mergeCells count="50">
    <mergeCell ref="BR10:CC12"/>
    <mergeCell ref="BR14:BR34"/>
    <mergeCell ref="BT14:CC15"/>
    <mergeCell ref="BR38:BR56"/>
    <mergeCell ref="BT38:CC39"/>
    <mergeCell ref="CB55:CC55"/>
    <mergeCell ref="CL10:CW12"/>
    <mergeCell ref="CL14:CL34"/>
    <mergeCell ref="CN14:CW15"/>
    <mergeCell ref="CL38:CL56"/>
    <mergeCell ref="CN38:CW39"/>
    <mergeCell ref="CV55:CW55"/>
    <mergeCell ref="AC13:AC20"/>
    <mergeCell ref="AC23:AC30"/>
    <mergeCell ref="AC33:AC41"/>
    <mergeCell ref="AC44:AC64"/>
    <mergeCell ref="AC7:AC8"/>
    <mergeCell ref="F4:L4"/>
    <mergeCell ref="AD7:BM8"/>
    <mergeCell ref="AE10:AJ11"/>
    <mergeCell ref="AL10:AQ11"/>
    <mergeCell ref="AS10:AX11"/>
    <mergeCell ref="AZ10:BE11"/>
    <mergeCell ref="BG10:BL11"/>
    <mergeCell ref="N14:R15"/>
    <mergeCell ref="N17:R17"/>
    <mergeCell ref="N25:R25"/>
    <mergeCell ref="N33:R33"/>
    <mergeCell ref="D43:H44"/>
    <mergeCell ref="N43:R44"/>
    <mergeCell ref="D14:H15"/>
    <mergeCell ref="D17:H17"/>
    <mergeCell ref="D25:H25"/>
    <mergeCell ref="D33:H33"/>
    <mergeCell ref="CN60:CW61"/>
    <mergeCell ref="CL60:CL74"/>
    <mergeCell ref="D91:H91"/>
    <mergeCell ref="N46:R46"/>
    <mergeCell ref="N54:R54"/>
    <mergeCell ref="N62:R62"/>
    <mergeCell ref="D72:H73"/>
    <mergeCell ref="D75:H75"/>
    <mergeCell ref="D83:H83"/>
    <mergeCell ref="D46:H46"/>
    <mergeCell ref="D54:H54"/>
    <mergeCell ref="D62:H62"/>
    <mergeCell ref="BT80:CC81"/>
    <mergeCell ref="BR80:BR94"/>
    <mergeCell ref="BT60:CC61"/>
    <mergeCell ref="BR60:BR7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Leo DEHAY</cp:lastModifiedBy>
  <cp:revision/>
  <dcterms:created xsi:type="dcterms:W3CDTF">2021-10-12T11:54:00Z</dcterms:created>
  <dcterms:modified xsi:type="dcterms:W3CDTF">2021-11-24T16:28:34Z</dcterms:modified>
  <cp:category/>
  <cp:contentStatus/>
</cp:coreProperties>
</file>