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mq131\"/>
    </mc:Choice>
  </mc:AlternateContent>
  <bookViews>
    <workbookView xWindow="0" yWindow="0" windowWidth="21165" windowHeight="8010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6" i="1"/>
  <c r="G17" i="1" l="1"/>
  <c r="H17" i="1"/>
  <c r="L17" i="1" s="1"/>
  <c r="P17" i="1" s="1"/>
  <c r="U17" i="1" s="1"/>
  <c r="J17" i="1"/>
  <c r="N17" i="1" s="1"/>
  <c r="R17" i="1" s="1"/>
  <c r="W17" i="1" s="1"/>
  <c r="G18" i="1"/>
  <c r="H18" i="1"/>
  <c r="J18" i="1"/>
  <c r="N18" i="1" s="1"/>
  <c r="R18" i="1" s="1"/>
  <c r="W18" i="1" s="1"/>
  <c r="G19" i="1"/>
  <c r="H19" i="1"/>
  <c r="J19" i="1"/>
  <c r="N19" i="1" s="1"/>
  <c r="R19" i="1" s="1"/>
  <c r="W19" i="1" s="1"/>
  <c r="G20" i="1"/>
  <c r="H20" i="1"/>
  <c r="J20" i="1"/>
  <c r="N20" i="1" s="1"/>
  <c r="R20" i="1" s="1"/>
  <c r="W20" i="1" s="1"/>
  <c r="G21" i="1"/>
  <c r="K21" i="1" s="1"/>
  <c r="O21" i="1" s="1"/>
  <c r="T21" i="1" s="1"/>
  <c r="H21" i="1"/>
  <c r="J21" i="1"/>
  <c r="N21" i="1" s="1"/>
  <c r="R21" i="1" s="1"/>
  <c r="W21" i="1" s="1"/>
  <c r="G22" i="1"/>
  <c r="H22" i="1"/>
  <c r="J22" i="1"/>
  <c r="N22" i="1" s="1"/>
  <c r="R22" i="1" s="1"/>
  <c r="W22" i="1" s="1"/>
  <c r="G23" i="1"/>
  <c r="K23" i="1" s="1"/>
  <c r="O23" i="1" s="1"/>
  <c r="T23" i="1" s="1"/>
  <c r="H23" i="1"/>
  <c r="L23" i="1" s="1"/>
  <c r="P23" i="1" s="1"/>
  <c r="U23" i="1" s="1"/>
  <c r="J23" i="1"/>
  <c r="N23" i="1" s="1"/>
  <c r="R23" i="1" s="1"/>
  <c r="W23" i="1" s="1"/>
  <c r="G24" i="1"/>
  <c r="H24" i="1"/>
  <c r="J24" i="1"/>
  <c r="N24" i="1" s="1"/>
  <c r="R24" i="1" s="1"/>
  <c r="W24" i="1" s="1"/>
  <c r="G25" i="1"/>
  <c r="H25" i="1"/>
  <c r="J25" i="1"/>
  <c r="N25" i="1" s="1"/>
  <c r="R25" i="1" s="1"/>
  <c r="W25" i="1" s="1"/>
  <c r="G26" i="1"/>
  <c r="H26" i="1"/>
  <c r="J26" i="1"/>
  <c r="N26" i="1" s="1"/>
  <c r="R26" i="1" s="1"/>
  <c r="W26" i="1" s="1"/>
  <c r="G27" i="1"/>
  <c r="H27" i="1"/>
  <c r="J27" i="1"/>
  <c r="N27" i="1" s="1"/>
  <c r="R27" i="1" s="1"/>
  <c r="W27" i="1" s="1"/>
  <c r="G28" i="1"/>
  <c r="H28" i="1"/>
  <c r="J28" i="1"/>
  <c r="N28" i="1" s="1"/>
  <c r="R28" i="1" s="1"/>
  <c r="W28" i="1" s="1"/>
  <c r="G29" i="1"/>
  <c r="H29" i="1"/>
  <c r="J29" i="1"/>
  <c r="N29" i="1" s="1"/>
  <c r="R29" i="1" s="1"/>
  <c r="W29" i="1" s="1"/>
  <c r="G30" i="1"/>
  <c r="H30" i="1"/>
  <c r="L30" i="1" s="1"/>
  <c r="P30" i="1" s="1"/>
  <c r="U30" i="1" s="1"/>
  <c r="J30" i="1"/>
  <c r="N30" i="1" s="1"/>
  <c r="R30" i="1" s="1"/>
  <c r="W30" i="1" s="1"/>
  <c r="G31" i="1"/>
  <c r="H31" i="1"/>
  <c r="J31" i="1"/>
  <c r="N31" i="1" s="1"/>
  <c r="R31" i="1" s="1"/>
  <c r="W31" i="1" s="1"/>
  <c r="G32" i="1"/>
  <c r="H32" i="1"/>
  <c r="L32" i="1" s="1"/>
  <c r="P32" i="1" s="1"/>
  <c r="U32" i="1" s="1"/>
  <c r="J32" i="1"/>
  <c r="G33" i="1"/>
  <c r="H33" i="1"/>
  <c r="J33" i="1"/>
  <c r="N33" i="1" s="1"/>
  <c r="R33" i="1" s="1"/>
  <c r="W33" i="1" s="1"/>
  <c r="G34" i="1"/>
  <c r="H34" i="1"/>
  <c r="L34" i="1" s="1"/>
  <c r="P34" i="1" s="1"/>
  <c r="U34" i="1" s="1"/>
  <c r="J34" i="1"/>
  <c r="N34" i="1" s="1"/>
  <c r="R34" i="1" s="1"/>
  <c r="W34" i="1" s="1"/>
  <c r="G35" i="1"/>
  <c r="K35" i="1" s="1"/>
  <c r="O35" i="1" s="1"/>
  <c r="T35" i="1" s="1"/>
  <c r="H35" i="1"/>
  <c r="J35" i="1"/>
  <c r="N35" i="1" s="1"/>
  <c r="R35" i="1" s="1"/>
  <c r="W35" i="1" s="1"/>
  <c r="J16" i="1"/>
  <c r="H16" i="1"/>
  <c r="G16" i="1"/>
  <c r="I16" i="1" l="1"/>
  <c r="M16" i="1" s="1"/>
  <c r="Q16" i="1" s="1"/>
  <c r="V16" i="1" s="1"/>
  <c r="I17" i="1"/>
  <c r="M17" i="1" s="1"/>
  <c r="Q17" i="1" s="1"/>
  <c r="V17" i="1" s="1"/>
  <c r="L25" i="1"/>
  <c r="P25" i="1" s="1"/>
  <c r="U25" i="1" s="1"/>
  <c r="I31" i="1"/>
  <c r="M31" i="1" s="1"/>
  <c r="Q31" i="1" s="1"/>
  <c r="V31" i="1" s="1"/>
  <c r="I29" i="1"/>
  <c r="M29" i="1" s="1"/>
  <c r="Q29" i="1" s="1"/>
  <c r="V29" i="1" s="1"/>
  <c r="L31" i="1"/>
  <c r="P31" i="1" s="1"/>
  <c r="U31" i="1" s="1"/>
  <c r="I35" i="1"/>
  <c r="M35" i="1" s="1"/>
  <c r="Q35" i="1" s="1"/>
  <c r="V35" i="1" s="1"/>
  <c r="I33" i="1"/>
  <c r="M33" i="1" s="1"/>
  <c r="Q33" i="1" s="1"/>
  <c r="V33" i="1" s="1"/>
  <c r="L35" i="1"/>
  <c r="P35" i="1" s="1"/>
  <c r="U35" i="1" s="1"/>
  <c r="K29" i="1"/>
  <c r="O29" i="1" s="1"/>
  <c r="T29" i="1" s="1"/>
  <c r="I25" i="1"/>
  <c r="M25" i="1" s="1"/>
  <c r="Q25" i="1" s="1"/>
  <c r="V25" i="1" s="1"/>
  <c r="L19" i="1"/>
  <c r="P19" i="1" s="1"/>
  <c r="U19" i="1" s="1"/>
  <c r="I19" i="1"/>
  <c r="M19" i="1" s="1"/>
  <c r="Q19" i="1" s="1"/>
  <c r="V19" i="1" s="1"/>
  <c r="I26" i="1"/>
  <c r="I21" i="1"/>
  <c r="M21" i="1" s="1"/>
  <c r="Q21" i="1" s="1"/>
  <c r="V21" i="1" s="1"/>
  <c r="L33" i="1"/>
  <c r="P33" i="1" s="1"/>
  <c r="U33" i="1" s="1"/>
  <c r="K27" i="1"/>
  <c r="O27" i="1" s="1"/>
  <c r="T27" i="1" s="1"/>
  <c r="I23" i="1"/>
  <c r="M23" i="1" s="1"/>
  <c r="Q23" i="1" s="1"/>
  <c r="V23" i="1" s="1"/>
  <c r="K19" i="1"/>
  <c r="O19" i="1" s="1"/>
  <c r="T19" i="1" s="1"/>
  <c r="I22" i="1"/>
  <c r="M22" i="1" s="1"/>
  <c r="Q22" i="1" s="1"/>
  <c r="V22" i="1" s="1"/>
  <c r="L21" i="1"/>
  <c r="P21" i="1" s="1"/>
  <c r="U21" i="1" s="1"/>
  <c r="K17" i="1"/>
  <c r="O17" i="1" s="1"/>
  <c r="T17" i="1" s="1"/>
  <c r="N16" i="1"/>
  <c r="R16" i="1" s="1"/>
  <c r="W16" i="1" s="1"/>
  <c r="I27" i="1"/>
  <c r="M27" i="1" s="1"/>
  <c r="Q27" i="1" s="1"/>
  <c r="V27" i="1" s="1"/>
  <c r="L27" i="1"/>
  <c r="P27" i="1" s="1"/>
  <c r="U27" i="1" s="1"/>
  <c r="K33" i="1"/>
  <c r="O33" i="1" s="1"/>
  <c r="T33" i="1" s="1"/>
  <c r="N32" i="1"/>
  <c r="R32" i="1" s="1"/>
  <c r="W32" i="1" s="1"/>
  <c r="K31" i="1"/>
  <c r="O31" i="1" s="1"/>
  <c r="T31" i="1" s="1"/>
  <c r="L26" i="1"/>
  <c r="P26" i="1" s="1"/>
  <c r="U26" i="1" s="1"/>
  <c r="M26" i="1"/>
  <c r="Q26" i="1" s="1"/>
  <c r="V26" i="1" s="1"/>
  <c r="K25" i="1"/>
  <c r="O25" i="1" s="1"/>
  <c r="T25" i="1" s="1"/>
  <c r="L29" i="1"/>
  <c r="P29" i="1" s="1"/>
  <c r="U29" i="1" s="1"/>
  <c r="I30" i="1"/>
  <c r="M30" i="1" s="1"/>
  <c r="Q30" i="1" s="1"/>
  <c r="V30" i="1" s="1"/>
  <c r="I18" i="1"/>
  <c r="M18" i="1" s="1"/>
  <c r="Q18" i="1" s="1"/>
  <c r="V18" i="1" s="1"/>
  <c r="L18" i="1"/>
  <c r="P18" i="1" s="1"/>
  <c r="U18" i="1" s="1"/>
  <c r="K24" i="1"/>
  <c r="O24" i="1" s="1"/>
  <c r="T24" i="1" s="1"/>
  <c r="L24" i="1"/>
  <c r="P24" i="1" s="1"/>
  <c r="U24" i="1" s="1"/>
  <c r="K34" i="1"/>
  <c r="O34" i="1" s="1"/>
  <c r="T34" i="1" s="1"/>
  <c r="K32" i="1"/>
  <c r="O32" i="1" s="1"/>
  <c r="T32" i="1" s="1"/>
  <c r="K28" i="1"/>
  <c r="O28" i="1" s="1"/>
  <c r="T28" i="1" s="1"/>
  <c r="L28" i="1"/>
  <c r="P28" i="1" s="1"/>
  <c r="U28" i="1" s="1"/>
  <c r="I20" i="1"/>
  <c r="M20" i="1" s="1"/>
  <c r="Q20" i="1" s="1"/>
  <c r="V20" i="1" s="1"/>
  <c r="I24" i="1"/>
  <c r="M24" i="1" s="1"/>
  <c r="Q24" i="1" s="1"/>
  <c r="V24" i="1" s="1"/>
  <c r="I34" i="1"/>
  <c r="M34" i="1" s="1"/>
  <c r="Q34" i="1" s="1"/>
  <c r="V34" i="1" s="1"/>
  <c r="I32" i="1"/>
  <c r="M32" i="1" s="1"/>
  <c r="Q32" i="1" s="1"/>
  <c r="V32" i="1" s="1"/>
  <c r="I28" i="1"/>
  <c r="M28" i="1" s="1"/>
  <c r="Q28" i="1" s="1"/>
  <c r="V28" i="1" s="1"/>
  <c r="L22" i="1"/>
  <c r="P22" i="1" s="1"/>
  <c r="U22" i="1" s="1"/>
  <c r="K20" i="1"/>
  <c r="O20" i="1" s="1"/>
  <c r="T20" i="1" s="1"/>
  <c r="L20" i="1"/>
  <c r="P20" i="1" s="1"/>
  <c r="U20" i="1" s="1"/>
  <c r="K30" i="1"/>
  <c r="O30" i="1" s="1"/>
  <c r="T30" i="1" s="1"/>
  <c r="K26" i="1"/>
  <c r="O26" i="1" s="1"/>
  <c r="T26" i="1" s="1"/>
  <c r="K22" i="1"/>
  <c r="O22" i="1" s="1"/>
  <c r="T22" i="1" s="1"/>
  <c r="K18" i="1"/>
  <c r="O18" i="1" s="1"/>
  <c r="T18" i="1" s="1"/>
  <c r="K16" i="1"/>
  <c r="O16" i="1" s="1"/>
  <c r="T16" i="1" s="1"/>
  <c r="L16" i="1"/>
  <c r="P16" i="1" s="1"/>
  <c r="U16" i="1" s="1"/>
</calcChain>
</file>

<file path=xl/sharedStrings.xml><?xml version="1.0" encoding="utf-8"?>
<sst xmlns="http://schemas.openxmlformats.org/spreadsheetml/2006/main" count="30" uniqueCount="26">
  <si>
    <t xml:space="preserve">factor dependent on environment </t>
  </si>
  <si>
    <t>multiply Rs/Ro by Env factor</t>
  </si>
  <si>
    <t>Rs</t>
  </si>
  <si>
    <t>hour</t>
  </si>
  <si>
    <t>min</t>
  </si>
  <si>
    <t>temp ©</t>
  </si>
  <si>
    <t>convert to `ppb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</si>
  <si>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</si>
  <si>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</si>
  <si>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</si>
  <si>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</si>
  <si>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</si>
  <si>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erase old data first.</t>
  </si>
  <si>
    <t>I have added humidity of 45% (compared to the datasheet) between 30% and 60%. We take the midpoint.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</si>
  <si>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</si>
  <si>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</si>
  <si>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>R0 can be tuned with a professional monitor or the website breezometer.com. When Rs=R0 then the concentration is 10ppm. R0 is Rs for clean air. T=20C aand humidity is 60%/</t>
  </si>
  <si>
    <t>that’s the resistance Rs when T=20C and humidity is 60% for clean air Rs/Ro=1 - this will vary with the sensor</t>
  </si>
  <si>
    <t>high concentration sensor. Measure the concentration of ozone in ppm based on Rs the concetration of the sensor, the temperature and the humidity. Then we convert to ppb</t>
  </si>
  <si>
    <t xml:space="preserve">If you are using th test code, copy Rs in the Rs column and change the temperature by hand. Ignore the time. </t>
  </si>
  <si>
    <t>12/29/29   V. Lankar - Use the data recorded in the SD file and paste them in the five first columns - overwrite the data Replace the temperature by hand.</t>
  </si>
  <si>
    <t>this is the datasheet to calibrate the high concentration sensor (metal one). We use it even for low concentraction because it does not differ significantly</t>
  </si>
  <si>
    <t>arduino</t>
  </si>
  <si>
    <t>plug in exponential ppm</t>
  </si>
  <si>
    <t>plug in linear equations</t>
  </si>
  <si>
    <t>8.14.X^2.2397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</si>
</sst>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A9" zoomScale="99" zoomScaleNormal="99" workbookViewId="0">
      <selection activeCell="G17" sqref="G17"/>
    </sheetView>
  </sheetViews>
  <sheetFormatPr defaultColWidth="10.42578125" defaultRowHeight="15" x14ac:dyDescent="0.25"/>
  <sheetData>
    <row r="1" spans="1:23" x14ac:dyDescent="0.25">
      <c r="A1" t="s">
        <v>21</v>
      </c>
    </row>
    <row r="2" spans="1:23" x14ac:dyDescent="0.25">
      <c r="A2" t="s">
        <v>19</v>
      </c>
    </row>
    <row r="3" spans="1:23" x14ac:dyDescent="0.25">
      <c r="A3" t="s">
        <v>20</v>
      </c>
    </row>
    <row r="4" spans="1:23" x14ac:dyDescent="0.25">
      <c r="A4" t="s">
        <v>18</v>
      </c>
    </row>
    <row r="5" spans="1:23" x14ac:dyDescent="0.25">
      <c r="A5" t="s">
        <v>16</v>
      </c>
    </row>
    <row r="6" spans="1:23" x14ac:dyDescent="0.25">
      <c r="A6" t="s">
        <v>14</v>
      </c>
    </row>
    <row r="7" spans="1:23" x14ac:dyDescent="0.25">
      <c r="A7" t="s">
        <v>13</v>
      </c>
    </row>
    <row r="9" spans="1:23" x14ac:dyDescent="0.25">
      <c r="A9" t="s">
        <v>15</v>
      </c>
    </row>
    <row r="11" spans="1:23" x14ac:dyDescent="0.25">
      <c r="A11" s="1" t="s">
        <v>10</v>
      </c>
      <c r="B11" s="1"/>
      <c r="C11" s="1"/>
      <c r="D11" s="1"/>
      <c r="E11" s="1" t="s">
        <v>11</v>
      </c>
      <c r="F11" s="1"/>
      <c r="G11" s="1"/>
      <c r="H11" s="1"/>
      <c r="I11" s="1" t="s">
        <v>12</v>
      </c>
      <c r="J11" s="1"/>
    </row>
    <row r="12" spans="1:23" x14ac:dyDescent="0.25">
      <c r="A12" s="2" t="s">
        <v>8</v>
      </c>
      <c r="B12" s="2">
        <v>235000</v>
      </c>
      <c r="C12" s="1"/>
      <c r="D12" s="2" t="s">
        <v>17</v>
      </c>
      <c r="E12" s="2"/>
      <c r="F12" s="2"/>
      <c r="H12" s="1"/>
      <c r="I12" s="1"/>
      <c r="J12" s="1"/>
    </row>
    <row r="13" spans="1:23" s="3" customFormat="1" x14ac:dyDescent="0.25">
      <c r="G13" s="3" t="s">
        <v>0</v>
      </c>
      <c r="O13" s="3" t="s">
        <v>23</v>
      </c>
    </row>
    <row r="14" spans="1:23" s="3" customFormat="1" x14ac:dyDescent="0.25">
      <c r="A14" s="3" t="s">
        <v>22</v>
      </c>
      <c r="B14" s="3" t="s">
        <v>22</v>
      </c>
      <c r="C14" s="3" t="s">
        <v>22</v>
      </c>
      <c r="D14" s="3" t="s">
        <v>22</v>
      </c>
      <c r="E14" s="3" t="s">
        <v>22</v>
      </c>
      <c r="G14" s="3" t="s">
        <v>24</v>
      </c>
      <c r="K14" s="3" t="s">
        <v>1</v>
      </c>
      <c r="O14" s="3" t="s">
        <v>25</v>
      </c>
      <c r="T14" s="3" t="s">
        <v>6</v>
      </c>
    </row>
    <row r="15" spans="1:23" s="3" customFormat="1" x14ac:dyDescent="0.25">
      <c r="A15" s="3" t="s">
        <v>9</v>
      </c>
      <c r="B15" s="3" t="s">
        <v>3</v>
      </c>
      <c r="C15" s="3" t="s">
        <v>4</v>
      </c>
      <c r="D15" s="3" t="s">
        <v>2</v>
      </c>
      <c r="E15" s="3" t="s">
        <v>5</v>
      </c>
      <c r="F15" s="3" t="s">
        <v>7</v>
      </c>
      <c r="G15" s="4">
        <v>0.85</v>
      </c>
      <c r="H15" s="4">
        <v>0.6</v>
      </c>
      <c r="I15" s="4">
        <v>0.45</v>
      </c>
      <c r="J15" s="4">
        <v>0.3</v>
      </c>
      <c r="K15" s="4">
        <v>0.85</v>
      </c>
      <c r="L15" s="4">
        <v>0.6</v>
      </c>
      <c r="M15" s="4">
        <v>0.45</v>
      </c>
      <c r="N15" s="4">
        <v>0.3</v>
      </c>
      <c r="O15" s="4">
        <v>0.85</v>
      </c>
      <c r="P15" s="4">
        <v>0.6</v>
      </c>
      <c r="Q15" s="4">
        <v>0.45</v>
      </c>
      <c r="R15" s="4">
        <v>0.3</v>
      </c>
      <c r="T15" s="4">
        <v>0.85</v>
      </c>
      <c r="U15" s="4">
        <v>0.6</v>
      </c>
      <c r="V15" s="4">
        <v>0.45</v>
      </c>
      <c r="W15" s="4">
        <v>0.3</v>
      </c>
    </row>
    <row r="16" spans="1:23" x14ac:dyDescent="0.25">
      <c r="A16">
        <v>3</v>
      </c>
      <c r="B16">
        <v>14</v>
      </c>
      <c r="C16">
        <v>35</v>
      </c>
      <c r="D16">
        <v>14094.12</v>
      </c>
      <c r="E16">
        <v>21</v>
      </c>
      <c r="F16">
        <f>D16/235000</f>
        <v>5.9974978723404258E-2</v>
      </c>
      <c r="G16">
        <f>-0.0103*E16+1.1507</f>
        <v>0.93440000000000012</v>
      </c>
      <c r="H16">
        <f>-0.0119*E16+1.3261</f>
        <v>1.0762</v>
      </c>
      <c r="I16">
        <f>(H16+J16)/2</f>
        <v>1.1712</v>
      </c>
      <c r="J16">
        <f>-0.0141*E16+1.5623</f>
        <v>1.2662</v>
      </c>
      <c r="K16">
        <f>F16*G16</f>
        <v>5.6040620119148947E-2</v>
      </c>
      <c r="L16">
        <f>H16*F16</f>
        <v>6.4545072102127662E-2</v>
      </c>
      <c r="M16">
        <f>F16*I16</f>
        <v>7.024269508085107E-2</v>
      </c>
      <c r="N16">
        <f>J16*F16</f>
        <v>7.5940318059574477E-2</v>
      </c>
      <c r="O16">
        <f>8.1399*(K16^2.3297)</f>
        <v>9.8856755111422171E-3</v>
      </c>
      <c r="P16">
        <f>8.1399*(L16^2.3297)</f>
        <v>1.3739062873195505E-2</v>
      </c>
      <c r="Q16">
        <f>8.1399*(M16^2.3297)</f>
        <v>1.6731921048204815E-2</v>
      </c>
      <c r="R16">
        <f>8.1399*(N16^2.3297)</f>
        <v>2.0065761558164318E-2</v>
      </c>
      <c r="T16">
        <f>O16*1000</f>
        <v>9.8856755111422174</v>
      </c>
      <c r="U16">
        <f>P16*1000</f>
        <v>13.739062873195506</v>
      </c>
      <c r="V16">
        <f>Q16*1000</f>
        <v>16.731921048204814</v>
      </c>
      <c r="W16">
        <f>R16*1000</f>
        <v>20.065761558164319</v>
      </c>
    </row>
    <row r="17" spans="1:23" x14ac:dyDescent="0.25">
      <c r="A17">
        <v>4</v>
      </c>
      <c r="B17">
        <v>14</v>
      </c>
      <c r="C17">
        <v>36</v>
      </c>
      <c r="D17">
        <v>14380.95</v>
      </c>
      <c r="E17">
        <v>21</v>
      </c>
      <c r="F17">
        <f>D17/235000</f>
        <v>6.1195531914893617E-2</v>
      </c>
      <c r="G17">
        <f>-0.0103*E17+1.1507</f>
        <v>0.93440000000000012</v>
      </c>
      <c r="H17">
        <f>-0.0119*E17+1.3261</f>
        <v>1.0762</v>
      </c>
      <c r="I17">
        <f t="shared" ref="I17:I35" si="0">(H17+J17)/2</f>
        <v>1.1712</v>
      </c>
      <c r="J17">
        <f>-0.0141*E17+1.5623</f>
        <v>1.2662</v>
      </c>
      <c r="K17">
        <f>F17*G17</f>
        <v>5.7181105021276601E-2</v>
      </c>
      <c r="L17">
        <f>H17*F17</f>
        <v>6.5858631446808508E-2</v>
      </c>
      <c r="M17">
        <f>F17*I17</f>
        <v>7.167220697872341E-2</v>
      </c>
      <c r="N17">
        <f>J17*F17</f>
        <v>7.7485782510638299E-2</v>
      </c>
      <c r="O17">
        <f>8.1399*(K17^2.3297)</f>
        <v>1.0360729158127165E-2</v>
      </c>
      <c r="P17">
        <f>8.1399*(L17^2.3297)</f>
        <v>1.4399290079390028E-2</v>
      </c>
      <c r="Q17">
        <f>8.1399*(M17^2.3297)</f>
        <v>1.7535969300249407E-2</v>
      </c>
      <c r="R17">
        <f>8.1399*(N17^2.3297)</f>
        <v>2.1030016676288742E-2</v>
      </c>
      <c r="T17">
        <f t="shared" ref="T17:T35" si="1">O17*1000</f>
        <v>10.360729158127166</v>
      </c>
      <c r="U17">
        <f t="shared" ref="U17:U35" si="2">P17*1000</f>
        <v>14.399290079390028</v>
      </c>
      <c r="V17">
        <f t="shared" ref="V17:V35" si="3">Q17*1000</f>
        <v>17.535969300249405</v>
      </c>
      <c r="W17">
        <f t="shared" ref="W17:W35" si="4">R17*1000</f>
        <v>21.030016676288742</v>
      </c>
    </row>
    <row r="18" spans="1:23" x14ac:dyDescent="0.25">
      <c r="A18">
        <v>5</v>
      </c>
      <c r="B18">
        <v>14</v>
      </c>
      <c r="C18">
        <v>37</v>
      </c>
      <c r="D18">
        <v>14674.7</v>
      </c>
      <c r="E18">
        <v>21</v>
      </c>
      <c r="F18">
        <f>D18/235000</f>
        <v>6.2445531914893618E-2</v>
      </c>
      <c r="G18">
        <f>-0.0103*E18+1.1507</f>
        <v>0.93440000000000012</v>
      </c>
      <c r="H18">
        <f>-0.0119*E18+1.3261</f>
        <v>1.0762</v>
      </c>
      <c r="I18">
        <f t="shared" si="0"/>
        <v>1.1712</v>
      </c>
      <c r="J18">
        <f>-0.0141*E18+1.5623</f>
        <v>1.2662</v>
      </c>
      <c r="K18">
        <f>F18*G18</f>
        <v>5.8349105021276604E-2</v>
      </c>
      <c r="L18">
        <f>H18*F18</f>
        <v>6.7203881446808514E-2</v>
      </c>
      <c r="M18">
        <f>F18*I18</f>
        <v>7.3136206978723403E-2</v>
      </c>
      <c r="N18">
        <f>J18*F18</f>
        <v>7.9068532510638292E-2</v>
      </c>
      <c r="O18">
        <f>8.1399*(K18^2.3297)</f>
        <v>1.0860478073462149E-2</v>
      </c>
      <c r="P18">
        <f>8.1399*(L18^2.3297)</f>
        <v>1.5093838647250645E-2</v>
      </c>
      <c r="Q18">
        <f>8.1399*(M18^2.3297)</f>
        <v>1.8381815331295678E-2</v>
      </c>
      <c r="R18">
        <f>8.1399*(N18^2.3297)</f>
        <v>2.2044397793973675E-2</v>
      </c>
      <c r="T18">
        <f t="shared" si="1"/>
        <v>10.860478073462149</v>
      </c>
      <c r="U18">
        <f t="shared" si="2"/>
        <v>15.093838647250646</v>
      </c>
      <c r="V18">
        <f t="shared" si="3"/>
        <v>18.381815331295677</v>
      </c>
      <c r="W18">
        <f t="shared" si="4"/>
        <v>22.044397793973676</v>
      </c>
    </row>
    <row r="19" spans="1:23" x14ac:dyDescent="0.25">
      <c r="A19">
        <v>6</v>
      </c>
      <c r="B19">
        <v>14</v>
      </c>
      <c r="C19">
        <v>38</v>
      </c>
      <c r="D19">
        <v>14914.84</v>
      </c>
      <c r="E19">
        <v>21</v>
      </c>
      <c r="F19">
        <f>D19/235000</f>
        <v>6.3467404255319146E-2</v>
      </c>
      <c r="G19">
        <f>-0.0103*E19+1.1507</f>
        <v>0.93440000000000012</v>
      </c>
      <c r="H19">
        <f>-0.0119*E19+1.3261</f>
        <v>1.0762</v>
      </c>
      <c r="I19">
        <f t="shared" si="0"/>
        <v>1.1712</v>
      </c>
      <c r="J19">
        <f>-0.0141*E19+1.5623</f>
        <v>1.2662</v>
      </c>
      <c r="K19">
        <f>F19*G19</f>
        <v>5.9303942536170218E-2</v>
      </c>
      <c r="L19">
        <f>H19*F19</f>
        <v>6.8303620459574471E-2</v>
      </c>
      <c r="M19">
        <f>F19*I19</f>
        <v>7.4333023863829784E-2</v>
      </c>
      <c r="N19">
        <f>J19*F19</f>
        <v>8.0362427268085096E-2</v>
      </c>
      <c r="O19">
        <f>8.1399*(K19^2.3297)</f>
        <v>1.1279032652788012E-2</v>
      </c>
      <c r="P19">
        <f>8.1399*(L19^2.3297)</f>
        <v>1.5675543728986392E-2</v>
      </c>
      <c r="Q19">
        <f>8.1399*(M19^2.3297)</f>
        <v>1.9090236538096519E-2</v>
      </c>
      <c r="R19">
        <f>8.1399*(N19^2.3297)</f>
        <v>2.2893972148135391E-2</v>
      </c>
      <c r="T19">
        <f t="shared" si="1"/>
        <v>11.279032652788013</v>
      </c>
      <c r="U19">
        <f t="shared" si="2"/>
        <v>15.675543728986392</v>
      </c>
      <c r="V19">
        <f t="shared" si="3"/>
        <v>19.090236538096519</v>
      </c>
      <c r="W19">
        <f t="shared" si="4"/>
        <v>22.89397214813539</v>
      </c>
    </row>
    <row r="20" spans="1:23" x14ac:dyDescent="0.25">
      <c r="A20">
        <v>7</v>
      </c>
      <c r="B20">
        <v>14</v>
      </c>
      <c r="C20">
        <v>39</v>
      </c>
      <c r="D20">
        <v>15346.53</v>
      </c>
      <c r="E20">
        <v>21</v>
      </c>
      <c r="F20">
        <f>D20/235000</f>
        <v>6.5304382978723402E-2</v>
      </c>
      <c r="G20">
        <f>-0.0103*E20+1.1507</f>
        <v>0.93440000000000012</v>
      </c>
      <c r="H20">
        <f>-0.0119*E20+1.3261</f>
        <v>1.0762</v>
      </c>
      <c r="I20">
        <f t="shared" si="0"/>
        <v>1.1712</v>
      </c>
      <c r="J20">
        <f>-0.0141*E20+1.5623</f>
        <v>1.2662</v>
      </c>
      <c r="K20">
        <f>F20*G20</f>
        <v>6.1020415455319152E-2</v>
      </c>
      <c r="L20">
        <f>H20*F20</f>
        <v>7.0280576961702132E-2</v>
      </c>
      <c r="M20">
        <f>F20*I20</f>
        <v>7.6484493344680854E-2</v>
      </c>
      <c r="N20">
        <f>J20*F20</f>
        <v>8.2688409727659576E-2</v>
      </c>
      <c r="O20">
        <f>8.1399*(K20^2.3297)</f>
        <v>1.2054259879507822E-2</v>
      </c>
      <c r="P20">
        <f>8.1399*(L20^2.3297)</f>
        <v>1.6752950689887709E-2</v>
      </c>
      <c r="Q20">
        <f>8.1399*(M20^2.3297)</f>
        <v>2.0402341182566702E-2</v>
      </c>
      <c r="R20">
        <f>8.1399*(N20^2.3297)</f>
        <v>2.4467514054019694E-2</v>
      </c>
      <c r="T20">
        <f t="shared" si="1"/>
        <v>12.054259879507821</v>
      </c>
      <c r="U20">
        <f t="shared" si="2"/>
        <v>16.752950689887708</v>
      </c>
      <c r="V20">
        <f t="shared" si="3"/>
        <v>20.402341182566701</v>
      </c>
      <c r="W20">
        <f t="shared" si="4"/>
        <v>24.467514054019695</v>
      </c>
    </row>
    <row r="21" spans="1:23" x14ac:dyDescent="0.25">
      <c r="A21">
        <v>8</v>
      </c>
      <c r="B21">
        <v>14</v>
      </c>
      <c r="C21">
        <v>40</v>
      </c>
      <c r="D21">
        <v>15346.53</v>
      </c>
      <c r="E21">
        <v>21</v>
      </c>
      <c r="F21">
        <f>D21/235000</f>
        <v>6.5304382978723402E-2</v>
      </c>
      <c r="G21">
        <f>-0.0103*E21+1.1507</f>
        <v>0.93440000000000012</v>
      </c>
      <c r="H21">
        <f>-0.0119*E21+1.3261</f>
        <v>1.0762</v>
      </c>
      <c r="I21">
        <f t="shared" si="0"/>
        <v>1.1712</v>
      </c>
      <c r="J21">
        <f>-0.0141*E21+1.5623</f>
        <v>1.2662</v>
      </c>
      <c r="K21">
        <f>F21*G21</f>
        <v>6.1020415455319152E-2</v>
      </c>
      <c r="L21">
        <f>H21*F21</f>
        <v>7.0280576961702132E-2</v>
      </c>
      <c r="M21">
        <f>F21*I21</f>
        <v>7.6484493344680854E-2</v>
      </c>
      <c r="N21">
        <f>J21*F21</f>
        <v>8.2688409727659576E-2</v>
      </c>
      <c r="O21">
        <f>8.1399*(K21^2.3297)</f>
        <v>1.2054259879507822E-2</v>
      </c>
      <c r="P21">
        <f>8.1399*(L21^2.3297)</f>
        <v>1.6752950689887709E-2</v>
      </c>
      <c r="Q21">
        <f>8.1399*(M21^2.3297)</f>
        <v>2.0402341182566702E-2</v>
      </c>
      <c r="R21">
        <f>8.1399*(N21^2.3297)</f>
        <v>2.4467514054019694E-2</v>
      </c>
      <c r="T21">
        <f t="shared" si="1"/>
        <v>12.054259879507821</v>
      </c>
      <c r="U21">
        <f t="shared" si="2"/>
        <v>16.752950689887708</v>
      </c>
      <c r="V21">
        <f t="shared" si="3"/>
        <v>20.402341182566701</v>
      </c>
      <c r="W21">
        <f t="shared" si="4"/>
        <v>24.467514054019695</v>
      </c>
    </row>
    <row r="22" spans="1:23" x14ac:dyDescent="0.25">
      <c r="A22">
        <v>9</v>
      </c>
      <c r="B22">
        <v>14</v>
      </c>
      <c r="C22">
        <v>41</v>
      </c>
      <c r="D22">
        <v>14975.61</v>
      </c>
      <c r="E22">
        <v>21</v>
      </c>
      <c r="F22">
        <f>D22/235000</f>
        <v>6.3726000000000005E-2</v>
      </c>
      <c r="G22">
        <f>-0.0103*E22+1.1507</f>
        <v>0.93440000000000012</v>
      </c>
      <c r="H22">
        <f>-0.0119*E22+1.3261</f>
        <v>1.0762</v>
      </c>
      <c r="I22">
        <f t="shared" si="0"/>
        <v>1.1712</v>
      </c>
      <c r="J22">
        <f>-0.0141*E22+1.5623</f>
        <v>1.2662</v>
      </c>
      <c r="K22">
        <f>F22*G22</f>
        <v>5.9545574400000009E-2</v>
      </c>
      <c r="L22">
        <f>H22*F22</f>
        <v>6.8581921200000007E-2</v>
      </c>
      <c r="M22">
        <f>F22*I22</f>
        <v>7.4635891200000012E-2</v>
      </c>
      <c r="N22">
        <f>J22*F22</f>
        <v>8.0689861200000004E-2</v>
      </c>
      <c r="O22">
        <f>8.1399*(K22^2.3297)</f>
        <v>1.1386386568420436E-2</v>
      </c>
      <c r="P22">
        <f>8.1399*(L22^2.3297)</f>
        <v>1.5824743669333924E-2</v>
      </c>
      <c r="Q22">
        <f>8.1399*(M22^2.3297)</f>
        <v>1.9271937549681713E-2</v>
      </c>
      <c r="R22">
        <f>8.1399*(N22^2.3297)</f>
        <v>2.3111877143194896E-2</v>
      </c>
      <c r="T22">
        <f t="shared" si="1"/>
        <v>11.386386568420436</v>
      </c>
      <c r="U22">
        <f t="shared" si="2"/>
        <v>15.824743669333923</v>
      </c>
      <c r="V22">
        <f t="shared" si="3"/>
        <v>19.271937549681713</v>
      </c>
      <c r="W22">
        <f t="shared" si="4"/>
        <v>23.111877143194896</v>
      </c>
    </row>
    <row r="23" spans="1:23" x14ac:dyDescent="0.25">
      <c r="A23">
        <v>10</v>
      </c>
      <c r="B23">
        <v>14</v>
      </c>
      <c r="C23">
        <v>42</v>
      </c>
      <c r="D23">
        <v>14734.3</v>
      </c>
      <c r="E23">
        <v>21</v>
      </c>
      <c r="F23">
        <f>D23/235000</f>
        <v>6.2699148936170207E-2</v>
      </c>
      <c r="G23">
        <f>-0.0103*E23+1.1507</f>
        <v>0.93440000000000012</v>
      </c>
      <c r="H23">
        <f>-0.0119*E23+1.3261</f>
        <v>1.0762</v>
      </c>
      <c r="I23">
        <f t="shared" si="0"/>
        <v>1.1712</v>
      </c>
      <c r="J23">
        <f>-0.0141*E23+1.5623</f>
        <v>1.2662</v>
      </c>
      <c r="K23">
        <f>F23*G23</f>
        <v>5.8586084765957447E-2</v>
      </c>
      <c r="L23">
        <f>H23*F23</f>
        <v>6.7476824085106385E-2</v>
      </c>
      <c r="M23">
        <f>F23*I23</f>
        <v>7.3433243234042545E-2</v>
      </c>
      <c r="N23">
        <f>J23*F23</f>
        <v>7.9389662382978718E-2</v>
      </c>
      <c r="O23">
        <f>8.1399*(K23^2.3297)</f>
        <v>1.0963516117766641E-2</v>
      </c>
      <c r="P23">
        <f>8.1399*(L23^2.3297)</f>
        <v>1.5237040410998107E-2</v>
      </c>
      <c r="Q23">
        <f>8.1399*(M23^2.3297)</f>
        <v>1.8556211549371135E-2</v>
      </c>
      <c r="R23">
        <f>8.1399*(N23^2.3297)</f>
        <v>2.2253542513128517E-2</v>
      </c>
      <c r="T23">
        <f t="shared" si="1"/>
        <v>10.963516117766641</v>
      </c>
      <c r="U23">
        <f t="shared" si="2"/>
        <v>15.237040410998107</v>
      </c>
      <c r="V23">
        <f t="shared" si="3"/>
        <v>18.556211549371135</v>
      </c>
      <c r="W23">
        <f t="shared" si="4"/>
        <v>22.253542513128515</v>
      </c>
    </row>
    <row r="24" spans="1:23" x14ac:dyDescent="0.25">
      <c r="A24">
        <v>11</v>
      </c>
      <c r="B24">
        <v>14</v>
      </c>
      <c r="C24">
        <v>43</v>
      </c>
      <c r="D24">
        <v>14439.14</v>
      </c>
      <c r="E24">
        <v>21</v>
      </c>
      <c r="F24">
        <f>D24/235000</f>
        <v>6.1443148936170207E-2</v>
      </c>
      <c r="G24">
        <f>-0.0103*E24+1.1507</f>
        <v>0.93440000000000012</v>
      </c>
      <c r="H24">
        <f>-0.0119*E24+1.3261</f>
        <v>1.0762</v>
      </c>
      <c r="I24">
        <f t="shared" si="0"/>
        <v>1.1712</v>
      </c>
      <c r="J24">
        <f>-0.0141*E24+1.5623</f>
        <v>1.2662</v>
      </c>
      <c r="K24">
        <f>F24*G24</f>
        <v>5.7412478365957448E-2</v>
      </c>
      <c r="L24">
        <f>H24*F24</f>
        <v>6.6125116885106375E-2</v>
      </c>
      <c r="M24">
        <f>F24*I24</f>
        <v>7.1962216034042542E-2</v>
      </c>
      <c r="N24">
        <f>J24*F24</f>
        <v>7.7799315182978709E-2</v>
      </c>
      <c r="O24">
        <f>8.1399*(K24^2.3297)</f>
        <v>1.0458659752236506E-2</v>
      </c>
      <c r="P24">
        <f>8.1399*(L24^2.3297)</f>
        <v>1.4535393534147484E-2</v>
      </c>
      <c r="Q24">
        <f>8.1399*(M24^2.3297)</f>
        <v>1.7701720944332252E-2</v>
      </c>
      <c r="R24">
        <f>8.1399*(N24^2.3297)</f>
        <v>2.1228794387375113E-2</v>
      </c>
      <c r="T24">
        <f t="shared" si="1"/>
        <v>10.458659752236507</v>
      </c>
      <c r="U24">
        <f t="shared" si="2"/>
        <v>14.535393534147484</v>
      </c>
      <c r="V24">
        <f t="shared" si="3"/>
        <v>17.701720944332251</v>
      </c>
      <c r="W24">
        <f t="shared" si="4"/>
        <v>21.228794387375114</v>
      </c>
    </row>
    <row r="25" spans="1:23" x14ac:dyDescent="0.25">
      <c r="A25">
        <v>12</v>
      </c>
      <c r="B25">
        <v>14</v>
      </c>
      <c r="C25">
        <v>44</v>
      </c>
      <c r="D25">
        <v>14208.04</v>
      </c>
      <c r="E25">
        <v>21</v>
      </c>
      <c r="F25">
        <f>D25/235000</f>
        <v>6.0459744680851066E-2</v>
      </c>
      <c r="G25">
        <f>-0.0103*E25+1.1507</f>
        <v>0.93440000000000012</v>
      </c>
      <c r="H25">
        <f>-0.0119*E25+1.3261</f>
        <v>1.0762</v>
      </c>
      <c r="I25">
        <f t="shared" si="0"/>
        <v>1.1712</v>
      </c>
      <c r="J25">
        <f>-0.0141*E25+1.5623</f>
        <v>1.2662</v>
      </c>
      <c r="K25">
        <f>F25*G25</f>
        <v>5.6493585429787246E-2</v>
      </c>
      <c r="L25">
        <f>H25*F25</f>
        <v>6.5066777225531919E-2</v>
      </c>
      <c r="M25">
        <f>F25*I25</f>
        <v>7.0810452970212767E-2</v>
      </c>
      <c r="N25">
        <f>J25*F25</f>
        <v>7.6554128714893616E-2</v>
      </c>
      <c r="O25">
        <f>8.1399*(K25^2.3297)</f>
        <v>1.0072829034312848E-2</v>
      </c>
      <c r="P25">
        <f>8.1399*(L25^2.3297)</f>
        <v>1.3999167912945518E-2</v>
      </c>
      <c r="Q25">
        <f>8.1399*(M25^2.3297)</f>
        <v>1.7048686247513142E-2</v>
      </c>
      <c r="R25">
        <f>8.1399*(N25^2.3297)</f>
        <v>2.0445642322658296E-2</v>
      </c>
      <c r="T25">
        <f t="shared" si="1"/>
        <v>10.072829034312848</v>
      </c>
      <c r="U25">
        <f t="shared" si="2"/>
        <v>13.999167912945518</v>
      </c>
      <c r="V25">
        <f t="shared" si="3"/>
        <v>17.048686247513142</v>
      </c>
      <c r="W25">
        <f t="shared" si="4"/>
        <v>20.445642322658294</v>
      </c>
    </row>
    <row r="26" spans="1:23" x14ac:dyDescent="0.25">
      <c r="A26">
        <v>13</v>
      </c>
      <c r="B26">
        <v>14</v>
      </c>
      <c r="C26">
        <v>45</v>
      </c>
      <c r="D26">
        <v>14615.39</v>
      </c>
      <c r="E26">
        <v>21</v>
      </c>
      <c r="F26">
        <f>D26/235000</f>
        <v>6.2193148936170208E-2</v>
      </c>
      <c r="G26">
        <f>-0.0103*E26+1.1507</f>
        <v>0.93440000000000012</v>
      </c>
      <c r="H26">
        <f>-0.0119*E26+1.3261</f>
        <v>1.0762</v>
      </c>
      <c r="I26">
        <f t="shared" si="0"/>
        <v>1.1712</v>
      </c>
      <c r="J26">
        <f>-0.0141*E26+1.5623</f>
        <v>1.2662</v>
      </c>
      <c r="K26">
        <f>F26*G26</f>
        <v>5.8113278365957449E-2</v>
      </c>
      <c r="L26">
        <f>H26*F26</f>
        <v>6.6932266885106381E-2</v>
      </c>
      <c r="M26">
        <f>F26*I26</f>
        <v>7.2840616034042543E-2</v>
      </c>
      <c r="N26">
        <f>J26*F26</f>
        <v>7.874896518297872E-2</v>
      </c>
      <c r="O26">
        <f>8.1399*(K26^2.3297)</f>
        <v>1.0758492299545713E-2</v>
      </c>
      <c r="P26">
        <f>8.1399*(L26^2.3297)</f>
        <v>1.4952099323677864E-2</v>
      </c>
      <c r="Q26">
        <f>8.1399*(M26^2.3297)</f>
        <v>1.8209200125052422E-2</v>
      </c>
      <c r="R26">
        <f>8.1399*(N26^2.3297)</f>
        <v>2.1837388953816504E-2</v>
      </c>
      <c r="T26">
        <f t="shared" si="1"/>
        <v>10.758492299545713</v>
      </c>
      <c r="U26">
        <f t="shared" si="2"/>
        <v>14.952099323677864</v>
      </c>
      <c r="V26">
        <f t="shared" si="3"/>
        <v>18.209200125052423</v>
      </c>
      <c r="W26">
        <f t="shared" si="4"/>
        <v>21.837388953816504</v>
      </c>
    </row>
    <row r="27" spans="1:23" x14ac:dyDescent="0.25">
      <c r="A27">
        <v>14</v>
      </c>
      <c r="B27">
        <v>14</v>
      </c>
      <c r="C27">
        <v>46</v>
      </c>
      <c r="D27">
        <v>14150.94</v>
      </c>
      <c r="E27">
        <v>21</v>
      </c>
      <c r="F27">
        <f>D27/235000</f>
        <v>6.0216765957446808E-2</v>
      </c>
      <c r="G27">
        <f>-0.0103*E27+1.1507</f>
        <v>0.93440000000000012</v>
      </c>
      <c r="H27">
        <f>-0.0119*E27+1.3261</f>
        <v>1.0762</v>
      </c>
      <c r="I27">
        <f t="shared" si="0"/>
        <v>1.1712</v>
      </c>
      <c r="J27">
        <f>-0.0141*E27+1.5623</f>
        <v>1.2662</v>
      </c>
      <c r="K27">
        <f>F27*G27</f>
        <v>5.6266546110638305E-2</v>
      </c>
      <c r="L27">
        <f>H27*F27</f>
        <v>6.4805283523404256E-2</v>
      </c>
      <c r="M27">
        <f>F27*I27</f>
        <v>7.0525876289361702E-2</v>
      </c>
      <c r="N27">
        <f>J27*F27</f>
        <v>7.6246469055319149E-2</v>
      </c>
      <c r="O27">
        <f>8.1399*(K27^2.3297)</f>
        <v>9.978771854051962E-3</v>
      </c>
      <c r="P27">
        <f>8.1399*(L27^2.3297)</f>
        <v>1.3868447709574155E-2</v>
      </c>
      <c r="Q27">
        <f>8.1399*(M27^2.3297)</f>
        <v>1.6889490519070696E-2</v>
      </c>
      <c r="R27">
        <f>8.1399*(N27^2.3297)</f>
        <v>2.0254726795457246E-2</v>
      </c>
      <c r="T27">
        <f t="shared" si="1"/>
        <v>9.9787718540519617</v>
      </c>
      <c r="U27">
        <f t="shared" si="2"/>
        <v>13.868447709574156</v>
      </c>
      <c r="V27">
        <f t="shared" si="3"/>
        <v>16.889490519070698</v>
      </c>
      <c r="W27">
        <f t="shared" si="4"/>
        <v>20.254726795457245</v>
      </c>
    </row>
    <row r="28" spans="1:23" x14ac:dyDescent="0.25">
      <c r="A28">
        <v>12</v>
      </c>
      <c r="B28">
        <v>14</v>
      </c>
      <c r="C28">
        <v>23</v>
      </c>
      <c r="D28">
        <v>15283.95</v>
      </c>
      <c r="E28">
        <v>17</v>
      </c>
      <c r="F28">
        <f>D28/235000</f>
        <v>6.5038085106382981E-2</v>
      </c>
      <c r="G28">
        <f>-0.0103*E28+1.1507</f>
        <v>0.97560000000000002</v>
      </c>
      <c r="H28">
        <f>-0.0119*E28+1.3261</f>
        <v>1.1238000000000001</v>
      </c>
      <c r="I28">
        <f t="shared" si="0"/>
        <v>1.2232000000000001</v>
      </c>
      <c r="J28">
        <f>-0.0141*E28+1.5623</f>
        <v>1.3226</v>
      </c>
      <c r="K28">
        <f>F28*G28</f>
        <v>6.3451155829787234E-2</v>
      </c>
      <c r="L28">
        <f>H28*F28</f>
        <v>7.3089800042553207E-2</v>
      </c>
      <c r="M28">
        <f>F28*I28</f>
        <v>7.9554585702127673E-2</v>
      </c>
      <c r="N28">
        <f>J28*F28</f>
        <v>8.6019371361702138E-2</v>
      </c>
      <c r="O28">
        <f>8.1399*(K28^2.3297)</f>
        <v>1.3202691040660939E-2</v>
      </c>
      <c r="P28">
        <f>8.1399*(L28^2.3297)</f>
        <v>1.835465371420639E-2</v>
      </c>
      <c r="Q28">
        <f>8.1399*(M28^2.3297)</f>
        <v>2.236139168552365E-2</v>
      </c>
      <c r="R28">
        <f>8.1399*(N28^2.3297)</f>
        <v>2.6825509951204324E-2</v>
      </c>
      <c r="T28">
        <f t="shared" si="1"/>
        <v>13.202691040660939</v>
      </c>
      <c r="U28">
        <f t="shared" si="2"/>
        <v>18.354653714206389</v>
      </c>
      <c r="V28">
        <f t="shared" si="3"/>
        <v>22.36139168552365</v>
      </c>
      <c r="W28">
        <f t="shared" si="4"/>
        <v>26.825509951204324</v>
      </c>
    </row>
    <row r="29" spans="1:23" x14ac:dyDescent="0.25">
      <c r="A29">
        <v>13</v>
      </c>
      <c r="B29">
        <v>14</v>
      </c>
      <c r="C29">
        <v>24</v>
      </c>
      <c r="D29">
        <v>15664.16</v>
      </c>
      <c r="E29">
        <v>17</v>
      </c>
      <c r="F29">
        <f>D29/235000</f>
        <v>6.6655999999999993E-2</v>
      </c>
      <c r="G29">
        <f>-0.0103*E29+1.1507</f>
        <v>0.97560000000000002</v>
      </c>
      <c r="H29">
        <f>-0.0119*E29+1.3261</f>
        <v>1.1238000000000001</v>
      </c>
      <c r="I29">
        <f t="shared" si="0"/>
        <v>1.2232000000000001</v>
      </c>
      <c r="J29">
        <f>-0.0141*E29+1.5623</f>
        <v>1.3226</v>
      </c>
      <c r="K29">
        <f>F29*G29</f>
        <v>6.5029593599999991E-2</v>
      </c>
      <c r="L29">
        <f>H29*F29</f>
        <v>7.4908012800000007E-2</v>
      </c>
      <c r="M29">
        <f>F29*I29</f>
        <v>8.153361919999999E-2</v>
      </c>
      <c r="N29">
        <f>J29*F29</f>
        <v>8.8159225599999988E-2</v>
      </c>
      <c r="O29">
        <f>8.1399*(K29^2.3297)</f>
        <v>1.3980537193271088E-2</v>
      </c>
      <c r="P29">
        <f>8.1399*(L29^2.3297)</f>
        <v>1.943603149772925E-2</v>
      </c>
      <c r="Q29">
        <f>8.1399*(M29^2.3297)</f>
        <v>2.3678829353043451E-2</v>
      </c>
      <c r="R29">
        <f>8.1399*(N29^2.3297)</f>
        <v>2.84059543956806E-2</v>
      </c>
      <c r="T29">
        <f t="shared" si="1"/>
        <v>13.980537193271088</v>
      </c>
      <c r="U29">
        <f t="shared" si="2"/>
        <v>19.43603149772925</v>
      </c>
      <c r="V29">
        <f t="shared" si="3"/>
        <v>23.678829353043451</v>
      </c>
      <c r="W29">
        <f t="shared" si="4"/>
        <v>28.405954395680599</v>
      </c>
    </row>
    <row r="30" spans="1:23" x14ac:dyDescent="0.25">
      <c r="A30">
        <v>14</v>
      </c>
      <c r="B30">
        <v>14</v>
      </c>
      <c r="C30">
        <v>25</v>
      </c>
      <c r="D30">
        <v>15858.59</v>
      </c>
      <c r="E30">
        <v>17</v>
      </c>
      <c r="F30">
        <f>D30/235000</f>
        <v>6.7483361702127653E-2</v>
      </c>
      <c r="G30">
        <f>-0.0103*E30+1.1507</f>
        <v>0.97560000000000002</v>
      </c>
      <c r="H30">
        <f>-0.0119*E30+1.3261</f>
        <v>1.1238000000000001</v>
      </c>
      <c r="I30">
        <f t="shared" si="0"/>
        <v>1.2232000000000001</v>
      </c>
      <c r="J30">
        <f>-0.0141*E30+1.5623</f>
        <v>1.3226</v>
      </c>
      <c r="K30">
        <f>F30*G30</f>
        <v>6.5836767676595742E-2</v>
      </c>
      <c r="L30">
        <f>H30*F30</f>
        <v>7.5837801880851069E-2</v>
      </c>
      <c r="M30">
        <f>F30*I30</f>
        <v>8.2545648034042546E-2</v>
      </c>
      <c r="N30">
        <f>J30*F30</f>
        <v>8.9253494187234036E-2</v>
      </c>
      <c r="O30">
        <f>8.1399*(K30^2.3297)</f>
        <v>1.4388155916523086E-2</v>
      </c>
      <c r="P30">
        <f>8.1399*(L30^2.3297)</f>
        <v>2.000271146393276E-2</v>
      </c>
      <c r="Q30">
        <f>8.1399*(M30^2.3297)</f>
        <v>2.4369212995356951E-2</v>
      </c>
      <c r="R30">
        <f>8.1399*(N30^2.3297)</f>
        <v>2.9234162833128536E-2</v>
      </c>
      <c r="T30">
        <f t="shared" si="1"/>
        <v>14.388155916523086</v>
      </c>
      <c r="U30">
        <f t="shared" si="2"/>
        <v>20.002711463932759</v>
      </c>
      <c r="V30">
        <f t="shared" si="3"/>
        <v>24.36921299535695</v>
      </c>
      <c r="W30">
        <f t="shared" si="4"/>
        <v>29.234162833128536</v>
      </c>
    </row>
    <row r="31" spans="1:23" x14ac:dyDescent="0.25">
      <c r="A31">
        <v>15</v>
      </c>
      <c r="B31">
        <v>14</v>
      </c>
      <c r="C31">
        <v>26</v>
      </c>
      <c r="D31">
        <v>15159.7</v>
      </c>
      <c r="E31">
        <v>17</v>
      </c>
      <c r="F31">
        <f>D31/235000</f>
        <v>6.4509361702127663E-2</v>
      </c>
      <c r="G31">
        <f>-0.0103*E31+1.1507</f>
        <v>0.97560000000000002</v>
      </c>
      <c r="H31">
        <f>-0.0119*E31+1.3261</f>
        <v>1.1238000000000001</v>
      </c>
      <c r="I31">
        <f t="shared" si="0"/>
        <v>1.2232000000000001</v>
      </c>
      <c r="J31">
        <f>-0.0141*E31+1.5623</f>
        <v>1.3226</v>
      </c>
      <c r="K31">
        <f>F31*G31</f>
        <v>6.2935333276595742E-2</v>
      </c>
      <c r="L31">
        <f>H31*F31</f>
        <v>7.2495620680851081E-2</v>
      </c>
      <c r="M31">
        <f>F31*I31</f>
        <v>7.8907851234042564E-2</v>
      </c>
      <c r="N31">
        <f>J31*F31</f>
        <v>8.5320081787234048E-2</v>
      </c>
      <c r="O31">
        <f>8.1399*(K31^2.3297)</f>
        <v>1.2953993383932315E-2</v>
      </c>
      <c r="P31">
        <f>8.1399*(L31^2.3297)</f>
        <v>1.8008909096330374E-2</v>
      </c>
      <c r="Q31">
        <f>8.1399*(M31^2.3297)</f>
        <v>2.1940172579793332E-2</v>
      </c>
      <c r="R31">
        <f>8.1399*(N31^2.3297)</f>
        <v>2.6320200734706808E-2</v>
      </c>
      <c r="T31">
        <f t="shared" si="1"/>
        <v>12.953993383932316</v>
      </c>
      <c r="U31">
        <f t="shared" si="2"/>
        <v>18.008909096330374</v>
      </c>
      <c r="V31">
        <f t="shared" si="3"/>
        <v>21.940172579793334</v>
      </c>
      <c r="W31">
        <f t="shared" si="4"/>
        <v>26.320200734706809</v>
      </c>
    </row>
    <row r="32" spans="1:23" x14ac:dyDescent="0.25">
      <c r="A32">
        <v>16</v>
      </c>
      <c r="B32">
        <v>14</v>
      </c>
      <c r="C32">
        <v>27</v>
      </c>
      <c r="D32">
        <v>13540.23</v>
      </c>
      <c r="E32">
        <v>17</v>
      </c>
      <c r="F32">
        <f>D32/235000</f>
        <v>5.7617999999999996E-2</v>
      </c>
      <c r="G32">
        <f>-0.0103*E32+1.1507</f>
        <v>0.97560000000000002</v>
      </c>
      <c r="H32">
        <f>-0.0119*E32+1.3261</f>
        <v>1.1238000000000001</v>
      </c>
      <c r="I32">
        <f t="shared" si="0"/>
        <v>1.2232000000000001</v>
      </c>
      <c r="J32">
        <f>-0.0141*E32+1.5623</f>
        <v>1.3226</v>
      </c>
      <c r="K32">
        <f>F32*G32</f>
        <v>5.6212120799999994E-2</v>
      </c>
      <c r="L32">
        <f>H32*F32</f>
        <v>6.4751108400000007E-2</v>
      </c>
      <c r="M32">
        <f>F32*I32</f>
        <v>7.0478337599999996E-2</v>
      </c>
      <c r="N32">
        <f>J32*F32</f>
        <v>7.6205566799999999E-2</v>
      </c>
      <c r="O32">
        <f>8.1399*(K32^2.3297)</f>
        <v>9.9562995087058483E-3</v>
      </c>
      <c r="P32">
        <f>8.1399*(L32^2.3297)</f>
        <v>1.3841453169994859E-2</v>
      </c>
      <c r="Q32">
        <f>8.1399*(M32^2.3297)</f>
        <v>1.6862979855159346E-2</v>
      </c>
      <c r="R32">
        <f>8.1399*(N32^2.3297)</f>
        <v>2.0229422223500663E-2</v>
      </c>
      <c r="T32">
        <f t="shared" si="1"/>
        <v>9.9562995087058486</v>
      </c>
      <c r="U32">
        <f t="shared" si="2"/>
        <v>13.841453169994859</v>
      </c>
      <c r="V32">
        <f t="shared" si="3"/>
        <v>16.862979855159345</v>
      </c>
      <c r="W32">
        <f t="shared" si="4"/>
        <v>20.229422223500663</v>
      </c>
    </row>
    <row r="33" spans="1:23" x14ac:dyDescent="0.25">
      <c r="A33">
        <v>17</v>
      </c>
      <c r="B33">
        <v>14</v>
      </c>
      <c r="C33">
        <v>28</v>
      </c>
      <c r="D33">
        <v>13925.23</v>
      </c>
      <c r="E33">
        <v>17</v>
      </c>
      <c r="F33">
        <f>D33/235000</f>
        <v>5.9256297872340422E-2</v>
      </c>
      <c r="G33">
        <f>-0.0103*E33+1.1507</f>
        <v>0.97560000000000002</v>
      </c>
      <c r="H33">
        <f>-0.0119*E33+1.3261</f>
        <v>1.1238000000000001</v>
      </c>
      <c r="I33">
        <f t="shared" si="0"/>
        <v>1.2232000000000001</v>
      </c>
      <c r="J33">
        <f>-0.0141*E33+1.5623</f>
        <v>1.3226</v>
      </c>
      <c r="K33">
        <f>F33*G33</f>
        <v>5.7810444204255317E-2</v>
      </c>
      <c r="L33">
        <f>H33*F33</f>
        <v>6.6592227548936178E-2</v>
      </c>
      <c r="M33">
        <f>F33*I33</f>
        <v>7.2482303557446809E-2</v>
      </c>
      <c r="N33">
        <f>J33*F33</f>
        <v>7.837237956595744E-2</v>
      </c>
      <c r="O33">
        <f>8.1399*(K33^2.3297)</f>
        <v>1.0628333211276767E-2</v>
      </c>
      <c r="P33">
        <f>8.1399*(L33^2.3297)</f>
        <v>1.477572830049491E-2</v>
      </c>
      <c r="Q33">
        <f>8.1399*(M33^2.3297)</f>
        <v>1.8001203025176715E-2</v>
      </c>
      <c r="R33">
        <f>8.1399*(N33^2.3297)</f>
        <v>2.1594874669546724E-2</v>
      </c>
      <c r="T33">
        <f t="shared" si="1"/>
        <v>10.628333211276766</v>
      </c>
      <c r="U33">
        <f t="shared" si="2"/>
        <v>14.77572830049491</v>
      </c>
      <c r="V33">
        <f t="shared" si="3"/>
        <v>18.001203025176714</v>
      </c>
      <c r="W33">
        <f t="shared" si="4"/>
        <v>21.594874669546723</v>
      </c>
    </row>
    <row r="34" spans="1:23" x14ac:dyDescent="0.25">
      <c r="A34">
        <v>18</v>
      </c>
      <c r="B34">
        <v>14</v>
      </c>
      <c r="C34">
        <v>29</v>
      </c>
      <c r="D34">
        <v>13594.47</v>
      </c>
      <c r="E34">
        <v>17</v>
      </c>
      <c r="F34">
        <f>D34/235000</f>
        <v>5.7848808510638297E-2</v>
      </c>
      <c r="G34">
        <f>-0.0103*E34+1.1507</f>
        <v>0.97560000000000002</v>
      </c>
      <c r="H34">
        <f>-0.0119*E34+1.3261</f>
        <v>1.1238000000000001</v>
      </c>
      <c r="I34">
        <f t="shared" si="0"/>
        <v>1.2232000000000001</v>
      </c>
      <c r="J34">
        <f>-0.0141*E34+1.5623</f>
        <v>1.3226</v>
      </c>
      <c r="K34">
        <f>F34*G34</f>
        <v>5.6437297582978725E-2</v>
      </c>
      <c r="L34">
        <f>H34*F34</f>
        <v>6.5010491004255322E-2</v>
      </c>
      <c r="M34">
        <f>F34*I34</f>
        <v>7.0760662570212768E-2</v>
      </c>
      <c r="N34">
        <f>J34*F34</f>
        <v>7.6510834136170214E-2</v>
      </c>
      <c r="O34">
        <f>8.1399*(K34^2.3297)</f>
        <v>1.0049463312235305E-2</v>
      </c>
      <c r="P34">
        <f>8.1399*(L34^2.3297)</f>
        <v>1.3970971413451074E-2</v>
      </c>
      <c r="Q34">
        <f>8.1399*(M34^2.3297)</f>
        <v>1.7020771345940992E-2</v>
      </c>
      <c r="R34">
        <f>8.1399*(N34^2.3297)</f>
        <v>2.04187144315039E-2</v>
      </c>
      <c r="T34">
        <f t="shared" si="1"/>
        <v>10.049463312235305</v>
      </c>
      <c r="U34">
        <f t="shared" si="2"/>
        <v>13.970971413451075</v>
      </c>
      <c r="V34">
        <f t="shared" si="3"/>
        <v>17.020771345940993</v>
      </c>
      <c r="W34">
        <f t="shared" si="4"/>
        <v>20.418714431503901</v>
      </c>
    </row>
    <row r="35" spans="1:23" x14ac:dyDescent="0.25">
      <c r="A35">
        <v>19</v>
      </c>
      <c r="B35">
        <v>15</v>
      </c>
      <c r="C35">
        <v>11</v>
      </c>
      <c r="D35">
        <v>12555.07</v>
      </c>
      <c r="E35">
        <v>13</v>
      </c>
      <c r="F35">
        <f>D35/235000</f>
        <v>5.3425829787234043E-2</v>
      </c>
      <c r="G35">
        <f>-0.0103*E35+1.1507</f>
        <v>1.0168000000000001</v>
      </c>
      <c r="H35">
        <f>-0.0119*E35+1.3261</f>
        <v>1.1714</v>
      </c>
      <c r="I35">
        <f t="shared" si="0"/>
        <v>1.2751999999999999</v>
      </c>
      <c r="J35">
        <f>-0.0141*E35+1.5623</f>
        <v>1.379</v>
      </c>
      <c r="K35">
        <f>F35*G35</f>
        <v>5.4323383727659581E-2</v>
      </c>
      <c r="L35">
        <f>H35*F35</f>
        <v>6.258301701276596E-2</v>
      </c>
      <c r="M35">
        <f>F35*I35</f>
        <v>6.8128618144680853E-2</v>
      </c>
      <c r="N35">
        <f>J35*F35</f>
        <v>7.3674219276595745E-2</v>
      </c>
      <c r="O35">
        <f>8.1399*(K35^2.3297)</f>
        <v>9.1942826240951955E-3</v>
      </c>
      <c r="P35">
        <f>8.1399*(L35^2.3297)</f>
        <v>1.2785678152065497E-2</v>
      </c>
      <c r="Q35">
        <f>8.1399*(M35^2.3297)</f>
        <v>1.5582136073511721E-2</v>
      </c>
      <c r="R35">
        <f>8.1399*(N35^2.3297)</f>
        <v>1.869838460690117E-2</v>
      </c>
      <c r="T35">
        <f t="shared" si="1"/>
        <v>9.1942826240951963</v>
      </c>
      <c r="U35">
        <f t="shared" si="2"/>
        <v>12.785678152065497</v>
      </c>
      <c r="V35">
        <f t="shared" si="3"/>
        <v>15.582136073511721</v>
      </c>
      <c r="W35">
        <f t="shared" si="4"/>
        <v>18.698384606901172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2020-07-30T17:30:06Z</dcterms:modified>
</cp:coreProperties>
</file>