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onique Lankar\Dropbox\arduino_yelda\paper\mq131\"/>
    </mc:Choice>
  </mc:AlternateContent>
  <bookViews>
    <workbookView xWindow="0" yWindow="0" windowWidth="21165" windowHeight="8010"/>
  </bookViews>
  <sheets>
    <sheet name="sensor10_23A" sheetId="1" r:id="rId1"/>
  </sheets>
  <calcPr calcId="162913"/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5" i="1"/>
  <c r="I16" i="1" l="1"/>
  <c r="J16" i="1"/>
  <c r="O16" i="1" s="1"/>
  <c r="T16" i="1" s="1"/>
  <c r="Y16" i="1" s="1"/>
  <c r="L16" i="1"/>
  <c r="Q16" i="1" s="1"/>
  <c r="V16" i="1" s="1"/>
  <c r="AA16" i="1" s="1"/>
  <c r="I17" i="1"/>
  <c r="J17" i="1"/>
  <c r="L17" i="1"/>
  <c r="Q17" i="1" s="1"/>
  <c r="V17" i="1" s="1"/>
  <c r="AA17" i="1" s="1"/>
  <c r="I18" i="1"/>
  <c r="J18" i="1"/>
  <c r="L18" i="1"/>
  <c r="Q18" i="1" s="1"/>
  <c r="V18" i="1" s="1"/>
  <c r="AA18" i="1" s="1"/>
  <c r="I19" i="1"/>
  <c r="J19" i="1"/>
  <c r="L19" i="1"/>
  <c r="Q19" i="1" s="1"/>
  <c r="V19" i="1" s="1"/>
  <c r="AA19" i="1" s="1"/>
  <c r="I20" i="1"/>
  <c r="N20" i="1" s="1"/>
  <c r="S20" i="1" s="1"/>
  <c r="X20" i="1" s="1"/>
  <c r="J20" i="1"/>
  <c r="L20" i="1"/>
  <c r="Q20" i="1" s="1"/>
  <c r="V20" i="1" s="1"/>
  <c r="AA20" i="1" s="1"/>
  <c r="I21" i="1"/>
  <c r="J21" i="1"/>
  <c r="L21" i="1"/>
  <c r="Q21" i="1" s="1"/>
  <c r="V21" i="1" s="1"/>
  <c r="AA21" i="1" s="1"/>
  <c r="I22" i="1"/>
  <c r="N22" i="1" s="1"/>
  <c r="S22" i="1" s="1"/>
  <c r="X22" i="1" s="1"/>
  <c r="J22" i="1"/>
  <c r="O22" i="1" s="1"/>
  <c r="T22" i="1" s="1"/>
  <c r="Y22" i="1" s="1"/>
  <c r="L22" i="1"/>
  <c r="Q22" i="1" s="1"/>
  <c r="V22" i="1" s="1"/>
  <c r="AA22" i="1" s="1"/>
  <c r="I23" i="1"/>
  <c r="J23" i="1"/>
  <c r="L23" i="1"/>
  <c r="Q23" i="1" s="1"/>
  <c r="V23" i="1" s="1"/>
  <c r="AA23" i="1" s="1"/>
  <c r="I24" i="1"/>
  <c r="J24" i="1"/>
  <c r="L24" i="1"/>
  <c r="Q24" i="1" s="1"/>
  <c r="V24" i="1" s="1"/>
  <c r="AA24" i="1" s="1"/>
  <c r="I25" i="1"/>
  <c r="J25" i="1"/>
  <c r="L25" i="1"/>
  <c r="Q25" i="1" s="1"/>
  <c r="V25" i="1" s="1"/>
  <c r="AA25" i="1" s="1"/>
  <c r="I26" i="1"/>
  <c r="J26" i="1"/>
  <c r="L26" i="1"/>
  <c r="Q26" i="1" s="1"/>
  <c r="V26" i="1" s="1"/>
  <c r="AA26" i="1" s="1"/>
  <c r="I27" i="1"/>
  <c r="J27" i="1"/>
  <c r="L27" i="1"/>
  <c r="Q27" i="1" s="1"/>
  <c r="V27" i="1" s="1"/>
  <c r="AA27" i="1" s="1"/>
  <c r="I28" i="1"/>
  <c r="J28" i="1"/>
  <c r="L28" i="1"/>
  <c r="Q28" i="1" s="1"/>
  <c r="V28" i="1" s="1"/>
  <c r="AA28" i="1" s="1"/>
  <c r="I29" i="1"/>
  <c r="J29" i="1"/>
  <c r="O29" i="1" s="1"/>
  <c r="T29" i="1" s="1"/>
  <c r="Y29" i="1" s="1"/>
  <c r="L29" i="1"/>
  <c r="Q29" i="1" s="1"/>
  <c r="V29" i="1" s="1"/>
  <c r="AA29" i="1" s="1"/>
  <c r="I30" i="1"/>
  <c r="J30" i="1"/>
  <c r="L30" i="1"/>
  <c r="Q30" i="1" s="1"/>
  <c r="V30" i="1" s="1"/>
  <c r="AA30" i="1" s="1"/>
  <c r="I31" i="1"/>
  <c r="J31" i="1"/>
  <c r="O31" i="1" s="1"/>
  <c r="T31" i="1" s="1"/>
  <c r="Y31" i="1" s="1"/>
  <c r="L31" i="1"/>
  <c r="I32" i="1"/>
  <c r="J32" i="1"/>
  <c r="L32" i="1"/>
  <c r="Q32" i="1" s="1"/>
  <c r="V32" i="1" s="1"/>
  <c r="AA32" i="1" s="1"/>
  <c r="I33" i="1"/>
  <c r="J33" i="1"/>
  <c r="O33" i="1" s="1"/>
  <c r="T33" i="1" s="1"/>
  <c r="Y33" i="1" s="1"/>
  <c r="L33" i="1"/>
  <c r="Q33" i="1" s="1"/>
  <c r="V33" i="1" s="1"/>
  <c r="AA33" i="1" s="1"/>
  <c r="I34" i="1"/>
  <c r="N34" i="1" s="1"/>
  <c r="S34" i="1" s="1"/>
  <c r="X34" i="1" s="1"/>
  <c r="J34" i="1"/>
  <c r="L34" i="1"/>
  <c r="Q34" i="1" s="1"/>
  <c r="V34" i="1" s="1"/>
  <c r="AA34" i="1" s="1"/>
  <c r="L15" i="1"/>
  <c r="J15" i="1"/>
  <c r="I15" i="1"/>
  <c r="K15" i="1" l="1"/>
  <c r="P15" i="1" s="1"/>
  <c r="U15" i="1" s="1"/>
  <c r="Z15" i="1" s="1"/>
  <c r="K16" i="1"/>
  <c r="P16" i="1" s="1"/>
  <c r="U16" i="1" s="1"/>
  <c r="Z16" i="1" s="1"/>
  <c r="O24" i="1"/>
  <c r="T24" i="1" s="1"/>
  <c r="Y24" i="1" s="1"/>
  <c r="K30" i="1"/>
  <c r="P30" i="1" s="1"/>
  <c r="U30" i="1" s="1"/>
  <c r="Z30" i="1" s="1"/>
  <c r="K28" i="1"/>
  <c r="P28" i="1" s="1"/>
  <c r="U28" i="1" s="1"/>
  <c r="Z28" i="1" s="1"/>
  <c r="O30" i="1"/>
  <c r="T30" i="1" s="1"/>
  <c r="Y30" i="1" s="1"/>
  <c r="K34" i="1"/>
  <c r="P34" i="1" s="1"/>
  <c r="U34" i="1" s="1"/>
  <c r="Z34" i="1" s="1"/>
  <c r="K32" i="1"/>
  <c r="P32" i="1" s="1"/>
  <c r="U32" i="1" s="1"/>
  <c r="Z32" i="1" s="1"/>
  <c r="O34" i="1"/>
  <c r="T34" i="1" s="1"/>
  <c r="Y34" i="1" s="1"/>
  <c r="N28" i="1"/>
  <c r="S28" i="1" s="1"/>
  <c r="X28" i="1" s="1"/>
  <c r="K24" i="1"/>
  <c r="P24" i="1" s="1"/>
  <c r="U24" i="1" s="1"/>
  <c r="Z24" i="1" s="1"/>
  <c r="O18" i="1"/>
  <c r="T18" i="1" s="1"/>
  <c r="Y18" i="1" s="1"/>
  <c r="K18" i="1"/>
  <c r="P18" i="1" s="1"/>
  <c r="U18" i="1" s="1"/>
  <c r="Z18" i="1" s="1"/>
  <c r="K25" i="1"/>
  <c r="K20" i="1"/>
  <c r="P20" i="1" s="1"/>
  <c r="U20" i="1" s="1"/>
  <c r="Z20" i="1" s="1"/>
  <c r="O32" i="1"/>
  <c r="T32" i="1" s="1"/>
  <c r="Y32" i="1" s="1"/>
  <c r="N26" i="1"/>
  <c r="S26" i="1" s="1"/>
  <c r="X26" i="1" s="1"/>
  <c r="K22" i="1"/>
  <c r="P22" i="1" s="1"/>
  <c r="U22" i="1" s="1"/>
  <c r="Z22" i="1" s="1"/>
  <c r="N18" i="1"/>
  <c r="S18" i="1" s="1"/>
  <c r="X18" i="1" s="1"/>
  <c r="K21" i="1"/>
  <c r="P21" i="1" s="1"/>
  <c r="U21" i="1" s="1"/>
  <c r="Z21" i="1" s="1"/>
  <c r="O20" i="1"/>
  <c r="T20" i="1" s="1"/>
  <c r="Y20" i="1" s="1"/>
  <c r="N16" i="1"/>
  <c r="S16" i="1" s="1"/>
  <c r="X16" i="1" s="1"/>
  <c r="Q15" i="1"/>
  <c r="V15" i="1" s="1"/>
  <c r="AA15" i="1" s="1"/>
  <c r="K26" i="1"/>
  <c r="P26" i="1" s="1"/>
  <c r="U26" i="1" s="1"/>
  <c r="Z26" i="1" s="1"/>
  <c r="O26" i="1"/>
  <c r="T26" i="1" s="1"/>
  <c r="Y26" i="1" s="1"/>
  <c r="N32" i="1"/>
  <c r="S32" i="1" s="1"/>
  <c r="X32" i="1" s="1"/>
  <c r="Q31" i="1"/>
  <c r="V31" i="1" s="1"/>
  <c r="AA31" i="1" s="1"/>
  <c r="N30" i="1"/>
  <c r="S30" i="1" s="1"/>
  <c r="X30" i="1" s="1"/>
  <c r="O25" i="1"/>
  <c r="T25" i="1" s="1"/>
  <c r="Y25" i="1" s="1"/>
  <c r="P25" i="1"/>
  <c r="U25" i="1" s="1"/>
  <c r="Z25" i="1" s="1"/>
  <c r="N24" i="1"/>
  <c r="S24" i="1" s="1"/>
  <c r="X24" i="1" s="1"/>
  <c r="O28" i="1"/>
  <c r="T28" i="1" s="1"/>
  <c r="Y28" i="1" s="1"/>
  <c r="K29" i="1"/>
  <c r="P29" i="1" s="1"/>
  <c r="U29" i="1" s="1"/>
  <c r="Z29" i="1" s="1"/>
  <c r="K17" i="1"/>
  <c r="P17" i="1" s="1"/>
  <c r="U17" i="1" s="1"/>
  <c r="Z17" i="1" s="1"/>
  <c r="O17" i="1"/>
  <c r="T17" i="1" s="1"/>
  <c r="Y17" i="1" s="1"/>
  <c r="N23" i="1"/>
  <c r="S23" i="1" s="1"/>
  <c r="X23" i="1" s="1"/>
  <c r="O23" i="1"/>
  <c r="T23" i="1" s="1"/>
  <c r="Y23" i="1" s="1"/>
  <c r="N33" i="1"/>
  <c r="S33" i="1" s="1"/>
  <c r="X33" i="1" s="1"/>
  <c r="N31" i="1"/>
  <c r="S31" i="1" s="1"/>
  <c r="X31" i="1" s="1"/>
  <c r="N27" i="1"/>
  <c r="S27" i="1" s="1"/>
  <c r="X27" i="1" s="1"/>
  <c r="O27" i="1"/>
  <c r="T27" i="1" s="1"/>
  <c r="Y27" i="1" s="1"/>
  <c r="K19" i="1"/>
  <c r="P19" i="1" s="1"/>
  <c r="U19" i="1" s="1"/>
  <c r="Z19" i="1" s="1"/>
  <c r="K23" i="1"/>
  <c r="P23" i="1" s="1"/>
  <c r="U23" i="1" s="1"/>
  <c r="Z23" i="1" s="1"/>
  <c r="K33" i="1"/>
  <c r="P33" i="1" s="1"/>
  <c r="U33" i="1" s="1"/>
  <c r="Z33" i="1" s="1"/>
  <c r="K31" i="1"/>
  <c r="P31" i="1" s="1"/>
  <c r="U31" i="1" s="1"/>
  <c r="Z31" i="1" s="1"/>
  <c r="K27" i="1"/>
  <c r="P27" i="1" s="1"/>
  <c r="U27" i="1" s="1"/>
  <c r="Z27" i="1" s="1"/>
  <c r="O21" i="1"/>
  <c r="T21" i="1" s="1"/>
  <c r="Y21" i="1" s="1"/>
  <c r="N19" i="1"/>
  <c r="S19" i="1" s="1"/>
  <c r="X19" i="1" s="1"/>
  <c r="O19" i="1"/>
  <c r="T19" i="1" s="1"/>
  <c r="Y19" i="1" s="1"/>
  <c r="N29" i="1"/>
  <c r="S29" i="1" s="1"/>
  <c r="X29" i="1" s="1"/>
  <c r="N25" i="1"/>
  <c r="S25" i="1" s="1"/>
  <c r="X25" i="1" s="1"/>
  <c r="N21" i="1"/>
  <c r="S21" i="1" s="1"/>
  <c r="X21" i="1" s="1"/>
  <c r="N17" i="1"/>
  <c r="S17" i="1" s="1"/>
  <c r="X17" i="1" s="1"/>
  <c r="N15" i="1"/>
  <c r="S15" i="1" s="1"/>
  <c r="X15" i="1" s="1"/>
  <c r="O15" i="1"/>
  <c r="T15" i="1" s="1"/>
  <c r="Y15" i="1" s="1"/>
</calcChain>
</file>

<file path=xl/sharedStrings.xml><?xml version="1.0" encoding="utf-8"?>
<sst xmlns="http://schemas.openxmlformats.org/spreadsheetml/2006/main" count="25" uniqueCount="25">
  <si>
    <t xml:space="preserve">factor dependent on environment </t>
  </si>
  <si>
    <t>multiply Rs/Ro by Env factor</t>
  </si>
  <si>
    <t>plug in exponential</t>
  </si>
  <si>
    <t>Rs</t>
  </si>
  <si>
    <t>hour</t>
  </si>
  <si>
    <t>min</t>
  </si>
  <si>
    <t>temp ©</t>
  </si>
  <si>
    <t>convert to `ppb</t>
  </si>
  <si>
    <t>ppm</t>
  </si>
  <si>
    <t>Rs/R0</t>
  </si>
  <si>
    <t>R0 is</t>
  </si>
  <si>
    <t>log #</t>
  </si>
  <si>
    <t xml:space="preserve">add your data over columns A,B,C,D,E </t>
  </si>
  <si>
    <t xml:space="preserve">results in columns A,Y,X,AA in ppb. </t>
  </si>
  <si>
    <t>depends on the humidity</t>
  </si>
  <si>
    <t>erase old data first.</t>
  </si>
  <si>
    <t>I have added humidity of 45% (compared to the datasheet) between 30% and 60%. We take the midpoint.</t>
  </si>
  <si>
    <t>The computations are based on the datasheet/sensitivity curves. First we find the env factor and multiply Rs/Ro by the factor. Then we plug into the power function.</t>
  </si>
  <si>
    <t>datasheets and sensitity curves can be found here: https://github.com/ostaquet/Arduino-MQ131-driver/tree/master/datasheet</t>
  </si>
  <si>
    <t>R0 can be tuned with a professional monitor or the website breezometer.com. When Rs=R0 then the concentration is 10ppm. R0 is Rs for clean air. T=20C aand humidity is 60%/</t>
  </si>
  <si>
    <t>that’s the resistance Rs when T=20C and humidity is 60% for clean air Rs/Ro=1 - this will vary with the sensor</t>
  </si>
  <si>
    <t>high concentration sensor. Measure the concentration of ozone in ppm based on Rs the concetration of the sensor, the temperature and the humidity. Then we convert to ppb</t>
  </si>
  <si>
    <t xml:space="preserve">If you are using th test code, copy Rs in the Rs column and change the temperature by hand. Ignore the time. </t>
  </si>
  <si>
    <t>12/29/29   V. Lankar - Use the data recorded in the SD file and paste them in the five first columns - overwrite the data Replace the temperature by hand.</t>
  </si>
  <si>
    <t>this is the datasheet to calibrate the high concentration sensor (metal one). We use it even for low concentraction because it does not differ significantly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</si>
</sst>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16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zoomScale="99" zoomScaleNormal="99" workbookViewId="0">
      <selection sqref="A1:XFD1"/>
    </sheetView>
  </sheetViews>
  <sheetFormatPr defaultColWidth="10.42578125" defaultRowHeight="15" x14ac:dyDescent="0.25"/>
  <sheetData>
    <row r="1" spans="1:27" x14ac:dyDescent="0.25">
      <c r="A1" t="s">
        <v>24</v>
      </c>
    </row>
    <row r="2" spans="1:27" x14ac:dyDescent="0.25">
      <c r="A2" t="s">
        <v>22</v>
      </c>
    </row>
    <row r="3" spans="1:27" x14ac:dyDescent="0.25">
      <c r="A3" t="s">
        <v>23</v>
      </c>
    </row>
    <row r="4" spans="1:27" x14ac:dyDescent="0.25">
      <c r="A4" t="s">
        <v>21</v>
      </c>
    </row>
    <row r="5" spans="1:27" x14ac:dyDescent="0.25">
      <c r="A5" t="s">
        <v>19</v>
      </c>
    </row>
    <row r="6" spans="1:27" x14ac:dyDescent="0.25">
      <c r="A6" t="s">
        <v>17</v>
      </c>
    </row>
    <row r="7" spans="1:27" x14ac:dyDescent="0.25">
      <c r="A7" t="s">
        <v>16</v>
      </c>
    </row>
    <row r="9" spans="1:27" x14ac:dyDescent="0.25">
      <c r="A9" t="s">
        <v>18</v>
      </c>
    </row>
    <row r="11" spans="1:27" x14ac:dyDescent="0.25">
      <c r="A11" s="2" t="s">
        <v>12</v>
      </c>
      <c r="B11" s="2"/>
      <c r="C11" s="2"/>
      <c r="D11" s="2"/>
      <c r="E11" s="2" t="s">
        <v>13</v>
      </c>
      <c r="F11" s="2"/>
      <c r="G11" s="2"/>
      <c r="H11" s="2" t="s">
        <v>14</v>
      </c>
      <c r="I11" s="2"/>
      <c r="J11" s="2"/>
      <c r="K11" s="2" t="s">
        <v>15</v>
      </c>
      <c r="L11" s="2"/>
    </row>
    <row r="12" spans="1:27" x14ac:dyDescent="0.25">
      <c r="A12" s="3" t="s">
        <v>10</v>
      </c>
      <c r="B12" s="3">
        <v>235000</v>
      </c>
      <c r="C12" s="2"/>
      <c r="D12" s="3" t="s">
        <v>20</v>
      </c>
      <c r="E12" s="3"/>
      <c r="F12" s="3"/>
      <c r="G12" s="3"/>
      <c r="H12" s="3"/>
      <c r="J12" s="2"/>
      <c r="K12" s="2"/>
      <c r="L12" s="2"/>
    </row>
    <row r="13" spans="1:27" x14ac:dyDescent="0.25">
      <c r="A13" s="3"/>
      <c r="B13" s="3"/>
      <c r="I13" t="s">
        <v>0</v>
      </c>
      <c r="N13" t="s">
        <v>1</v>
      </c>
      <c r="S13" t="s">
        <v>2</v>
      </c>
      <c r="V13" t="s">
        <v>8</v>
      </c>
      <c r="X13" t="s">
        <v>7</v>
      </c>
    </row>
    <row r="14" spans="1:27" x14ac:dyDescent="0.25">
      <c r="A14" t="s">
        <v>11</v>
      </c>
      <c r="B14" t="s">
        <v>4</v>
      </c>
      <c r="C14" t="s">
        <v>5</v>
      </c>
      <c r="D14" t="s">
        <v>3</v>
      </c>
      <c r="E14" t="s">
        <v>6</v>
      </c>
      <c r="G14" t="s">
        <v>9</v>
      </c>
      <c r="I14" s="1">
        <v>0.85</v>
      </c>
      <c r="J14" s="1">
        <v>0.6</v>
      </c>
      <c r="K14" s="1">
        <v>0.45</v>
      </c>
      <c r="L14" s="1">
        <v>0.3</v>
      </c>
      <c r="N14" s="1">
        <v>0.85</v>
      </c>
      <c r="O14" s="1">
        <v>0.6</v>
      </c>
      <c r="P14" s="1">
        <v>0.45</v>
      </c>
      <c r="Q14" s="1">
        <v>0.3</v>
      </c>
      <c r="S14" s="1">
        <v>0.85</v>
      </c>
      <c r="T14" s="1">
        <v>0.6</v>
      </c>
      <c r="U14" s="1">
        <v>0.45</v>
      </c>
      <c r="V14" s="1">
        <v>0.3</v>
      </c>
      <c r="X14" s="1">
        <v>0.85</v>
      </c>
      <c r="Y14" s="1">
        <v>0.6</v>
      </c>
      <c r="Z14" s="1">
        <v>0.45</v>
      </c>
      <c r="AA14" s="1">
        <v>0.3</v>
      </c>
    </row>
    <row r="15" spans="1:27" x14ac:dyDescent="0.25">
      <c r="A15">
        <v>3</v>
      </c>
      <c r="B15">
        <v>14</v>
      </c>
      <c r="C15">
        <v>35</v>
      </c>
      <c r="D15">
        <v>14094.12</v>
      </c>
      <c r="E15">
        <v>21</v>
      </c>
      <c r="G15">
        <f>D15/235000</f>
        <v>5.9974978723404258E-2</v>
      </c>
      <c r="I15">
        <f>-0.0103*E15+1.1507</f>
        <v>0.93440000000000012</v>
      </c>
      <c r="J15">
        <f t="shared" ref="J15" si="0">-0.0119*E15+1.3261</f>
        <v>1.0762</v>
      </c>
      <c r="K15">
        <f>(J15+L15)/2</f>
        <v>1.1712</v>
      </c>
      <c r="L15">
        <f t="shared" ref="L15" si="1">-0.0141*E15+1.5623</f>
        <v>1.2662</v>
      </c>
      <c r="N15">
        <f t="shared" ref="N15" si="2">G15*I15</f>
        <v>5.6040620119148947E-2</v>
      </c>
      <c r="O15">
        <f t="shared" ref="O15" si="3">J15*G15</f>
        <v>6.4545072102127662E-2</v>
      </c>
      <c r="P15">
        <f>G15*K15</f>
        <v>7.024269508085107E-2</v>
      </c>
      <c r="Q15">
        <f t="shared" ref="Q15" si="4">L15*G15</f>
        <v>7.5940318059574477E-2</v>
      </c>
      <c r="S15">
        <f>8.1399*(N15^2.3297)</f>
        <v>9.8856755111422171E-3</v>
      </c>
      <c r="T15">
        <f>8.1399*(O15^2.3297)</f>
        <v>1.3739062873195505E-2</v>
      </c>
      <c r="U15">
        <f>8.1399*(P15^2.3297)</f>
        <v>1.6731921048204815E-2</v>
      </c>
      <c r="V15">
        <f>8.1399*(Q15^2.3297)</f>
        <v>2.0065761558164318E-2</v>
      </c>
      <c r="X15">
        <f>S15*1000</f>
        <v>9.8856755111422174</v>
      </c>
      <c r="Y15">
        <f>T15*1000</f>
        <v>13.739062873195506</v>
      </c>
      <c r="Z15">
        <f>U15*1000</f>
        <v>16.731921048204814</v>
      </c>
      <c r="AA15">
        <f>V15*1000</f>
        <v>20.065761558164319</v>
      </c>
    </row>
    <row r="16" spans="1:27" x14ac:dyDescent="0.25">
      <c r="A16">
        <v>4</v>
      </c>
      <c r="B16">
        <v>14</v>
      </c>
      <c r="C16">
        <v>36</v>
      </c>
      <c r="D16">
        <v>14380.95</v>
      </c>
      <c r="E16">
        <v>21</v>
      </c>
      <c r="G16">
        <f t="shared" ref="G16:G34" si="5">D16/235000</f>
        <v>6.1195531914893617E-2</v>
      </c>
      <c r="I16">
        <f t="shared" ref="I16:I34" si="6">-0.0103*E16+1.1507</f>
        <v>0.93440000000000012</v>
      </c>
      <c r="J16">
        <f t="shared" ref="J16:J34" si="7">-0.0119*E16+1.3261</f>
        <v>1.0762</v>
      </c>
      <c r="K16">
        <f t="shared" ref="K16:K34" si="8">(J16+L16)/2</f>
        <v>1.1712</v>
      </c>
      <c r="L16">
        <f t="shared" ref="L16:L34" si="9">-0.0141*E16+1.5623</f>
        <v>1.2662</v>
      </c>
      <c r="N16">
        <f t="shared" ref="N16:N34" si="10">G16*I16</f>
        <v>5.7181105021276601E-2</v>
      </c>
      <c r="O16">
        <f t="shared" ref="O16:O34" si="11">J16*G16</f>
        <v>6.5858631446808508E-2</v>
      </c>
      <c r="P16">
        <f t="shared" ref="P16:P34" si="12">G16*K16</f>
        <v>7.167220697872341E-2</v>
      </c>
      <c r="Q16">
        <f t="shared" ref="Q16:Q34" si="13">L16*G16</f>
        <v>7.7485782510638299E-2</v>
      </c>
      <c r="S16">
        <f t="shared" ref="S16:S34" si="14">8.1399*(N16^2.3297)</f>
        <v>1.0360729158127165E-2</v>
      </c>
      <c r="T16">
        <f t="shared" ref="T16:T34" si="15">8.1399*(O16^2.3297)</f>
        <v>1.4399290079390028E-2</v>
      </c>
      <c r="U16">
        <f t="shared" ref="U16:U34" si="16">8.1399*(P16^2.3297)</f>
        <v>1.7535969300249407E-2</v>
      </c>
      <c r="V16">
        <f t="shared" ref="V16:V34" si="17">8.1399*(Q16^2.3297)</f>
        <v>2.1030016676288742E-2</v>
      </c>
      <c r="X16">
        <f t="shared" ref="X16:X34" si="18">S16*1000</f>
        <v>10.360729158127166</v>
      </c>
      <c r="Y16">
        <f t="shared" ref="Y16:Y34" si="19">T16*1000</f>
        <v>14.399290079390028</v>
      </c>
      <c r="Z16">
        <f t="shared" ref="Z16:Z34" si="20">U16*1000</f>
        <v>17.535969300249405</v>
      </c>
      <c r="AA16">
        <f t="shared" ref="AA16:AA34" si="21">V16*1000</f>
        <v>21.030016676288742</v>
      </c>
    </row>
    <row r="17" spans="1:27" x14ac:dyDescent="0.25">
      <c r="A17">
        <v>5</v>
      </c>
      <c r="B17">
        <v>14</v>
      </c>
      <c r="C17">
        <v>37</v>
      </c>
      <c r="D17">
        <v>14674.7</v>
      </c>
      <c r="E17">
        <v>21</v>
      </c>
      <c r="G17">
        <f t="shared" si="5"/>
        <v>6.2445531914893618E-2</v>
      </c>
      <c r="I17">
        <f t="shared" si="6"/>
        <v>0.93440000000000012</v>
      </c>
      <c r="J17">
        <f t="shared" si="7"/>
        <v>1.0762</v>
      </c>
      <c r="K17">
        <f t="shared" si="8"/>
        <v>1.1712</v>
      </c>
      <c r="L17">
        <f t="shared" si="9"/>
        <v>1.2662</v>
      </c>
      <c r="N17">
        <f t="shared" si="10"/>
        <v>5.8349105021276604E-2</v>
      </c>
      <c r="O17">
        <f t="shared" si="11"/>
        <v>6.7203881446808514E-2</v>
      </c>
      <c r="P17">
        <f t="shared" si="12"/>
        <v>7.3136206978723403E-2</v>
      </c>
      <c r="Q17">
        <f t="shared" si="13"/>
        <v>7.9068532510638292E-2</v>
      </c>
      <c r="S17">
        <f t="shared" si="14"/>
        <v>1.0860478073462149E-2</v>
      </c>
      <c r="T17">
        <f t="shared" si="15"/>
        <v>1.5093838647250645E-2</v>
      </c>
      <c r="U17">
        <f t="shared" si="16"/>
        <v>1.8381815331295678E-2</v>
      </c>
      <c r="V17">
        <f t="shared" si="17"/>
        <v>2.2044397793973675E-2</v>
      </c>
      <c r="X17">
        <f t="shared" si="18"/>
        <v>10.860478073462149</v>
      </c>
      <c r="Y17">
        <f t="shared" si="19"/>
        <v>15.093838647250646</v>
      </c>
      <c r="Z17">
        <f t="shared" si="20"/>
        <v>18.381815331295677</v>
      </c>
      <c r="AA17">
        <f t="shared" si="21"/>
        <v>22.044397793973676</v>
      </c>
    </row>
    <row r="18" spans="1:27" x14ac:dyDescent="0.25">
      <c r="A18">
        <v>6</v>
      </c>
      <c r="B18">
        <v>14</v>
      </c>
      <c r="C18">
        <v>38</v>
      </c>
      <c r="D18">
        <v>14914.84</v>
      </c>
      <c r="E18">
        <v>21</v>
      </c>
      <c r="G18">
        <f t="shared" si="5"/>
        <v>6.3467404255319146E-2</v>
      </c>
      <c r="I18">
        <f t="shared" si="6"/>
        <v>0.93440000000000012</v>
      </c>
      <c r="J18">
        <f t="shared" si="7"/>
        <v>1.0762</v>
      </c>
      <c r="K18">
        <f t="shared" si="8"/>
        <v>1.1712</v>
      </c>
      <c r="L18">
        <f t="shared" si="9"/>
        <v>1.2662</v>
      </c>
      <c r="N18">
        <f t="shared" si="10"/>
        <v>5.9303942536170218E-2</v>
      </c>
      <c r="O18">
        <f t="shared" si="11"/>
        <v>6.8303620459574471E-2</v>
      </c>
      <c r="P18">
        <f t="shared" si="12"/>
        <v>7.4333023863829784E-2</v>
      </c>
      <c r="Q18">
        <f t="shared" si="13"/>
        <v>8.0362427268085096E-2</v>
      </c>
      <c r="S18">
        <f t="shared" si="14"/>
        <v>1.1279032652788012E-2</v>
      </c>
      <c r="T18">
        <f t="shared" si="15"/>
        <v>1.5675543728986392E-2</v>
      </c>
      <c r="U18">
        <f t="shared" si="16"/>
        <v>1.9090236538096519E-2</v>
      </c>
      <c r="V18">
        <f t="shared" si="17"/>
        <v>2.2893972148135391E-2</v>
      </c>
      <c r="X18">
        <f t="shared" si="18"/>
        <v>11.279032652788013</v>
      </c>
      <c r="Y18">
        <f t="shared" si="19"/>
        <v>15.675543728986392</v>
      </c>
      <c r="Z18">
        <f t="shared" si="20"/>
        <v>19.090236538096519</v>
      </c>
      <c r="AA18">
        <f t="shared" si="21"/>
        <v>22.89397214813539</v>
      </c>
    </row>
    <row r="19" spans="1:27" x14ac:dyDescent="0.25">
      <c r="A19">
        <v>7</v>
      </c>
      <c r="B19">
        <v>14</v>
      </c>
      <c r="C19">
        <v>39</v>
      </c>
      <c r="D19">
        <v>15346.53</v>
      </c>
      <c r="E19">
        <v>21</v>
      </c>
      <c r="G19">
        <f t="shared" si="5"/>
        <v>6.5304382978723402E-2</v>
      </c>
      <c r="I19">
        <f t="shared" si="6"/>
        <v>0.93440000000000012</v>
      </c>
      <c r="J19">
        <f t="shared" si="7"/>
        <v>1.0762</v>
      </c>
      <c r="K19">
        <f t="shared" si="8"/>
        <v>1.1712</v>
      </c>
      <c r="L19">
        <f t="shared" si="9"/>
        <v>1.2662</v>
      </c>
      <c r="N19">
        <f t="shared" si="10"/>
        <v>6.1020415455319152E-2</v>
      </c>
      <c r="O19">
        <f t="shared" si="11"/>
        <v>7.0280576961702132E-2</v>
      </c>
      <c r="P19">
        <f t="shared" si="12"/>
        <v>7.6484493344680854E-2</v>
      </c>
      <c r="Q19">
        <f t="shared" si="13"/>
        <v>8.2688409727659576E-2</v>
      </c>
      <c r="S19">
        <f t="shared" si="14"/>
        <v>1.2054259879507822E-2</v>
      </c>
      <c r="T19">
        <f t="shared" si="15"/>
        <v>1.6752950689887709E-2</v>
      </c>
      <c r="U19">
        <f t="shared" si="16"/>
        <v>2.0402341182566702E-2</v>
      </c>
      <c r="V19">
        <f t="shared" si="17"/>
        <v>2.4467514054019694E-2</v>
      </c>
      <c r="X19">
        <f t="shared" si="18"/>
        <v>12.054259879507821</v>
      </c>
      <c r="Y19">
        <f t="shared" si="19"/>
        <v>16.752950689887708</v>
      </c>
      <c r="Z19">
        <f t="shared" si="20"/>
        <v>20.402341182566701</v>
      </c>
      <c r="AA19">
        <f t="shared" si="21"/>
        <v>24.467514054019695</v>
      </c>
    </row>
    <row r="20" spans="1:27" x14ac:dyDescent="0.25">
      <c r="A20">
        <v>8</v>
      </c>
      <c r="B20">
        <v>14</v>
      </c>
      <c r="C20">
        <v>40</v>
      </c>
      <c r="D20">
        <v>15346.53</v>
      </c>
      <c r="E20">
        <v>21</v>
      </c>
      <c r="G20">
        <f t="shared" si="5"/>
        <v>6.5304382978723402E-2</v>
      </c>
      <c r="I20">
        <f t="shared" si="6"/>
        <v>0.93440000000000012</v>
      </c>
      <c r="J20">
        <f t="shared" si="7"/>
        <v>1.0762</v>
      </c>
      <c r="K20">
        <f t="shared" si="8"/>
        <v>1.1712</v>
      </c>
      <c r="L20">
        <f t="shared" si="9"/>
        <v>1.2662</v>
      </c>
      <c r="N20">
        <f t="shared" si="10"/>
        <v>6.1020415455319152E-2</v>
      </c>
      <c r="O20">
        <f t="shared" si="11"/>
        <v>7.0280576961702132E-2</v>
      </c>
      <c r="P20">
        <f t="shared" si="12"/>
        <v>7.6484493344680854E-2</v>
      </c>
      <c r="Q20">
        <f t="shared" si="13"/>
        <v>8.2688409727659576E-2</v>
      </c>
      <c r="S20">
        <f t="shared" si="14"/>
        <v>1.2054259879507822E-2</v>
      </c>
      <c r="T20">
        <f t="shared" si="15"/>
        <v>1.6752950689887709E-2</v>
      </c>
      <c r="U20">
        <f t="shared" si="16"/>
        <v>2.0402341182566702E-2</v>
      </c>
      <c r="V20">
        <f t="shared" si="17"/>
        <v>2.4467514054019694E-2</v>
      </c>
      <c r="X20">
        <f t="shared" si="18"/>
        <v>12.054259879507821</v>
      </c>
      <c r="Y20">
        <f t="shared" si="19"/>
        <v>16.752950689887708</v>
      </c>
      <c r="Z20">
        <f t="shared" si="20"/>
        <v>20.402341182566701</v>
      </c>
      <c r="AA20">
        <f t="shared" si="21"/>
        <v>24.467514054019695</v>
      </c>
    </row>
    <row r="21" spans="1:27" x14ac:dyDescent="0.25">
      <c r="A21">
        <v>9</v>
      </c>
      <c r="B21">
        <v>14</v>
      </c>
      <c r="C21">
        <v>41</v>
      </c>
      <c r="D21">
        <v>14975.61</v>
      </c>
      <c r="E21">
        <v>21</v>
      </c>
      <c r="G21">
        <f t="shared" si="5"/>
        <v>6.3726000000000005E-2</v>
      </c>
      <c r="I21">
        <f t="shared" si="6"/>
        <v>0.93440000000000012</v>
      </c>
      <c r="J21">
        <f t="shared" si="7"/>
        <v>1.0762</v>
      </c>
      <c r="K21">
        <f t="shared" si="8"/>
        <v>1.1712</v>
      </c>
      <c r="L21">
        <f t="shared" si="9"/>
        <v>1.2662</v>
      </c>
      <c r="N21">
        <f t="shared" si="10"/>
        <v>5.9545574400000009E-2</v>
      </c>
      <c r="O21">
        <f t="shared" si="11"/>
        <v>6.8581921200000007E-2</v>
      </c>
      <c r="P21">
        <f t="shared" si="12"/>
        <v>7.4635891200000012E-2</v>
      </c>
      <c r="Q21">
        <f t="shared" si="13"/>
        <v>8.0689861200000004E-2</v>
      </c>
      <c r="S21">
        <f t="shared" si="14"/>
        <v>1.1386386568420436E-2</v>
      </c>
      <c r="T21">
        <f t="shared" si="15"/>
        <v>1.5824743669333924E-2</v>
      </c>
      <c r="U21">
        <f t="shared" si="16"/>
        <v>1.9271937549681713E-2</v>
      </c>
      <c r="V21">
        <f t="shared" si="17"/>
        <v>2.3111877143194896E-2</v>
      </c>
      <c r="X21">
        <f t="shared" si="18"/>
        <v>11.386386568420436</v>
      </c>
      <c r="Y21">
        <f t="shared" si="19"/>
        <v>15.824743669333923</v>
      </c>
      <c r="Z21">
        <f t="shared" si="20"/>
        <v>19.271937549681713</v>
      </c>
      <c r="AA21">
        <f t="shared" si="21"/>
        <v>23.111877143194896</v>
      </c>
    </row>
    <row r="22" spans="1:27" x14ac:dyDescent="0.25">
      <c r="A22">
        <v>10</v>
      </c>
      <c r="B22">
        <v>14</v>
      </c>
      <c r="C22">
        <v>42</v>
      </c>
      <c r="D22">
        <v>14734.3</v>
      </c>
      <c r="E22">
        <v>21</v>
      </c>
      <c r="G22">
        <f t="shared" si="5"/>
        <v>6.2699148936170207E-2</v>
      </c>
      <c r="I22">
        <f t="shared" si="6"/>
        <v>0.93440000000000012</v>
      </c>
      <c r="J22">
        <f t="shared" si="7"/>
        <v>1.0762</v>
      </c>
      <c r="K22">
        <f t="shared" si="8"/>
        <v>1.1712</v>
      </c>
      <c r="L22">
        <f t="shared" si="9"/>
        <v>1.2662</v>
      </c>
      <c r="N22">
        <f t="shared" si="10"/>
        <v>5.8586084765957447E-2</v>
      </c>
      <c r="O22">
        <f t="shared" si="11"/>
        <v>6.7476824085106385E-2</v>
      </c>
      <c r="P22">
        <f t="shared" si="12"/>
        <v>7.3433243234042545E-2</v>
      </c>
      <c r="Q22">
        <f t="shared" si="13"/>
        <v>7.9389662382978718E-2</v>
      </c>
      <c r="S22">
        <f t="shared" si="14"/>
        <v>1.0963516117766641E-2</v>
      </c>
      <c r="T22">
        <f t="shared" si="15"/>
        <v>1.5237040410998107E-2</v>
      </c>
      <c r="U22">
        <f t="shared" si="16"/>
        <v>1.8556211549371135E-2</v>
      </c>
      <c r="V22">
        <f t="shared" si="17"/>
        <v>2.2253542513128517E-2</v>
      </c>
      <c r="X22">
        <f t="shared" si="18"/>
        <v>10.963516117766641</v>
      </c>
      <c r="Y22">
        <f t="shared" si="19"/>
        <v>15.237040410998107</v>
      </c>
      <c r="Z22">
        <f t="shared" si="20"/>
        <v>18.556211549371135</v>
      </c>
      <c r="AA22">
        <f t="shared" si="21"/>
        <v>22.253542513128515</v>
      </c>
    </row>
    <row r="23" spans="1:27" x14ac:dyDescent="0.25">
      <c r="A23">
        <v>11</v>
      </c>
      <c r="B23">
        <v>14</v>
      </c>
      <c r="C23">
        <v>43</v>
      </c>
      <c r="D23">
        <v>14439.14</v>
      </c>
      <c r="E23">
        <v>21</v>
      </c>
      <c r="G23">
        <f t="shared" si="5"/>
        <v>6.1443148936170207E-2</v>
      </c>
      <c r="I23">
        <f t="shared" si="6"/>
        <v>0.93440000000000012</v>
      </c>
      <c r="J23">
        <f t="shared" si="7"/>
        <v>1.0762</v>
      </c>
      <c r="K23">
        <f t="shared" si="8"/>
        <v>1.1712</v>
      </c>
      <c r="L23">
        <f t="shared" si="9"/>
        <v>1.2662</v>
      </c>
      <c r="N23">
        <f t="shared" si="10"/>
        <v>5.7412478365957448E-2</v>
      </c>
      <c r="O23">
        <f t="shared" si="11"/>
        <v>6.6125116885106375E-2</v>
      </c>
      <c r="P23">
        <f t="shared" si="12"/>
        <v>7.1962216034042542E-2</v>
      </c>
      <c r="Q23">
        <f t="shared" si="13"/>
        <v>7.7799315182978709E-2</v>
      </c>
      <c r="S23">
        <f t="shared" si="14"/>
        <v>1.0458659752236506E-2</v>
      </c>
      <c r="T23">
        <f t="shared" si="15"/>
        <v>1.4535393534147484E-2</v>
      </c>
      <c r="U23">
        <f t="shared" si="16"/>
        <v>1.7701720944332252E-2</v>
      </c>
      <c r="V23">
        <f t="shared" si="17"/>
        <v>2.1228794387375113E-2</v>
      </c>
      <c r="X23">
        <f t="shared" si="18"/>
        <v>10.458659752236507</v>
      </c>
      <c r="Y23">
        <f t="shared" si="19"/>
        <v>14.535393534147484</v>
      </c>
      <c r="Z23">
        <f t="shared" si="20"/>
        <v>17.701720944332251</v>
      </c>
      <c r="AA23">
        <f t="shared" si="21"/>
        <v>21.228794387375114</v>
      </c>
    </row>
    <row r="24" spans="1:27" x14ac:dyDescent="0.25">
      <c r="A24">
        <v>12</v>
      </c>
      <c r="B24">
        <v>14</v>
      </c>
      <c r="C24">
        <v>44</v>
      </c>
      <c r="D24">
        <v>14208.04</v>
      </c>
      <c r="E24">
        <v>21</v>
      </c>
      <c r="G24">
        <f t="shared" si="5"/>
        <v>6.0459744680851066E-2</v>
      </c>
      <c r="I24">
        <f t="shared" si="6"/>
        <v>0.93440000000000012</v>
      </c>
      <c r="J24">
        <f t="shared" si="7"/>
        <v>1.0762</v>
      </c>
      <c r="K24">
        <f t="shared" si="8"/>
        <v>1.1712</v>
      </c>
      <c r="L24">
        <f t="shared" si="9"/>
        <v>1.2662</v>
      </c>
      <c r="N24">
        <f t="shared" si="10"/>
        <v>5.6493585429787246E-2</v>
      </c>
      <c r="O24">
        <f t="shared" si="11"/>
        <v>6.5066777225531919E-2</v>
      </c>
      <c r="P24">
        <f t="shared" si="12"/>
        <v>7.0810452970212767E-2</v>
      </c>
      <c r="Q24">
        <f t="shared" si="13"/>
        <v>7.6554128714893616E-2</v>
      </c>
      <c r="S24">
        <f t="shared" si="14"/>
        <v>1.0072829034312848E-2</v>
      </c>
      <c r="T24">
        <f t="shared" si="15"/>
        <v>1.3999167912945518E-2</v>
      </c>
      <c r="U24">
        <f t="shared" si="16"/>
        <v>1.7048686247513142E-2</v>
      </c>
      <c r="V24">
        <f t="shared" si="17"/>
        <v>2.0445642322658296E-2</v>
      </c>
      <c r="X24">
        <f t="shared" si="18"/>
        <v>10.072829034312848</v>
      </c>
      <c r="Y24">
        <f t="shared" si="19"/>
        <v>13.999167912945518</v>
      </c>
      <c r="Z24">
        <f t="shared" si="20"/>
        <v>17.048686247513142</v>
      </c>
      <c r="AA24">
        <f t="shared" si="21"/>
        <v>20.445642322658294</v>
      </c>
    </row>
    <row r="25" spans="1:27" x14ac:dyDescent="0.25">
      <c r="A25">
        <v>13</v>
      </c>
      <c r="B25">
        <v>14</v>
      </c>
      <c r="C25">
        <v>45</v>
      </c>
      <c r="D25">
        <v>14615.39</v>
      </c>
      <c r="E25">
        <v>21</v>
      </c>
      <c r="G25">
        <f t="shared" si="5"/>
        <v>6.2193148936170208E-2</v>
      </c>
      <c r="I25">
        <f t="shared" si="6"/>
        <v>0.93440000000000012</v>
      </c>
      <c r="J25">
        <f t="shared" si="7"/>
        <v>1.0762</v>
      </c>
      <c r="K25">
        <f t="shared" si="8"/>
        <v>1.1712</v>
      </c>
      <c r="L25">
        <f t="shared" si="9"/>
        <v>1.2662</v>
      </c>
      <c r="N25">
        <f t="shared" si="10"/>
        <v>5.8113278365957449E-2</v>
      </c>
      <c r="O25">
        <f t="shared" si="11"/>
        <v>6.6932266885106381E-2</v>
      </c>
      <c r="P25">
        <f t="shared" si="12"/>
        <v>7.2840616034042543E-2</v>
      </c>
      <c r="Q25">
        <f t="shared" si="13"/>
        <v>7.874896518297872E-2</v>
      </c>
      <c r="S25">
        <f t="shared" si="14"/>
        <v>1.0758492299545713E-2</v>
      </c>
      <c r="T25">
        <f t="shared" si="15"/>
        <v>1.4952099323677864E-2</v>
      </c>
      <c r="U25">
        <f t="shared" si="16"/>
        <v>1.8209200125052422E-2</v>
      </c>
      <c r="V25">
        <f t="shared" si="17"/>
        <v>2.1837388953816504E-2</v>
      </c>
      <c r="X25">
        <f t="shared" si="18"/>
        <v>10.758492299545713</v>
      </c>
      <c r="Y25">
        <f t="shared" si="19"/>
        <v>14.952099323677864</v>
      </c>
      <c r="Z25">
        <f t="shared" si="20"/>
        <v>18.209200125052423</v>
      </c>
      <c r="AA25">
        <f t="shared" si="21"/>
        <v>21.837388953816504</v>
      </c>
    </row>
    <row r="26" spans="1:27" x14ac:dyDescent="0.25">
      <c r="A26">
        <v>14</v>
      </c>
      <c r="B26">
        <v>14</v>
      </c>
      <c r="C26">
        <v>46</v>
      </c>
      <c r="D26">
        <v>14150.94</v>
      </c>
      <c r="E26">
        <v>21</v>
      </c>
      <c r="G26">
        <f t="shared" si="5"/>
        <v>6.0216765957446808E-2</v>
      </c>
      <c r="I26">
        <f t="shared" si="6"/>
        <v>0.93440000000000012</v>
      </c>
      <c r="J26">
        <f t="shared" si="7"/>
        <v>1.0762</v>
      </c>
      <c r="K26">
        <f t="shared" si="8"/>
        <v>1.1712</v>
      </c>
      <c r="L26">
        <f t="shared" si="9"/>
        <v>1.2662</v>
      </c>
      <c r="N26">
        <f t="shared" si="10"/>
        <v>5.6266546110638305E-2</v>
      </c>
      <c r="O26">
        <f t="shared" si="11"/>
        <v>6.4805283523404256E-2</v>
      </c>
      <c r="P26">
        <f t="shared" si="12"/>
        <v>7.0525876289361702E-2</v>
      </c>
      <c r="Q26">
        <f t="shared" si="13"/>
        <v>7.6246469055319149E-2</v>
      </c>
      <c r="S26">
        <f t="shared" si="14"/>
        <v>9.978771854051962E-3</v>
      </c>
      <c r="T26">
        <f t="shared" si="15"/>
        <v>1.3868447709574155E-2</v>
      </c>
      <c r="U26">
        <f t="shared" si="16"/>
        <v>1.6889490519070696E-2</v>
      </c>
      <c r="V26">
        <f t="shared" si="17"/>
        <v>2.0254726795457246E-2</v>
      </c>
      <c r="X26">
        <f t="shared" si="18"/>
        <v>9.9787718540519617</v>
      </c>
      <c r="Y26">
        <f t="shared" si="19"/>
        <v>13.868447709574156</v>
      </c>
      <c r="Z26">
        <f t="shared" si="20"/>
        <v>16.889490519070698</v>
      </c>
      <c r="AA26">
        <f t="shared" si="21"/>
        <v>20.254726795457245</v>
      </c>
    </row>
    <row r="27" spans="1:27" x14ac:dyDescent="0.25">
      <c r="A27">
        <v>12</v>
      </c>
      <c r="B27">
        <v>14</v>
      </c>
      <c r="C27">
        <v>23</v>
      </c>
      <c r="D27">
        <v>15283.95</v>
      </c>
      <c r="E27">
        <v>17</v>
      </c>
      <c r="G27">
        <f t="shared" si="5"/>
        <v>6.5038085106382981E-2</v>
      </c>
      <c r="I27">
        <f t="shared" si="6"/>
        <v>0.97560000000000002</v>
      </c>
      <c r="J27">
        <f t="shared" si="7"/>
        <v>1.1238000000000001</v>
      </c>
      <c r="K27">
        <f t="shared" si="8"/>
        <v>1.2232000000000001</v>
      </c>
      <c r="L27">
        <f t="shared" si="9"/>
        <v>1.3226</v>
      </c>
      <c r="N27">
        <f t="shared" si="10"/>
        <v>6.3451155829787234E-2</v>
      </c>
      <c r="O27">
        <f t="shared" si="11"/>
        <v>7.3089800042553207E-2</v>
      </c>
      <c r="P27">
        <f t="shared" si="12"/>
        <v>7.9554585702127673E-2</v>
      </c>
      <c r="Q27">
        <f t="shared" si="13"/>
        <v>8.6019371361702138E-2</v>
      </c>
      <c r="S27">
        <f t="shared" si="14"/>
        <v>1.3202691040660939E-2</v>
      </c>
      <c r="T27">
        <f t="shared" si="15"/>
        <v>1.835465371420639E-2</v>
      </c>
      <c r="U27">
        <f t="shared" si="16"/>
        <v>2.236139168552365E-2</v>
      </c>
      <c r="V27">
        <f t="shared" si="17"/>
        <v>2.6825509951204324E-2</v>
      </c>
      <c r="X27">
        <f t="shared" si="18"/>
        <v>13.202691040660939</v>
      </c>
      <c r="Y27">
        <f t="shared" si="19"/>
        <v>18.354653714206389</v>
      </c>
      <c r="Z27">
        <f t="shared" si="20"/>
        <v>22.36139168552365</v>
      </c>
      <c r="AA27">
        <f t="shared" si="21"/>
        <v>26.825509951204324</v>
      </c>
    </row>
    <row r="28" spans="1:27" x14ac:dyDescent="0.25">
      <c r="A28">
        <v>13</v>
      </c>
      <c r="B28">
        <v>14</v>
      </c>
      <c r="C28">
        <v>24</v>
      </c>
      <c r="D28">
        <v>15664.16</v>
      </c>
      <c r="E28">
        <v>17</v>
      </c>
      <c r="G28">
        <f t="shared" si="5"/>
        <v>6.6655999999999993E-2</v>
      </c>
      <c r="I28">
        <f t="shared" si="6"/>
        <v>0.97560000000000002</v>
      </c>
      <c r="J28">
        <f t="shared" si="7"/>
        <v>1.1238000000000001</v>
      </c>
      <c r="K28">
        <f t="shared" si="8"/>
        <v>1.2232000000000001</v>
      </c>
      <c r="L28">
        <f t="shared" si="9"/>
        <v>1.3226</v>
      </c>
      <c r="N28">
        <f t="shared" si="10"/>
        <v>6.5029593599999991E-2</v>
      </c>
      <c r="O28">
        <f t="shared" si="11"/>
        <v>7.4908012800000007E-2</v>
      </c>
      <c r="P28">
        <f t="shared" si="12"/>
        <v>8.153361919999999E-2</v>
      </c>
      <c r="Q28">
        <f t="shared" si="13"/>
        <v>8.8159225599999988E-2</v>
      </c>
      <c r="S28">
        <f t="shared" si="14"/>
        <v>1.3980537193271088E-2</v>
      </c>
      <c r="T28">
        <f t="shared" si="15"/>
        <v>1.943603149772925E-2</v>
      </c>
      <c r="U28">
        <f t="shared" si="16"/>
        <v>2.3678829353043451E-2</v>
      </c>
      <c r="V28">
        <f t="shared" si="17"/>
        <v>2.84059543956806E-2</v>
      </c>
      <c r="X28">
        <f t="shared" si="18"/>
        <v>13.980537193271088</v>
      </c>
      <c r="Y28">
        <f t="shared" si="19"/>
        <v>19.43603149772925</v>
      </c>
      <c r="Z28">
        <f t="shared" si="20"/>
        <v>23.678829353043451</v>
      </c>
      <c r="AA28">
        <f t="shared" si="21"/>
        <v>28.405954395680599</v>
      </c>
    </row>
    <row r="29" spans="1:27" x14ac:dyDescent="0.25">
      <c r="A29">
        <v>14</v>
      </c>
      <c r="B29">
        <v>14</v>
      </c>
      <c r="C29">
        <v>25</v>
      </c>
      <c r="D29">
        <v>15858.59</v>
      </c>
      <c r="E29">
        <v>17</v>
      </c>
      <c r="G29">
        <f t="shared" si="5"/>
        <v>6.7483361702127653E-2</v>
      </c>
      <c r="I29">
        <f t="shared" si="6"/>
        <v>0.97560000000000002</v>
      </c>
      <c r="J29">
        <f t="shared" si="7"/>
        <v>1.1238000000000001</v>
      </c>
      <c r="K29">
        <f t="shared" si="8"/>
        <v>1.2232000000000001</v>
      </c>
      <c r="L29">
        <f t="shared" si="9"/>
        <v>1.3226</v>
      </c>
      <c r="N29">
        <f t="shared" si="10"/>
        <v>6.5836767676595742E-2</v>
      </c>
      <c r="O29">
        <f t="shared" si="11"/>
        <v>7.5837801880851069E-2</v>
      </c>
      <c r="P29">
        <f t="shared" si="12"/>
        <v>8.2545648034042546E-2</v>
      </c>
      <c r="Q29">
        <f t="shared" si="13"/>
        <v>8.9253494187234036E-2</v>
      </c>
      <c r="S29">
        <f t="shared" si="14"/>
        <v>1.4388155916523086E-2</v>
      </c>
      <c r="T29">
        <f t="shared" si="15"/>
        <v>2.000271146393276E-2</v>
      </c>
      <c r="U29">
        <f t="shared" si="16"/>
        <v>2.4369212995356951E-2</v>
      </c>
      <c r="V29">
        <f t="shared" si="17"/>
        <v>2.9234162833128536E-2</v>
      </c>
      <c r="X29">
        <f t="shared" si="18"/>
        <v>14.388155916523086</v>
      </c>
      <c r="Y29">
        <f t="shared" si="19"/>
        <v>20.002711463932759</v>
      </c>
      <c r="Z29">
        <f t="shared" si="20"/>
        <v>24.36921299535695</v>
      </c>
      <c r="AA29">
        <f t="shared" si="21"/>
        <v>29.234162833128536</v>
      </c>
    </row>
    <row r="30" spans="1:27" x14ac:dyDescent="0.25">
      <c r="A30">
        <v>15</v>
      </c>
      <c r="B30">
        <v>14</v>
      </c>
      <c r="C30">
        <v>26</v>
      </c>
      <c r="D30">
        <v>15159.7</v>
      </c>
      <c r="E30">
        <v>17</v>
      </c>
      <c r="G30">
        <f t="shared" si="5"/>
        <v>6.4509361702127663E-2</v>
      </c>
      <c r="I30">
        <f t="shared" si="6"/>
        <v>0.97560000000000002</v>
      </c>
      <c r="J30">
        <f t="shared" si="7"/>
        <v>1.1238000000000001</v>
      </c>
      <c r="K30">
        <f t="shared" si="8"/>
        <v>1.2232000000000001</v>
      </c>
      <c r="L30">
        <f t="shared" si="9"/>
        <v>1.3226</v>
      </c>
      <c r="N30">
        <f t="shared" si="10"/>
        <v>6.2935333276595742E-2</v>
      </c>
      <c r="O30">
        <f t="shared" si="11"/>
        <v>7.2495620680851081E-2</v>
      </c>
      <c r="P30">
        <f t="shared" si="12"/>
        <v>7.8907851234042564E-2</v>
      </c>
      <c r="Q30">
        <f t="shared" si="13"/>
        <v>8.5320081787234048E-2</v>
      </c>
      <c r="S30">
        <f t="shared" si="14"/>
        <v>1.2953993383932315E-2</v>
      </c>
      <c r="T30">
        <f t="shared" si="15"/>
        <v>1.8008909096330374E-2</v>
      </c>
      <c r="U30">
        <f t="shared" si="16"/>
        <v>2.1940172579793332E-2</v>
      </c>
      <c r="V30">
        <f t="shared" si="17"/>
        <v>2.6320200734706808E-2</v>
      </c>
      <c r="X30">
        <f t="shared" si="18"/>
        <v>12.953993383932316</v>
      </c>
      <c r="Y30">
        <f t="shared" si="19"/>
        <v>18.008909096330374</v>
      </c>
      <c r="Z30">
        <f t="shared" si="20"/>
        <v>21.940172579793334</v>
      </c>
      <c r="AA30">
        <f t="shared" si="21"/>
        <v>26.320200734706809</v>
      </c>
    </row>
    <row r="31" spans="1:27" x14ac:dyDescent="0.25">
      <c r="A31">
        <v>16</v>
      </c>
      <c r="B31">
        <v>14</v>
      </c>
      <c r="C31">
        <v>27</v>
      </c>
      <c r="D31">
        <v>13540.23</v>
      </c>
      <c r="E31">
        <v>17</v>
      </c>
      <c r="G31">
        <f t="shared" si="5"/>
        <v>5.7617999999999996E-2</v>
      </c>
      <c r="I31">
        <f t="shared" si="6"/>
        <v>0.97560000000000002</v>
      </c>
      <c r="J31">
        <f t="shared" si="7"/>
        <v>1.1238000000000001</v>
      </c>
      <c r="K31">
        <f t="shared" si="8"/>
        <v>1.2232000000000001</v>
      </c>
      <c r="L31">
        <f t="shared" si="9"/>
        <v>1.3226</v>
      </c>
      <c r="N31">
        <f t="shared" si="10"/>
        <v>5.6212120799999994E-2</v>
      </c>
      <c r="O31">
        <f t="shared" si="11"/>
        <v>6.4751108400000007E-2</v>
      </c>
      <c r="P31">
        <f t="shared" si="12"/>
        <v>7.0478337599999996E-2</v>
      </c>
      <c r="Q31">
        <f t="shared" si="13"/>
        <v>7.6205566799999999E-2</v>
      </c>
      <c r="S31">
        <f t="shared" si="14"/>
        <v>9.9562995087058483E-3</v>
      </c>
      <c r="T31">
        <f t="shared" si="15"/>
        <v>1.3841453169994859E-2</v>
      </c>
      <c r="U31">
        <f t="shared" si="16"/>
        <v>1.6862979855159346E-2</v>
      </c>
      <c r="V31">
        <f t="shared" si="17"/>
        <v>2.0229422223500663E-2</v>
      </c>
      <c r="X31">
        <f t="shared" si="18"/>
        <v>9.9562995087058486</v>
      </c>
      <c r="Y31">
        <f t="shared" si="19"/>
        <v>13.841453169994859</v>
      </c>
      <c r="Z31">
        <f t="shared" si="20"/>
        <v>16.862979855159345</v>
      </c>
      <c r="AA31">
        <f t="shared" si="21"/>
        <v>20.229422223500663</v>
      </c>
    </row>
    <row r="32" spans="1:27" x14ac:dyDescent="0.25">
      <c r="A32">
        <v>17</v>
      </c>
      <c r="B32">
        <v>14</v>
      </c>
      <c r="C32">
        <v>28</v>
      </c>
      <c r="D32">
        <v>13925.23</v>
      </c>
      <c r="E32">
        <v>17</v>
      </c>
      <c r="G32">
        <f t="shared" si="5"/>
        <v>5.9256297872340422E-2</v>
      </c>
      <c r="I32">
        <f t="shared" si="6"/>
        <v>0.97560000000000002</v>
      </c>
      <c r="J32">
        <f t="shared" si="7"/>
        <v>1.1238000000000001</v>
      </c>
      <c r="K32">
        <f t="shared" si="8"/>
        <v>1.2232000000000001</v>
      </c>
      <c r="L32">
        <f t="shared" si="9"/>
        <v>1.3226</v>
      </c>
      <c r="N32">
        <f t="shared" si="10"/>
        <v>5.7810444204255317E-2</v>
      </c>
      <c r="O32">
        <f t="shared" si="11"/>
        <v>6.6592227548936178E-2</v>
      </c>
      <c r="P32">
        <f t="shared" si="12"/>
        <v>7.2482303557446809E-2</v>
      </c>
      <c r="Q32">
        <f t="shared" si="13"/>
        <v>7.837237956595744E-2</v>
      </c>
      <c r="S32">
        <f t="shared" si="14"/>
        <v>1.0628333211276767E-2</v>
      </c>
      <c r="T32">
        <f t="shared" si="15"/>
        <v>1.477572830049491E-2</v>
      </c>
      <c r="U32">
        <f t="shared" si="16"/>
        <v>1.8001203025176715E-2</v>
      </c>
      <c r="V32">
        <f t="shared" si="17"/>
        <v>2.1594874669546724E-2</v>
      </c>
      <c r="X32">
        <f t="shared" si="18"/>
        <v>10.628333211276766</v>
      </c>
      <c r="Y32">
        <f t="shared" si="19"/>
        <v>14.77572830049491</v>
      </c>
      <c r="Z32">
        <f t="shared" si="20"/>
        <v>18.001203025176714</v>
      </c>
      <c r="AA32">
        <f t="shared" si="21"/>
        <v>21.594874669546723</v>
      </c>
    </row>
    <row r="33" spans="1:27" x14ac:dyDescent="0.25">
      <c r="A33">
        <v>18</v>
      </c>
      <c r="B33">
        <v>14</v>
      </c>
      <c r="C33">
        <v>29</v>
      </c>
      <c r="D33">
        <v>13594.47</v>
      </c>
      <c r="E33">
        <v>17</v>
      </c>
      <c r="G33">
        <f t="shared" si="5"/>
        <v>5.7848808510638297E-2</v>
      </c>
      <c r="I33">
        <f t="shared" si="6"/>
        <v>0.97560000000000002</v>
      </c>
      <c r="J33">
        <f t="shared" si="7"/>
        <v>1.1238000000000001</v>
      </c>
      <c r="K33">
        <f t="shared" si="8"/>
        <v>1.2232000000000001</v>
      </c>
      <c r="L33">
        <f t="shared" si="9"/>
        <v>1.3226</v>
      </c>
      <c r="N33">
        <f t="shared" si="10"/>
        <v>5.6437297582978725E-2</v>
      </c>
      <c r="O33">
        <f t="shared" si="11"/>
        <v>6.5010491004255322E-2</v>
      </c>
      <c r="P33">
        <f t="shared" si="12"/>
        <v>7.0760662570212768E-2</v>
      </c>
      <c r="Q33">
        <f t="shared" si="13"/>
        <v>7.6510834136170214E-2</v>
      </c>
      <c r="S33">
        <f t="shared" si="14"/>
        <v>1.0049463312235305E-2</v>
      </c>
      <c r="T33">
        <f t="shared" si="15"/>
        <v>1.3970971413451074E-2</v>
      </c>
      <c r="U33">
        <f t="shared" si="16"/>
        <v>1.7020771345940992E-2</v>
      </c>
      <c r="V33">
        <f t="shared" si="17"/>
        <v>2.04187144315039E-2</v>
      </c>
      <c r="X33">
        <f t="shared" si="18"/>
        <v>10.049463312235305</v>
      </c>
      <c r="Y33">
        <f t="shared" si="19"/>
        <v>13.970971413451075</v>
      </c>
      <c r="Z33">
        <f t="shared" si="20"/>
        <v>17.020771345940993</v>
      </c>
      <c r="AA33">
        <f t="shared" si="21"/>
        <v>20.418714431503901</v>
      </c>
    </row>
    <row r="34" spans="1:27" x14ac:dyDescent="0.25">
      <c r="A34">
        <v>19</v>
      </c>
      <c r="B34">
        <v>15</v>
      </c>
      <c r="C34">
        <v>11</v>
      </c>
      <c r="D34">
        <v>12555.07</v>
      </c>
      <c r="E34">
        <v>13</v>
      </c>
      <c r="G34">
        <f t="shared" si="5"/>
        <v>5.3425829787234043E-2</v>
      </c>
      <c r="I34">
        <f t="shared" si="6"/>
        <v>1.0168000000000001</v>
      </c>
      <c r="J34">
        <f t="shared" si="7"/>
        <v>1.1714</v>
      </c>
      <c r="K34">
        <f t="shared" si="8"/>
        <v>1.2751999999999999</v>
      </c>
      <c r="L34">
        <f t="shared" si="9"/>
        <v>1.379</v>
      </c>
      <c r="N34">
        <f t="shared" si="10"/>
        <v>5.4323383727659581E-2</v>
      </c>
      <c r="O34">
        <f t="shared" si="11"/>
        <v>6.258301701276596E-2</v>
      </c>
      <c r="P34">
        <f t="shared" si="12"/>
        <v>6.8128618144680853E-2</v>
      </c>
      <c r="Q34">
        <f t="shared" si="13"/>
        <v>7.3674219276595745E-2</v>
      </c>
      <c r="S34">
        <f t="shared" si="14"/>
        <v>9.1942826240951955E-3</v>
      </c>
      <c r="T34">
        <f t="shared" si="15"/>
        <v>1.2785678152065497E-2</v>
      </c>
      <c r="U34">
        <f t="shared" si="16"/>
        <v>1.5582136073511721E-2</v>
      </c>
      <c r="V34">
        <f t="shared" si="17"/>
        <v>1.869838460690117E-2</v>
      </c>
      <c r="X34">
        <f t="shared" si="18"/>
        <v>9.1942826240951963</v>
      </c>
      <c r="Y34">
        <f t="shared" si="19"/>
        <v>12.785678152065497</v>
      </c>
      <c r="Z34">
        <f t="shared" si="20"/>
        <v>15.582136073511721</v>
      </c>
      <c r="AA34">
        <f t="shared" si="21"/>
        <v>18.698384606901172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sensor10_23A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Veronique Lankar</dc:creator>
  <cp:lastModifiedBy>Veronique Lankar</cp:lastModifiedBy>
  <dcterms:created xsi:type="dcterms:W3CDTF">2019-10-23T19:40:52Z</dcterms:created>
  <dcterms:modified xsi:type="dcterms:W3CDTF">2020-07-13T19:52:23Z</dcterms:modified>
</cp:coreProperties>
</file>