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lounia_fossion_ulb_be/Documents/"/>
    </mc:Choice>
  </mc:AlternateContent>
  <xr:revisionPtr revIDLastSave="0" documentId="8_{47966D73-90A6-7346-9474-13B7C31FA0E6}" xr6:coauthVersionLast="47" xr6:coauthVersionMax="47" xr10:uidLastSave="{00000000-0000-0000-0000-000000000000}"/>
  <bookViews>
    <workbookView xWindow="0" yWindow="500" windowWidth="28800" windowHeight="17500" xr2:uid="{F141AE2F-5B29-2042-AB4E-77B82E8C6663}"/>
  </bookViews>
  <sheets>
    <sheet name="Feuil1" sheetId="1" r:id="rId1"/>
    <sheet name="Feuil6" sheetId="6" r:id="rId2"/>
    <sheet name="Feuil2" sheetId="2" r:id="rId3"/>
    <sheet name="Feuil3" sheetId="3" r:id="rId4"/>
    <sheet name="Feuil4" sheetId="4" r:id="rId5"/>
    <sheet name="Feuil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3" i="6"/>
  <c r="G10" i="5"/>
  <c r="G6" i="5"/>
  <c r="G3" i="5"/>
  <c r="H10" i="5"/>
  <c r="I10" i="5"/>
  <c r="J10" i="5"/>
  <c r="K10" i="5"/>
  <c r="H6" i="5"/>
  <c r="I6" i="5"/>
  <c r="J6" i="5"/>
  <c r="K6" i="5"/>
  <c r="M3" i="5"/>
  <c r="M10" i="5"/>
  <c r="K3" i="5"/>
  <c r="J3" i="5"/>
  <c r="I3" i="5"/>
  <c r="H3" i="5"/>
  <c r="M3" i="1"/>
  <c r="Z3" i="1"/>
  <c r="AL3" i="1"/>
  <c r="AX3" i="1"/>
  <c r="BJ3" i="1"/>
  <c r="BV9" i="1"/>
  <c r="BV3" i="1"/>
  <c r="BS3" i="1"/>
  <c r="BU5" i="1"/>
  <c r="BT3" i="1"/>
  <c r="Q4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3" i="1"/>
  <c r="K54" i="1"/>
  <c r="BV13" i="1"/>
  <c r="AY3" i="1"/>
  <c r="BZ3" i="1"/>
  <c r="BY3" i="1" s="1"/>
  <c r="BW3" i="1" s="1"/>
  <c r="BY12" i="1"/>
  <c r="BW12" i="1" s="1"/>
  <c r="BX12" i="1" s="1"/>
  <c r="BY21" i="1"/>
  <c r="BW21" i="1" s="1"/>
  <c r="BY37" i="1"/>
  <c r="BW37" i="1" s="1"/>
  <c r="BY53" i="1"/>
  <c r="BW53" i="1" s="1"/>
  <c r="BY56" i="1"/>
  <c r="BW56" i="1" s="1"/>
  <c r="AM3" i="1"/>
  <c r="AB3" i="1"/>
  <c r="BU4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V6" i="1" s="1"/>
  <c r="BU52" i="1"/>
  <c r="BU53" i="1"/>
  <c r="BU54" i="1"/>
  <c r="BU55" i="1"/>
  <c r="BU56" i="1"/>
  <c r="BU57" i="1"/>
  <c r="BU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I54" i="1"/>
  <c r="BK3" i="1"/>
  <c r="BZ57" i="1"/>
  <c r="BY57" i="1" s="1"/>
  <c r="BW57" i="1" s="1"/>
  <c r="BZ56" i="1"/>
  <c r="BZ55" i="1"/>
  <c r="BY55" i="1" s="1"/>
  <c r="BW55" i="1" s="1"/>
  <c r="BZ54" i="1"/>
  <c r="BY54" i="1" s="1"/>
  <c r="BW54" i="1" s="1"/>
  <c r="BZ53" i="1"/>
  <c r="BZ52" i="1"/>
  <c r="BY52" i="1" s="1"/>
  <c r="BW52" i="1" s="1"/>
  <c r="BZ51" i="1"/>
  <c r="BY51" i="1" s="1"/>
  <c r="BW51" i="1" s="1"/>
  <c r="BZ50" i="1"/>
  <c r="BY50" i="1" s="1"/>
  <c r="BW50" i="1" s="1"/>
  <c r="BX50" i="1" s="1"/>
  <c r="BZ49" i="1"/>
  <c r="BY49" i="1" s="1"/>
  <c r="BW49" i="1" s="1"/>
  <c r="BZ48" i="1"/>
  <c r="BY48" i="1" s="1"/>
  <c r="BW48" i="1" s="1"/>
  <c r="BX48" i="1" s="1"/>
  <c r="BZ47" i="1"/>
  <c r="BY47" i="1" s="1"/>
  <c r="BW47" i="1" s="1"/>
  <c r="BZ46" i="1"/>
  <c r="BY46" i="1" s="1"/>
  <c r="BW46" i="1" s="1"/>
  <c r="BZ45" i="1"/>
  <c r="BY45" i="1" s="1"/>
  <c r="BW45" i="1" s="1"/>
  <c r="BZ44" i="1"/>
  <c r="BY44" i="1" s="1"/>
  <c r="BW44" i="1" s="1"/>
  <c r="BX44" i="1" s="1"/>
  <c r="BZ43" i="1"/>
  <c r="BY43" i="1" s="1"/>
  <c r="BW43" i="1" s="1"/>
  <c r="BX43" i="1" s="1"/>
  <c r="BZ42" i="1"/>
  <c r="BY42" i="1" s="1"/>
  <c r="BW42" i="1" s="1"/>
  <c r="BZ41" i="1"/>
  <c r="BY41" i="1" s="1"/>
  <c r="BW41" i="1" s="1"/>
  <c r="BZ40" i="1"/>
  <c r="BY40" i="1" s="1"/>
  <c r="BW40" i="1" s="1"/>
  <c r="BX40" i="1" s="1"/>
  <c r="BZ39" i="1"/>
  <c r="BY39" i="1" s="1"/>
  <c r="BW39" i="1" s="1"/>
  <c r="BZ38" i="1"/>
  <c r="BZ37" i="1"/>
  <c r="BZ36" i="1"/>
  <c r="BZ35" i="1"/>
  <c r="BY35" i="1" s="1"/>
  <c r="BW35" i="1" s="1"/>
  <c r="BX35" i="1" s="1"/>
  <c r="BZ34" i="1"/>
  <c r="BY34" i="1" s="1"/>
  <c r="BW34" i="1" s="1"/>
  <c r="BZ33" i="1"/>
  <c r="BY33" i="1" s="1"/>
  <c r="BW33" i="1" s="1"/>
  <c r="BZ32" i="1"/>
  <c r="BY32" i="1" s="1"/>
  <c r="BW32" i="1" s="1"/>
  <c r="BZ31" i="1"/>
  <c r="BY31" i="1" s="1"/>
  <c r="BW31" i="1" s="1"/>
  <c r="BX31" i="1" s="1"/>
  <c r="BZ30" i="1"/>
  <c r="BZ29" i="1"/>
  <c r="BY29" i="1" s="1"/>
  <c r="BW29" i="1" s="1"/>
  <c r="BZ28" i="1"/>
  <c r="BY28" i="1" s="1"/>
  <c r="BW28" i="1" s="1"/>
  <c r="BX28" i="1" s="1"/>
  <c r="BZ27" i="1"/>
  <c r="BY27" i="1" s="1"/>
  <c r="BW27" i="1" s="1"/>
  <c r="BX27" i="1" s="1"/>
  <c r="BZ26" i="1"/>
  <c r="BY26" i="1" s="1"/>
  <c r="BW26" i="1" s="1"/>
  <c r="BZ25" i="1"/>
  <c r="BZ24" i="1"/>
  <c r="BZ23" i="1"/>
  <c r="BY23" i="1" s="1"/>
  <c r="BW23" i="1" s="1"/>
  <c r="BX23" i="1" s="1"/>
  <c r="BZ22" i="1"/>
  <c r="BZ21" i="1"/>
  <c r="BZ20" i="1"/>
  <c r="BY20" i="1" s="1"/>
  <c r="BW20" i="1" s="1"/>
  <c r="BX20" i="1" s="1"/>
  <c r="BZ19" i="1"/>
  <c r="BY19" i="1" s="1"/>
  <c r="BW19" i="1" s="1"/>
  <c r="BZ18" i="1"/>
  <c r="BZ17" i="1"/>
  <c r="BZ16" i="1"/>
  <c r="BY16" i="1" s="1"/>
  <c r="BW16" i="1" s="1"/>
  <c r="BX16" i="1" s="1"/>
  <c r="BZ15" i="1"/>
  <c r="BY15" i="1" s="1"/>
  <c r="BW15" i="1" s="1"/>
  <c r="BZ14" i="1"/>
  <c r="BZ13" i="1"/>
  <c r="BZ12" i="1"/>
  <c r="BZ11" i="1"/>
  <c r="BY11" i="1" s="1"/>
  <c r="BW11" i="1" s="1"/>
  <c r="BX11" i="1" s="1"/>
  <c r="BZ10" i="1"/>
  <c r="BY10" i="1" s="1"/>
  <c r="BW10" i="1" s="1"/>
  <c r="BZ9" i="1"/>
  <c r="BZ8" i="1"/>
  <c r="BY8" i="1" s="1"/>
  <c r="BW8" i="1" s="1"/>
  <c r="BZ7" i="1"/>
  <c r="BY7" i="1" s="1"/>
  <c r="BW7" i="1" s="1"/>
  <c r="BX7" i="1" s="1"/>
  <c r="BZ6" i="1"/>
  <c r="BY6" i="1" s="1"/>
  <c r="BW6" i="1" s="1"/>
  <c r="BZ5" i="1"/>
  <c r="BY5" i="1" s="1"/>
  <c r="BW5" i="1" s="1"/>
  <c r="BZ4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BN57" i="1"/>
  <c r="BM57" i="1" s="1"/>
  <c r="BK57" i="1" s="1"/>
  <c r="BN56" i="1"/>
  <c r="BM56" i="1" s="1"/>
  <c r="BK56" i="1" s="1"/>
  <c r="BN55" i="1"/>
  <c r="BM55" i="1" s="1"/>
  <c r="BK55" i="1" s="1"/>
  <c r="BL55" i="1" s="1"/>
  <c r="BN54" i="1"/>
  <c r="BM54" i="1" s="1"/>
  <c r="BK54" i="1" s="1"/>
  <c r="BN53" i="1"/>
  <c r="BM53" i="1" s="1"/>
  <c r="BK53" i="1" s="1"/>
  <c r="BL53" i="1" s="1"/>
  <c r="BN52" i="1"/>
  <c r="BM52" i="1" s="1"/>
  <c r="BK52" i="1" s="1"/>
  <c r="BL52" i="1" s="1"/>
  <c r="BN51" i="1"/>
  <c r="BM51" i="1" s="1"/>
  <c r="BK51" i="1" s="1"/>
  <c r="BN50" i="1"/>
  <c r="BM50" i="1" s="1"/>
  <c r="BK50" i="1" s="1"/>
  <c r="BN49" i="1"/>
  <c r="BM49" i="1" s="1"/>
  <c r="BK49" i="1" s="1"/>
  <c r="BL49" i="1" s="1"/>
  <c r="BN48" i="1"/>
  <c r="BM48" i="1" s="1"/>
  <c r="BK48" i="1" s="1"/>
  <c r="BN47" i="1"/>
  <c r="BM47" i="1" s="1"/>
  <c r="BK47" i="1" s="1"/>
  <c r="BL47" i="1" s="1"/>
  <c r="BN46" i="1"/>
  <c r="BM46" i="1" s="1"/>
  <c r="BK46" i="1" s="1"/>
  <c r="BL46" i="1" s="1"/>
  <c r="BN45" i="1"/>
  <c r="BM45" i="1" s="1"/>
  <c r="BK45" i="1" s="1"/>
  <c r="BL45" i="1" s="1"/>
  <c r="BN44" i="1"/>
  <c r="BM44" i="1" s="1"/>
  <c r="BK44" i="1" s="1"/>
  <c r="BL44" i="1" s="1"/>
  <c r="BN43" i="1"/>
  <c r="BM43" i="1" s="1"/>
  <c r="BK43" i="1" s="1"/>
  <c r="BL43" i="1" s="1"/>
  <c r="BN42" i="1"/>
  <c r="BM42" i="1" s="1"/>
  <c r="BK42" i="1" s="1"/>
  <c r="BN41" i="1"/>
  <c r="BM41" i="1" s="1"/>
  <c r="BK41" i="1" s="1"/>
  <c r="BL41" i="1" s="1"/>
  <c r="BN40" i="1"/>
  <c r="BM40" i="1" s="1"/>
  <c r="BK40" i="1" s="1"/>
  <c r="BL40" i="1" s="1"/>
  <c r="BN39" i="1"/>
  <c r="BM39" i="1" s="1"/>
  <c r="BK39" i="1" s="1"/>
  <c r="BN38" i="1"/>
  <c r="BM38" i="1" s="1"/>
  <c r="BK38" i="1" s="1"/>
  <c r="BL38" i="1" s="1"/>
  <c r="BN37" i="1"/>
  <c r="BM37" i="1" s="1"/>
  <c r="BK37" i="1" s="1"/>
  <c r="BL37" i="1" s="1"/>
  <c r="BN36" i="1"/>
  <c r="BM36" i="1" s="1"/>
  <c r="BK36" i="1" s="1"/>
  <c r="BL36" i="1" s="1"/>
  <c r="BN35" i="1"/>
  <c r="BM35" i="1" s="1"/>
  <c r="BK35" i="1" s="1"/>
  <c r="BN34" i="1"/>
  <c r="BM34" i="1" s="1"/>
  <c r="BK34" i="1" s="1"/>
  <c r="BN33" i="1"/>
  <c r="BM33" i="1" s="1"/>
  <c r="BK33" i="1" s="1"/>
  <c r="BL33" i="1" s="1"/>
  <c r="BN32" i="1"/>
  <c r="BM32" i="1" s="1"/>
  <c r="BK32" i="1" s="1"/>
  <c r="BN31" i="1"/>
  <c r="BM31" i="1" s="1"/>
  <c r="BK31" i="1" s="1"/>
  <c r="BL31" i="1" s="1"/>
  <c r="BN30" i="1"/>
  <c r="BM30" i="1" s="1"/>
  <c r="BK30" i="1" s="1"/>
  <c r="BL30" i="1" s="1"/>
  <c r="BN29" i="1"/>
  <c r="BM29" i="1" s="1"/>
  <c r="BK29" i="1" s="1"/>
  <c r="BL29" i="1" s="1"/>
  <c r="BN28" i="1"/>
  <c r="BM28" i="1" s="1"/>
  <c r="BK28" i="1" s="1"/>
  <c r="BL28" i="1" s="1"/>
  <c r="BN27" i="1"/>
  <c r="BM27" i="1" s="1"/>
  <c r="BK27" i="1" s="1"/>
  <c r="BL27" i="1" s="1"/>
  <c r="BN26" i="1"/>
  <c r="BM26" i="1" s="1"/>
  <c r="BK26" i="1" s="1"/>
  <c r="BN25" i="1"/>
  <c r="BM25" i="1" s="1"/>
  <c r="BK25" i="1" s="1"/>
  <c r="BL25" i="1" s="1"/>
  <c r="BN24" i="1"/>
  <c r="BM24" i="1" s="1"/>
  <c r="BK24" i="1" s="1"/>
  <c r="BL24" i="1" s="1"/>
  <c r="BN23" i="1"/>
  <c r="BM23" i="1" s="1"/>
  <c r="BK23" i="1" s="1"/>
  <c r="BL23" i="1" s="1"/>
  <c r="BN22" i="1"/>
  <c r="BM22" i="1" s="1"/>
  <c r="BK22" i="1" s="1"/>
  <c r="BL22" i="1" s="1"/>
  <c r="BN21" i="1"/>
  <c r="BM21" i="1" s="1"/>
  <c r="BK21" i="1" s="1"/>
  <c r="BL21" i="1" s="1"/>
  <c r="BN20" i="1"/>
  <c r="BM20" i="1" s="1"/>
  <c r="BK20" i="1" s="1"/>
  <c r="BL20" i="1" s="1"/>
  <c r="BN19" i="1"/>
  <c r="BM19" i="1" s="1"/>
  <c r="BK19" i="1" s="1"/>
  <c r="BN18" i="1"/>
  <c r="BM18" i="1" s="1"/>
  <c r="BK18" i="1" s="1"/>
  <c r="BN17" i="1"/>
  <c r="BM17" i="1" s="1"/>
  <c r="BK17" i="1" s="1"/>
  <c r="BL17" i="1" s="1"/>
  <c r="BN16" i="1"/>
  <c r="BM16" i="1" s="1"/>
  <c r="BK16" i="1" s="1"/>
  <c r="BN15" i="1"/>
  <c r="BM15" i="1" s="1"/>
  <c r="BK15" i="1" s="1"/>
  <c r="BL15" i="1" s="1"/>
  <c r="BN14" i="1"/>
  <c r="BM14" i="1" s="1"/>
  <c r="BK14" i="1" s="1"/>
  <c r="BL14" i="1" s="1"/>
  <c r="BN13" i="1"/>
  <c r="BM13" i="1" s="1"/>
  <c r="BK13" i="1" s="1"/>
  <c r="BL13" i="1" s="1"/>
  <c r="BN12" i="1"/>
  <c r="BM12" i="1" s="1"/>
  <c r="BK12" i="1" s="1"/>
  <c r="BL12" i="1" s="1"/>
  <c r="BN11" i="1"/>
  <c r="BM11" i="1" s="1"/>
  <c r="BK11" i="1" s="1"/>
  <c r="BN10" i="1"/>
  <c r="BM10" i="1" s="1"/>
  <c r="BK10" i="1" s="1"/>
  <c r="BN9" i="1"/>
  <c r="BM9" i="1" s="1"/>
  <c r="BK9" i="1" s="1"/>
  <c r="BL9" i="1" s="1"/>
  <c r="BN8" i="1"/>
  <c r="BM8" i="1" s="1"/>
  <c r="BK8" i="1" s="1"/>
  <c r="BN7" i="1"/>
  <c r="BM7" i="1" s="1"/>
  <c r="BK7" i="1" s="1"/>
  <c r="BL7" i="1" s="1"/>
  <c r="BN6" i="1"/>
  <c r="BM6" i="1" s="1"/>
  <c r="BK6" i="1" s="1"/>
  <c r="BL6" i="1" s="1"/>
  <c r="BN5" i="1"/>
  <c r="BN4" i="1"/>
  <c r="BM4" i="1" s="1"/>
  <c r="BK4" i="1" s="1"/>
  <c r="BL4" i="1" s="1"/>
  <c r="BN3" i="1"/>
  <c r="BB3" i="1"/>
  <c r="BA3" i="1" s="1"/>
  <c r="AZ3" i="1" s="1"/>
  <c r="BB57" i="1"/>
  <c r="BA57" i="1" s="1"/>
  <c r="AY57" i="1" s="1"/>
  <c r="BB56" i="1"/>
  <c r="BA56" i="1" s="1"/>
  <c r="AY56" i="1" s="1"/>
  <c r="BB55" i="1"/>
  <c r="BA55" i="1" s="1"/>
  <c r="AY55" i="1" s="1"/>
  <c r="BB54" i="1"/>
  <c r="BA54" i="1" s="1"/>
  <c r="AY54" i="1" s="1"/>
  <c r="AZ54" i="1" s="1"/>
  <c r="BB53" i="1"/>
  <c r="BA53" i="1" s="1"/>
  <c r="AY53" i="1" s="1"/>
  <c r="BB52" i="1"/>
  <c r="BA52" i="1" s="1"/>
  <c r="AY52" i="1" s="1"/>
  <c r="AZ52" i="1" s="1"/>
  <c r="BB51" i="1"/>
  <c r="BA51" i="1" s="1"/>
  <c r="AY51" i="1" s="1"/>
  <c r="BB50" i="1"/>
  <c r="BA50" i="1" s="1"/>
  <c r="AY50" i="1" s="1"/>
  <c r="AZ50" i="1" s="1"/>
  <c r="BB49" i="1"/>
  <c r="BA49" i="1" s="1"/>
  <c r="AY49" i="1" s="1"/>
  <c r="BB48" i="1"/>
  <c r="BA48" i="1" s="1"/>
  <c r="AY48" i="1" s="1"/>
  <c r="BB47" i="1"/>
  <c r="BA47" i="1" s="1"/>
  <c r="AY47" i="1" s="1"/>
  <c r="BB46" i="1"/>
  <c r="BA46" i="1" s="1"/>
  <c r="AY46" i="1" s="1"/>
  <c r="AZ46" i="1" s="1"/>
  <c r="BB45" i="1"/>
  <c r="BB44" i="1"/>
  <c r="BA44" i="1" s="1"/>
  <c r="AY44" i="1" s="1"/>
  <c r="AZ44" i="1" s="1"/>
  <c r="BB43" i="1"/>
  <c r="BA43" i="1" s="1"/>
  <c r="AY43" i="1" s="1"/>
  <c r="BB42" i="1"/>
  <c r="BA42" i="1" s="1"/>
  <c r="AY42" i="1" s="1"/>
  <c r="AZ42" i="1" s="1"/>
  <c r="BB41" i="1"/>
  <c r="BA41" i="1" s="1"/>
  <c r="AY41" i="1" s="1"/>
  <c r="BB40" i="1"/>
  <c r="BA40" i="1" s="1"/>
  <c r="AY40" i="1" s="1"/>
  <c r="BB39" i="1"/>
  <c r="BA39" i="1" s="1"/>
  <c r="AY39" i="1" s="1"/>
  <c r="BB38" i="1"/>
  <c r="BA38" i="1" s="1"/>
  <c r="AY38" i="1" s="1"/>
  <c r="AZ38" i="1" s="1"/>
  <c r="BB37" i="1"/>
  <c r="BB36" i="1"/>
  <c r="BA36" i="1" s="1"/>
  <c r="AY36" i="1" s="1"/>
  <c r="AZ36" i="1" s="1"/>
  <c r="BB35" i="1"/>
  <c r="BA35" i="1" s="1"/>
  <c r="AY35" i="1" s="1"/>
  <c r="BB34" i="1"/>
  <c r="BA34" i="1" s="1"/>
  <c r="AY34" i="1" s="1"/>
  <c r="AZ34" i="1" s="1"/>
  <c r="BB33" i="1"/>
  <c r="BA33" i="1" s="1"/>
  <c r="AY33" i="1" s="1"/>
  <c r="BB32" i="1"/>
  <c r="BA32" i="1" s="1"/>
  <c r="AY32" i="1" s="1"/>
  <c r="BB31" i="1"/>
  <c r="BA31" i="1" s="1"/>
  <c r="AY31" i="1" s="1"/>
  <c r="BB30" i="1"/>
  <c r="BA30" i="1" s="1"/>
  <c r="AY30" i="1" s="1"/>
  <c r="AZ30" i="1" s="1"/>
  <c r="BB29" i="1"/>
  <c r="BB28" i="1"/>
  <c r="BA28" i="1" s="1"/>
  <c r="AY28" i="1" s="1"/>
  <c r="AZ28" i="1" s="1"/>
  <c r="BB27" i="1"/>
  <c r="BA27" i="1" s="1"/>
  <c r="AY27" i="1" s="1"/>
  <c r="BB26" i="1"/>
  <c r="BA26" i="1" s="1"/>
  <c r="AY26" i="1" s="1"/>
  <c r="BB25" i="1"/>
  <c r="BA25" i="1" s="1"/>
  <c r="AY25" i="1" s="1"/>
  <c r="BB24" i="1"/>
  <c r="BA24" i="1" s="1"/>
  <c r="AY24" i="1" s="1"/>
  <c r="BB23" i="1"/>
  <c r="BA23" i="1" s="1"/>
  <c r="AY23" i="1" s="1"/>
  <c r="BB22" i="1"/>
  <c r="BA22" i="1" s="1"/>
  <c r="AY22" i="1" s="1"/>
  <c r="AZ22" i="1" s="1"/>
  <c r="BB21" i="1"/>
  <c r="BB20" i="1"/>
  <c r="BA20" i="1" s="1"/>
  <c r="AY20" i="1" s="1"/>
  <c r="AZ20" i="1" s="1"/>
  <c r="BB19" i="1"/>
  <c r="BA19" i="1" s="1"/>
  <c r="AY19" i="1" s="1"/>
  <c r="BB18" i="1"/>
  <c r="BA18" i="1" s="1"/>
  <c r="AY18" i="1" s="1"/>
  <c r="AZ18" i="1" s="1"/>
  <c r="BB17" i="1"/>
  <c r="BB16" i="1"/>
  <c r="BA16" i="1" s="1"/>
  <c r="AY16" i="1" s="1"/>
  <c r="BB15" i="1"/>
  <c r="BA15" i="1" s="1"/>
  <c r="AY15" i="1" s="1"/>
  <c r="BB14" i="1"/>
  <c r="BA14" i="1" s="1"/>
  <c r="AY14" i="1" s="1"/>
  <c r="AZ14" i="1" s="1"/>
  <c r="BB13" i="1"/>
  <c r="BB12" i="1"/>
  <c r="BA12" i="1" s="1"/>
  <c r="AY12" i="1" s="1"/>
  <c r="AZ12" i="1" s="1"/>
  <c r="BB11" i="1"/>
  <c r="BA11" i="1" s="1"/>
  <c r="AY11" i="1" s="1"/>
  <c r="BB10" i="1"/>
  <c r="BA10" i="1" s="1"/>
  <c r="AY10" i="1" s="1"/>
  <c r="BB9" i="1"/>
  <c r="BA9" i="1" s="1"/>
  <c r="AY9" i="1" s="1"/>
  <c r="BB8" i="1"/>
  <c r="BA8" i="1" s="1"/>
  <c r="AY8" i="1" s="1"/>
  <c r="BB7" i="1"/>
  <c r="BA7" i="1" s="1"/>
  <c r="AY7" i="1" s="1"/>
  <c r="AZ7" i="1" s="1"/>
  <c r="BB6" i="1"/>
  <c r="BA6" i="1" s="1"/>
  <c r="AY6" i="1" s="1"/>
  <c r="AZ6" i="1" s="1"/>
  <c r="BB5" i="1"/>
  <c r="BA5" i="1" s="1"/>
  <c r="AY5" i="1" s="1"/>
  <c r="AZ5" i="1" s="1"/>
  <c r="BB4" i="1"/>
  <c r="BA4" i="1" s="1"/>
  <c r="AY4" i="1" s="1"/>
  <c r="AZ4" i="1" s="1"/>
  <c r="BG3" i="1"/>
  <c r="BH3" i="1"/>
  <c r="BI3" i="1"/>
  <c r="BH4" i="1"/>
  <c r="BI4" i="1"/>
  <c r="BH5" i="1"/>
  <c r="BI5" i="1"/>
  <c r="BH6" i="1"/>
  <c r="BI6" i="1"/>
  <c r="BH7" i="1"/>
  <c r="BI7" i="1"/>
  <c r="BH8" i="1"/>
  <c r="BI8" i="1"/>
  <c r="BH9" i="1"/>
  <c r="BI9" i="1"/>
  <c r="BH10" i="1"/>
  <c r="BI10" i="1"/>
  <c r="BH11" i="1"/>
  <c r="BI11" i="1"/>
  <c r="BH12" i="1"/>
  <c r="BI12" i="1"/>
  <c r="BH13" i="1"/>
  <c r="BI13" i="1"/>
  <c r="BH14" i="1"/>
  <c r="BI14" i="1"/>
  <c r="BH15" i="1"/>
  <c r="BI15" i="1"/>
  <c r="BH16" i="1"/>
  <c r="BI16" i="1"/>
  <c r="BH17" i="1"/>
  <c r="BI17" i="1"/>
  <c r="BH18" i="1"/>
  <c r="BI18" i="1"/>
  <c r="BH19" i="1"/>
  <c r="BI19" i="1"/>
  <c r="BH20" i="1"/>
  <c r="BI20" i="1"/>
  <c r="BH21" i="1"/>
  <c r="BI21" i="1"/>
  <c r="BH22" i="1"/>
  <c r="BI22" i="1"/>
  <c r="BH23" i="1"/>
  <c r="BI23" i="1"/>
  <c r="BH24" i="1"/>
  <c r="BI24" i="1"/>
  <c r="BH25" i="1"/>
  <c r="BI25" i="1"/>
  <c r="BH26" i="1"/>
  <c r="BI26" i="1"/>
  <c r="BH27" i="1"/>
  <c r="BI27" i="1"/>
  <c r="BH28" i="1"/>
  <c r="BI28" i="1"/>
  <c r="BH29" i="1"/>
  <c r="BI29" i="1"/>
  <c r="BH30" i="1"/>
  <c r="BI30" i="1"/>
  <c r="BH31" i="1"/>
  <c r="BI31" i="1"/>
  <c r="BH32" i="1"/>
  <c r="BI32" i="1"/>
  <c r="BH33" i="1"/>
  <c r="BI33" i="1"/>
  <c r="BH34" i="1"/>
  <c r="BI34" i="1"/>
  <c r="BH35" i="1"/>
  <c r="BI35" i="1"/>
  <c r="BH36" i="1"/>
  <c r="BI36" i="1"/>
  <c r="BH37" i="1"/>
  <c r="BI37" i="1"/>
  <c r="BH38" i="1"/>
  <c r="BI38" i="1"/>
  <c r="BH39" i="1"/>
  <c r="BI39" i="1"/>
  <c r="BH40" i="1"/>
  <c r="BI40" i="1"/>
  <c r="BH41" i="1"/>
  <c r="BI41" i="1"/>
  <c r="BH42" i="1"/>
  <c r="BI42" i="1"/>
  <c r="BH43" i="1"/>
  <c r="BI43" i="1"/>
  <c r="BH44" i="1"/>
  <c r="BI44" i="1"/>
  <c r="BH45" i="1"/>
  <c r="BI45" i="1"/>
  <c r="BH46" i="1"/>
  <c r="BI46" i="1"/>
  <c r="BH47" i="1"/>
  <c r="BI47" i="1"/>
  <c r="BH48" i="1"/>
  <c r="BI48" i="1"/>
  <c r="BH49" i="1"/>
  <c r="BI49" i="1"/>
  <c r="BH50" i="1"/>
  <c r="BI50" i="1"/>
  <c r="BH51" i="1"/>
  <c r="BI51" i="1"/>
  <c r="BH52" i="1"/>
  <c r="BI52" i="1"/>
  <c r="BH53" i="1"/>
  <c r="BI53" i="1"/>
  <c r="BH54" i="1"/>
  <c r="BI54" i="1"/>
  <c r="BH55" i="1"/>
  <c r="BI55" i="1"/>
  <c r="BH56" i="1"/>
  <c r="BI56" i="1"/>
  <c r="BH57" i="1"/>
  <c r="BI57" i="1"/>
  <c r="M6" i="5" l="1"/>
  <c r="BX29" i="1"/>
  <c r="BX37" i="1"/>
  <c r="BY36" i="1"/>
  <c r="BW36" i="1" s="1"/>
  <c r="BX36" i="1" s="1"/>
  <c r="BX45" i="1"/>
  <c r="BY18" i="1"/>
  <c r="BW18" i="1" s="1"/>
  <c r="BX18" i="1" s="1"/>
  <c r="BX26" i="1"/>
  <c r="BX21" i="1"/>
  <c r="BX42" i="1"/>
  <c r="BX19" i="1"/>
  <c r="BX39" i="1"/>
  <c r="BY9" i="1"/>
  <c r="BW9" i="1" s="1"/>
  <c r="BX9" i="1" s="1"/>
  <c r="BX6" i="1"/>
  <c r="BX32" i="1"/>
  <c r="BY25" i="1"/>
  <c r="BW25" i="1" s="1"/>
  <c r="BX25" i="1" s="1"/>
  <c r="BY17" i="1"/>
  <c r="BW17" i="1" s="1"/>
  <c r="BX17" i="1" s="1"/>
  <c r="BY24" i="1"/>
  <c r="BW24" i="1" s="1"/>
  <c r="BX24" i="1" s="1"/>
  <c r="BX8" i="1"/>
  <c r="BX15" i="1"/>
  <c r="BY38" i="1"/>
  <c r="BW38" i="1" s="1"/>
  <c r="BX38" i="1" s="1"/>
  <c r="BY30" i="1"/>
  <c r="BW30" i="1" s="1"/>
  <c r="BX30" i="1" s="1"/>
  <c r="BY22" i="1"/>
  <c r="BW22" i="1" s="1"/>
  <c r="BX22" i="1" s="1"/>
  <c r="BY13" i="1"/>
  <c r="BW13" i="1" s="1"/>
  <c r="BX13" i="1" s="1"/>
  <c r="BX5" i="1"/>
  <c r="BY4" i="1"/>
  <c r="BW4" i="1" s="1"/>
  <c r="BX4" i="1" s="1"/>
  <c r="BY14" i="1" a="1"/>
  <c r="BY14" i="1" s="1"/>
  <c r="BW14" i="1" s="1"/>
  <c r="BX14" i="1" s="1"/>
  <c r="BX10" i="1"/>
  <c r="BX34" i="1"/>
  <c r="BX46" i="1"/>
  <c r="BX41" i="1"/>
  <c r="BX47" i="1"/>
  <c r="BX52" i="1"/>
  <c r="BX49" i="1"/>
  <c r="BX53" i="1"/>
  <c r="BX55" i="1"/>
  <c r="BX33" i="1"/>
  <c r="BX51" i="1"/>
  <c r="BX56" i="1"/>
  <c r="BX57" i="1"/>
  <c r="BX3" i="1"/>
  <c r="BJ6" i="1"/>
  <c r="BA17" i="1"/>
  <c r="AY17" i="1" s="1"/>
  <c r="AZ17" i="1" s="1"/>
  <c r="BM3" i="1"/>
  <c r="BL3" i="1" s="1"/>
  <c r="AZ39" i="1"/>
  <c r="BM5" i="1"/>
  <c r="BK5" i="1" s="1"/>
  <c r="BL5" i="1" s="1"/>
  <c r="BA45" i="1"/>
  <c r="AY45" i="1" s="1"/>
  <c r="AZ45" i="1" s="1"/>
  <c r="BA37" i="1"/>
  <c r="AY37" i="1" s="1"/>
  <c r="AZ37" i="1" s="1"/>
  <c r="BA29" i="1"/>
  <c r="AY29" i="1" s="1"/>
  <c r="AZ29" i="1" s="1"/>
  <c r="BA21" i="1"/>
  <c r="AY21" i="1" s="1"/>
  <c r="AZ21" i="1" s="1"/>
  <c r="BA13" i="1"/>
  <c r="AY13" i="1" s="1"/>
  <c r="AZ13" i="1" s="1"/>
  <c r="AZ23" i="1"/>
  <c r="AZ9" i="1"/>
  <c r="AZ15" i="1"/>
  <c r="AZ47" i="1"/>
  <c r="BL51" i="1"/>
  <c r="BL19" i="1"/>
  <c r="BL11" i="1"/>
  <c r="BL57" i="1"/>
  <c r="BL48" i="1"/>
  <c r="BL35" i="1"/>
  <c r="BL42" i="1"/>
  <c r="BL26" i="1"/>
  <c r="BL54" i="1"/>
  <c r="BL50" i="1"/>
  <c r="BL34" i="1"/>
  <c r="BL18" i="1"/>
  <c r="BL10" i="1"/>
  <c r="BL56" i="1"/>
  <c r="BL32" i="1"/>
  <c r="BL16" i="1"/>
  <c r="BL8" i="1"/>
  <c r="BL39" i="1"/>
  <c r="AZ26" i="1"/>
  <c r="AZ56" i="1"/>
  <c r="AZ40" i="1"/>
  <c r="AZ24" i="1"/>
  <c r="AZ8" i="1"/>
  <c r="AZ10" i="1"/>
  <c r="AZ48" i="1"/>
  <c r="AZ32" i="1"/>
  <c r="AZ16" i="1"/>
  <c r="AZ25" i="1"/>
  <c r="AZ55" i="1"/>
  <c r="AZ31" i="1"/>
  <c r="AZ33" i="1"/>
  <c r="AZ35" i="1"/>
  <c r="AZ19" i="1"/>
  <c r="AZ27" i="1"/>
  <c r="AZ43" i="1"/>
  <c r="AZ51" i="1"/>
  <c r="AZ11" i="1"/>
  <c r="AZ41" i="1"/>
  <c r="AZ49" i="1"/>
  <c r="AZ53" i="1"/>
  <c r="AZ57" i="1"/>
  <c r="V3" i="1"/>
  <c r="V4" i="1"/>
  <c r="AU3" i="1"/>
  <c r="AW51" i="1"/>
  <c r="AW52" i="1"/>
  <c r="AW53" i="1"/>
  <c r="AW54" i="1"/>
  <c r="AW55" i="1"/>
  <c r="AW56" i="1"/>
  <c r="AW57" i="1"/>
  <c r="AV51" i="1"/>
  <c r="AV52" i="1"/>
  <c r="AV53" i="1"/>
  <c r="AV54" i="1"/>
  <c r="AV55" i="1"/>
  <c r="AV56" i="1"/>
  <c r="AV57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4" i="1"/>
  <c r="AW3" i="1"/>
  <c r="AX6" i="1" l="1"/>
  <c r="BJ9" i="1"/>
  <c r="AX9" i="1"/>
  <c r="AP3" i="1"/>
  <c r="AO3" i="1" s="1"/>
  <c r="AN3" i="1" s="1"/>
  <c r="AD3" i="1"/>
  <c r="AC3" i="1" s="1"/>
  <c r="AD4" i="1"/>
  <c r="AC4" i="1" s="1"/>
  <c r="AB4" i="1" s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3" i="1"/>
  <c r="AK3" i="1"/>
  <c r="V47" i="1"/>
  <c r="V48" i="1"/>
  <c r="V49" i="1"/>
  <c r="V50" i="1"/>
  <c r="V51" i="1"/>
  <c r="V52" i="1"/>
  <c r="V53" i="1"/>
  <c r="V54" i="1"/>
  <c r="V55" i="1"/>
  <c r="V56" i="1"/>
  <c r="V57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C64" i="1"/>
  <c r="I3" i="1" s="1"/>
  <c r="X4" i="1"/>
  <c r="AK20" i="1" l="1"/>
  <c r="AP20" i="1"/>
  <c r="AO20" i="1" s="1"/>
  <c r="AM20" i="1" s="1"/>
  <c r="AN20" i="1" s="1"/>
  <c r="AJ11" i="1"/>
  <c r="AP11" i="1"/>
  <c r="AO11" i="1" s="1"/>
  <c r="AM11" i="1" s="1"/>
  <c r="AN11" i="1" s="1"/>
  <c r="AJ55" i="1"/>
  <c r="AP55" i="1"/>
  <c r="AO55" i="1" s="1"/>
  <c r="AM55" i="1" s="1"/>
  <c r="AN55" i="1" s="1"/>
  <c r="AK46" i="1"/>
  <c r="AP46" i="1"/>
  <c r="AO46" i="1" s="1"/>
  <c r="AM46" i="1" s="1"/>
  <c r="AN46" i="1" s="1"/>
  <c r="AK30" i="1"/>
  <c r="AP30" i="1"/>
  <c r="AO30" i="1" s="1"/>
  <c r="AM30" i="1" s="1"/>
  <c r="AN30" i="1" s="1"/>
  <c r="AJ54" i="1"/>
  <c r="AP54" i="1"/>
  <c r="AO54" i="1" s="1"/>
  <c r="AM54" i="1" s="1"/>
  <c r="AN54" i="1" s="1"/>
  <c r="AK25" i="1"/>
  <c r="AP25" i="1"/>
  <c r="AO25" i="1" s="1"/>
  <c r="AM25" i="1" s="1"/>
  <c r="AN25" i="1" s="1"/>
  <c r="AK45" i="1"/>
  <c r="AP45" i="1"/>
  <c r="AK29" i="1"/>
  <c r="AP29" i="1"/>
  <c r="AK44" i="1"/>
  <c r="AP44" i="1"/>
  <c r="AO44" i="1" s="1"/>
  <c r="AM44" i="1" s="1"/>
  <c r="AN44" i="1" s="1"/>
  <c r="AK40" i="1"/>
  <c r="AP40" i="1"/>
  <c r="AO40" i="1" s="1"/>
  <c r="AM40" i="1" s="1"/>
  <c r="AN40" i="1" s="1"/>
  <c r="AK49" i="1"/>
  <c r="AP49" i="1"/>
  <c r="AO49" i="1" s="1"/>
  <c r="AM49" i="1" s="1"/>
  <c r="AN49" i="1" s="1"/>
  <c r="AK47" i="1"/>
  <c r="AP47" i="1"/>
  <c r="AK9" i="1"/>
  <c r="AP9" i="1"/>
  <c r="AO9" i="1" s="1"/>
  <c r="AM9" i="1" s="1"/>
  <c r="AN9" i="1" s="1"/>
  <c r="AK37" i="1"/>
  <c r="AP37" i="1"/>
  <c r="AK53" i="1"/>
  <c r="AP53" i="1"/>
  <c r="AO53" i="1" s="1"/>
  <c r="AM53" i="1" s="1"/>
  <c r="AN53" i="1" s="1"/>
  <c r="AJ16" i="1"/>
  <c r="AP16" i="1"/>
  <c r="AO16" i="1" s="1"/>
  <c r="AM16" i="1" s="1"/>
  <c r="AN16" i="1" s="1"/>
  <c r="AK36" i="1"/>
  <c r="AP36" i="1"/>
  <c r="AO36" i="1" s="1"/>
  <c r="AM36" i="1" s="1"/>
  <c r="AN36" i="1" s="1"/>
  <c r="AK23" i="1"/>
  <c r="AP23" i="1"/>
  <c r="AJ43" i="1"/>
  <c r="AP43" i="1"/>
  <c r="AO43" i="1" s="1"/>
  <c r="AM43" i="1" s="1"/>
  <c r="AN43" i="1" s="1"/>
  <c r="AK51" i="1"/>
  <c r="AP51" i="1"/>
  <c r="AO51" i="1" s="1"/>
  <c r="AM51" i="1" s="1"/>
  <c r="AN51" i="1" s="1"/>
  <c r="AK48" i="1"/>
  <c r="AP48" i="1"/>
  <c r="AO48" i="1" s="1"/>
  <c r="AM48" i="1" s="1"/>
  <c r="AN48" i="1" s="1"/>
  <c r="AK32" i="1"/>
  <c r="AP32" i="1"/>
  <c r="AO32" i="1" s="1"/>
  <c r="AM32" i="1" s="1"/>
  <c r="AN32" i="1" s="1"/>
  <c r="AJ56" i="1"/>
  <c r="AP56" i="1"/>
  <c r="AO56" i="1" s="1"/>
  <c r="AM56" i="1" s="1"/>
  <c r="AN56" i="1" s="1"/>
  <c r="AJ19" i="1"/>
  <c r="AP19" i="1"/>
  <c r="AO19" i="1" s="1"/>
  <c r="AM19" i="1" s="1"/>
  <c r="AN19" i="1" s="1"/>
  <c r="AK31" i="1"/>
  <c r="AP31" i="1"/>
  <c r="AJ10" i="1"/>
  <c r="AP10" i="1"/>
  <c r="AO10" i="1" s="1"/>
  <c r="AM10" i="1" s="1"/>
  <c r="AN10" i="1" s="1"/>
  <c r="AJ17" i="1"/>
  <c r="AP17" i="1"/>
  <c r="AO17" i="1" s="1"/>
  <c r="AM17" i="1" s="1"/>
  <c r="AN17" i="1" s="1"/>
  <c r="AK24" i="1"/>
  <c r="AP24" i="1"/>
  <c r="AO24" i="1" s="1"/>
  <c r="AM24" i="1" s="1"/>
  <c r="AN24" i="1" s="1"/>
  <c r="AJ52" i="1"/>
  <c r="AP52" i="1"/>
  <c r="AO52" i="1" s="1"/>
  <c r="AM52" i="1" s="1"/>
  <c r="AN52" i="1" s="1"/>
  <c r="AK15" i="1"/>
  <c r="AP15" i="1"/>
  <c r="AJ35" i="1"/>
  <c r="AP35" i="1"/>
  <c r="AO35" i="1" s="1"/>
  <c r="AM35" i="1" s="1"/>
  <c r="AN35" i="1" s="1"/>
  <c r="AJ6" i="1"/>
  <c r="AP6" i="1"/>
  <c r="AO6" i="1" s="1"/>
  <c r="AM6" i="1" s="1"/>
  <c r="AN6" i="1" s="1"/>
  <c r="AK12" i="1"/>
  <c r="AP12" i="1"/>
  <c r="AO12" i="1" s="1"/>
  <c r="AM12" i="1" s="1"/>
  <c r="AN12" i="1" s="1"/>
  <c r="AK39" i="1"/>
  <c r="AP39" i="1"/>
  <c r="AJ18" i="1"/>
  <c r="AP18" i="1"/>
  <c r="AO18" i="1" s="1"/>
  <c r="AM18" i="1" s="1"/>
  <c r="AN18" i="1" s="1"/>
  <c r="AK38" i="1"/>
  <c r="AP38" i="1"/>
  <c r="AO38" i="1" s="1"/>
  <c r="AM38" i="1" s="1"/>
  <c r="AN38" i="1" s="1"/>
  <c r="AJ8" i="1"/>
  <c r="AP8" i="1"/>
  <c r="AO8" i="1" s="1"/>
  <c r="AK28" i="1"/>
  <c r="AP28" i="1"/>
  <c r="AO28" i="1" s="1"/>
  <c r="AM28" i="1" s="1"/>
  <c r="AN28" i="1" s="1"/>
  <c r="AJ7" i="1"/>
  <c r="AP7" i="1"/>
  <c r="AJ27" i="1"/>
  <c r="AP27" i="1"/>
  <c r="AO27" i="1" s="1"/>
  <c r="AM27" i="1" s="1"/>
  <c r="AN27" i="1" s="1"/>
  <c r="AJ22" i="1"/>
  <c r="AP22" i="1"/>
  <c r="AO22" i="1" s="1"/>
  <c r="AM22" i="1" s="1"/>
  <c r="AN22" i="1" s="1"/>
  <c r="AK14" i="1"/>
  <c r="AP14" i="1"/>
  <c r="AO14" i="1" s="1"/>
  <c r="AM14" i="1" s="1"/>
  <c r="AN14" i="1" s="1"/>
  <c r="AK42" i="1"/>
  <c r="AP42" i="1"/>
  <c r="AO42" i="1" s="1"/>
  <c r="AM42" i="1" s="1"/>
  <c r="AN42" i="1" s="1"/>
  <c r="AK34" i="1"/>
  <c r="AP34" i="1"/>
  <c r="AO34" i="1" s="1"/>
  <c r="AM34" i="1" s="1"/>
  <c r="AN34" i="1" s="1"/>
  <c r="AK26" i="1"/>
  <c r="AP26" i="1"/>
  <c r="AO26" i="1" s="1"/>
  <c r="AM26" i="1" s="1"/>
  <c r="AN26" i="1" s="1"/>
  <c r="AK21" i="1"/>
  <c r="AP21" i="1"/>
  <c r="AJ13" i="1"/>
  <c r="AP13" i="1"/>
  <c r="AK5" i="1"/>
  <c r="AP5" i="1"/>
  <c r="AO5" i="1" s="1"/>
  <c r="AM5" i="1" s="1"/>
  <c r="AN5" i="1" s="1"/>
  <c r="AK41" i="1"/>
  <c r="AP41" i="1"/>
  <c r="AO41" i="1" s="1"/>
  <c r="AM41" i="1" s="1"/>
  <c r="AN41" i="1" s="1"/>
  <c r="AK33" i="1"/>
  <c r="AP33" i="1"/>
  <c r="AO33" i="1" s="1"/>
  <c r="AM33" i="1" s="1"/>
  <c r="AN33" i="1" s="1"/>
  <c r="AK50" i="1"/>
  <c r="AP50" i="1"/>
  <c r="AO50" i="1" s="1"/>
  <c r="AM50" i="1" s="1"/>
  <c r="AN50" i="1" s="1"/>
  <c r="AJ57" i="1"/>
  <c r="AP57" i="1"/>
  <c r="AO57" i="1" s="1"/>
  <c r="AM57" i="1" s="1"/>
  <c r="AN57" i="1" s="1"/>
  <c r="AK4" i="1"/>
  <c r="AP4" i="1"/>
  <c r="AO4" i="1" s="1"/>
  <c r="AM4" i="1" s="1"/>
  <c r="AN4" i="1" s="1"/>
  <c r="Y55" i="1"/>
  <c r="AD55" i="1"/>
  <c r="AC55" i="1" s="1"/>
  <c r="AB55" i="1" s="1"/>
  <c r="X41" i="1"/>
  <c r="AD41" i="1"/>
  <c r="AC41" i="1" s="1"/>
  <c r="AB41" i="1" s="1"/>
  <c r="X9" i="1"/>
  <c r="AD9" i="1"/>
  <c r="AC9" i="1" s="1"/>
  <c r="AB9" i="1" s="1"/>
  <c r="X32" i="1"/>
  <c r="AD32" i="1"/>
  <c r="AC32" i="1" s="1"/>
  <c r="AB32" i="1" s="1"/>
  <c r="X24" i="1"/>
  <c r="AD24" i="1"/>
  <c r="AC24" i="1" s="1"/>
  <c r="AB24" i="1" s="1"/>
  <c r="X16" i="1"/>
  <c r="AD16" i="1"/>
  <c r="AC16" i="1" s="1"/>
  <c r="AB16" i="1" s="1"/>
  <c r="X8" i="1"/>
  <c r="AD8" i="1"/>
  <c r="AC8" i="1" s="1"/>
  <c r="AB8" i="1" s="1"/>
  <c r="Y53" i="1"/>
  <c r="AD53" i="1"/>
  <c r="AC53" i="1" s="1"/>
  <c r="AB53" i="1" s="1"/>
  <c r="X26" i="1"/>
  <c r="AD26" i="1"/>
  <c r="AC26" i="1" s="1"/>
  <c r="AB26" i="1" s="1"/>
  <c r="X17" i="1"/>
  <c r="AD17" i="1"/>
  <c r="AC17" i="1" s="1"/>
  <c r="AB17" i="1" s="1"/>
  <c r="X40" i="1"/>
  <c r="AD40" i="1"/>
  <c r="AC40" i="1" s="1"/>
  <c r="AB40" i="1" s="1"/>
  <c r="X39" i="1"/>
  <c r="AD39" i="1"/>
  <c r="AC39" i="1" s="1"/>
  <c r="AB39" i="1" s="1"/>
  <c r="X31" i="1"/>
  <c r="AD31" i="1"/>
  <c r="AC31" i="1" s="1"/>
  <c r="AB31" i="1" s="1"/>
  <c r="X23" i="1"/>
  <c r="AD23" i="1"/>
  <c r="AC23" i="1" s="1"/>
  <c r="AB23" i="1" s="1"/>
  <c r="X15" i="1"/>
  <c r="AD15" i="1"/>
  <c r="AC15" i="1" s="1"/>
  <c r="AB15" i="1" s="1"/>
  <c r="X7" i="1"/>
  <c r="AD7" i="1"/>
  <c r="AC7" i="1" s="1"/>
  <c r="AB7" i="1" s="1"/>
  <c r="X52" i="1"/>
  <c r="AD52" i="1"/>
  <c r="AC52" i="1" s="1"/>
  <c r="AB52" i="1" s="1"/>
  <c r="X18" i="1"/>
  <c r="AD18" i="1"/>
  <c r="AC18" i="1" s="1"/>
  <c r="AB18" i="1" s="1"/>
  <c r="X33" i="1"/>
  <c r="AD33" i="1"/>
  <c r="AC33" i="1" s="1"/>
  <c r="AB33" i="1" s="1"/>
  <c r="X38" i="1"/>
  <c r="AD38" i="1"/>
  <c r="AC38" i="1" s="1"/>
  <c r="AB38" i="1" s="1"/>
  <c r="X30" i="1"/>
  <c r="AD30" i="1"/>
  <c r="AC30" i="1" s="1"/>
  <c r="AB30" i="1" s="1"/>
  <c r="X22" i="1"/>
  <c r="AD22" i="1"/>
  <c r="AC22" i="1" s="1"/>
  <c r="AB22" i="1" s="1"/>
  <c r="X14" i="1"/>
  <c r="AD14" i="1"/>
  <c r="AC14" i="1" s="1"/>
  <c r="AB14" i="1" s="1"/>
  <c r="X6" i="1"/>
  <c r="AD6" i="1"/>
  <c r="AC6" i="1" s="1"/>
  <c r="AB6" i="1" s="1"/>
  <c r="X51" i="1"/>
  <c r="AD51" i="1"/>
  <c r="AC51" i="1" s="1"/>
  <c r="AB51" i="1" s="1"/>
  <c r="X34" i="1"/>
  <c r="AD34" i="1"/>
  <c r="AC34" i="1" s="1"/>
  <c r="AB34" i="1" s="1"/>
  <c r="X47" i="1"/>
  <c r="AD47" i="1"/>
  <c r="AC47" i="1" s="1"/>
  <c r="AB47" i="1" s="1"/>
  <c r="X54" i="1"/>
  <c r="AD54" i="1"/>
  <c r="AC54" i="1" s="1"/>
  <c r="AB54" i="1" s="1"/>
  <c r="X46" i="1"/>
  <c r="AD46" i="1"/>
  <c r="AC46" i="1" s="1"/>
  <c r="AB46" i="1" s="1"/>
  <c r="X45" i="1"/>
  <c r="AD45" i="1"/>
  <c r="AC45" i="1" s="1"/>
  <c r="AB45" i="1" s="1"/>
  <c r="X37" i="1"/>
  <c r="AD37" i="1"/>
  <c r="AC37" i="1" s="1"/>
  <c r="AB37" i="1" s="1"/>
  <c r="X29" i="1"/>
  <c r="AD29" i="1"/>
  <c r="AC29" i="1" s="1"/>
  <c r="AB29" i="1" s="1"/>
  <c r="X21" i="1"/>
  <c r="AD21" i="1"/>
  <c r="AC21" i="1" s="1"/>
  <c r="AB21" i="1" s="1"/>
  <c r="X13" i="1"/>
  <c r="AD13" i="1"/>
  <c r="AC13" i="1" s="1"/>
  <c r="AB13" i="1" s="1"/>
  <c r="X5" i="1"/>
  <c r="AD5" i="1"/>
  <c r="AC5" i="1" s="1"/>
  <c r="AB5" i="1" s="1"/>
  <c r="X50" i="1"/>
  <c r="AD50" i="1"/>
  <c r="AC50" i="1" s="1"/>
  <c r="AB50" i="1" s="1"/>
  <c r="X44" i="1"/>
  <c r="AD44" i="1"/>
  <c r="AC44" i="1" s="1"/>
  <c r="AB44" i="1" s="1"/>
  <c r="X36" i="1"/>
  <c r="AD36" i="1"/>
  <c r="AC36" i="1" s="1"/>
  <c r="AB36" i="1" s="1"/>
  <c r="X28" i="1"/>
  <c r="AD28" i="1"/>
  <c r="AC28" i="1" s="1"/>
  <c r="AB28" i="1" s="1"/>
  <c r="X20" i="1"/>
  <c r="AD20" i="1"/>
  <c r="AC20" i="1" s="1"/>
  <c r="AB20" i="1" s="1"/>
  <c r="X12" i="1"/>
  <c r="AD12" i="1"/>
  <c r="AC12" i="1" s="1"/>
  <c r="AB12" i="1" s="1"/>
  <c r="X57" i="1"/>
  <c r="AD57" i="1"/>
  <c r="AC57" i="1" s="1"/>
  <c r="AB57" i="1" s="1"/>
  <c r="X49" i="1"/>
  <c r="AD49" i="1"/>
  <c r="AC49" i="1" s="1"/>
  <c r="AB49" i="1" s="1"/>
  <c r="X42" i="1"/>
  <c r="AD42" i="1"/>
  <c r="AC42" i="1" s="1"/>
  <c r="AB42" i="1" s="1"/>
  <c r="X10" i="1"/>
  <c r="AD10" i="1"/>
  <c r="AC10" i="1" s="1"/>
  <c r="AB10" i="1" s="1"/>
  <c r="X25" i="1"/>
  <c r="AD25" i="1"/>
  <c r="AC25" i="1" s="1"/>
  <c r="AB25" i="1" s="1"/>
  <c r="X43" i="1"/>
  <c r="AD43" i="1"/>
  <c r="AC43" i="1" s="1"/>
  <c r="AB43" i="1" s="1"/>
  <c r="X35" i="1"/>
  <c r="AD35" i="1"/>
  <c r="AC35" i="1" s="1"/>
  <c r="AB35" i="1" s="1"/>
  <c r="X27" i="1"/>
  <c r="AD27" i="1"/>
  <c r="AC27" i="1" s="1"/>
  <c r="AB27" i="1" s="1"/>
  <c r="X19" i="1"/>
  <c r="AD19" i="1"/>
  <c r="AC19" i="1" s="1"/>
  <c r="AB19" i="1" s="1"/>
  <c r="X11" i="1"/>
  <c r="AD11" i="1"/>
  <c r="AC11" i="1" s="1"/>
  <c r="AB11" i="1" s="1"/>
  <c r="X56" i="1"/>
  <c r="AD56" i="1"/>
  <c r="AC56" i="1" s="1"/>
  <c r="AB56" i="1" s="1"/>
  <c r="X48" i="1"/>
  <c r="AD48" i="1"/>
  <c r="AC48" i="1" s="1"/>
  <c r="AB48" i="1" s="1"/>
  <c r="X53" i="1"/>
  <c r="AJ51" i="1"/>
  <c r="I6" i="1"/>
  <c r="I14" i="1"/>
  <c r="I22" i="1"/>
  <c r="I30" i="1"/>
  <c r="I38" i="1"/>
  <c r="I46" i="1"/>
  <c r="I9" i="1"/>
  <c r="I17" i="1"/>
  <c r="I25" i="1"/>
  <c r="I33" i="1"/>
  <c r="I49" i="1"/>
  <c r="I57" i="1"/>
  <c r="I18" i="1"/>
  <c r="I26" i="1"/>
  <c r="I42" i="1"/>
  <c r="I11" i="1"/>
  <c r="I19" i="1"/>
  <c r="I27" i="1"/>
  <c r="I35" i="1"/>
  <c r="I51" i="1"/>
  <c r="I7" i="1"/>
  <c r="I15" i="1"/>
  <c r="I23" i="1"/>
  <c r="I31" i="1"/>
  <c r="I39" i="1"/>
  <c r="I47" i="1"/>
  <c r="I55" i="1"/>
  <c r="I41" i="1"/>
  <c r="I10" i="1"/>
  <c r="I34" i="1"/>
  <c r="I50" i="1"/>
  <c r="I43" i="1"/>
  <c r="I5" i="1"/>
  <c r="I13" i="1"/>
  <c r="I21" i="1"/>
  <c r="I29" i="1"/>
  <c r="I37" i="1"/>
  <c r="I45" i="1"/>
  <c r="K45" i="1" s="1"/>
  <c r="I53" i="1"/>
  <c r="I8" i="1"/>
  <c r="I16" i="1"/>
  <c r="I24" i="1"/>
  <c r="I32" i="1"/>
  <c r="I40" i="1"/>
  <c r="I48" i="1"/>
  <c r="I56" i="1"/>
  <c r="I4" i="1"/>
  <c r="I12" i="1"/>
  <c r="I20" i="1"/>
  <c r="I28" i="1"/>
  <c r="I36" i="1"/>
  <c r="I44" i="1"/>
  <c r="I52" i="1"/>
  <c r="W3" i="1"/>
  <c r="AK56" i="1"/>
  <c r="AK55" i="1"/>
  <c r="Y3" i="1"/>
  <c r="Y52" i="1"/>
  <c r="AJ25" i="1"/>
  <c r="X55" i="1"/>
  <c r="Y54" i="1"/>
  <c r="AJ53" i="1"/>
  <c r="AK52" i="1"/>
  <c r="Y51" i="1"/>
  <c r="AK57" i="1"/>
  <c r="AI3" i="1"/>
  <c r="Y57" i="1"/>
  <c r="Y56" i="1"/>
  <c r="AK54" i="1"/>
  <c r="AJ3" i="1"/>
  <c r="AJ28" i="1"/>
  <c r="AK8" i="1"/>
  <c r="AK7" i="1"/>
  <c r="AJ24" i="1"/>
  <c r="AJ23" i="1"/>
  <c r="AJ15" i="1"/>
  <c r="AJ44" i="1"/>
  <c r="AJ36" i="1"/>
  <c r="AJ46" i="1"/>
  <c r="AJ45" i="1"/>
  <c r="AK11" i="1"/>
  <c r="AK10" i="1"/>
  <c r="AJ37" i="1"/>
  <c r="AJ9" i="1"/>
  <c r="Y47" i="1"/>
  <c r="AJ26" i="1"/>
  <c r="AK18" i="1"/>
  <c r="AJ32" i="1"/>
  <c r="AK17" i="1"/>
  <c r="AJ34" i="1"/>
  <c r="AJ42" i="1"/>
  <c r="AJ33" i="1"/>
  <c r="AK19" i="1"/>
  <c r="AJ50" i="1"/>
  <c r="AJ41" i="1"/>
  <c r="AJ49" i="1"/>
  <c r="AJ40" i="1"/>
  <c r="AJ31" i="1"/>
  <c r="AJ48" i="1"/>
  <c r="AJ39" i="1"/>
  <c r="AJ30" i="1"/>
  <c r="AK16" i="1"/>
  <c r="AJ47" i="1"/>
  <c r="AJ38" i="1"/>
  <c r="AJ29" i="1"/>
  <c r="Y50" i="1"/>
  <c r="Y42" i="1"/>
  <c r="Y41" i="1"/>
  <c r="Y39" i="1"/>
  <c r="Y49" i="1"/>
  <c r="Y24" i="1"/>
  <c r="Y23" i="1"/>
  <c r="Y22" i="1"/>
  <c r="Y40" i="1"/>
  <c r="Y14" i="1"/>
  <c r="Y38" i="1"/>
  <c r="Y31" i="1"/>
  <c r="Y48" i="1"/>
  <c r="Y30" i="1"/>
  <c r="Y29" i="1"/>
  <c r="Y13" i="1"/>
  <c r="Y6" i="1"/>
  <c r="Y37" i="1"/>
  <c r="Y46" i="1"/>
  <c r="Y33" i="1"/>
  <c r="Y21" i="1"/>
  <c r="Y45" i="1"/>
  <c r="Y32" i="1"/>
  <c r="Y15" i="1"/>
  <c r="AK35" i="1"/>
  <c r="AK27" i="1"/>
  <c r="Y11" i="1"/>
  <c r="Y10" i="1"/>
  <c r="AJ14" i="1"/>
  <c r="Y18" i="1"/>
  <c r="AJ21" i="1"/>
  <c r="AK6" i="1"/>
  <c r="AK43" i="1"/>
  <c r="Y19" i="1"/>
  <c r="Y27" i="1"/>
  <c r="Y9" i="1"/>
  <c r="AJ5" i="1"/>
  <c r="AK22" i="1"/>
  <c r="Y17" i="1"/>
  <c r="X3" i="1"/>
  <c r="AJ20" i="1"/>
  <c r="AJ12" i="1"/>
  <c r="AJ4" i="1"/>
  <c r="AK13" i="1"/>
  <c r="Y35" i="1"/>
  <c r="Y26" i="1"/>
  <c r="Y8" i="1"/>
  <c r="Y43" i="1"/>
  <c r="Y34" i="1"/>
  <c r="Y25" i="1"/>
  <c r="Y16" i="1"/>
  <c r="Y7" i="1"/>
  <c r="Y5" i="1"/>
  <c r="Y44" i="1"/>
  <c r="Y36" i="1"/>
  <c r="Y28" i="1"/>
  <c r="Y20" i="1"/>
  <c r="Y12" i="1"/>
  <c r="Y4" i="1"/>
  <c r="AL6" i="1" l="1"/>
  <c r="AO21" i="1"/>
  <c r="AM21" i="1" s="1"/>
  <c r="AN21" i="1" s="1"/>
  <c r="AO31" i="1"/>
  <c r="AM31" i="1" s="1"/>
  <c r="AN31" i="1" s="1"/>
  <c r="AO15" i="1"/>
  <c r="AM15" i="1" s="1"/>
  <c r="AN15" i="1" s="1"/>
  <c r="AO37" i="1"/>
  <c r="AM37" i="1" s="1"/>
  <c r="AN37" i="1" s="1"/>
  <c r="AO29" i="1"/>
  <c r="AM29" i="1" s="1"/>
  <c r="AN29" i="1" s="1"/>
  <c r="AM8" i="1"/>
  <c r="AN8" i="1" s="1"/>
  <c r="AO47" i="1"/>
  <c r="AM47" i="1" s="1"/>
  <c r="AN47" i="1" s="1"/>
  <c r="AO13" i="1"/>
  <c r="AM13" i="1" s="1"/>
  <c r="AN13" i="1" s="1"/>
  <c r="AO7" i="1"/>
  <c r="AM7" i="1" s="1"/>
  <c r="AN7" i="1" s="1"/>
  <c r="AO39" i="1"/>
  <c r="AM39" i="1" s="1"/>
  <c r="AN39" i="1" s="1"/>
  <c r="AO23" i="1"/>
  <c r="AM23" i="1" s="1"/>
  <c r="AN23" i="1" s="1"/>
  <c r="AO45" i="1"/>
  <c r="AM45" i="1" s="1"/>
  <c r="AN45" i="1" s="1"/>
  <c r="K48" i="1"/>
  <c r="L31" i="1"/>
  <c r="L17" i="1"/>
  <c r="K9" i="1"/>
  <c r="AA9" i="1" s="1"/>
  <c r="AA45" i="1"/>
  <c r="AA48" i="1"/>
  <c r="K7" i="1"/>
  <c r="AA7" i="1" s="1"/>
  <c r="Q7" i="1"/>
  <c r="P7" i="1" s="1"/>
  <c r="K24" i="1"/>
  <c r="AA24" i="1" s="1"/>
  <c r="Q24" i="1"/>
  <c r="P24" i="1" s="1"/>
  <c r="Q35" i="1"/>
  <c r="P35" i="1" s="1"/>
  <c r="K30" i="1"/>
  <c r="AA30" i="1" s="1"/>
  <c r="Q30" i="1"/>
  <c r="P30" i="1" s="1"/>
  <c r="K16" i="1"/>
  <c r="AA16" i="1" s="1"/>
  <c r="Q16" i="1"/>
  <c r="P16" i="1" s="1"/>
  <c r="L33" i="1"/>
  <c r="Q33" i="1"/>
  <c r="P33" i="1" s="1"/>
  <c r="K5" i="1"/>
  <c r="AA5" i="1" s="1"/>
  <c r="Q5" i="1"/>
  <c r="P5" i="1" s="1"/>
  <c r="L14" i="1"/>
  <c r="Q14" i="1"/>
  <c r="P14" i="1" s="1"/>
  <c r="K47" i="1"/>
  <c r="AA47" i="1" s="1"/>
  <c r="Q47" i="1"/>
  <c r="P47" i="1" s="1"/>
  <c r="K39" i="1"/>
  <c r="AA39" i="1" s="1"/>
  <c r="Q39" i="1"/>
  <c r="P39" i="1" s="1"/>
  <c r="Q3" i="1"/>
  <c r="Q43" i="1"/>
  <c r="P43" i="1" s="1"/>
  <c r="Q31" i="1"/>
  <c r="P31" i="1" s="1"/>
  <c r="Q11" i="1"/>
  <c r="P11" i="1" s="1"/>
  <c r="Q17" i="1"/>
  <c r="P17" i="1" s="1"/>
  <c r="K6" i="1"/>
  <c r="AA6" i="1" s="1"/>
  <c r="Q6" i="1"/>
  <c r="P6" i="1" s="1"/>
  <c r="L37" i="1"/>
  <c r="Q37" i="1"/>
  <c r="P37" i="1" s="1"/>
  <c r="Q20" i="1"/>
  <c r="P20" i="1" s="1"/>
  <c r="Q55" i="1"/>
  <c r="P55" i="1" s="1"/>
  <c r="L13" i="1"/>
  <c r="Q13" i="1"/>
  <c r="P13" i="1" s="1"/>
  <c r="K22" i="1"/>
  <c r="AA22" i="1" s="1"/>
  <c r="Q22" i="1"/>
  <c r="P22" i="1" s="1"/>
  <c r="O22" i="1" s="1"/>
  <c r="K4" i="1"/>
  <c r="AA4" i="1" s="1"/>
  <c r="P4" i="1"/>
  <c r="L25" i="1"/>
  <c r="Q25" i="1"/>
  <c r="P25" i="1" s="1"/>
  <c r="Q52" i="1"/>
  <c r="P52" i="1" s="1"/>
  <c r="Q53" i="1"/>
  <c r="P53" i="1" s="1"/>
  <c r="K23" i="1"/>
  <c r="AA23" i="1" s="1"/>
  <c r="Q23" i="1"/>
  <c r="P23" i="1" s="1"/>
  <c r="Q9" i="1"/>
  <c r="P9" i="1" s="1"/>
  <c r="K10" i="1"/>
  <c r="AA10" i="1" s="1"/>
  <c r="Q10" i="1"/>
  <c r="P10" i="1" s="1"/>
  <c r="K21" i="1"/>
  <c r="AA21" i="1" s="1"/>
  <c r="Q21" i="1"/>
  <c r="P21" i="1" s="1"/>
  <c r="L49" i="1"/>
  <c r="Q49" i="1"/>
  <c r="P49" i="1" s="1"/>
  <c r="Q12" i="1"/>
  <c r="P12" i="1" s="1"/>
  <c r="Q27" i="1"/>
  <c r="P27" i="1" s="1"/>
  <c r="K8" i="1"/>
  <c r="AA8" i="1" s="1"/>
  <c r="Q8" i="1"/>
  <c r="P8" i="1" s="1"/>
  <c r="Q19" i="1"/>
  <c r="P19" i="1" s="1"/>
  <c r="Q56" i="1"/>
  <c r="P56" i="1" s="1"/>
  <c r="Q50" i="1"/>
  <c r="P50" i="1" s="1"/>
  <c r="Q42" i="1"/>
  <c r="P42" i="1" s="1"/>
  <c r="Q44" i="1"/>
  <c r="P44" i="1" s="1"/>
  <c r="Q48" i="1"/>
  <c r="P48" i="1" s="1"/>
  <c r="Q45" i="1"/>
  <c r="P45" i="1" s="1"/>
  <c r="Q34" i="1"/>
  <c r="P34" i="1" s="1"/>
  <c r="Q15" i="1"/>
  <c r="P15" i="1" s="1"/>
  <c r="Q26" i="1"/>
  <c r="P26" i="1" s="1"/>
  <c r="Q54" i="1"/>
  <c r="Q36" i="1"/>
  <c r="P36" i="1" s="1"/>
  <c r="K40" i="1"/>
  <c r="AA40" i="1" s="1"/>
  <c r="Q40" i="1"/>
  <c r="P40" i="1" s="1"/>
  <c r="Q18" i="1"/>
  <c r="P18" i="1" s="1"/>
  <c r="O18" i="1" s="1"/>
  <c r="K46" i="1"/>
  <c r="AA46" i="1" s="1"/>
  <c r="Q46" i="1"/>
  <c r="P46" i="1" s="1"/>
  <c r="K15" i="1"/>
  <c r="AA15" i="1" s="1"/>
  <c r="Q28" i="1"/>
  <c r="P28" i="1" s="1"/>
  <c r="K32" i="1"/>
  <c r="AA32" i="1" s="1"/>
  <c r="Q32" i="1"/>
  <c r="P32" i="1" s="1"/>
  <c r="K29" i="1"/>
  <c r="AA29" i="1" s="1"/>
  <c r="Q29" i="1"/>
  <c r="P29" i="1" s="1"/>
  <c r="L41" i="1"/>
  <c r="Q41" i="1"/>
  <c r="P41" i="1" s="1"/>
  <c r="Q51" i="1"/>
  <c r="P51" i="1" s="1"/>
  <c r="Q57" i="1"/>
  <c r="P57" i="1" s="1"/>
  <c r="L38" i="1"/>
  <c r="Q38" i="1"/>
  <c r="P38" i="1" s="1"/>
  <c r="L3" i="1"/>
  <c r="J3" i="1"/>
  <c r="K3" i="1"/>
  <c r="AA3" i="1" s="1"/>
  <c r="L10" i="1"/>
  <c r="K55" i="1"/>
  <c r="AA55" i="1" s="1"/>
  <c r="L55" i="1"/>
  <c r="Z6" i="1"/>
  <c r="L57" i="1"/>
  <c r="K57" i="1"/>
  <c r="AA57" i="1" s="1"/>
  <c r="K52" i="1"/>
  <c r="AA52" i="1" s="1"/>
  <c r="L52" i="1"/>
  <c r="L53" i="1"/>
  <c r="K53" i="1"/>
  <c r="AA53" i="1" s="1"/>
  <c r="L54" i="1"/>
  <c r="AA54" i="1"/>
  <c r="K56" i="1"/>
  <c r="AA56" i="1" s="1"/>
  <c r="L56" i="1"/>
  <c r="K51" i="1"/>
  <c r="AA51" i="1" s="1"/>
  <c r="L51" i="1"/>
  <c r="L7" i="1"/>
  <c r="K17" i="1"/>
  <c r="AA17" i="1" s="1"/>
  <c r="K33" i="1"/>
  <c r="AA33" i="1" s="1"/>
  <c r="K49" i="1"/>
  <c r="AA49" i="1" s="1"/>
  <c r="L48" i="1"/>
  <c r="L8" i="1"/>
  <c r="L32" i="1"/>
  <c r="L15" i="1"/>
  <c r="K38" i="1"/>
  <c r="AA38" i="1" s="1"/>
  <c r="K41" i="1"/>
  <c r="AA41" i="1" s="1"/>
  <c r="L23" i="1"/>
  <c r="L22" i="1"/>
  <c r="L40" i="1"/>
  <c r="L5" i="1"/>
  <c r="L21" i="1"/>
  <c r="L47" i="1"/>
  <c r="L6" i="1"/>
  <c r="L30" i="1"/>
  <c r="K13" i="1"/>
  <c r="AA13" i="1" s="1"/>
  <c r="L46" i="1"/>
  <c r="K37" i="1"/>
  <c r="AA37" i="1" s="1"/>
  <c r="L29" i="1"/>
  <c r="K31" i="1"/>
  <c r="AA31" i="1" s="1"/>
  <c r="L16" i="1"/>
  <c r="L45" i="1"/>
  <c r="L24" i="1"/>
  <c r="L9" i="1"/>
  <c r="K14" i="1"/>
  <c r="AA14" i="1" s="1"/>
  <c r="K25" i="1"/>
  <c r="AA25" i="1" s="1"/>
  <c r="L39" i="1"/>
  <c r="L4" i="1"/>
  <c r="L26" i="1"/>
  <c r="K26" i="1"/>
  <c r="AA26" i="1" s="1"/>
  <c r="K42" i="1"/>
  <c r="AA42" i="1" s="1"/>
  <c r="L42" i="1"/>
  <c r="L50" i="1"/>
  <c r="K50" i="1"/>
  <c r="AA50" i="1" s="1"/>
  <c r="L11" i="1"/>
  <c r="K11" i="1"/>
  <c r="AA11" i="1" s="1"/>
  <c r="K20" i="1"/>
  <c r="AA20" i="1" s="1"/>
  <c r="L20" i="1"/>
  <c r="K44" i="1"/>
  <c r="AA44" i="1" s="1"/>
  <c r="L44" i="1"/>
  <c r="K34" i="1"/>
  <c r="AA34" i="1" s="1"/>
  <c r="L34" i="1"/>
  <c r="L19" i="1"/>
  <c r="K19" i="1"/>
  <c r="AA19" i="1" s="1"/>
  <c r="L27" i="1"/>
  <c r="K27" i="1"/>
  <c r="AA27" i="1" s="1"/>
  <c r="K28" i="1"/>
  <c r="AA28" i="1" s="1"/>
  <c r="L28" i="1"/>
  <c r="L35" i="1"/>
  <c r="K35" i="1"/>
  <c r="AA35" i="1" s="1"/>
  <c r="K12" i="1"/>
  <c r="AA12" i="1" s="1"/>
  <c r="L12" i="1"/>
  <c r="L43" i="1"/>
  <c r="K43" i="1"/>
  <c r="AA43" i="1" s="1"/>
  <c r="K36" i="1"/>
  <c r="AA36" i="1" s="1"/>
  <c r="L36" i="1"/>
  <c r="K18" i="1"/>
  <c r="AA18" i="1" s="1"/>
  <c r="L18" i="1"/>
  <c r="P54" i="1" l="1"/>
  <c r="BX54" i="1" s="1"/>
  <c r="AL9" i="1"/>
  <c r="O42" i="1"/>
  <c r="O49" i="1"/>
  <c r="O6" i="1"/>
  <c r="O39" i="1"/>
  <c r="O48" i="1"/>
  <c r="O23" i="1"/>
  <c r="O51" i="1"/>
  <c r="O50" i="1"/>
  <c r="O16" i="1"/>
  <c r="O53" i="1"/>
  <c r="O28" i="1"/>
  <c r="O33" i="1"/>
  <c r="O24" i="1"/>
  <c r="O41" i="1"/>
  <c r="O15" i="1"/>
  <c r="O19" i="1"/>
  <c r="O14" i="1"/>
  <c r="O57" i="1"/>
  <c r="O32" i="1"/>
  <c r="O26" i="1"/>
  <c r="O21" i="1"/>
  <c r="O17" i="1"/>
  <c r="O56" i="1"/>
  <c r="O55" i="1"/>
  <c r="O31" i="1"/>
  <c r="O9" i="1"/>
  <c r="O25" i="1"/>
  <c r="O46" i="1"/>
  <c r="O7" i="1"/>
  <c r="O47" i="1"/>
  <c r="O44" i="1"/>
  <c r="O38" i="1"/>
  <c r="O40" i="1"/>
  <c r="O27" i="1"/>
  <c r="O12" i="1"/>
  <c r="O52" i="1"/>
  <c r="O29" i="1"/>
  <c r="O8" i="1"/>
  <c r="O10" i="1"/>
  <c r="O45" i="1"/>
  <c r="O4" i="1"/>
  <c r="O20" i="1"/>
  <c r="O43" i="1"/>
  <c r="O35" i="1"/>
  <c r="O5" i="1"/>
  <c r="O11" i="1"/>
  <c r="O37" i="1"/>
  <c r="O36" i="1"/>
  <c r="O13" i="1"/>
  <c r="O30" i="1"/>
  <c r="O34" i="1"/>
  <c r="Z9" i="1"/>
  <c r="M6" i="1"/>
  <c r="O54" i="1" l="1"/>
  <c r="O3" i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<sst xmlns="http://schemas.openxmlformats.org/spreadsheetml/2006/main" count="198" uniqueCount="100">
  <si>
    <t>ID</t>
  </si>
  <si>
    <t>Name</t>
  </si>
  <si>
    <t>H (m)</t>
  </si>
  <si>
    <t>Q (m3/s)</t>
  </si>
  <si>
    <t>P (kW)</t>
  </si>
  <si>
    <t>Haddo</t>
  </si>
  <si>
    <t>Indore</t>
  </si>
  <si>
    <t>Mühlen</t>
  </si>
  <si>
    <t>Bischofsmais</t>
  </si>
  <si>
    <t>Gennkikungou</t>
  </si>
  <si>
    <t>Herrenhof</t>
  </si>
  <si>
    <t>Schnaittach</t>
  </si>
  <si>
    <t>Vierhöfen</t>
  </si>
  <si>
    <t>Vadodara</t>
  </si>
  <si>
    <t>Eitting</t>
  </si>
  <si>
    <t>Erding</t>
  </si>
  <si>
    <t>Flatford Mill</t>
  </si>
  <si>
    <t>Niedermühle</t>
  </si>
  <si>
    <t>Gescher</t>
  </si>
  <si>
    <t>Yvoir</t>
  </si>
  <si>
    <t>Colditz</t>
  </si>
  <si>
    <t>Ahornweg</t>
  </si>
  <si>
    <t>Solvay</t>
  </si>
  <si>
    <t>Stimpfach</t>
  </si>
  <si>
    <t>Linton Falls</t>
  </si>
  <si>
    <t>Untermünkheim</t>
  </si>
  <si>
    <t>Turbury Mill</t>
  </si>
  <si>
    <t>Dautphetal</t>
  </si>
  <si>
    <t>Hannoversch-Münden</t>
  </si>
  <si>
    <t>Wiener Neustadt</t>
  </si>
  <si>
    <t>Pilsing</t>
  </si>
  <si>
    <t>Linton Plant</t>
  </si>
  <si>
    <t>Low Wood</t>
  </si>
  <si>
    <t>Marengo</t>
  </si>
  <si>
    <t>Baiersdorff</t>
  </si>
  <si>
    <t>Crescenzago</t>
  </si>
  <si>
    <t>Hausen</t>
  </si>
  <si>
    <t>Hausen III Neumatt</t>
  </si>
  <si>
    <t>Kirchberg</t>
  </si>
  <si>
    <t>Shanes Castle</t>
  </si>
  <si>
    <t>Radyr</t>
  </si>
  <si>
    <t>Maple Durham</t>
  </si>
  <si>
    <t>Wien</t>
  </si>
  <si>
    <t>Totnes</t>
  </si>
  <si>
    <t>Künzelsau</t>
  </si>
  <si>
    <t>Plana</t>
  </si>
  <si>
    <t>Gunthorpe Weir</t>
  </si>
  <si>
    <t>Ham</t>
  </si>
  <si>
    <t>Höllthal</t>
  </si>
  <si>
    <t>Olen</t>
  </si>
  <si>
    <t>Hasselt</t>
  </si>
  <si>
    <t>Widdington Plant</t>
  </si>
  <si>
    <t>St, Michael</t>
  </si>
  <si>
    <t>ROHMER 2016</t>
  </si>
  <si>
    <t>Dragomirescu 2021</t>
  </si>
  <si>
    <t>Yoosefdoost 2021</t>
  </si>
  <si>
    <t>Data</t>
  </si>
  <si>
    <t>Beta</t>
  </si>
  <si>
    <t>N</t>
  </si>
  <si>
    <t>Delta</t>
  </si>
  <si>
    <t>ƛ𝜈</t>
  </si>
  <si>
    <t>K</t>
  </si>
  <si>
    <t>kv</t>
  </si>
  <si>
    <t>D_O Ei</t>
  </si>
  <si>
    <t>D_O  Oi</t>
  </si>
  <si>
    <t>R</t>
  </si>
  <si>
    <t>PE</t>
  </si>
  <si>
    <t>MAPE</t>
  </si>
  <si>
    <t>ABS(PE)</t>
  </si>
  <si>
    <t xml:space="preserve"> Malang </t>
  </si>
  <si>
    <t xml:space="preserve"> - </t>
  </si>
  <si>
    <t xml:space="preserve"> Ontario </t>
  </si>
  <si>
    <t xml:space="preserve"> Strasbourg </t>
  </si>
  <si>
    <t xml:space="preserve"> Vienna </t>
  </si>
  <si>
    <t xml:space="preserve"> Prague </t>
  </si>
  <si>
    <t>SMALL</t>
  </si>
  <si>
    <t>Siswantra 2024 (DRAGO)</t>
  </si>
  <si>
    <t>Siswantra 2024 (ROHMER)</t>
  </si>
  <si>
    <t>REAL</t>
  </si>
  <si>
    <t>E_Rhomer</t>
  </si>
  <si>
    <t>E_drago</t>
  </si>
  <si>
    <t>E_yoosef</t>
  </si>
  <si>
    <t>E_sis_rhom</t>
  </si>
  <si>
    <t>E_sis_drago</t>
  </si>
  <si>
    <t>Efficiency</t>
  </si>
  <si>
    <t>Spes. Speed</t>
  </si>
  <si>
    <t>Speed</t>
  </si>
  <si>
    <t>ABS(eff)</t>
  </si>
  <si>
    <t>Siswantra 2024 integration</t>
  </si>
  <si>
    <t>Rhomer</t>
  </si>
  <si>
    <t>Drago</t>
  </si>
  <si>
    <t>Yoosef</t>
  </si>
  <si>
    <t>Sis/Rho</t>
  </si>
  <si>
    <t>Sis/drag</t>
  </si>
  <si>
    <t>Sis</t>
  </si>
  <si>
    <t>Comput time</t>
  </si>
  <si>
    <t>MEAN time</t>
  </si>
  <si>
    <t>MEAN SMALL</t>
  </si>
  <si>
    <t>MEAN MEDIUM</t>
  </si>
  <si>
    <t>MEAN 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</si>
</sst>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 (Corps)"/>
    </font>
    <font>
      <sz val="12"/>
      <color rgb="FFFF0000"/>
      <name val="Aptos Narrow"/>
      <family val="2"/>
      <scheme val="minor"/>
    </font>
    <font>
      <sz val="13"/>
      <color theme="1"/>
      <name val="Menlo"/>
      <family val="2"/>
    </font>
    <font>
      <b/>
      <sz val="16"/>
      <color rgb="FFFF0000"/>
      <name val="Aptos Narrow (Corps)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2CEE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0" fillId="0" borderId="17" xfId="0" applyBorder="1"/>
    <xf numFmtId="0" fontId="0" fillId="8" borderId="0" xfId="0" applyFill="1"/>
    <xf numFmtId="0" fontId="2" fillId="0" borderId="0" xfId="0" applyFont="1"/>
    <xf numFmtId="0" fontId="2" fillId="0" borderId="15" xfId="0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7" xfId="0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12" borderId="0" xfId="0" applyFont="1" applyFill="1"/>
    <xf numFmtId="0" fontId="5" fillId="12" borderId="5" xfId="0" applyFont="1" applyFill="1" applyBorder="1"/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Feuil6!$A$2</c:f>
              <c:strCache>
                <c:ptCount val="1"/>
                <c:pt idx="0">
                  <c:v>D_O  Oi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Feuil6!$A$3:$A$57</c:f>
              <c:numCache>
                <c:formatCode>General</c:formatCode>
                <c:ptCount val="55"/>
                <c:pt idx="0">
                  <c:v>0.11</c:v>
                </c:pt>
                <c:pt idx="1">
                  <c:v>0.15</c:v>
                </c:pt>
                <c:pt idx="2">
                  <c:v>0.192</c:v>
                </c:pt>
                <c:pt idx="3">
                  <c:v>0.80600000000000005</c:v>
                </c:pt>
                <c:pt idx="4">
                  <c:v>0.84</c:v>
                </c:pt>
                <c:pt idx="5">
                  <c:v>1.05</c:v>
                </c:pt>
                <c:pt idx="6">
                  <c:v>1.39</c:v>
                </c:pt>
                <c:pt idx="7">
                  <c:v>1.4</c:v>
                </c:pt>
                <c:pt idx="8">
                  <c:v>1.4</c:v>
                </c:pt>
                <c:pt idx="9">
                  <c:v>1.5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1.7</c:v>
                </c:pt>
                <c:pt idx="16">
                  <c:v>1.7</c:v>
                </c:pt>
                <c:pt idx="17">
                  <c:v>1.8</c:v>
                </c:pt>
                <c:pt idx="18">
                  <c:v>1.8</c:v>
                </c:pt>
                <c:pt idx="19">
                  <c:v>1.9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2.4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2.8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3.2</c:v>
                </c:pt>
                <c:pt idx="38">
                  <c:v>3.2</c:v>
                </c:pt>
                <c:pt idx="39">
                  <c:v>3.4</c:v>
                </c:pt>
                <c:pt idx="40">
                  <c:v>3.4</c:v>
                </c:pt>
                <c:pt idx="41">
                  <c:v>3.4</c:v>
                </c:pt>
                <c:pt idx="42">
                  <c:v>3.4</c:v>
                </c:pt>
                <c:pt idx="43">
                  <c:v>3.5</c:v>
                </c:pt>
                <c:pt idx="44">
                  <c:v>3.6</c:v>
                </c:pt>
                <c:pt idx="45">
                  <c:v>3.6</c:v>
                </c:pt>
                <c:pt idx="46">
                  <c:v>3.7</c:v>
                </c:pt>
                <c:pt idx="47">
                  <c:v>4.0999999999999996</c:v>
                </c:pt>
                <c:pt idx="48">
                  <c:v>4.0999999999999996</c:v>
                </c:pt>
                <c:pt idx="49">
                  <c:v>4.3</c:v>
                </c:pt>
                <c:pt idx="50">
                  <c:v>4.3</c:v>
                </c:pt>
                <c:pt idx="51">
                  <c:v>4.3</c:v>
                </c:pt>
                <c:pt idx="52">
                  <c:v>4.3</c:v>
                </c:pt>
                <c:pt idx="53">
                  <c:v>5</c:v>
                </c:pt>
                <c:pt idx="5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1-C941-8865-F39678F0D4B0}"/>
            </c:ext>
          </c:extLst>
        </c:ser>
        <c:ser>
          <c:idx val="1"/>
          <c:order val="1"/>
          <c:tx>
            <c:strRef>
              <c:f>Feuil6!$B$2</c:f>
              <c:strCache>
                <c:ptCount val="1"/>
                <c:pt idx="0">
                  <c:v>Q (m3/s)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Feuil6!$B$3:$B$57</c:f>
              <c:numCache>
                <c:formatCode>General</c:formatCode>
                <c:ptCount val="55"/>
                <c:pt idx="0">
                  <c:v>5.0000000000000001E-4</c:v>
                </c:pt>
                <c:pt idx="1">
                  <c:v>8.0000000000000004E-4</c:v>
                </c:pt>
                <c:pt idx="2">
                  <c:v>4.0000000000000001E-3</c:v>
                </c:pt>
                <c:pt idx="3">
                  <c:v>0.22</c:v>
                </c:pt>
                <c:pt idx="4">
                  <c:v>0.4</c:v>
                </c:pt>
                <c:pt idx="5">
                  <c:v>0.32</c:v>
                </c:pt>
                <c:pt idx="6">
                  <c:v>0.54</c:v>
                </c:pt>
                <c:pt idx="7">
                  <c:v>0.5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0.99</c:v>
                </c:pt>
                <c:pt idx="12">
                  <c:v>0.9</c:v>
                </c:pt>
                <c:pt idx="13">
                  <c:v>0.8</c:v>
                </c:pt>
                <c:pt idx="14">
                  <c:v>1.2</c:v>
                </c:pt>
                <c:pt idx="15">
                  <c:v>1.2</c:v>
                </c:pt>
                <c:pt idx="16">
                  <c:v>1</c:v>
                </c:pt>
                <c:pt idx="17">
                  <c:v>1.2</c:v>
                </c:pt>
                <c:pt idx="18">
                  <c:v>1.2</c:v>
                </c:pt>
                <c:pt idx="19">
                  <c:v>1.6</c:v>
                </c:pt>
                <c:pt idx="20">
                  <c:v>1.5</c:v>
                </c:pt>
                <c:pt idx="21">
                  <c:v>1.8</c:v>
                </c:pt>
                <c:pt idx="22">
                  <c:v>2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2.2999999999999998</c:v>
                </c:pt>
                <c:pt idx="27">
                  <c:v>2.6</c:v>
                </c:pt>
                <c:pt idx="28">
                  <c:v>2.5</c:v>
                </c:pt>
                <c:pt idx="29">
                  <c:v>2.8</c:v>
                </c:pt>
                <c:pt idx="30">
                  <c:v>2.5</c:v>
                </c:pt>
                <c:pt idx="31">
                  <c:v>2</c:v>
                </c:pt>
                <c:pt idx="32">
                  <c:v>3.5</c:v>
                </c:pt>
                <c:pt idx="33">
                  <c:v>3.2</c:v>
                </c:pt>
                <c:pt idx="34">
                  <c:v>4.5</c:v>
                </c:pt>
                <c:pt idx="35">
                  <c:v>4</c:v>
                </c:pt>
                <c:pt idx="36">
                  <c:v>3.7</c:v>
                </c:pt>
                <c:pt idx="37">
                  <c:v>4.5</c:v>
                </c:pt>
                <c:pt idx="38">
                  <c:v>5</c:v>
                </c:pt>
                <c:pt idx="39">
                  <c:v>6</c:v>
                </c:pt>
                <c:pt idx="40">
                  <c:v>5.5</c:v>
                </c:pt>
                <c:pt idx="41">
                  <c:v>6</c:v>
                </c:pt>
                <c:pt idx="42">
                  <c:v>5.5</c:v>
                </c:pt>
                <c:pt idx="43">
                  <c:v>11</c:v>
                </c:pt>
                <c:pt idx="44">
                  <c:v>8</c:v>
                </c:pt>
                <c:pt idx="45">
                  <c:v>7.1</c:v>
                </c:pt>
                <c:pt idx="46">
                  <c:v>6.5</c:v>
                </c:pt>
                <c:pt idx="47">
                  <c:v>8.9499999999999993</c:v>
                </c:pt>
                <c:pt idx="48">
                  <c:v>8.73</c:v>
                </c:pt>
                <c:pt idx="49">
                  <c:v>14.15</c:v>
                </c:pt>
                <c:pt idx="50">
                  <c:v>5</c:v>
                </c:pt>
                <c:pt idx="51">
                  <c:v>10.5</c:v>
                </c:pt>
                <c:pt idx="52">
                  <c:v>5</c:v>
                </c:pt>
                <c:pt idx="53">
                  <c:v>5</c:v>
                </c:pt>
                <c:pt idx="54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1-C941-8865-F39678F0D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37696"/>
        <c:axId val="1770487056"/>
      </c:lineChart>
      <c:catAx>
        <c:axId val="177083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487056"/>
        <c:crosses val="autoZero"/>
        <c:auto val="1"/>
        <c:lblAlgn val="ctr"/>
        <c:lblOffset val="100"/>
        <c:noMultiLvlLbl val="0"/>
      </c:catAx>
      <c:valAx>
        <c:axId val="17704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83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Feuil6!$E$2</c:f>
              <c:strCache>
                <c:ptCount val="1"/>
                <c:pt idx="0">
                  <c:v>D_O  Oi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Feuil6!$E$3:$E$57</c:f>
              <c:numCache>
                <c:formatCode>General</c:formatCode>
                <c:ptCount val="55"/>
                <c:pt idx="0">
                  <c:v>0.11</c:v>
                </c:pt>
                <c:pt idx="1">
                  <c:v>0.15</c:v>
                </c:pt>
                <c:pt idx="2">
                  <c:v>0.192</c:v>
                </c:pt>
                <c:pt idx="3">
                  <c:v>0.80600000000000005</c:v>
                </c:pt>
                <c:pt idx="4">
                  <c:v>0.84</c:v>
                </c:pt>
                <c:pt idx="5">
                  <c:v>1.05</c:v>
                </c:pt>
                <c:pt idx="6">
                  <c:v>1.39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2.9</c:v>
                </c:pt>
                <c:pt idx="11">
                  <c:v>1.9</c:v>
                </c:pt>
                <c:pt idx="12">
                  <c:v>1.6</c:v>
                </c:pt>
                <c:pt idx="13">
                  <c:v>1.8</c:v>
                </c:pt>
                <c:pt idx="14">
                  <c:v>1.4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2.2999999999999998</c:v>
                </c:pt>
                <c:pt idx="19">
                  <c:v>2.1</c:v>
                </c:pt>
                <c:pt idx="20">
                  <c:v>1.7</c:v>
                </c:pt>
                <c:pt idx="21">
                  <c:v>1.8</c:v>
                </c:pt>
                <c:pt idx="22">
                  <c:v>2.4</c:v>
                </c:pt>
                <c:pt idx="23">
                  <c:v>1.7</c:v>
                </c:pt>
                <c:pt idx="24">
                  <c:v>1.9</c:v>
                </c:pt>
                <c:pt idx="25">
                  <c:v>2.2000000000000002</c:v>
                </c:pt>
                <c:pt idx="26">
                  <c:v>2.8</c:v>
                </c:pt>
                <c:pt idx="27">
                  <c:v>2.2999999999999998</c:v>
                </c:pt>
                <c:pt idx="28">
                  <c:v>2.5</c:v>
                </c:pt>
                <c:pt idx="29">
                  <c:v>2.2999999999999998</c:v>
                </c:pt>
                <c:pt idx="30">
                  <c:v>2.6</c:v>
                </c:pt>
                <c:pt idx="31">
                  <c:v>2</c:v>
                </c:pt>
                <c:pt idx="32">
                  <c:v>3.2</c:v>
                </c:pt>
                <c:pt idx="33">
                  <c:v>2.4</c:v>
                </c:pt>
                <c:pt idx="34">
                  <c:v>3</c:v>
                </c:pt>
                <c:pt idx="35">
                  <c:v>3.2</c:v>
                </c:pt>
                <c:pt idx="36">
                  <c:v>3.6</c:v>
                </c:pt>
                <c:pt idx="37">
                  <c:v>2.8</c:v>
                </c:pt>
                <c:pt idx="38">
                  <c:v>3.6</c:v>
                </c:pt>
                <c:pt idx="39">
                  <c:v>3</c:v>
                </c:pt>
                <c:pt idx="40">
                  <c:v>3.4</c:v>
                </c:pt>
                <c:pt idx="41">
                  <c:v>4.0999999999999996</c:v>
                </c:pt>
                <c:pt idx="42">
                  <c:v>3.7</c:v>
                </c:pt>
                <c:pt idx="43">
                  <c:v>4.3</c:v>
                </c:pt>
                <c:pt idx="44">
                  <c:v>3.4</c:v>
                </c:pt>
                <c:pt idx="45">
                  <c:v>3</c:v>
                </c:pt>
                <c:pt idx="46">
                  <c:v>3.5</c:v>
                </c:pt>
                <c:pt idx="47">
                  <c:v>4.0999999999999996</c:v>
                </c:pt>
                <c:pt idx="48">
                  <c:v>4.3</c:v>
                </c:pt>
                <c:pt idx="49">
                  <c:v>3.4</c:v>
                </c:pt>
                <c:pt idx="50">
                  <c:v>3.4</c:v>
                </c:pt>
                <c:pt idx="51">
                  <c:v>5</c:v>
                </c:pt>
                <c:pt idx="52">
                  <c:v>4.3</c:v>
                </c:pt>
                <c:pt idx="53">
                  <c:v>4.3</c:v>
                </c:pt>
                <c:pt idx="5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4-2648-94DE-4AE317FD25A8}"/>
            </c:ext>
          </c:extLst>
        </c:ser>
        <c:ser>
          <c:idx val="1"/>
          <c:order val="1"/>
          <c:tx>
            <c:strRef>
              <c:f>Feuil6!$F$2</c:f>
              <c:strCache>
                <c:ptCount val="1"/>
                <c:pt idx="0">
                  <c:v>Q (m3/s)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Feuil6!$F$3:$F$57</c:f>
              <c:numCache>
                <c:formatCode>General</c:formatCode>
                <c:ptCount val="55"/>
                <c:pt idx="0">
                  <c:v>5.0000000000000001E-4</c:v>
                </c:pt>
                <c:pt idx="1">
                  <c:v>8.0000000000000004E-4</c:v>
                </c:pt>
                <c:pt idx="2">
                  <c:v>4.0000000000000001E-3</c:v>
                </c:pt>
                <c:pt idx="3">
                  <c:v>0.22</c:v>
                </c:pt>
                <c:pt idx="4">
                  <c:v>0.4</c:v>
                </c:pt>
                <c:pt idx="5">
                  <c:v>0.32</c:v>
                </c:pt>
                <c:pt idx="6">
                  <c:v>0.54</c:v>
                </c:pt>
                <c:pt idx="7">
                  <c:v>0.99</c:v>
                </c:pt>
                <c:pt idx="8">
                  <c:v>0.8</c:v>
                </c:pt>
                <c:pt idx="9">
                  <c:v>1.2</c:v>
                </c:pt>
                <c:pt idx="10">
                  <c:v>3.2</c:v>
                </c:pt>
                <c:pt idx="11">
                  <c:v>1.6</c:v>
                </c:pt>
                <c:pt idx="12">
                  <c:v>0.9</c:v>
                </c:pt>
                <c:pt idx="13">
                  <c:v>1.2</c:v>
                </c:pt>
                <c:pt idx="14">
                  <c:v>0.5</c:v>
                </c:pt>
                <c:pt idx="15">
                  <c:v>0.6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1.2</c:v>
                </c:pt>
                <c:pt idx="21">
                  <c:v>1.2</c:v>
                </c:pt>
                <c:pt idx="22">
                  <c:v>2.5</c:v>
                </c:pt>
                <c:pt idx="23">
                  <c:v>1</c:v>
                </c:pt>
                <c:pt idx="24">
                  <c:v>1.5</c:v>
                </c:pt>
                <c:pt idx="25">
                  <c:v>1.5</c:v>
                </c:pt>
                <c:pt idx="26">
                  <c:v>2</c:v>
                </c:pt>
                <c:pt idx="27">
                  <c:v>2.5</c:v>
                </c:pt>
                <c:pt idx="28">
                  <c:v>2.8</c:v>
                </c:pt>
                <c:pt idx="29">
                  <c:v>2.2999999999999998</c:v>
                </c:pt>
                <c:pt idx="30">
                  <c:v>2.5</c:v>
                </c:pt>
                <c:pt idx="31">
                  <c:v>1.8</c:v>
                </c:pt>
                <c:pt idx="32">
                  <c:v>4.5</c:v>
                </c:pt>
                <c:pt idx="33">
                  <c:v>2.6</c:v>
                </c:pt>
                <c:pt idx="34">
                  <c:v>3.7</c:v>
                </c:pt>
                <c:pt idx="35">
                  <c:v>5</c:v>
                </c:pt>
                <c:pt idx="36">
                  <c:v>7.1</c:v>
                </c:pt>
                <c:pt idx="37">
                  <c:v>3.5</c:v>
                </c:pt>
                <c:pt idx="38">
                  <c:v>8</c:v>
                </c:pt>
                <c:pt idx="39">
                  <c:v>4.5</c:v>
                </c:pt>
                <c:pt idx="40">
                  <c:v>6</c:v>
                </c:pt>
                <c:pt idx="41">
                  <c:v>8.9499999999999993</c:v>
                </c:pt>
                <c:pt idx="42">
                  <c:v>6.5</c:v>
                </c:pt>
                <c:pt idx="43">
                  <c:v>14.15</c:v>
                </c:pt>
                <c:pt idx="44">
                  <c:v>5.5</c:v>
                </c:pt>
                <c:pt idx="45">
                  <c:v>4</c:v>
                </c:pt>
                <c:pt idx="46">
                  <c:v>11</c:v>
                </c:pt>
                <c:pt idx="47">
                  <c:v>8.73</c:v>
                </c:pt>
                <c:pt idx="48">
                  <c:v>10.5</c:v>
                </c:pt>
                <c:pt idx="49">
                  <c:v>5.5</c:v>
                </c:pt>
                <c:pt idx="50">
                  <c:v>6</c:v>
                </c:pt>
                <c:pt idx="51">
                  <c:v>14.5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4-2648-94DE-4AE317FD25A8}"/>
            </c:ext>
          </c:extLst>
        </c:ser>
        <c:ser>
          <c:idx val="2"/>
          <c:order val="2"/>
          <c:tx>
            <c:strRef>
              <c:f>Feuil6!$H$2</c:f>
              <c:strCache>
                <c:ptCount val="1"/>
                <c:pt idx="0">
                  <c:v>P (kW)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Feuil6!$H$3:$H$57</c:f>
              <c:numCache>
                <c:formatCode>General</c:formatCode>
                <c:ptCount val="55"/>
                <c:pt idx="0">
                  <c:v>1E-4</c:v>
                </c:pt>
                <c:pt idx="1">
                  <c:v>1E-4</c:v>
                </c:pt>
                <c:pt idx="2">
                  <c:v>6.0000000000000006E-4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0.72</c:v>
                </c:pt>
                <c:pt idx="7">
                  <c:v>0.73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1.26</c:v>
                </c:pt>
                <c:pt idx="12">
                  <c:v>1.3900000000000001</c:v>
                </c:pt>
                <c:pt idx="13">
                  <c:v>1.3900000000000001</c:v>
                </c:pt>
                <c:pt idx="14">
                  <c:v>1.59</c:v>
                </c:pt>
                <c:pt idx="15">
                  <c:v>1.9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2.6</c:v>
                </c:pt>
                <c:pt idx="20">
                  <c:v>2.6920000000000002</c:v>
                </c:pt>
                <c:pt idx="21">
                  <c:v>2.9</c:v>
                </c:pt>
                <c:pt idx="22">
                  <c:v>3.1</c:v>
                </c:pt>
                <c:pt idx="23">
                  <c:v>3.3</c:v>
                </c:pt>
                <c:pt idx="24">
                  <c:v>3.3</c:v>
                </c:pt>
                <c:pt idx="25">
                  <c:v>3.3</c:v>
                </c:pt>
                <c:pt idx="26">
                  <c:v>3.5454999999999997</c:v>
                </c:pt>
                <c:pt idx="27">
                  <c:v>3.9</c:v>
                </c:pt>
                <c:pt idx="28">
                  <c:v>4.3</c:v>
                </c:pt>
                <c:pt idx="29">
                  <c:v>4.4000000000000004</c:v>
                </c:pt>
                <c:pt idx="30">
                  <c:v>4.58</c:v>
                </c:pt>
                <c:pt idx="31">
                  <c:v>4.5999999999999996</c:v>
                </c:pt>
                <c:pt idx="32">
                  <c:v>4.8100000000000005</c:v>
                </c:pt>
                <c:pt idx="33">
                  <c:v>5</c:v>
                </c:pt>
                <c:pt idx="34">
                  <c:v>5.0999999999999996</c:v>
                </c:pt>
                <c:pt idx="35">
                  <c:v>7.5</c:v>
                </c:pt>
                <c:pt idx="36">
                  <c:v>8.4</c:v>
                </c:pt>
                <c:pt idx="37">
                  <c:v>9.8000000000000007</c:v>
                </c:pt>
                <c:pt idx="38">
                  <c:v>9.9</c:v>
                </c:pt>
                <c:pt idx="39">
                  <c:v>11</c:v>
                </c:pt>
                <c:pt idx="40">
                  <c:v>13</c:v>
                </c:pt>
                <c:pt idx="41">
                  <c:v>13.2</c:v>
                </c:pt>
                <c:pt idx="42">
                  <c:v>16</c:v>
                </c:pt>
                <c:pt idx="43">
                  <c:v>16.5</c:v>
                </c:pt>
                <c:pt idx="44">
                  <c:v>19.2</c:v>
                </c:pt>
                <c:pt idx="45">
                  <c:v>20</c:v>
                </c:pt>
                <c:pt idx="46">
                  <c:v>20</c:v>
                </c:pt>
                <c:pt idx="47">
                  <c:v>22</c:v>
                </c:pt>
                <c:pt idx="48">
                  <c:v>22</c:v>
                </c:pt>
                <c:pt idx="49">
                  <c:v>23.5</c:v>
                </c:pt>
                <c:pt idx="50">
                  <c:v>25</c:v>
                </c:pt>
                <c:pt idx="51">
                  <c:v>33.5</c:v>
                </c:pt>
                <c:pt idx="52">
                  <c:v>36</c:v>
                </c:pt>
                <c:pt idx="53">
                  <c:v>36</c:v>
                </c:pt>
                <c:pt idx="5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64-2648-94DE-4AE317FD2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099840"/>
        <c:axId val="1781035984"/>
      </c:lineChart>
      <c:catAx>
        <c:axId val="2066099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035984"/>
        <c:crosses val="autoZero"/>
        <c:auto val="1"/>
        <c:lblAlgn val="ctr"/>
        <c:lblOffset val="100"/>
        <c:noMultiLvlLbl val="0"/>
      </c:catAx>
      <c:valAx>
        <c:axId val="17810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09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Feuil2!$A$1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Feuil2!$A$2:$A$56</c:f>
              <c:numCache>
                <c:formatCode>General</c:formatCode>
                <c:ptCount val="55"/>
                <c:pt idx="0">
                  <c:v>0.11</c:v>
                </c:pt>
                <c:pt idx="1">
                  <c:v>0.15</c:v>
                </c:pt>
                <c:pt idx="2">
                  <c:v>0.192</c:v>
                </c:pt>
                <c:pt idx="3">
                  <c:v>0.80600000000000005</c:v>
                </c:pt>
                <c:pt idx="4">
                  <c:v>0.84</c:v>
                </c:pt>
                <c:pt idx="5">
                  <c:v>1.05</c:v>
                </c:pt>
                <c:pt idx="6">
                  <c:v>1.39</c:v>
                </c:pt>
                <c:pt idx="7">
                  <c:v>1.4</c:v>
                </c:pt>
                <c:pt idx="8">
                  <c:v>1.4</c:v>
                </c:pt>
                <c:pt idx="9">
                  <c:v>1.5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1.7</c:v>
                </c:pt>
                <c:pt idx="16">
                  <c:v>1.7</c:v>
                </c:pt>
                <c:pt idx="17">
                  <c:v>1.8</c:v>
                </c:pt>
                <c:pt idx="18">
                  <c:v>1.8</c:v>
                </c:pt>
                <c:pt idx="19">
                  <c:v>1.9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2.4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2.8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3.2</c:v>
                </c:pt>
                <c:pt idx="38">
                  <c:v>3.2</c:v>
                </c:pt>
                <c:pt idx="39">
                  <c:v>3.4</c:v>
                </c:pt>
                <c:pt idx="40">
                  <c:v>3.4</c:v>
                </c:pt>
                <c:pt idx="41">
                  <c:v>3.4</c:v>
                </c:pt>
                <c:pt idx="42">
                  <c:v>3.4</c:v>
                </c:pt>
                <c:pt idx="43">
                  <c:v>3.5</c:v>
                </c:pt>
                <c:pt idx="44">
                  <c:v>3.6</c:v>
                </c:pt>
                <c:pt idx="45">
                  <c:v>3.6</c:v>
                </c:pt>
                <c:pt idx="46">
                  <c:v>3.7</c:v>
                </c:pt>
                <c:pt idx="47">
                  <c:v>4.0999999999999996</c:v>
                </c:pt>
                <c:pt idx="48">
                  <c:v>4.0999999999999996</c:v>
                </c:pt>
                <c:pt idx="49">
                  <c:v>4.3</c:v>
                </c:pt>
                <c:pt idx="50">
                  <c:v>4.3</c:v>
                </c:pt>
                <c:pt idx="51">
                  <c:v>4.3</c:v>
                </c:pt>
                <c:pt idx="52">
                  <c:v>4.3</c:v>
                </c:pt>
                <c:pt idx="53">
                  <c:v>5</c:v>
                </c:pt>
                <c:pt idx="5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5-244E-9F33-0367CF825D78}"/>
            </c:ext>
          </c:extLst>
        </c:ser>
        <c:ser>
          <c:idx val="1"/>
          <c:order val="1"/>
          <c:tx>
            <c:strRef>
              <c:f>Feuil2!$B$1</c:f>
              <c:strCache>
                <c:ptCount val="1"/>
                <c:pt idx="0">
                  <c:v>E_Rhomer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Feuil2!$B$2:$B$56</c:f>
              <c:numCache>
                <c:formatCode>General</c:formatCode>
                <c:ptCount val="55"/>
                <c:pt idx="0">
                  <c:v>6.2367674294610827E-2</c:v>
                </c:pt>
                <c:pt idx="1">
                  <c:v>7.6285068751901816E-2</c:v>
                </c:pt>
                <c:pt idx="2">
                  <c:v>0.15205409309221607</c:v>
                </c:pt>
                <c:pt idx="3">
                  <c:v>0.84696963258667535</c:v>
                </c:pt>
                <c:pt idx="4">
                  <c:v>1.094311523196513</c:v>
                </c:pt>
                <c:pt idx="5">
                  <c:v>0.99450760766615531</c:v>
                </c:pt>
                <c:pt idx="6">
                  <c:v>1.2445097453036924</c:v>
                </c:pt>
                <c:pt idx="7">
                  <c:v>1.2041312711633529</c:v>
                </c:pt>
                <c:pt idx="8">
                  <c:v>1.3019930166336549</c:v>
                </c:pt>
                <c:pt idx="9">
                  <c:v>1.6206405098134007</c:v>
                </c:pt>
                <c:pt idx="10">
                  <c:v>1.6206405098134007</c:v>
                </c:pt>
                <c:pt idx="11">
                  <c:v>1.6136749584299814</c:v>
                </c:pt>
                <c:pt idx="12">
                  <c:v>1.5490888832195806</c:v>
                </c:pt>
                <c:pt idx="13">
                  <c:v>1.4728340898699941</c:v>
                </c:pt>
                <c:pt idx="14">
                  <c:v>1.7523526518932186</c:v>
                </c:pt>
                <c:pt idx="15">
                  <c:v>1.7523526518932186</c:v>
                </c:pt>
                <c:pt idx="16">
                  <c:v>1.6206405098134007</c:v>
                </c:pt>
                <c:pt idx="17">
                  <c:v>1.7523526518932186</c:v>
                </c:pt>
                <c:pt idx="18">
                  <c:v>1.7523526518932186</c:v>
                </c:pt>
                <c:pt idx="19">
                  <c:v>1.9822876852715261</c:v>
                </c:pt>
                <c:pt idx="20">
                  <c:v>1.9282101865171852</c:v>
                </c:pt>
                <c:pt idx="21">
                  <c:v>2.0849190263298749</c:v>
                </c:pt>
                <c:pt idx="22">
                  <c:v>2.1812203743456555</c:v>
                </c:pt>
                <c:pt idx="23">
                  <c:v>1.9282101865171852</c:v>
                </c:pt>
                <c:pt idx="24">
                  <c:v>2.1812203743456555</c:v>
                </c:pt>
                <c:pt idx="25">
                  <c:v>2.4001169743477004</c:v>
                </c:pt>
                <c:pt idx="26">
                  <c:v>2.3158632222541393</c:v>
                </c:pt>
                <c:pt idx="27">
                  <c:v>2.4408012158191394</c:v>
                </c:pt>
                <c:pt idx="28">
                  <c:v>2.4001169743477004</c:v>
                </c:pt>
                <c:pt idx="29">
                  <c:v>2.5195666237657681</c:v>
                </c:pt>
                <c:pt idx="30">
                  <c:v>2.4001169743477004</c:v>
                </c:pt>
                <c:pt idx="31">
                  <c:v>2.1812203743456555</c:v>
                </c:pt>
                <c:pt idx="32">
                  <c:v>2.7724179972022602</c:v>
                </c:pt>
                <c:pt idx="33">
                  <c:v>2.6679613774596942</c:v>
                </c:pt>
                <c:pt idx="34">
                  <c:v>3.087698669096564</c:v>
                </c:pt>
                <c:pt idx="35">
                  <c:v>2.9357049220054381</c:v>
                </c:pt>
                <c:pt idx="36">
                  <c:v>2.8392374514126693</c:v>
                </c:pt>
                <c:pt idx="37">
                  <c:v>3.087698669096564</c:v>
                </c:pt>
                <c:pt idx="38">
                  <c:v>3.230317898114758</c:v>
                </c:pt>
                <c:pt idx="39">
                  <c:v>3.4928511912066718</c:v>
                </c:pt>
                <c:pt idx="40">
                  <c:v>3.3649993595732677</c:v>
                </c:pt>
                <c:pt idx="41">
                  <c:v>3.4928511912066718</c:v>
                </c:pt>
                <c:pt idx="42">
                  <c:v>3.3649993595732677</c:v>
                </c:pt>
                <c:pt idx="43">
                  <c:v>4.5289532862574156</c:v>
                </c:pt>
                <c:pt idx="44">
                  <c:v>3.9511658200388751</c:v>
                </c:pt>
                <c:pt idx="45">
                  <c:v>3.7541506551794197</c:v>
                </c:pt>
                <c:pt idx="46">
                  <c:v>3.6147488561609094</c:v>
                </c:pt>
                <c:pt idx="47">
                  <c:v>4.1458238766187199</c:v>
                </c:pt>
                <c:pt idx="48">
                  <c:v>4.1018380472858693</c:v>
                </c:pt>
                <c:pt idx="49">
                  <c:v>5.0450795879173835</c:v>
                </c:pt>
                <c:pt idx="50">
                  <c:v>3.230317898114758</c:v>
                </c:pt>
                <c:pt idx="51">
                  <c:v>4.4395530217599974</c:v>
                </c:pt>
                <c:pt idx="52">
                  <c:v>3.230317898114758</c:v>
                </c:pt>
                <c:pt idx="53">
                  <c:v>3.230317898114758</c:v>
                </c:pt>
                <c:pt idx="54">
                  <c:v>5.0981878569857022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5-244E-9F33-0367CF825D78}"/>
            </c:ext>
          </c:extLst>
        </c:ser>
        <c:ser>
          <c:idx val="2"/>
          <c:order val="2"/>
          <c:tx>
            <c:strRef>
              <c:f>Feuil2!$C$1</c:f>
              <c:strCache>
                <c:ptCount val="1"/>
                <c:pt idx="0">
                  <c:v>E_drago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Feuil2!$C$2:$C$56</c:f>
              <c:numCache>
                <c:formatCode>General</c:formatCode>
                <c:ptCount val="55"/>
                <c:pt idx="0">
                  <c:v>6.1427876427538691E-2</c:v>
                </c:pt>
                <c:pt idx="1">
                  <c:v>7.5135554268423901E-2</c:v>
                </c:pt>
                <c:pt idx="2">
                  <c:v>0.14976284022790973</c:v>
                </c:pt>
                <c:pt idx="3">
                  <c:v>0.83420692717585976</c:v>
                </c:pt>
                <c:pt idx="4">
                  <c:v>1.0778217045998721</c:v>
                </c:pt>
                <c:pt idx="5">
                  <c:v>0.979521701280475</c:v>
                </c:pt>
                <c:pt idx="6">
                  <c:v>1.2257566393491237</c:v>
                </c:pt>
                <c:pt idx="7">
                  <c:v>1.1859866150876985</c:v>
                </c:pt>
                <c:pt idx="8">
                  <c:v>1.2823737142656519</c:v>
                </c:pt>
                <c:pt idx="9">
                  <c:v>1.5962196137059292</c:v>
                </c:pt>
                <c:pt idx="10">
                  <c:v>1.5962196137059292</c:v>
                </c:pt>
                <c:pt idx="11">
                  <c:v>1.5893590239137054</c:v>
                </c:pt>
                <c:pt idx="12">
                  <c:v>1.5257461749204404</c:v>
                </c:pt>
                <c:pt idx="13">
                  <c:v>1.4506404398443025</c:v>
                </c:pt>
                <c:pt idx="14">
                  <c:v>1.7259470290568111</c:v>
                </c:pt>
                <c:pt idx="15">
                  <c:v>1.7259470290568111</c:v>
                </c:pt>
                <c:pt idx="16">
                  <c:v>1.5962196137059292</c:v>
                </c:pt>
                <c:pt idx="17">
                  <c:v>1.7259470290568111</c:v>
                </c:pt>
                <c:pt idx="18">
                  <c:v>1.7259470290568111</c:v>
                </c:pt>
                <c:pt idx="19">
                  <c:v>1.9524172474267325</c:v>
                </c:pt>
                <c:pt idx="20">
                  <c:v>1.8991546246247297</c:v>
                </c:pt>
                <c:pt idx="21">
                  <c:v>2.0535020707335012</c:v>
                </c:pt>
                <c:pt idx="22">
                  <c:v>2.1483522855703554</c:v>
                </c:pt>
                <c:pt idx="23">
                  <c:v>1.8991546246247297</c:v>
                </c:pt>
                <c:pt idx="24">
                  <c:v>2.1483522855703554</c:v>
                </c:pt>
                <c:pt idx="25">
                  <c:v>2.3639504050675879</c:v>
                </c:pt>
                <c:pt idx="26">
                  <c:v>2.2809662449125736</c:v>
                </c:pt>
                <c:pt idx="27">
                  <c:v>2.4040215891532775</c:v>
                </c:pt>
                <c:pt idx="28">
                  <c:v>2.3639504050675879</c:v>
                </c:pt>
                <c:pt idx="29">
                  <c:v>2.4816001072050282</c:v>
                </c:pt>
                <c:pt idx="30">
                  <c:v>2.3639504050675879</c:v>
                </c:pt>
                <c:pt idx="31">
                  <c:v>2.1483522855703554</c:v>
                </c:pt>
                <c:pt idx="32">
                  <c:v>2.7306413468802488</c:v>
                </c:pt>
                <c:pt idx="33">
                  <c:v>2.6277587494103738</c:v>
                </c:pt>
                <c:pt idx="34">
                  <c:v>3.0411711585520655</c:v>
                </c:pt>
                <c:pt idx="35">
                  <c:v>2.8914677549913042</c:v>
                </c:pt>
                <c:pt idx="36">
                  <c:v>2.7964539208236592</c:v>
                </c:pt>
                <c:pt idx="37">
                  <c:v>3.0411711585520655</c:v>
                </c:pt>
                <c:pt idx="38">
                  <c:v>3.1816413055538031</c:v>
                </c:pt>
                <c:pt idx="39">
                  <c:v>3.4402185712377089</c:v>
                </c:pt>
                <c:pt idx="40">
                  <c:v>3.3142932965912264</c:v>
                </c:pt>
                <c:pt idx="41">
                  <c:v>3.4402185712377089</c:v>
                </c:pt>
                <c:pt idx="42">
                  <c:v>3.3142932965912264</c:v>
                </c:pt>
                <c:pt idx="43">
                  <c:v>4.4607079863222578</c:v>
                </c:pt>
                <c:pt idx="44">
                  <c:v>3.8916270084330415</c:v>
                </c:pt>
                <c:pt idx="45">
                  <c:v>3.6975805999655784</c:v>
                </c:pt>
                <c:pt idx="46">
                  <c:v>3.5602794005744438</c:v>
                </c:pt>
                <c:pt idx="47">
                  <c:v>4.0833518271063713</c:v>
                </c:pt>
                <c:pt idx="48">
                  <c:v>4.0400288056953491</c:v>
                </c:pt>
                <c:pt idx="49">
                  <c:v>4.9690569513583114</c:v>
                </c:pt>
                <c:pt idx="50">
                  <c:v>3.1816413055538031</c:v>
                </c:pt>
                <c:pt idx="51">
                  <c:v>4.3726548648575188</c:v>
                </c:pt>
                <c:pt idx="52">
                  <c:v>3.1816413055538031</c:v>
                </c:pt>
                <c:pt idx="53">
                  <c:v>3.1816413055538031</c:v>
                </c:pt>
                <c:pt idx="54">
                  <c:v>5.0213649494760304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5-244E-9F33-0367CF825D78}"/>
            </c:ext>
          </c:extLst>
        </c:ser>
        <c:ser>
          <c:idx val="3"/>
          <c:order val="3"/>
          <c:tx>
            <c:strRef>
              <c:f>Feuil2!$D$1</c:f>
              <c:strCache>
                <c:ptCount val="1"/>
                <c:pt idx="0">
                  <c:v>E_yoosef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Feuil2!$D$2:$D$56</c:f>
              <c:numCache>
                <c:formatCode>General</c:formatCode>
                <c:ptCount val="55"/>
                <c:pt idx="0">
                  <c:v>6.1958191842239434E-2</c:v>
                </c:pt>
                <c:pt idx="1">
                  <c:v>7.5784209975538142E-2</c:v>
                </c:pt>
                <c:pt idx="2">
                  <c:v>0.15105576369102042</c:v>
                </c:pt>
                <c:pt idx="3">
                  <c:v>0.84140875179132335</c:v>
                </c:pt>
                <c:pt idx="4">
                  <c:v>1.08712668952675</c:v>
                </c:pt>
                <c:pt idx="5">
                  <c:v>0.98797804858454796</c:v>
                </c:pt>
                <c:pt idx="6">
                  <c:v>1.2363387671764696</c:v>
                </c:pt>
                <c:pt idx="7">
                  <c:v>1.1962254027552435</c:v>
                </c:pt>
                <c:pt idx="8">
                  <c:v>1.2934446251880627</c:v>
                </c:pt>
                <c:pt idx="9">
                  <c:v>1.61</c:v>
                </c:pt>
                <c:pt idx="10">
                  <c:v>1.61</c:v>
                </c:pt>
                <c:pt idx="11">
                  <c:v>1.6030801817803531</c:v>
                </c:pt>
                <c:pt idx="12">
                  <c:v>1.5389181541998393</c:v>
                </c:pt>
                <c:pt idx="13">
                  <c:v>1.4631640208498282</c:v>
                </c:pt>
                <c:pt idx="14">
                  <c:v>1.7408473701998988</c:v>
                </c:pt>
                <c:pt idx="15">
                  <c:v>1.7408473701998988</c:v>
                </c:pt>
                <c:pt idx="16">
                  <c:v>1.61</c:v>
                </c:pt>
                <c:pt idx="17">
                  <c:v>1.7408473701998988</c:v>
                </c:pt>
                <c:pt idx="18">
                  <c:v>1.7408473701998988</c:v>
                </c:pt>
                <c:pt idx="19">
                  <c:v>1.9692727375145167</c:v>
                </c:pt>
                <c:pt idx="20">
                  <c:v>1.9155502910698616</c:v>
                </c:pt>
                <c:pt idx="21">
                  <c:v>2.0712302401829934</c:v>
                </c:pt>
                <c:pt idx="22">
                  <c:v>2.1668993101380933</c:v>
                </c:pt>
                <c:pt idx="23">
                  <c:v>1.9155502910698616</c:v>
                </c:pt>
                <c:pt idx="24">
                  <c:v>2.1668993101380933</c:v>
                </c:pt>
                <c:pt idx="25">
                  <c:v>2.3843587182358652</c:v>
                </c:pt>
                <c:pt idx="26">
                  <c:v>2.3006581442657299</c:v>
                </c:pt>
                <c:pt idx="27">
                  <c:v>2.4247758424360724</c:v>
                </c:pt>
                <c:pt idx="28">
                  <c:v>2.3843587182358652</c:v>
                </c:pt>
                <c:pt idx="29">
                  <c:v>2.5030241066416079</c:v>
                </c:pt>
                <c:pt idx="30">
                  <c:v>2.3843587182358652</c:v>
                </c:pt>
                <c:pt idx="31">
                  <c:v>2.1668993101380933</c:v>
                </c:pt>
                <c:pt idx="32">
                  <c:v>2.7542153540328167</c:v>
                </c:pt>
                <c:pt idx="33">
                  <c:v>2.650444556766435</c:v>
                </c:pt>
                <c:pt idx="34">
                  <c:v>3.0674260128286241</c:v>
                </c:pt>
                <c:pt idx="35">
                  <c:v>2.9164301989297794</c:v>
                </c:pt>
                <c:pt idx="36">
                  <c:v>2.8205960970954131</c:v>
                </c:pt>
                <c:pt idx="37">
                  <c:v>3.0674260128286241</c:v>
                </c:pt>
                <c:pt idx="38">
                  <c:v>3.2091088581782881</c:v>
                </c:pt>
                <c:pt idx="39">
                  <c:v>3.4699184574191761</c:v>
                </c:pt>
                <c:pt idx="40">
                  <c:v>3.3429060523340524</c:v>
                </c:pt>
                <c:pt idx="41">
                  <c:v>3.4699184574191761</c:v>
                </c:pt>
                <c:pt idx="42">
                  <c:v>3.3429060523340524</c:v>
                </c:pt>
                <c:pt idx="43">
                  <c:v>4.4992178997882704</c:v>
                </c:pt>
                <c:pt idx="44">
                  <c:v>3.925223966538411</c:v>
                </c:pt>
                <c:pt idx="45">
                  <c:v>3.7295023283940925</c:v>
                </c:pt>
                <c:pt idx="46">
                  <c:v>3.5910157886212195</c:v>
                </c:pt>
                <c:pt idx="47">
                  <c:v>4.118603972280483</c:v>
                </c:pt>
                <c:pt idx="48">
                  <c:v>4.0749069371902999</c:v>
                </c:pt>
                <c:pt idx="49">
                  <c:v>5.0119555122574457</c:v>
                </c:pt>
                <c:pt idx="50">
                  <c:v>3.2091088581782881</c:v>
                </c:pt>
                <c:pt idx="51">
                  <c:v>4.410404603459269</c:v>
                </c:pt>
                <c:pt idx="52">
                  <c:v>3.2091088581782881</c:v>
                </c:pt>
                <c:pt idx="53">
                  <c:v>3.2091088581782881</c:v>
                </c:pt>
                <c:pt idx="54">
                  <c:v>5.0647150926099282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65-244E-9F33-0367CF825D78}"/>
            </c:ext>
          </c:extLst>
        </c:ser>
        <c:ser>
          <c:idx val="4"/>
          <c:order val="4"/>
          <c:tx>
            <c:strRef>
              <c:f>Feuil2!$E$1</c:f>
              <c:strCache>
                <c:ptCount val="1"/>
                <c:pt idx="0">
                  <c:v>E_sis_rhom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Feuil2!$E$2:$E$56</c:f>
              <c:numCache>
                <c:formatCode>General</c:formatCode>
                <c:ptCount val="55"/>
                <c:pt idx="0">
                  <c:v>6.1699999999999998E-2</c:v>
                </c:pt>
                <c:pt idx="1">
                  <c:v>7.5600000000000001E-2</c:v>
                </c:pt>
                <c:pt idx="2">
                  <c:v>0.15179999999999999</c:v>
                </c:pt>
                <c:pt idx="3">
                  <c:v>0.85600300000376806</c:v>
                </c:pt>
                <c:pt idx="4">
                  <c:v>1.1073999999999999</c:v>
                </c:pt>
                <c:pt idx="5">
                  <c:v>1.006</c:v>
                </c:pt>
                <c:pt idx="6">
                  <c:v>1.1073999999999999</c:v>
                </c:pt>
                <c:pt idx="7">
                  <c:v>1.2192000000000001</c:v>
                </c:pt>
                <c:pt idx="8">
                  <c:v>1.3187</c:v>
                </c:pt>
                <c:pt idx="9">
                  <c:v>1.6431</c:v>
                </c:pt>
                <c:pt idx="10">
                  <c:v>1.6431</c:v>
                </c:pt>
                <c:pt idx="11">
                  <c:v>1.6359999999999999</c:v>
                </c:pt>
                <c:pt idx="12">
                  <c:v>1.5702</c:v>
                </c:pt>
                <c:pt idx="13">
                  <c:v>1.4925999999999999</c:v>
                </c:pt>
                <c:pt idx="14">
                  <c:v>1.7771999999999999</c:v>
                </c:pt>
                <c:pt idx="15">
                  <c:v>1.7771999999999999</c:v>
                </c:pt>
                <c:pt idx="16">
                  <c:v>1.6431</c:v>
                </c:pt>
                <c:pt idx="17">
                  <c:v>1.7771999999999999</c:v>
                </c:pt>
                <c:pt idx="18">
                  <c:v>1.7771999999999999</c:v>
                </c:pt>
                <c:pt idx="19">
                  <c:v>2.0114999999999998</c:v>
                </c:pt>
                <c:pt idx="20">
                  <c:v>1.9563999999999999</c:v>
                </c:pt>
                <c:pt idx="21">
                  <c:v>2.1160000000000001</c:v>
                </c:pt>
                <c:pt idx="22">
                  <c:v>2.2141999999999999</c:v>
                </c:pt>
                <c:pt idx="23">
                  <c:v>1.9563999999999999</c:v>
                </c:pt>
                <c:pt idx="24">
                  <c:v>2.2141999999999999</c:v>
                </c:pt>
                <c:pt idx="25">
                  <c:v>2.4373</c:v>
                </c:pt>
                <c:pt idx="26">
                  <c:v>2.3513999999999999</c:v>
                </c:pt>
                <c:pt idx="27">
                  <c:v>2.4788000000000001</c:v>
                </c:pt>
                <c:pt idx="28">
                  <c:v>2.4373</c:v>
                </c:pt>
                <c:pt idx="29">
                  <c:v>2.5590000000000002</c:v>
                </c:pt>
                <c:pt idx="30">
                  <c:v>2.4373</c:v>
                </c:pt>
                <c:pt idx="31">
                  <c:v>2.2141999999999999</c:v>
                </c:pt>
                <c:pt idx="32">
                  <c:v>2.8169</c:v>
                </c:pt>
                <c:pt idx="33">
                  <c:v>2.7103000000000002</c:v>
                </c:pt>
                <c:pt idx="34">
                  <c:v>3.1383999999999999</c:v>
                </c:pt>
                <c:pt idx="35">
                  <c:v>2.9834000000000001</c:v>
                </c:pt>
                <c:pt idx="36">
                  <c:v>2.8849999999999998</c:v>
                </c:pt>
                <c:pt idx="37">
                  <c:v>3.1383999999999999</c:v>
                </c:pt>
                <c:pt idx="38">
                  <c:v>3.2839</c:v>
                </c:pt>
                <c:pt idx="39">
                  <c:v>3.5516999999999999</c:v>
                </c:pt>
                <c:pt idx="40">
                  <c:v>3.4213</c:v>
                </c:pt>
                <c:pt idx="41">
                  <c:v>3.5516999999999999</c:v>
                </c:pt>
                <c:pt idx="42">
                  <c:v>3.4213</c:v>
                </c:pt>
                <c:pt idx="43">
                  <c:v>4.6092000000000004</c:v>
                </c:pt>
                <c:pt idx="44">
                  <c:v>4.0194000000000001</c:v>
                </c:pt>
                <c:pt idx="45">
                  <c:v>3.8184</c:v>
                </c:pt>
                <c:pt idx="46">
                  <c:v>3.6760999999999999</c:v>
                </c:pt>
                <c:pt idx="47">
                  <c:v>4.2180999999999997</c:v>
                </c:pt>
                <c:pt idx="48">
                  <c:v>4.1731999999999996</c:v>
                </c:pt>
                <c:pt idx="49">
                  <c:v>5.1361999999999997</c:v>
                </c:pt>
                <c:pt idx="50">
                  <c:v>3.2839</c:v>
                </c:pt>
                <c:pt idx="51">
                  <c:v>4.5179</c:v>
                </c:pt>
                <c:pt idx="52">
                  <c:v>3.2839</c:v>
                </c:pt>
                <c:pt idx="53">
                  <c:v>3.2839</c:v>
                </c:pt>
                <c:pt idx="54">
                  <c:v>5.1904000000000003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65-244E-9F33-0367CF825D78}"/>
            </c:ext>
          </c:extLst>
        </c:ser>
        <c:ser>
          <c:idx val="5"/>
          <c:order val="5"/>
          <c:tx>
            <c:strRef>
              <c:f>Feuil2!$F$1</c:f>
              <c:strCache>
                <c:ptCount val="1"/>
                <c:pt idx="0">
                  <c:v>E_sis_drago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Feuil2!$F$2:$F$56</c:f>
              <c:numCache>
                <c:formatCode>General</c:formatCode>
                <c:ptCount val="55"/>
                <c:pt idx="0">
                  <c:v>5.9299999999999999E-2</c:v>
                </c:pt>
                <c:pt idx="1">
                  <c:v>7.2700000000000001E-2</c:v>
                </c:pt>
                <c:pt idx="2">
                  <c:v>0.14580000000000001</c:v>
                </c:pt>
                <c:pt idx="3">
                  <c:v>0.82170300000278196</c:v>
                </c:pt>
                <c:pt idx="4">
                  <c:v>1.0629999999999999</c:v>
                </c:pt>
                <c:pt idx="5">
                  <c:v>0.96560000000000001</c:v>
                </c:pt>
                <c:pt idx="6">
                  <c:v>1.0629999999999999</c:v>
                </c:pt>
                <c:pt idx="7">
                  <c:v>1.1700999999999999</c:v>
                </c:pt>
                <c:pt idx="8">
                  <c:v>1.2657</c:v>
                </c:pt>
                <c:pt idx="9">
                  <c:v>1.5769</c:v>
                </c:pt>
                <c:pt idx="10">
                  <c:v>1.5769</c:v>
                </c:pt>
                <c:pt idx="11">
                  <c:v>1.5701000000000001</c:v>
                </c:pt>
                <c:pt idx="12">
                  <c:v>1.5069999999999999</c:v>
                </c:pt>
                <c:pt idx="13">
                  <c:v>1.4325000000000001</c:v>
                </c:pt>
                <c:pt idx="14">
                  <c:v>1.7055</c:v>
                </c:pt>
                <c:pt idx="15">
                  <c:v>1.7055</c:v>
                </c:pt>
                <c:pt idx="16">
                  <c:v>1.5769</c:v>
                </c:pt>
                <c:pt idx="17">
                  <c:v>1.7055</c:v>
                </c:pt>
                <c:pt idx="18">
                  <c:v>1.7055</c:v>
                </c:pt>
                <c:pt idx="19">
                  <c:v>1.9301999999999999</c:v>
                </c:pt>
                <c:pt idx="20">
                  <c:v>1.8774</c:v>
                </c:pt>
                <c:pt idx="21">
                  <c:v>2.0306000000000002</c:v>
                </c:pt>
                <c:pt idx="22">
                  <c:v>2.1246999999999998</c:v>
                </c:pt>
                <c:pt idx="23">
                  <c:v>1.8774</c:v>
                </c:pt>
                <c:pt idx="24">
                  <c:v>2.1246999999999998</c:v>
                </c:pt>
                <c:pt idx="25">
                  <c:v>2.3386999999999998</c:v>
                </c:pt>
                <c:pt idx="26">
                  <c:v>2.2563</c:v>
                </c:pt>
                <c:pt idx="27">
                  <c:v>2.3784999999999998</c:v>
                </c:pt>
                <c:pt idx="28">
                  <c:v>2.3386999999999998</c:v>
                </c:pt>
                <c:pt idx="29">
                  <c:v>2.4554999999999998</c:v>
                </c:pt>
                <c:pt idx="30">
                  <c:v>2.3386999999999998</c:v>
                </c:pt>
                <c:pt idx="31">
                  <c:v>2.1246999999999998</c:v>
                </c:pt>
                <c:pt idx="32">
                  <c:v>2.7029000000000001</c:v>
                </c:pt>
                <c:pt idx="33">
                  <c:v>2.6006999999999998</c:v>
                </c:pt>
                <c:pt idx="34">
                  <c:v>3.0112999999999999</c:v>
                </c:pt>
                <c:pt idx="35">
                  <c:v>2.8626</c:v>
                </c:pt>
                <c:pt idx="36">
                  <c:v>2.7682000000000002</c:v>
                </c:pt>
                <c:pt idx="37">
                  <c:v>3.0112999999999999</c:v>
                </c:pt>
                <c:pt idx="38">
                  <c:v>3.1507999999999998</c:v>
                </c:pt>
                <c:pt idx="39">
                  <c:v>3.4077999999999999</c:v>
                </c:pt>
                <c:pt idx="40">
                  <c:v>3.2826</c:v>
                </c:pt>
                <c:pt idx="41">
                  <c:v>3.4077999999999999</c:v>
                </c:pt>
                <c:pt idx="42">
                  <c:v>3.2826</c:v>
                </c:pt>
                <c:pt idx="43">
                  <c:v>4.4221000000000004</c:v>
                </c:pt>
                <c:pt idx="44">
                  <c:v>3.8563999999999998</c:v>
                </c:pt>
                <c:pt idx="45">
                  <c:v>3.6635</c:v>
                </c:pt>
                <c:pt idx="46">
                  <c:v>3.5270999999999999</c:v>
                </c:pt>
                <c:pt idx="47">
                  <c:v>4.0468999999999999</c:v>
                </c:pt>
                <c:pt idx="48">
                  <c:v>4.0038999999999998</c:v>
                </c:pt>
                <c:pt idx="49">
                  <c:v>4.9275000000000002</c:v>
                </c:pt>
                <c:pt idx="50">
                  <c:v>3.1507999999999998</c:v>
                </c:pt>
                <c:pt idx="51">
                  <c:v>4.3345000000000002</c:v>
                </c:pt>
                <c:pt idx="52">
                  <c:v>3.1507999999999998</c:v>
                </c:pt>
                <c:pt idx="53">
                  <c:v>3.1507999999999998</c:v>
                </c:pt>
                <c:pt idx="54">
                  <c:v>4.9794999999999998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65-244E-9F33-0367CF82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118687"/>
        <c:axId val="1489610511"/>
      </c:lineChart>
      <c:catAx>
        <c:axId val="1834118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610511"/>
        <c:crosses val="autoZero"/>
        <c:auto val="1"/>
        <c:lblAlgn val="ctr"/>
        <c:lblOffset val="100"/>
        <c:noMultiLvlLbl val="0"/>
      </c:catAx>
      <c:valAx>
        <c:axId val="14896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411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Feuil3!$B$1</c:f>
              <c:strCache>
                <c:ptCount val="1"/>
                <c:pt idx="0">
                  <c:v>Rhomer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Feuil3!$A$2:$A$57</c:f>
              <c:strCache>
                <c:ptCount val="56"/>
                <c:pt idx="0">
                  <c:v>Q (m3/s)</c:v>
                </c:pt>
                <c:pt idx="1">
                  <c:v>0,0005</c:v>
                </c:pt>
                <c:pt idx="2">
                  <c:v>0,0008</c:v>
                </c:pt>
                <c:pt idx="3">
                  <c:v>0,004</c:v>
                </c:pt>
                <c:pt idx="4">
                  <c:v>0,22</c:v>
                </c:pt>
                <c:pt idx="5">
                  <c:v>0,32</c:v>
                </c:pt>
                <c:pt idx="6">
                  <c:v>0,4</c:v>
                </c:pt>
                <c:pt idx="7">
                  <c:v>0,5</c:v>
                </c:pt>
                <c:pt idx="8">
                  <c:v>0,54</c:v>
                </c:pt>
                <c:pt idx="9">
                  <c:v>0,6</c:v>
                </c:pt>
                <c:pt idx="10">
                  <c:v>0,8</c:v>
                </c:pt>
                <c:pt idx="11">
                  <c:v>0,9</c:v>
                </c:pt>
                <c:pt idx="12">
                  <c:v>0,99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1,2</c:v>
                </c:pt>
                <c:pt idx="17">
                  <c:v>1,2</c:v>
                </c:pt>
                <c:pt idx="18">
                  <c:v>1,2</c:v>
                </c:pt>
                <c:pt idx="19">
                  <c:v>1,2</c:v>
                </c:pt>
                <c:pt idx="20">
                  <c:v>1,5</c:v>
                </c:pt>
                <c:pt idx="21">
                  <c:v>1,5</c:v>
                </c:pt>
                <c:pt idx="22">
                  <c:v>1,6</c:v>
                </c:pt>
                <c:pt idx="23">
                  <c:v>1,8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2,3</c:v>
                </c:pt>
                <c:pt idx="28">
                  <c:v>2,5</c:v>
                </c:pt>
                <c:pt idx="29">
                  <c:v>2,5</c:v>
                </c:pt>
                <c:pt idx="30">
                  <c:v>2,5</c:v>
                </c:pt>
                <c:pt idx="31">
                  <c:v>2,6</c:v>
                </c:pt>
                <c:pt idx="32">
                  <c:v>2,8</c:v>
                </c:pt>
                <c:pt idx="33">
                  <c:v>3,2</c:v>
                </c:pt>
                <c:pt idx="34">
                  <c:v>3,5</c:v>
                </c:pt>
                <c:pt idx="35">
                  <c:v>3,7</c:v>
                </c:pt>
                <c:pt idx="36">
                  <c:v>4</c:v>
                </c:pt>
                <c:pt idx="37">
                  <c:v>4,5</c:v>
                </c:pt>
                <c:pt idx="38">
                  <c:v>4,5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5,5</c:v>
                </c:pt>
                <c:pt idx="44">
                  <c:v>5,5</c:v>
                </c:pt>
                <c:pt idx="45">
                  <c:v>6</c:v>
                </c:pt>
                <c:pt idx="46">
                  <c:v>6</c:v>
                </c:pt>
                <c:pt idx="47">
                  <c:v>6,5</c:v>
                </c:pt>
                <c:pt idx="48">
                  <c:v>7,1</c:v>
                </c:pt>
                <c:pt idx="49">
                  <c:v>8</c:v>
                </c:pt>
                <c:pt idx="50">
                  <c:v>8,73</c:v>
                </c:pt>
                <c:pt idx="51">
                  <c:v>8,95</c:v>
                </c:pt>
                <c:pt idx="52">
                  <c:v>10,5</c:v>
                </c:pt>
                <c:pt idx="53">
                  <c:v>11</c:v>
                </c:pt>
                <c:pt idx="54">
                  <c:v>14,15</c:v>
                </c:pt>
                <c:pt idx="55">
                  <c:v>14,5</c:v>
                </c:pt>
              </c:strCache>
            </c:strRef>
          </c:cat>
          <c:val>
            <c:numRef>
              <c:f>Feuil3!$B$2:$B$57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28.559255040262762</c:v>
                </c:pt>
                <c:pt idx="8">
                  <c:v>0</c:v>
                </c:pt>
                <c:pt idx="9">
                  <c:v>29.460309021171746</c:v>
                </c:pt>
                <c:pt idx="10">
                  <c:v>67.093213439027963</c:v>
                </c:pt>
                <c:pt idx="11">
                  <c:v>72.513431499140466</c:v>
                </c:pt>
                <c:pt idx="12">
                  <c:v>14.289331383501006</c:v>
                </c:pt>
                <c:pt idx="13">
                  <c:v>62.289266664922799</c:v>
                </c:pt>
                <c:pt idx="14">
                  <c:v>60.123418168731533</c:v>
                </c:pt>
                <c:pt idx="15">
                  <c:v>40.503337824359164</c:v>
                </c:pt>
                <c:pt idx="16">
                  <c:v>30.846951130485344</c:v>
                </c:pt>
                <c:pt idx="17">
                  <c:v>63.073744055996251</c:v>
                </c:pt>
                <c:pt idx="18">
                  <c:v>58.490930835669815</c:v>
                </c:pt>
                <c:pt idx="19">
                  <c:v>71.401984585789151</c:v>
                </c:pt>
                <c:pt idx="20">
                  <c:v>67.378769446298008</c:v>
                </c:pt>
                <c:pt idx="21">
                  <c:v>69.271892876340274</c:v>
                </c:pt>
                <c:pt idx="22">
                  <c:v>44.464029681913061</c:v>
                </c:pt>
                <c:pt idx="23">
                  <c:v>67.346999709937407</c:v>
                </c:pt>
                <c:pt idx="24">
                  <c:v>57.027407204133411</c:v>
                </c:pt>
                <c:pt idx="25">
                  <c:v>17.741882909798164</c:v>
                </c:pt>
                <c:pt idx="26">
                  <c:v>74.606571804719124</c:v>
                </c:pt>
                <c:pt idx="27">
                  <c:v>74.096446008259832</c:v>
                </c:pt>
                <c:pt idx="28">
                  <c:v>57.897287444220844</c:v>
                </c:pt>
                <c:pt idx="29">
                  <c:v>43.035399785091286</c:v>
                </c:pt>
                <c:pt idx="30">
                  <c:v>73.396353594602886</c:v>
                </c:pt>
                <c:pt idx="31">
                  <c:v>74.201753276722897</c:v>
                </c:pt>
                <c:pt idx="32">
                  <c:v>57.803137746024767</c:v>
                </c:pt>
                <c:pt idx="33">
                  <c:v>73.670521162752465</c:v>
                </c:pt>
                <c:pt idx="34">
                  <c:v>71.956709690211468</c:v>
                </c:pt>
                <c:pt idx="35">
                  <c:v>41.936658430663286</c:v>
                </c:pt>
                <c:pt idx="36">
                  <c:v>51.873206889546914</c:v>
                </c:pt>
                <c:pt idx="37">
                  <c:v>72.722116186676729</c:v>
                </c:pt>
                <c:pt idx="38">
                  <c:v>125.64475087739233</c:v>
                </c:pt>
                <c:pt idx="39">
                  <c:v>8.802132769602018</c:v>
                </c:pt>
                <c:pt idx="40">
                  <c:v>42.224041600602924</c:v>
                </c:pt>
                <c:pt idx="41">
                  <c:v>42.224041600602924</c:v>
                </c:pt>
                <c:pt idx="42">
                  <c:v>42.224041600602924</c:v>
                </c:pt>
                <c:pt idx="43">
                  <c:v>67.001779093614928</c:v>
                </c:pt>
                <c:pt idx="44">
                  <c:v>71.877989906899572</c:v>
                </c:pt>
                <c:pt idx="45">
                  <c:v>68.438712870061664</c:v>
                </c:pt>
                <c:pt idx="46">
                  <c:v>59.264281021622281</c:v>
                </c:pt>
                <c:pt idx="47">
                  <c:v>68.830102112323885</c:v>
                </c:pt>
                <c:pt idx="48">
                  <c:v>182.25827608310783</c:v>
                </c:pt>
                <c:pt idx="49">
                  <c:v>212.61974001938302</c:v>
                </c:pt>
                <c:pt idx="50">
                  <c:v>59.299317920366335</c:v>
                </c:pt>
                <c:pt idx="51">
                  <c:v>266.4590686899993</c:v>
                </c:pt>
                <c:pt idx="52">
                  <c:v>112.37192912104757</c:v>
                </c:pt>
                <c:pt idx="53">
                  <c:v>45.624529713162858</c:v>
                </c:pt>
                <c:pt idx="54">
                  <c:v>304.92051694946127</c:v>
                </c:pt>
                <c:pt idx="55">
                  <c:v>29.542216844866303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1-A64D-A318-E9D5CBA2B4DF}"/>
            </c:ext>
          </c:extLst>
        </c:ser>
        <c:ser>
          <c:idx val="1"/>
          <c:order val="1"/>
          <c:tx>
            <c:strRef>
              <c:f>Feuil3!$C$1</c:f>
              <c:strCache>
                <c:ptCount val="1"/>
                <c:pt idx="0">
                  <c:v>Drago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Feuil3!$A$2:$A$57</c:f>
              <c:strCache>
                <c:ptCount val="56"/>
                <c:pt idx="0">
                  <c:v>Q (m3/s)</c:v>
                </c:pt>
                <c:pt idx="1">
                  <c:v>0,0005</c:v>
                </c:pt>
                <c:pt idx="2">
                  <c:v>0,0008</c:v>
                </c:pt>
                <c:pt idx="3">
                  <c:v>0,004</c:v>
                </c:pt>
                <c:pt idx="4">
                  <c:v>0,22</c:v>
                </c:pt>
                <c:pt idx="5">
                  <c:v>0,32</c:v>
                </c:pt>
                <c:pt idx="6">
                  <c:v>0,4</c:v>
                </c:pt>
                <c:pt idx="7">
                  <c:v>0,5</c:v>
                </c:pt>
                <c:pt idx="8">
                  <c:v>0,54</c:v>
                </c:pt>
                <c:pt idx="9">
                  <c:v>0,6</c:v>
                </c:pt>
                <c:pt idx="10">
                  <c:v>0,8</c:v>
                </c:pt>
                <c:pt idx="11">
                  <c:v>0,9</c:v>
                </c:pt>
                <c:pt idx="12">
                  <c:v>0,99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1,2</c:v>
                </c:pt>
                <c:pt idx="17">
                  <c:v>1,2</c:v>
                </c:pt>
                <c:pt idx="18">
                  <c:v>1,2</c:v>
                </c:pt>
                <c:pt idx="19">
                  <c:v>1,2</c:v>
                </c:pt>
                <c:pt idx="20">
                  <c:v>1,5</c:v>
                </c:pt>
                <c:pt idx="21">
                  <c:v>1,5</c:v>
                </c:pt>
                <c:pt idx="22">
                  <c:v>1,6</c:v>
                </c:pt>
                <c:pt idx="23">
                  <c:v>1,8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2,3</c:v>
                </c:pt>
                <c:pt idx="28">
                  <c:v>2,5</c:v>
                </c:pt>
                <c:pt idx="29">
                  <c:v>2,5</c:v>
                </c:pt>
                <c:pt idx="30">
                  <c:v>2,5</c:v>
                </c:pt>
                <c:pt idx="31">
                  <c:v>2,6</c:v>
                </c:pt>
                <c:pt idx="32">
                  <c:v>2,8</c:v>
                </c:pt>
                <c:pt idx="33">
                  <c:v>3,2</c:v>
                </c:pt>
                <c:pt idx="34">
                  <c:v>3,5</c:v>
                </c:pt>
                <c:pt idx="35">
                  <c:v>3,7</c:v>
                </c:pt>
                <c:pt idx="36">
                  <c:v>4</c:v>
                </c:pt>
                <c:pt idx="37">
                  <c:v>4,5</c:v>
                </c:pt>
                <c:pt idx="38">
                  <c:v>4,5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5,5</c:v>
                </c:pt>
                <c:pt idx="44">
                  <c:v>5,5</c:v>
                </c:pt>
                <c:pt idx="45">
                  <c:v>6</c:v>
                </c:pt>
                <c:pt idx="46">
                  <c:v>6</c:v>
                </c:pt>
                <c:pt idx="47">
                  <c:v>6,5</c:v>
                </c:pt>
                <c:pt idx="48">
                  <c:v>7,1</c:v>
                </c:pt>
                <c:pt idx="49">
                  <c:v>8</c:v>
                </c:pt>
                <c:pt idx="50">
                  <c:v>8,73</c:v>
                </c:pt>
                <c:pt idx="51">
                  <c:v>8,95</c:v>
                </c:pt>
                <c:pt idx="52">
                  <c:v>10,5</c:v>
                </c:pt>
                <c:pt idx="53">
                  <c:v>11</c:v>
                </c:pt>
                <c:pt idx="54">
                  <c:v>14,15</c:v>
                </c:pt>
                <c:pt idx="55">
                  <c:v>14,5</c:v>
                </c:pt>
              </c:strCache>
            </c:strRef>
          </c:cat>
          <c:val>
            <c:numRef>
              <c:f>Feuil3!$C$2:$C$57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27.799334342713539</c:v>
                </c:pt>
                <c:pt idx="8">
                  <c:v>0</c:v>
                </c:pt>
                <c:pt idx="9">
                  <c:v>28.695011228366788</c:v>
                </c:pt>
                <c:pt idx="10">
                  <c:v>68.103098392308709</c:v>
                </c:pt>
                <c:pt idx="11">
                  <c:v>71.982287561258033</c:v>
                </c:pt>
                <c:pt idx="12">
                  <c:v>18.944559683061421</c:v>
                </c:pt>
                <c:pt idx="13">
                  <c:v>61.400947871954195</c:v>
                </c:pt>
                <c:pt idx="14">
                  <c:v>59.213340400064823</c:v>
                </c:pt>
                <c:pt idx="15">
                  <c:v>39.633476852358335</c:v>
                </c:pt>
                <c:pt idx="16">
                  <c:v>23.740651003334804</c:v>
                </c:pt>
                <c:pt idx="17">
                  <c:v>62.200584073073522</c:v>
                </c:pt>
                <c:pt idx="18">
                  <c:v>57.575586062455564</c:v>
                </c:pt>
                <c:pt idx="19">
                  <c:v>71.945579467799888</c:v>
                </c:pt>
                <c:pt idx="20">
                  <c:v>66.594725798289161</c:v>
                </c:pt>
                <c:pt idx="21">
                  <c:v>68.548313290226844</c:v>
                </c:pt>
                <c:pt idx="22">
                  <c:v>36.685048076392576</c:v>
                </c:pt>
                <c:pt idx="23">
                  <c:v>66.565295568224187</c:v>
                </c:pt>
                <c:pt idx="24">
                  <c:v>58.934218220418614</c:v>
                </c:pt>
                <c:pt idx="25">
                  <c:v>22.170594291716171</c:v>
                </c:pt>
                <c:pt idx="26">
                  <c:v>74.457704075100679</c:v>
                </c:pt>
                <c:pt idx="27">
                  <c:v>74.241306318080788</c:v>
                </c:pt>
                <c:pt idx="28">
                  <c:v>59.742180276501536</c:v>
                </c:pt>
                <c:pt idx="29">
                  <c:v>45.919308353857573</c:v>
                </c:pt>
                <c:pt idx="30">
                  <c:v>73.698957541144551</c:v>
                </c:pt>
                <c:pt idx="31">
                  <c:v>74.336837143381658</c:v>
                </c:pt>
                <c:pt idx="32">
                  <c:v>59.657328542072079</c:v>
                </c:pt>
                <c:pt idx="33">
                  <c:v>73.223567665915198</c:v>
                </c:pt>
                <c:pt idx="34">
                  <c:v>71.365172894815956</c:v>
                </c:pt>
                <c:pt idx="35">
                  <c:v>34.366766352777404</c:v>
                </c:pt>
                <c:pt idx="36">
                  <c:v>50.986151020921398</c:v>
                </c:pt>
                <c:pt idx="37">
                  <c:v>73.182968178510166</c:v>
                </c:pt>
                <c:pt idx="38">
                  <c:v>114.08433560155714</c:v>
                </c:pt>
                <c:pt idx="39">
                  <c:v>13.696784743884926</c:v>
                </c:pt>
                <c:pt idx="40">
                  <c:v>41.393115841086136</c:v>
                </c:pt>
                <c:pt idx="41">
                  <c:v>41.393115841086136</c:v>
                </c:pt>
                <c:pt idx="42">
                  <c:v>41.393115841086136</c:v>
                </c:pt>
                <c:pt idx="43">
                  <c:v>66.23101377859858</c:v>
                </c:pt>
                <c:pt idx="44">
                  <c:v>71.280739542738857</c:v>
                </c:pt>
                <c:pt idx="45">
                  <c:v>67.705307604181499</c:v>
                </c:pt>
                <c:pt idx="46">
                  <c:v>61.020054339741357</c:v>
                </c:pt>
                <c:pt idx="47">
                  <c:v>69.76734097758667</c:v>
                </c:pt>
                <c:pt idx="48">
                  <c:v>168.21198990060964</c:v>
                </c:pt>
                <c:pt idx="49">
                  <c:v>197.25706360420511</c:v>
                </c:pt>
                <c:pt idx="50">
                  <c:v>61.058008584489684</c:v>
                </c:pt>
                <c:pt idx="51">
                  <c:v>248.78825654871275</c:v>
                </c:pt>
                <c:pt idx="52">
                  <c:v>101.54854658645098</c:v>
                </c:pt>
                <c:pt idx="53">
                  <c:v>48.331454315966454</c:v>
                </c:pt>
                <c:pt idx="54">
                  <c:v>285.7269981281267</c:v>
                </c:pt>
                <c:pt idx="55">
                  <c:v>22.707230412568745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1-A64D-A318-E9D5CBA2B4DF}"/>
            </c:ext>
          </c:extLst>
        </c:ser>
        <c:ser>
          <c:idx val="2"/>
          <c:order val="2"/>
          <c:tx>
            <c:strRef>
              <c:f>Feuil3!$D$1</c:f>
              <c:strCache>
                <c:ptCount val="1"/>
                <c:pt idx="0">
                  <c:v>Yoosef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Feuil3!$A$2:$A$57</c:f>
              <c:strCache>
                <c:ptCount val="56"/>
                <c:pt idx="0">
                  <c:v>Q (m3/s)</c:v>
                </c:pt>
                <c:pt idx="1">
                  <c:v>0,0005</c:v>
                </c:pt>
                <c:pt idx="2">
                  <c:v>0,0008</c:v>
                </c:pt>
                <c:pt idx="3">
                  <c:v>0,004</c:v>
                </c:pt>
                <c:pt idx="4">
                  <c:v>0,22</c:v>
                </c:pt>
                <c:pt idx="5">
                  <c:v>0,32</c:v>
                </c:pt>
                <c:pt idx="6">
                  <c:v>0,4</c:v>
                </c:pt>
                <c:pt idx="7">
                  <c:v>0,5</c:v>
                </c:pt>
                <c:pt idx="8">
                  <c:v>0,54</c:v>
                </c:pt>
                <c:pt idx="9">
                  <c:v>0,6</c:v>
                </c:pt>
                <c:pt idx="10">
                  <c:v>0,8</c:v>
                </c:pt>
                <c:pt idx="11">
                  <c:v>0,9</c:v>
                </c:pt>
                <c:pt idx="12">
                  <c:v>0,99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1,2</c:v>
                </c:pt>
                <c:pt idx="17">
                  <c:v>1,2</c:v>
                </c:pt>
                <c:pt idx="18">
                  <c:v>1,2</c:v>
                </c:pt>
                <c:pt idx="19">
                  <c:v>1,2</c:v>
                </c:pt>
                <c:pt idx="20">
                  <c:v>1,5</c:v>
                </c:pt>
                <c:pt idx="21">
                  <c:v>1,5</c:v>
                </c:pt>
                <c:pt idx="22">
                  <c:v>1,6</c:v>
                </c:pt>
                <c:pt idx="23">
                  <c:v>1,8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2,3</c:v>
                </c:pt>
                <c:pt idx="28">
                  <c:v>2,5</c:v>
                </c:pt>
                <c:pt idx="29">
                  <c:v>2,5</c:v>
                </c:pt>
                <c:pt idx="30">
                  <c:v>2,5</c:v>
                </c:pt>
                <c:pt idx="31">
                  <c:v>2,6</c:v>
                </c:pt>
                <c:pt idx="32">
                  <c:v>2,8</c:v>
                </c:pt>
                <c:pt idx="33">
                  <c:v>3,2</c:v>
                </c:pt>
                <c:pt idx="34">
                  <c:v>3,5</c:v>
                </c:pt>
                <c:pt idx="35">
                  <c:v>3,7</c:v>
                </c:pt>
                <c:pt idx="36">
                  <c:v>4</c:v>
                </c:pt>
                <c:pt idx="37">
                  <c:v>4,5</c:v>
                </c:pt>
                <c:pt idx="38">
                  <c:v>4,5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5,5</c:v>
                </c:pt>
                <c:pt idx="44">
                  <c:v>5,5</c:v>
                </c:pt>
                <c:pt idx="45">
                  <c:v>6</c:v>
                </c:pt>
                <c:pt idx="46">
                  <c:v>6</c:v>
                </c:pt>
                <c:pt idx="47">
                  <c:v>6,5</c:v>
                </c:pt>
                <c:pt idx="48">
                  <c:v>7,1</c:v>
                </c:pt>
                <c:pt idx="49">
                  <c:v>8</c:v>
                </c:pt>
                <c:pt idx="50">
                  <c:v>8,73</c:v>
                </c:pt>
                <c:pt idx="51">
                  <c:v>8,95</c:v>
                </c:pt>
                <c:pt idx="52">
                  <c:v>10,5</c:v>
                </c:pt>
                <c:pt idx="53">
                  <c:v>11</c:v>
                </c:pt>
                <c:pt idx="54">
                  <c:v>14,15</c:v>
                </c:pt>
                <c:pt idx="55">
                  <c:v>14,5</c:v>
                </c:pt>
              </c:strCache>
            </c:strRef>
          </c:cat>
          <c:val>
            <c:numRef>
              <c:f>Feuil3!$D$2:$D$57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28.229214789084789</c:v>
                </c:pt>
                <c:pt idx="8">
                  <c:v>0</c:v>
                </c:pt>
                <c:pt idx="9">
                  <c:v>29.127944792138887</c:v>
                </c:pt>
                <c:pt idx="10">
                  <c:v>67.54615467789381</c:v>
                </c:pt>
                <c:pt idx="11">
                  <c:v>72.288349651550021</c:v>
                </c:pt>
                <c:pt idx="12">
                  <c:v>16.342067220405529</c:v>
                </c:pt>
                <c:pt idx="13">
                  <c:v>61.90589180430954</c:v>
                </c:pt>
                <c:pt idx="14">
                  <c:v>59.730252341934843</c:v>
                </c:pt>
                <c:pt idx="15">
                  <c:v>40.125927021592439</c:v>
                </c:pt>
                <c:pt idx="16">
                  <c:v>27.719455751850898</c:v>
                </c:pt>
                <c:pt idx="17">
                  <c:v>62.697036524829045</c:v>
                </c:pt>
                <c:pt idx="18">
                  <c:v>58.095209136095377</c:v>
                </c:pt>
                <c:pt idx="19">
                  <c:v>71.649772006627032</c:v>
                </c:pt>
                <c:pt idx="20">
                  <c:v>67.041602033351921</c:v>
                </c:pt>
                <c:pt idx="21">
                  <c:v>68.961520667767772</c:v>
                </c:pt>
                <c:pt idx="22">
                  <c:v>41.041870802191795</c:v>
                </c:pt>
                <c:pt idx="23">
                  <c:v>67.010776533882918</c:v>
                </c:pt>
                <c:pt idx="24">
                  <c:v>57.873639073140779</c:v>
                </c:pt>
                <c:pt idx="25">
                  <c:v>19.694681325842886</c:v>
                </c:pt>
                <c:pt idx="26">
                  <c:v>74.549532051741707</c:v>
                </c:pt>
                <c:pt idx="27">
                  <c:v>74.168574170380225</c:v>
                </c:pt>
                <c:pt idx="28">
                  <c:v>58.716200693941957</c:v>
                </c:pt>
                <c:pt idx="29">
                  <c:v>44.310322594788047</c:v>
                </c:pt>
                <c:pt idx="30">
                  <c:v>73.537805027397511</c:v>
                </c:pt>
                <c:pt idx="31">
                  <c:v>74.269521418821796</c:v>
                </c:pt>
                <c:pt idx="32">
                  <c:v>58.626065081671427</c:v>
                </c:pt>
                <c:pt idx="33">
                  <c:v>73.48195935729683</c:v>
                </c:pt>
                <c:pt idx="34">
                  <c:v>71.704319000013115</c:v>
                </c:pt>
                <c:pt idx="35">
                  <c:v>38.606921843684191</c:v>
                </c:pt>
                <c:pt idx="36">
                  <c:v>51.488882783085685</c:v>
                </c:pt>
                <c:pt idx="37">
                  <c:v>72.932846219321277</c:v>
                </c:pt>
                <c:pt idx="38">
                  <c:v>120.56600845490358</c:v>
                </c:pt>
                <c:pt idx="39">
                  <c:v>10.958621406884529</c:v>
                </c:pt>
                <c:pt idx="40">
                  <c:v>41.863473515915302</c:v>
                </c:pt>
                <c:pt idx="41">
                  <c:v>41.863473515915302</c:v>
                </c:pt>
                <c:pt idx="42">
                  <c:v>41.863473515915302</c:v>
                </c:pt>
                <c:pt idx="43">
                  <c:v>66.669887879120608</c:v>
                </c:pt>
                <c:pt idx="44">
                  <c:v>71.622889152168909</c:v>
                </c:pt>
                <c:pt idx="45">
                  <c:v>68.123357667853455</c:v>
                </c:pt>
                <c:pt idx="46">
                  <c:v>60.043583465797823</c:v>
                </c:pt>
                <c:pt idx="47">
                  <c:v>69.249962398325891</c:v>
                </c:pt>
                <c:pt idx="48">
                  <c:v>176.09057457224054</c:v>
                </c:pt>
                <c:pt idx="49">
                  <c:v>205.8753254954058</c:v>
                </c:pt>
                <c:pt idx="50">
                  <c:v>60.079711889378778</c:v>
                </c:pt>
                <c:pt idx="51">
                  <c:v>258.70343738709215</c:v>
                </c:pt>
                <c:pt idx="52">
                  <c:v>107.6169550373934</c:v>
                </c:pt>
                <c:pt idx="53">
                  <c:v>46.820928806153077</c:v>
                </c:pt>
                <c:pt idx="54">
                  <c:v>296.49821954949908</c:v>
                </c:pt>
                <c:pt idx="55">
                  <c:v>26.535673157835468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C1-A64D-A318-E9D5CBA2B4DF}"/>
            </c:ext>
          </c:extLst>
        </c:ser>
        <c:ser>
          <c:idx val="3"/>
          <c:order val="3"/>
          <c:tx>
            <c:strRef>
              <c:f>Feuil3!$E$1</c:f>
              <c:strCache>
                <c:ptCount val="1"/>
                <c:pt idx="0">
                  <c:v>Sis/Rho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Feuil3!$A$2:$A$57</c:f>
              <c:strCache>
                <c:ptCount val="56"/>
                <c:pt idx="0">
                  <c:v>Q (m3/s)</c:v>
                </c:pt>
                <c:pt idx="1">
                  <c:v>0,0005</c:v>
                </c:pt>
                <c:pt idx="2">
                  <c:v>0,0008</c:v>
                </c:pt>
                <c:pt idx="3">
                  <c:v>0,004</c:v>
                </c:pt>
                <c:pt idx="4">
                  <c:v>0,22</c:v>
                </c:pt>
                <c:pt idx="5">
                  <c:v>0,32</c:v>
                </c:pt>
                <c:pt idx="6">
                  <c:v>0,4</c:v>
                </c:pt>
                <c:pt idx="7">
                  <c:v>0,5</c:v>
                </c:pt>
                <c:pt idx="8">
                  <c:v>0,54</c:v>
                </c:pt>
                <c:pt idx="9">
                  <c:v>0,6</c:v>
                </c:pt>
                <c:pt idx="10">
                  <c:v>0,8</c:v>
                </c:pt>
                <c:pt idx="11">
                  <c:v>0,9</c:v>
                </c:pt>
                <c:pt idx="12">
                  <c:v>0,99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1,2</c:v>
                </c:pt>
                <c:pt idx="17">
                  <c:v>1,2</c:v>
                </c:pt>
                <c:pt idx="18">
                  <c:v>1,2</c:v>
                </c:pt>
                <c:pt idx="19">
                  <c:v>1,2</c:v>
                </c:pt>
                <c:pt idx="20">
                  <c:v>1,5</c:v>
                </c:pt>
                <c:pt idx="21">
                  <c:v>1,5</c:v>
                </c:pt>
                <c:pt idx="22">
                  <c:v>1,6</c:v>
                </c:pt>
                <c:pt idx="23">
                  <c:v>1,8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2,3</c:v>
                </c:pt>
                <c:pt idx="28">
                  <c:v>2,5</c:v>
                </c:pt>
                <c:pt idx="29">
                  <c:v>2,5</c:v>
                </c:pt>
                <c:pt idx="30">
                  <c:v>2,5</c:v>
                </c:pt>
                <c:pt idx="31">
                  <c:v>2,6</c:v>
                </c:pt>
                <c:pt idx="32">
                  <c:v>2,8</c:v>
                </c:pt>
                <c:pt idx="33">
                  <c:v>3,2</c:v>
                </c:pt>
                <c:pt idx="34">
                  <c:v>3,5</c:v>
                </c:pt>
                <c:pt idx="35">
                  <c:v>3,7</c:v>
                </c:pt>
                <c:pt idx="36">
                  <c:v>4</c:v>
                </c:pt>
                <c:pt idx="37">
                  <c:v>4,5</c:v>
                </c:pt>
                <c:pt idx="38">
                  <c:v>4,5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5,5</c:v>
                </c:pt>
                <c:pt idx="44">
                  <c:v>5,5</c:v>
                </c:pt>
                <c:pt idx="45">
                  <c:v>6</c:v>
                </c:pt>
                <c:pt idx="46">
                  <c:v>6</c:v>
                </c:pt>
                <c:pt idx="47">
                  <c:v>6,5</c:v>
                </c:pt>
                <c:pt idx="48">
                  <c:v>7,1</c:v>
                </c:pt>
                <c:pt idx="49">
                  <c:v>8</c:v>
                </c:pt>
                <c:pt idx="50">
                  <c:v>8,73</c:v>
                </c:pt>
                <c:pt idx="51">
                  <c:v>8,95</c:v>
                </c:pt>
                <c:pt idx="52">
                  <c:v>10,5</c:v>
                </c:pt>
                <c:pt idx="53">
                  <c:v>11</c:v>
                </c:pt>
                <c:pt idx="54">
                  <c:v>14,15</c:v>
                </c:pt>
                <c:pt idx="55">
                  <c:v>14,5</c:v>
                </c:pt>
              </c:strCache>
            </c:strRef>
          </c:cat>
          <c:val>
            <c:numRef>
              <c:f>Feuil3!$E$2:$E$57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29.183809984170395</c:v>
                </c:pt>
                <c:pt idx="8">
                  <c:v>0</c:v>
                </c:pt>
                <c:pt idx="9">
                  <c:v>30.105098946633465</c:v>
                </c:pt>
                <c:pt idx="10">
                  <c:v>66.105576569687628</c:v>
                </c:pt>
                <c:pt idx="11">
                  <c:v>72.949532667808867</c:v>
                </c:pt>
                <c:pt idx="12">
                  <c:v>9.8409498783092353</c:v>
                </c:pt>
                <c:pt idx="13">
                  <c:v>63.079967757011431</c:v>
                </c:pt>
                <c:pt idx="14">
                  <c:v>60.936352159658625</c:v>
                </c:pt>
                <c:pt idx="15">
                  <c:v>41.291935670598718</c:v>
                </c:pt>
                <c:pt idx="16">
                  <c:v>37.765077532531585</c:v>
                </c:pt>
                <c:pt idx="17">
                  <c:v>63.867735471574747</c:v>
                </c:pt>
                <c:pt idx="18">
                  <c:v>59.329311076029626</c:v>
                </c:pt>
                <c:pt idx="19">
                  <c:v>70.809489081495329</c:v>
                </c:pt>
                <c:pt idx="20">
                  <c:v>68.105010697114892</c:v>
                </c:pt>
                <c:pt idx="21">
                  <c:v>69.935980462207013</c:v>
                </c:pt>
                <c:pt idx="22">
                  <c:v>52.328795581901012</c:v>
                </c:pt>
                <c:pt idx="23">
                  <c:v>68.085483250081708</c:v>
                </c:pt>
                <c:pt idx="24">
                  <c:v>54.988482301517642</c:v>
                </c:pt>
                <c:pt idx="25">
                  <c:v>13.109299868525365</c:v>
                </c:pt>
                <c:pt idx="26">
                  <c:v>74.692208402868275</c:v>
                </c:pt>
                <c:pt idx="27">
                  <c:v>73.873859566191072</c:v>
                </c:pt>
                <c:pt idx="28">
                  <c:v>55.873094139610608</c:v>
                </c:pt>
                <c:pt idx="29">
                  <c:v>39.915073549215627</c:v>
                </c:pt>
                <c:pt idx="30">
                  <c:v>73.004073154433058</c:v>
                </c:pt>
                <c:pt idx="31">
                  <c:v>73.986324405541893</c:v>
                </c:pt>
                <c:pt idx="32">
                  <c:v>55.748202184927521</c:v>
                </c:pt>
                <c:pt idx="33">
                  <c:v>74.087071274755502</c:v>
                </c:pt>
                <c:pt idx="34">
                  <c:v>72.538917288176194</c:v>
                </c:pt>
                <c:pt idx="35">
                  <c:v>50.316120948450553</c:v>
                </c:pt>
                <c:pt idx="36">
                  <c:v>52.809878222112935</c:v>
                </c:pt>
                <c:pt idx="37">
                  <c:v>72.128234449500255</c:v>
                </c:pt>
                <c:pt idx="38">
                  <c:v>138.62791626742546</c:v>
                </c:pt>
                <c:pt idx="39">
                  <c:v>3.1906133961206367</c:v>
                </c:pt>
                <c:pt idx="40">
                  <c:v>43.124913910707797</c:v>
                </c:pt>
                <c:pt idx="41">
                  <c:v>43.124913910707797</c:v>
                </c:pt>
                <c:pt idx="42">
                  <c:v>43.124913910707797</c:v>
                </c:pt>
                <c:pt idx="43">
                  <c:v>67.820199250652479</c:v>
                </c:pt>
                <c:pt idx="44">
                  <c:v>72.492458716594854</c:v>
                </c:pt>
                <c:pt idx="45">
                  <c:v>69.21847312073163</c:v>
                </c:pt>
                <c:pt idx="46">
                  <c:v>57.163869107161808</c:v>
                </c:pt>
                <c:pt idx="47">
                  <c:v>67.66282175882283</c:v>
                </c:pt>
                <c:pt idx="48">
                  <c:v>198.67968596204818</c:v>
                </c:pt>
                <c:pt idx="49">
                  <c:v>230.73238444213334</c:v>
                </c:pt>
                <c:pt idx="50">
                  <c:v>57.126438427149466</c:v>
                </c:pt>
                <c:pt idx="51">
                  <c:v>287.47287841732367</c:v>
                </c:pt>
                <c:pt idx="52">
                  <c:v>125.45112257014391</c:v>
                </c:pt>
                <c:pt idx="53">
                  <c:v>42.265540068574055</c:v>
                </c:pt>
                <c:pt idx="54">
                  <c:v>328.56185868309421</c:v>
                </c:pt>
                <c:pt idx="55">
                  <c:v>38.051435446090416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C1-A64D-A318-E9D5CBA2B4DF}"/>
            </c:ext>
          </c:extLst>
        </c:ser>
        <c:ser>
          <c:idx val="4"/>
          <c:order val="4"/>
          <c:tx>
            <c:strRef>
              <c:f>Feuil3!$F$1</c:f>
              <c:strCache>
                <c:ptCount val="1"/>
                <c:pt idx="0">
                  <c:v>Sis/drag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Feuil3!$A$2:$A$57</c:f>
              <c:strCache>
                <c:ptCount val="56"/>
                <c:pt idx="0">
                  <c:v>Q (m3/s)</c:v>
                </c:pt>
                <c:pt idx="1">
                  <c:v>0,0005</c:v>
                </c:pt>
                <c:pt idx="2">
                  <c:v>0,0008</c:v>
                </c:pt>
                <c:pt idx="3">
                  <c:v>0,004</c:v>
                </c:pt>
                <c:pt idx="4">
                  <c:v>0,22</c:v>
                </c:pt>
                <c:pt idx="5">
                  <c:v>0,32</c:v>
                </c:pt>
                <c:pt idx="6">
                  <c:v>0,4</c:v>
                </c:pt>
                <c:pt idx="7">
                  <c:v>0,5</c:v>
                </c:pt>
                <c:pt idx="8">
                  <c:v>0,54</c:v>
                </c:pt>
                <c:pt idx="9">
                  <c:v>0,6</c:v>
                </c:pt>
                <c:pt idx="10">
                  <c:v>0,8</c:v>
                </c:pt>
                <c:pt idx="11">
                  <c:v>0,9</c:v>
                </c:pt>
                <c:pt idx="12">
                  <c:v>0,99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1,2</c:v>
                </c:pt>
                <c:pt idx="17">
                  <c:v>1,2</c:v>
                </c:pt>
                <c:pt idx="18">
                  <c:v>1,2</c:v>
                </c:pt>
                <c:pt idx="19">
                  <c:v>1,2</c:v>
                </c:pt>
                <c:pt idx="20">
                  <c:v>1,5</c:v>
                </c:pt>
                <c:pt idx="21">
                  <c:v>1,5</c:v>
                </c:pt>
                <c:pt idx="22">
                  <c:v>1,6</c:v>
                </c:pt>
                <c:pt idx="23">
                  <c:v>1,8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2,3</c:v>
                </c:pt>
                <c:pt idx="28">
                  <c:v>2,5</c:v>
                </c:pt>
                <c:pt idx="29">
                  <c:v>2,5</c:v>
                </c:pt>
                <c:pt idx="30">
                  <c:v>2,5</c:v>
                </c:pt>
                <c:pt idx="31">
                  <c:v>2,6</c:v>
                </c:pt>
                <c:pt idx="32">
                  <c:v>2,8</c:v>
                </c:pt>
                <c:pt idx="33">
                  <c:v>3,2</c:v>
                </c:pt>
                <c:pt idx="34">
                  <c:v>3,5</c:v>
                </c:pt>
                <c:pt idx="35">
                  <c:v>3,7</c:v>
                </c:pt>
                <c:pt idx="36">
                  <c:v>4</c:v>
                </c:pt>
                <c:pt idx="37">
                  <c:v>4,5</c:v>
                </c:pt>
                <c:pt idx="38">
                  <c:v>4,5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5,5</c:v>
                </c:pt>
                <c:pt idx="44">
                  <c:v>5,5</c:v>
                </c:pt>
                <c:pt idx="45">
                  <c:v>6</c:v>
                </c:pt>
                <c:pt idx="46">
                  <c:v>6</c:v>
                </c:pt>
                <c:pt idx="47">
                  <c:v>6,5</c:v>
                </c:pt>
                <c:pt idx="48">
                  <c:v>7,1</c:v>
                </c:pt>
                <c:pt idx="49">
                  <c:v>8</c:v>
                </c:pt>
                <c:pt idx="50">
                  <c:v>8,73</c:v>
                </c:pt>
                <c:pt idx="51">
                  <c:v>8,95</c:v>
                </c:pt>
                <c:pt idx="52">
                  <c:v>10,5</c:v>
                </c:pt>
                <c:pt idx="53">
                  <c:v>11</c:v>
                </c:pt>
                <c:pt idx="54">
                  <c:v>14,15</c:v>
                </c:pt>
                <c:pt idx="55">
                  <c:v>14,5</c:v>
                </c:pt>
              </c:strCache>
            </c:strRef>
          </c:cat>
          <c:val>
            <c:numRef>
              <c:f>Feuil3!$F$2:$F$57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27.126781776252137</c:v>
                </c:pt>
                <c:pt idx="8">
                  <c:v>0</c:v>
                </c:pt>
                <c:pt idx="9">
                  <c:v>28.037599538933705</c:v>
                </c:pt>
                <c:pt idx="10">
                  <c:v>68.850230447815221</c:v>
                </c:pt>
                <c:pt idx="11">
                  <c:v>71.518206461899169</c:v>
                </c:pt>
                <c:pt idx="12">
                  <c:v>22.49051494738945</c:v>
                </c:pt>
                <c:pt idx="13">
                  <c:v>60.676882862672713</c:v>
                </c:pt>
                <c:pt idx="14">
                  <c:v>58.473855377182524</c:v>
                </c:pt>
                <c:pt idx="15">
                  <c:v>38.936034070719352</c:v>
                </c:pt>
                <c:pt idx="16">
                  <c:v>18.41256491138763</c:v>
                </c:pt>
                <c:pt idx="17">
                  <c:v>61.503451315677665</c:v>
                </c:pt>
                <c:pt idx="18">
                  <c:v>56.849339580895389</c:v>
                </c:pt>
                <c:pt idx="19">
                  <c:v>72.305200625731274</c:v>
                </c:pt>
                <c:pt idx="20">
                  <c:v>65.983882700110115</c:v>
                </c:pt>
                <c:pt idx="21">
                  <c:v>67.98033772273341</c:v>
                </c:pt>
                <c:pt idx="22">
                  <c:v>31.072251159844669</c:v>
                </c:pt>
                <c:pt idx="23">
                  <c:v>65.972925030342594</c:v>
                </c:pt>
                <c:pt idx="24">
                  <c:v>60.228636434766614</c:v>
                </c:pt>
                <c:pt idx="25">
                  <c:v>25.240791803835922</c:v>
                </c:pt>
                <c:pt idx="26">
                  <c:v>74.311067141892323</c:v>
                </c:pt>
                <c:pt idx="27">
                  <c:v>74.299348568664797</c:v>
                </c:pt>
                <c:pt idx="28">
                  <c:v>60.95738933956217</c:v>
                </c:pt>
                <c:pt idx="29">
                  <c:v>47.844009334755398</c:v>
                </c:pt>
                <c:pt idx="30">
                  <c:v>73.863784233129678</c:v>
                </c:pt>
                <c:pt idx="31">
                  <c:v>74.387847363378242</c:v>
                </c:pt>
                <c:pt idx="32">
                  <c:v>60.860904378580607</c:v>
                </c:pt>
                <c:pt idx="33">
                  <c:v>72.894332852374973</c:v>
                </c:pt>
                <c:pt idx="34">
                  <c:v>70.948240236809013</c:v>
                </c:pt>
                <c:pt idx="35">
                  <c:v>29.508081897112987</c:v>
                </c:pt>
                <c:pt idx="36">
                  <c:v>50.397683975701433</c:v>
                </c:pt>
                <c:pt idx="37">
                  <c:v>73.436151634896476</c:v>
                </c:pt>
                <c:pt idx="38">
                  <c:v>106.84153472771278</c:v>
                </c:pt>
                <c:pt idx="39">
                  <c:v>16.697554318349809</c:v>
                </c:pt>
                <c:pt idx="40">
                  <c:v>40.860387868508475</c:v>
                </c:pt>
                <c:pt idx="41">
                  <c:v>40.860387868508475</c:v>
                </c:pt>
                <c:pt idx="42">
                  <c:v>40.860387868508475</c:v>
                </c:pt>
                <c:pt idx="43">
                  <c:v>65.732910648325444</c:v>
                </c:pt>
                <c:pt idx="44">
                  <c:v>70.886174259898127</c:v>
                </c:pt>
                <c:pt idx="45">
                  <c:v>67.236512887120242</c:v>
                </c:pt>
                <c:pt idx="46">
                  <c:v>62.043543858327695</c:v>
                </c:pt>
                <c:pt idx="47">
                  <c:v>70.292328201453429</c:v>
                </c:pt>
                <c:pt idx="48">
                  <c:v>159.93673060720795</c:v>
                </c:pt>
                <c:pt idx="49">
                  <c:v>188.36189432185353</c:v>
                </c:pt>
                <c:pt idx="50">
                  <c:v>62.032749129716237</c:v>
                </c:pt>
                <c:pt idx="51">
                  <c:v>238.68901901458054</c:v>
                </c:pt>
                <c:pt idx="52">
                  <c:v>95.518048038534531</c:v>
                </c:pt>
                <c:pt idx="53">
                  <c:v>49.801636231023153</c:v>
                </c:pt>
                <c:pt idx="54">
                  <c:v>275.43960717043717</c:v>
                </c:pt>
                <c:pt idx="55">
                  <c:v>19.080020958718915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C1-A64D-A318-E9D5CBA2B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874208"/>
        <c:axId val="609659504"/>
      </c:lineChart>
      <c:catAx>
        <c:axId val="54987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659504"/>
        <c:crosses val="autoZero"/>
        <c:auto val="1"/>
        <c:lblAlgn val="ctr"/>
        <c:lblOffset val="100"/>
        <c:noMultiLvlLbl val="0"/>
      </c:catAx>
      <c:valAx>
        <c:axId val="60965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987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Feuil4!$B$1</c:f>
              <c:strCache>
                <c:ptCount val="1"/>
                <c:pt idx="0">
                  <c:v>Rhomer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Feuil4!$A$2:$A$57</c:f>
              <c:strCache>
                <c:ptCount val="56"/>
                <c:pt idx="0">
                  <c:v>D_O  Oi</c:v>
                </c:pt>
                <c:pt idx="1">
                  <c:v>0,11</c:v>
                </c:pt>
                <c:pt idx="2">
                  <c:v>0,15</c:v>
                </c:pt>
                <c:pt idx="3">
                  <c:v>0,192</c:v>
                </c:pt>
                <c:pt idx="4">
                  <c:v>0,806</c:v>
                </c:pt>
                <c:pt idx="5">
                  <c:v>1,05</c:v>
                </c:pt>
                <c:pt idx="6">
                  <c:v>0,84</c:v>
                </c:pt>
                <c:pt idx="7">
                  <c:v>1,4</c:v>
                </c:pt>
                <c:pt idx="8">
                  <c:v>1,39</c:v>
                </c:pt>
                <c:pt idx="9">
                  <c:v>1,4</c:v>
                </c:pt>
                <c:pt idx="10">
                  <c:v>1,6</c:v>
                </c:pt>
                <c:pt idx="11">
                  <c:v>1,6</c:v>
                </c:pt>
                <c:pt idx="12">
                  <c:v>1,6</c:v>
                </c:pt>
                <c:pt idx="13">
                  <c:v>1,5</c:v>
                </c:pt>
                <c:pt idx="14">
                  <c:v>1,6</c:v>
                </c:pt>
                <c:pt idx="15">
                  <c:v>1,7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1,8</c:v>
                </c:pt>
                <c:pt idx="20">
                  <c:v>1,9</c:v>
                </c:pt>
                <c:pt idx="21">
                  <c:v>2,2</c:v>
                </c:pt>
                <c:pt idx="22">
                  <c:v>1,9</c:v>
                </c:pt>
                <c:pt idx="23">
                  <c:v>2</c:v>
                </c:pt>
                <c:pt idx="24">
                  <c:v>2,1</c:v>
                </c:pt>
                <c:pt idx="25">
                  <c:v>2,3</c:v>
                </c:pt>
                <c:pt idx="26">
                  <c:v>2,8</c:v>
                </c:pt>
                <c:pt idx="27">
                  <c:v>2,3</c:v>
                </c:pt>
                <c:pt idx="28">
                  <c:v>2,3</c:v>
                </c:pt>
                <c:pt idx="29">
                  <c:v>2,4</c:v>
                </c:pt>
                <c:pt idx="30">
                  <c:v>2,6</c:v>
                </c:pt>
                <c:pt idx="31">
                  <c:v>2,4</c:v>
                </c:pt>
                <c:pt idx="32">
                  <c:v>2,5</c:v>
                </c:pt>
                <c:pt idx="33">
                  <c:v>2,9</c:v>
                </c:pt>
                <c:pt idx="34">
                  <c:v>2,8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3,2</c:v>
                </c:pt>
                <c:pt idx="39">
                  <c:v>3,2</c:v>
                </c:pt>
                <c:pt idx="40">
                  <c:v>4,3</c:v>
                </c:pt>
                <c:pt idx="41">
                  <c:v>4,3</c:v>
                </c:pt>
                <c:pt idx="42">
                  <c:v>5</c:v>
                </c:pt>
                <c:pt idx="43">
                  <c:v>3,4</c:v>
                </c:pt>
                <c:pt idx="44">
                  <c:v>3,4</c:v>
                </c:pt>
                <c:pt idx="45">
                  <c:v>3,4</c:v>
                </c:pt>
                <c:pt idx="46">
                  <c:v>3,4</c:v>
                </c:pt>
                <c:pt idx="47">
                  <c:v>3,7</c:v>
                </c:pt>
                <c:pt idx="48">
                  <c:v>3,6</c:v>
                </c:pt>
                <c:pt idx="49">
                  <c:v>3,6</c:v>
                </c:pt>
                <c:pt idx="50">
                  <c:v>4,1</c:v>
                </c:pt>
                <c:pt idx="51">
                  <c:v>4,1</c:v>
                </c:pt>
                <c:pt idx="52">
                  <c:v>4,3</c:v>
                </c:pt>
                <c:pt idx="53">
                  <c:v>3,5</c:v>
                </c:pt>
                <c:pt idx="54">
                  <c:v>4,3</c:v>
                </c:pt>
                <c:pt idx="55">
                  <c:v>5</c:v>
                </c:pt>
              </c:strCache>
            </c:strRef>
          </c:cat>
          <c:val>
            <c:numRef>
              <c:f>Feuil4!$B$2:$B$57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28.559255040262762</c:v>
                </c:pt>
                <c:pt idx="8">
                  <c:v>0</c:v>
                </c:pt>
                <c:pt idx="9">
                  <c:v>29.460309021171746</c:v>
                </c:pt>
                <c:pt idx="10">
                  <c:v>67.093213439027963</c:v>
                </c:pt>
                <c:pt idx="11">
                  <c:v>72.513431499140466</c:v>
                </c:pt>
                <c:pt idx="12">
                  <c:v>14.289331383501006</c:v>
                </c:pt>
                <c:pt idx="13">
                  <c:v>62.289266664922799</c:v>
                </c:pt>
                <c:pt idx="14">
                  <c:v>60.123418168731533</c:v>
                </c:pt>
                <c:pt idx="15">
                  <c:v>40.503337824359164</c:v>
                </c:pt>
                <c:pt idx="16">
                  <c:v>30.846951130485344</c:v>
                </c:pt>
                <c:pt idx="17">
                  <c:v>63.073744055996251</c:v>
                </c:pt>
                <c:pt idx="18">
                  <c:v>58.490930835669815</c:v>
                </c:pt>
                <c:pt idx="19">
                  <c:v>71.401984585789151</c:v>
                </c:pt>
                <c:pt idx="20">
                  <c:v>67.378769446298008</c:v>
                </c:pt>
                <c:pt idx="21">
                  <c:v>69.271892876340274</c:v>
                </c:pt>
                <c:pt idx="22">
                  <c:v>44.464029681913061</c:v>
                </c:pt>
                <c:pt idx="23">
                  <c:v>67.346999709937407</c:v>
                </c:pt>
                <c:pt idx="24">
                  <c:v>57.027407204133411</c:v>
                </c:pt>
                <c:pt idx="25">
                  <c:v>17.741882909798164</c:v>
                </c:pt>
                <c:pt idx="26">
                  <c:v>74.606571804719124</c:v>
                </c:pt>
                <c:pt idx="27">
                  <c:v>74.096446008259832</c:v>
                </c:pt>
                <c:pt idx="28">
                  <c:v>57.897287444220844</c:v>
                </c:pt>
                <c:pt idx="29">
                  <c:v>43.035399785091286</c:v>
                </c:pt>
                <c:pt idx="30">
                  <c:v>73.396353594602886</c:v>
                </c:pt>
                <c:pt idx="31">
                  <c:v>74.201753276722897</c:v>
                </c:pt>
                <c:pt idx="32">
                  <c:v>57.803137746024767</c:v>
                </c:pt>
                <c:pt idx="33">
                  <c:v>73.670521162752465</c:v>
                </c:pt>
                <c:pt idx="34">
                  <c:v>71.956709690211468</c:v>
                </c:pt>
                <c:pt idx="35">
                  <c:v>41.936658430663286</c:v>
                </c:pt>
                <c:pt idx="36">
                  <c:v>51.873206889546914</c:v>
                </c:pt>
                <c:pt idx="37">
                  <c:v>72.722116186676729</c:v>
                </c:pt>
                <c:pt idx="38">
                  <c:v>125.64475087739233</c:v>
                </c:pt>
                <c:pt idx="39">
                  <c:v>8.802132769602018</c:v>
                </c:pt>
                <c:pt idx="40">
                  <c:v>42.224041600602924</c:v>
                </c:pt>
                <c:pt idx="41">
                  <c:v>42.224041600602924</c:v>
                </c:pt>
                <c:pt idx="42">
                  <c:v>42.224041600602924</c:v>
                </c:pt>
                <c:pt idx="43">
                  <c:v>67.001779093614928</c:v>
                </c:pt>
                <c:pt idx="44">
                  <c:v>71.877989906899572</c:v>
                </c:pt>
                <c:pt idx="45">
                  <c:v>68.438712870061664</c:v>
                </c:pt>
                <c:pt idx="46">
                  <c:v>59.264281021622281</c:v>
                </c:pt>
                <c:pt idx="47">
                  <c:v>68.830102112323885</c:v>
                </c:pt>
                <c:pt idx="48">
                  <c:v>182.25827608310783</c:v>
                </c:pt>
                <c:pt idx="49">
                  <c:v>212.61974001938302</c:v>
                </c:pt>
                <c:pt idx="50">
                  <c:v>59.299317920366335</c:v>
                </c:pt>
                <c:pt idx="51">
                  <c:v>266.4590686899993</c:v>
                </c:pt>
                <c:pt idx="52">
                  <c:v>112.37192912104757</c:v>
                </c:pt>
                <c:pt idx="53">
                  <c:v>45.624529713162858</c:v>
                </c:pt>
                <c:pt idx="54">
                  <c:v>304.92051694946127</c:v>
                </c:pt>
                <c:pt idx="55">
                  <c:v>29.542216844866303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3-DC4E-AE50-EFA41BCAAA97}"/>
            </c:ext>
          </c:extLst>
        </c:ser>
        <c:ser>
          <c:idx val="1"/>
          <c:order val="1"/>
          <c:tx>
            <c:strRef>
              <c:f>Feuil4!$C$1</c:f>
              <c:strCache>
                <c:ptCount val="1"/>
                <c:pt idx="0">
                  <c:v>Drago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Feuil4!$A$2:$A$57</c:f>
              <c:strCache>
                <c:ptCount val="56"/>
                <c:pt idx="0">
                  <c:v>D_O  Oi</c:v>
                </c:pt>
                <c:pt idx="1">
                  <c:v>0,11</c:v>
                </c:pt>
                <c:pt idx="2">
                  <c:v>0,15</c:v>
                </c:pt>
                <c:pt idx="3">
                  <c:v>0,192</c:v>
                </c:pt>
                <c:pt idx="4">
                  <c:v>0,806</c:v>
                </c:pt>
                <c:pt idx="5">
                  <c:v>1,05</c:v>
                </c:pt>
                <c:pt idx="6">
                  <c:v>0,84</c:v>
                </c:pt>
                <c:pt idx="7">
                  <c:v>1,4</c:v>
                </c:pt>
                <c:pt idx="8">
                  <c:v>1,39</c:v>
                </c:pt>
                <c:pt idx="9">
                  <c:v>1,4</c:v>
                </c:pt>
                <c:pt idx="10">
                  <c:v>1,6</c:v>
                </c:pt>
                <c:pt idx="11">
                  <c:v>1,6</c:v>
                </c:pt>
                <c:pt idx="12">
                  <c:v>1,6</c:v>
                </c:pt>
                <c:pt idx="13">
                  <c:v>1,5</c:v>
                </c:pt>
                <c:pt idx="14">
                  <c:v>1,6</c:v>
                </c:pt>
                <c:pt idx="15">
                  <c:v>1,7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1,8</c:v>
                </c:pt>
                <c:pt idx="20">
                  <c:v>1,9</c:v>
                </c:pt>
                <c:pt idx="21">
                  <c:v>2,2</c:v>
                </c:pt>
                <c:pt idx="22">
                  <c:v>1,9</c:v>
                </c:pt>
                <c:pt idx="23">
                  <c:v>2</c:v>
                </c:pt>
                <c:pt idx="24">
                  <c:v>2,1</c:v>
                </c:pt>
                <c:pt idx="25">
                  <c:v>2,3</c:v>
                </c:pt>
                <c:pt idx="26">
                  <c:v>2,8</c:v>
                </c:pt>
                <c:pt idx="27">
                  <c:v>2,3</c:v>
                </c:pt>
                <c:pt idx="28">
                  <c:v>2,3</c:v>
                </c:pt>
                <c:pt idx="29">
                  <c:v>2,4</c:v>
                </c:pt>
                <c:pt idx="30">
                  <c:v>2,6</c:v>
                </c:pt>
                <c:pt idx="31">
                  <c:v>2,4</c:v>
                </c:pt>
                <c:pt idx="32">
                  <c:v>2,5</c:v>
                </c:pt>
                <c:pt idx="33">
                  <c:v>2,9</c:v>
                </c:pt>
                <c:pt idx="34">
                  <c:v>2,8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3,2</c:v>
                </c:pt>
                <c:pt idx="39">
                  <c:v>3,2</c:v>
                </c:pt>
                <c:pt idx="40">
                  <c:v>4,3</c:v>
                </c:pt>
                <c:pt idx="41">
                  <c:v>4,3</c:v>
                </c:pt>
                <c:pt idx="42">
                  <c:v>5</c:v>
                </c:pt>
                <c:pt idx="43">
                  <c:v>3,4</c:v>
                </c:pt>
                <c:pt idx="44">
                  <c:v>3,4</c:v>
                </c:pt>
                <c:pt idx="45">
                  <c:v>3,4</c:v>
                </c:pt>
                <c:pt idx="46">
                  <c:v>3,4</c:v>
                </c:pt>
                <c:pt idx="47">
                  <c:v>3,7</c:v>
                </c:pt>
                <c:pt idx="48">
                  <c:v>3,6</c:v>
                </c:pt>
                <c:pt idx="49">
                  <c:v>3,6</c:v>
                </c:pt>
                <c:pt idx="50">
                  <c:v>4,1</c:v>
                </c:pt>
                <c:pt idx="51">
                  <c:v>4,1</c:v>
                </c:pt>
                <c:pt idx="52">
                  <c:v>4,3</c:v>
                </c:pt>
                <c:pt idx="53">
                  <c:v>3,5</c:v>
                </c:pt>
                <c:pt idx="54">
                  <c:v>4,3</c:v>
                </c:pt>
                <c:pt idx="55">
                  <c:v>5</c:v>
                </c:pt>
              </c:strCache>
            </c:strRef>
          </c:cat>
          <c:val>
            <c:numRef>
              <c:f>Feuil4!$C$2:$C$57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27.799334342713539</c:v>
                </c:pt>
                <c:pt idx="8">
                  <c:v>0</c:v>
                </c:pt>
                <c:pt idx="9">
                  <c:v>28.695011228366788</c:v>
                </c:pt>
                <c:pt idx="10">
                  <c:v>68.103098392308709</c:v>
                </c:pt>
                <c:pt idx="11">
                  <c:v>71.982287561258033</c:v>
                </c:pt>
                <c:pt idx="12">
                  <c:v>18.944559683061421</c:v>
                </c:pt>
                <c:pt idx="13">
                  <c:v>61.400947871954195</c:v>
                </c:pt>
                <c:pt idx="14">
                  <c:v>59.213340400064823</c:v>
                </c:pt>
                <c:pt idx="15">
                  <c:v>39.633476852358335</c:v>
                </c:pt>
                <c:pt idx="16">
                  <c:v>23.740651003334804</c:v>
                </c:pt>
                <c:pt idx="17">
                  <c:v>62.200584073073522</c:v>
                </c:pt>
                <c:pt idx="18">
                  <c:v>57.575586062455564</c:v>
                </c:pt>
                <c:pt idx="19">
                  <c:v>71.945579467799888</c:v>
                </c:pt>
                <c:pt idx="20">
                  <c:v>66.594725798289161</c:v>
                </c:pt>
                <c:pt idx="21">
                  <c:v>68.548313290226844</c:v>
                </c:pt>
                <c:pt idx="22">
                  <c:v>36.685048076392576</c:v>
                </c:pt>
                <c:pt idx="23">
                  <c:v>66.565295568224187</c:v>
                </c:pt>
                <c:pt idx="24">
                  <c:v>58.934218220418614</c:v>
                </c:pt>
                <c:pt idx="25">
                  <c:v>22.170594291716171</c:v>
                </c:pt>
                <c:pt idx="26">
                  <c:v>74.457704075100679</c:v>
                </c:pt>
                <c:pt idx="27">
                  <c:v>74.241306318080788</c:v>
                </c:pt>
                <c:pt idx="28">
                  <c:v>59.742180276501536</c:v>
                </c:pt>
                <c:pt idx="29">
                  <c:v>45.919308353857573</c:v>
                </c:pt>
                <c:pt idx="30">
                  <c:v>73.698957541144551</c:v>
                </c:pt>
                <c:pt idx="31">
                  <c:v>74.336837143381658</c:v>
                </c:pt>
                <c:pt idx="32">
                  <c:v>59.657328542072079</c:v>
                </c:pt>
                <c:pt idx="33">
                  <c:v>73.223567665915198</c:v>
                </c:pt>
                <c:pt idx="34">
                  <c:v>71.365172894815956</c:v>
                </c:pt>
                <c:pt idx="35">
                  <c:v>34.366766352777404</c:v>
                </c:pt>
                <c:pt idx="36">
                  <c:v>50.986151020921398</c:v>
                </c:pt>
                <c:pt idx="37">
                  <c:v>73.182968178510166</c:v>
                </c:pt>
                <c:pt idx="38">
                  <c:v>114.08433560155714</c:v>
                </c:pt>
                <c:pt idx="39">
                  <c:v>13.696784743884926</c:v>
                </c:pt>
                <c:pt idx="40">
                  <c:v>41.393115841086136</c:v>
                </c:pt>
                <c:pt idx="41">
                  <c:v>41.393115841086136</c:v>
                </c:pt>
                <c:pt idx="42">
                  <c:v>41.393115841086136</c:v>
                </c:pt>
                <c:pt idx="43">
                  <c:v>66.23101377859858</c:v>
                </c:pt>
                <c:pt idx="44">
                  <c:v>71.280739542738857</c:v>
                </c:pt>
                <c:pt idx="45">
                  <c:v>67.705307604181499</c:v>
                </c:pt>
                <c:pt idx="46">
                  <c:v>61.020054339741357</c:v>
                </c:pt>
                <c:pt idx="47">
                  <c:v>69.76734097758667</c:v>
                </c:pt>
                <c:pt idx="48">
                  <c:v>168.21198990060964</c:v>
                </c:pt>
                <c:pt idx="49">
                  <c:v>197.25706360420511</c:v>
                </c:pt>
                <c:pt idx="50">
                  <c:v>61.058008584489684</c:v>
                </c:pt>
                <c:pt idx="51">
                  <c:v>248.78825654871275</c:v>
                </c:pt>
                <c:pt idx="52">
                  <c:v>101.54854658645098</c:v>
                </c:pt>
                <c:pt idx="53">
                  <c:v>48.331454315966454</c:v>
                </c:pt>
                <c:pt idx="54">
                  <c:v>285.7269981281267</c:v>
                </c:pt>
                <c:pt idx="55">
                  <c:v>22.707230412568745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63-DC4E-AE50-EFA41BCAAA97}"/>
            </c:ext>
          </c:extLst>
        </c:ser>
        <c:ser>
          <c:idx val="2"/>
          <c:order val="2"/>
          <c:tx>
            <c:strRef>
              <c:f>Feuil4!$D$1</c:f>
              <c:strCache>
                <c:ptCount val="1"/>
                <c:pt idx="0">
                  <c:v>Yoosef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Feuil4!$A$2:$A$57</c:f>
              <c:strCache>
                <c:ptCount val="56"/>
                <c:pt idx="0">
                  <c:v>D_O  Oi</c:v>
                </c:pt>
                <c:pt idx="1">
                  <c:v>0,11</c:v>
                </c:pt>
                <c:pt idx="2">
                  <c:v>0,15</c:v>
                </c:pt>
                <c:pt idx="3">
                  <c:v>0,192</c:v>
                </c:pt>
                <c:pt idx="4">
                  <c:v>0,806</c:v>
                </c:pt>
                <c:pt idx="5">
                  <c:v>1,05</c:v>
                </c:pt>
                <c:pt idx="6">
                  <c:v>0,84</c:v>
                </c:pt>
                <c:pt idx="7">
                  <c:v>1,4</c:v>
                </c:pt>
                <c:pt idx="8">
                  <c:v>1,39</c:v>
                </c:pt>
                <c:pt idx="9">
                  <c:v>1,4</c:v>
                </c:pt>
                <c:pt idx="10">
                  <c:v>1,6</c:v>
                </c:pt>
                <c:pt idx="11">
                  <c:v>1,6</c:v>
                </c:pt>
                <c:pt idx="12">
                  <c:v>1,6</c:v>
                </c:pt>
                <c:pt idx="13">
                  <c:v>1,5</c:v>
                </c:pt>
                <c:pt idx="14">
                  <c:v>1,6</c:v>
                </c:pt>
                <c:pt idx="15">
                  <c:v>1,7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1,8</c:v>
                </c:pt>
                <c:pt idx="20">
                  <c:v>1,9</c:v>
                </c:pt>
                <c:pt idx="21">
                  <c:v>2,2</c:v>
                </c:pt>
                <c:pt idx="22">
                  <c:v>1,9</c:v>
                </c:pt>
                <c:pt idx="23">
                  <c:v>2</c:v>
                </c:pt>
                <c:pt idx="24">
                  <c:v>2,1</c:v>
                </c:pt>
                <c:pt idx="25">
                  <c:v>2,3</c:v>
                </c:pt>
                <c:pt idx="26">
                  <c:v>2,8</c:v>
                </c:pt>
                <c:pt idx="27">
                  <c:v>2,3</c:v>
                </c:pt>
                <c:pt idx="28">
                  <c:v>2,3</c:v>
                </c:pt>
                <c:pt idx="29">
                  <c:v>2,4</c:v>
                </c:pt>
                <c:pt idx="30">
                  <c:v>2,6</c:v>
                </c:pt>
                <c:pt idx="31">
                  <c:v>2,4</c:v>
                </c:pt>
                <c:pt idx="32">
                  <c:v>2,5</c:v>
                </c:pt>
                <c:pt idx="33">
                  <c:v>2,9</c:v>
                </c:pt>
                <c:pt idx="34">
                  <c:v>2,8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3,2</c:v>
                </c:pt>
                <c:pt idx="39">
                  <c:v>3,2</c:v>
                </c:pt>
                <c:pt idx="40">
                  <c:v>4,3</c:v>
                </c:pt>
                <c:pt idx="41">
                  <c:v>4,3</c:v>
                </c:pt>
                <c:pt idx="42">
                  <c:v>5</c:v>
                </c:pt>
                <c:pt idx="43">
                  <c:v>3,4</c:v>
                </c:pt>
                <c:pt idx="44">
                  <c:v>3,4</c:v>
                </c:pt>
                <c:pt idx="45">
                  <c:v>3,4</c:v>
                </c:pt>
                <c:pt idx="46">
                  <c:v>3,4</c:v>
                </c:pt>
                <c:pt idx="47">
                  <c:v>3,7</c:v>
                </c:pt>
                <c:pt idx="48">
                  <c:v>3,6</c:v>
                </c:pt>
                <c:pt idx="49">
                  <c:v>3,6</c:v>
                </c:pt>
                <c:pt idx="50">
                  <c:v>4,1</c:v>
                </c:pt>
                <c:pt idx="51">
                  <c:v>4,1</c:v>
                </c:pt>
                <c:pt idx="52">
                  <c:v>4,3</c:v>
                </c:pt>
                <c:pt idx="53">
                  <c:v>3,5</c:v>
                </c:pt>
                <c:pt idx="54">
                  <c:v>4,3</c:v>
                </c:pt>
                <c:pt idx="55">
                  <c:v>5</c:v>
                </c:pt>
              </c:strCache>
            </c:strRef>
          </c:cat>
          <c:val>
            <c:numRef>
              <c:f>Feuil4!$D$2:$D$57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28.229214789084789</c:v>
                </c:pt>
                <c:pt idx="8">
                  <c:v>0</c:v>
                </c:pt>
                <c:pt idx="9">
                  <c:v>29.127944792138887</c:v>
                </c:pt>
                <c:pt idx="10">
                  <c:v>67.54615467789381</c:v>
                </c:pt>
                <c:pt idx="11">
                  <c:v>72.288349651550021</c:v>
                </c:pt>
                <c:pt idx="12">
                  <c:v>16.342067220405529</c:v>
                </c:pt>
                <c:pt idx="13">
                  <c:v>61.90589180430954</c:v>
                </c:pt>
                <c:pt idx="14">
                  <c:v>59.730252341934843</c:v>
                </c:pt>
                <c:pt idx="15">
                  <c:v>40.125927021592439</c:v>
                </c:pt>
                <c:pt idx="16">
                  <c:v>27.719455751850898</c:v>
                </c:pt>
                <c:pt idx="17">
                  <c:v>62.697036524829045</c:v>
                </c:pt>
                <c:pt idx="18">
                  <c:v>58.095209136095377</c:v>
                </c:pt>
                <c:pt idx="19">
                  <c:v>71.649772006627032</c:v>
                </c:pt>
                <c:pt idx="20">
                  <c:v>67.041602033351921</c:v>
                </c:pt>
                <c:pt idx="21">
                  <c:v>68.961520667767772</c:v>
                </c:pt>
                <c:pt idx="22">
                  <c:v>41.041870802191795</c:v>
                </c:pt>
                <c:pt idx="23">
                  <c:v>67.010776533882918</c:v>
                </c:pt>
                <c:pt idx="24">
                  <c:v>57.873639073140779</c:v>
                </c:pt>
                <c:pt idx="25">
                  <c:v>19.694681325842886</c:v>
                </c:pt>
                <c:pt idx="26">
                  <c:v>74.549532051741707</c:v>
                </c:pt>
                <c:pt idx="27">
                  <c:v>74.168574170380225</c:v>
                </c:pt>
                <c:pt idx="28">
                  <c:v>58.716200693941957</c:v>
                </c:pt>
                <c:pt idx="29">
                  <c:v>44.310322594788047</c:v>
                </c:pt>
                <c:pt idx="30">
                  <c:v>73.537805027397511</c:v>
                </c:pt>
                <c:pt idx="31">
                  <c:v>74.269521418821796</c:v>
                </c:pt>
                <c:pt idx="32">
                  <c:v>58.626065081671427</c:v>
                </c:pt>
                <c:pt idx="33">
                  <c:v>73.48195935729683</c:v>
                </c:pt>
                <c:pt idx="34">
                  <c:v>71.704319000013115</c:v>
                </c:pt>
                <c:pt idx="35">
                  <c:v>38.606921843684191</c:v>
                </c:pt>
                <c:pt idx="36">
                  <c:v>51.488882783085685</c:v>
                </c:pt>
                <c:pt idx="37">
                  <c:v>72.932846219321277</c:v>
                </c:pt>
                <c:pt idx="38">
                  <c:v>120.56600845490358</c:v>
                </c:pt>
                <c:pt idx="39">
                  <c:v>10.958621406884529</c:v>
                </c:pt>
                <c:pt idx="40">
                  <c:v>41.863473515915302</c:v>
                </c:pt>
                <c:pt idx="41">
                  <c:v>41.863473515915302</c:v>
                </c:pt>
                <c:pt idx="42">
                  <c:v>41.863473515915302</c:v>
                </c:pt>
                <c:pt idx="43">
                  <c:v>66.669887879120608</c:v>
                </c:pt>
                <c:pt idx="44">
                  <c:v>71.622889152168909</c:v>
                </c:pt>
                <c:pt idx="45">
                  <c:v>68.123357667853455</c:v>
                </c:pt>
                <c:pt idx="46">
                  <c:v>60.043583465797823</c:v>
                </c:pt>
                <c:pt idx="47">
                  <c:v>69.249962398325891</c:v>
                </c:pt>
                <c:pt idx="48">
                  <c:v>176.09057457224054</c:v>
                </c:pt>
                <c:pt idx="49">
                  <c:v>205.8753254954058</c:v>
                </c:pt>
                <c:pt idx="50">
                  <c:v>60.079711889378778</c:v>
                </c:pt>
                <c:pt idx="51">
                  <c:v>258.70343738709215</c:v>
                </c:pt>
                <c:pt idx="52">
                  <c:v>107.6169550373934</c:v>
                </c:pt>
                <c:pt idx="53">
                  <c:v>46.820928806153077</c:v>
                </c:pt>
                <c:pt idx="54">
                  <c:v>296.49821954949908</c:v>
                </c:pt>
                <c:pt idx="55">
                  <c:v>26.535673157835468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3-DC4E-AE50-EFA41BCAAA97}"/>
            </c:ext>
          </c:extLst>
        </c:ser>
        <c:ser>
          <c:idx val="3"/>
          <c:order val="3"/>
          <c:tx>
            <c:strRef>
              <c:f>Feuil4!$E$1</c:f>
              <c:strCache>
                <c:ptCount val="1"/>
                <c:pt idx="0">
                  <c:v>Sis/Rho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Feuil4!$A$2:$A$57</c:f>
              <c:strCache>
                <c:ptCount val="56"/>
                <c:pt idx="0">
                  <c:v>D_O  Oi</c:v>
                </c:pt>
                <c:pt idx="1">
                  <c:v>0,11</c:v>
                </c:pt>
                <c:pt idx="2">
                  <c:v>0,15</c:v>
                </c:pt>
                <c:pt idx="3">
                  <c:v>0,192</c:v>
                </c:pt>
                <c:pt idx="4">
                  <c:v>0,806</c:v>
                </c:pt>
                <c:pt idx="5">
                  <c:v>1,05</c:v>
                </c:pt>
                <c:pt idx="6">
                  <c:v>0,84</c:v>
                </c:pt>
                <c:pt idx="7">
                  <c:v>1,4</c:v>
                </c:pt>
                <c:pt idx="8">
                  <c:v>1,39</c:v>
                </c:pt>
                <c:pt idx="9">
                  <c:v>1,4</c:v>
                </c:pt>
                <c:pt idx="10">
                  <c:v>1,6</c:v>
                </c:pt>
                <c:pt idx="11">
                  <c:v>1,6</c:v>
                </c:pt>
                <c:pt idx="12">
                  <c:v>1,6</c:v>
                </c:pt>
                <c:pt idx="13">
                  <c:v>1,5</c:v>
                </c:pt>
                <c:pt idx="14">
                  <c:v>1,6</c:v>
                </c:pt>
                <c:pt idx="15">
                  <c:v>1,7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1,8</c:v>
                </c:pt>
                <c:pt idx="20">
                  <c:v>1,9</c:v>
                </c:pt>
                <c:pt idx="21">
                  <c:v>2,2</c:v>
                </c:pt>
                <c:pt idx="22">
                  <c:v>1,9</c:v>
                </c:pt>
                <c:pt idx="23">
                  <c:v>2</c:v>
                </c:pt>
                <c:pt idx="24">
                  <c:v>2,1</c:v>
                </c:pt>
                <c:pt idx="25">
                  <c:v>2,3</c:v>
                </c:pt>
                <c:pt idx="26">
                  <c:v>2,8</c:v>
                </c:pt>
                <c:pt idx="27">
                  <c:v>2,3</c:v>
                </c:pt>
                <c:pt idx="28">
                  <c:v>2,3</c:v>
                </c:pt>
                <c:pt idx="29">
                  <c:v>2,4</c:v>
                </c:pt>
                <c:pt idx="30">
                  <c:v>2,6</c:v>
                </c:pt>
                <c:pt idx="31">
                  <c:v>2,4</c:v>
                </c:pt>
                <c:pt idx="32">
                  <c:v>2,5</c:v>
                </c:pt>
                <c:pt idx="33">
                  <c:v>2,9</c:v>
                </c:pt>
                <c:pt idx="34">
                  <c:v>2,8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3,2</c:v>
                </c:pt>
                <c:pt idx="39">
                  <c:v>3,2</c:v>
                </c:pt>
                <c:pt idx="40">
                  <c:v>4,3</c:v>
                </c:pt>
                <c:pt idx="41">
                  <c:v>4,3</c:v>
                </c:pt>
                <c:pt idx="42">
                  <c:v>5</c:v>
                </c:pt>
                <c:pt idx="43">
                  <c:v>3,4</c:v>
                </c:pt>
                <c:pt idx="44">
                  <c:v>3,4</c:v>
                </c:pt>
                <c:pt idx="45">
                  <c:v>3,4</c:v>
                </c:pt>
                <c:pt idx="46">
                  <c:v>3,4</c:v>
                </c:pt>
                <c:pt idx="47">
                  <c:v>3,7</c:v>
                </c:pt>
                <c:pt idx="48">
                  <c:v>3,6</c:v>
                </c:pt>
                <c:pt idx="49">
                  <c:v>3,6</c:v>
                </c:pt>
                <c:pt idx="50">
                  <c:v>4,1</c:v>
                </c:pt>
                <c:pt idx="51">
                  <c:v>4,1</c:v>
                </c:pt>
                <c:pt idx="52">
                  <c:v>4,3</c:v>
                </c:pt>
                <c:pt idx="53">
                  <c:v>3,5</c:v>
                </c:pt>
                <c:pt idx="54">
                  <c:v>4,3</c:v>
                </c:pt>
                <c:pt idx="55">
                  <c:v>5</c:v>
                </c:pt>
              </c:strCache>
            </c:strRef>
          </c:cat>
          <c:val>
            <c:numRef>
              <c:f>Feuil4!$E$2:$E$57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29.183809984170395</c:v>
                </c:pt>
                <c:pt idx="8">
                  <c:v>0</c:v>
                </c:pt>
                <c:pt idx="9">
                  <c:v>30.105098946633465</c:v>
                </c:pt>
                <c:pt idx="10">
                  <c:v>66.105576569687628</c:v>
                </c:pt>
                <c:pt idx="11">
                  <c:v>72.949532667808867</c:v>
                </c:pt>
                <c:pt idx="12">
                  <c:v>9.8409498783092353</c:v>
                </c:pt>
                <c:pt idx="13">
                  <c:v>63.079967757011431</c:v>
                </c:pt>
                <c:pt idx="14">
                  <c:v>60.936352159658625</c:v>
                </c:pt>
                <c:pt idx="15">
                  <c:v>41.291935670598718</c:v>
                </c:pt>
                <c:pt idx="16">
                  <c:v>37.765077532531585</c:v>
                </c:pt>
                <c:pt idx="17">
                  <c:v>63.867735471574747</c:v>
                </c:pt>
                <c:pt idx="18">
                  <c:v>59.329311076029626</c:v>
                </c:pt>
                <c:pt idx="19">
                  <c:v>70.809489081495329</c:v>
                </c:pt>
                <c:pt idx="20">
                  <c:v>68.105010697114892</c:v>
                </c:pt>
                <c:pt idx="21">
                  <c:v>69.935980462207013</c:v>
                </c:pt>
                <c:pt idx="22">
                  <c:v>52.328795581901012</c:v>
                </c:pt>
                <c:pt idx="23">
                  <c:v>68.085483250081708</c:v>
                </c:pt>
                <c:pt idx="24">
                  <c:v>54.988482301517642</c:v>
                </c:pt>
                <c:pt idx="25">
                  <c:v>13.109299868525365</c:v>
                </c:pt>
                <c:pt idx="26">
                  <c:v>74.692208402868275</c:v>
                </c:pt>
                <c:pt idx="27">
                  <c:v>73.873859566191072</c:v>
                </c:pt>
                <c:pt idx="28">
                  <c:v>55.873094139610608</c:v>
                </c:pt>
                <c:pt idx="29">
                  <c:v>39.915073549215627</c:v>
                </c:pt>
                <c:pt idx="30">
                  <c:v>73.004073154433058</c:v>
                </c:pt>
                <c:pt idx="31">
                  <c:v>73.986324405541893</c:v>
                </c:pt>
                <c:pt idx="32">
                  <c:v>55.748202184927521</c:v>
                </c:pt>
                <c:pt idx="33">
                  <c:v>74.087071274755502</c:v>
                </c:pt>
                <c:pt idx="34">
                  <c:v>72.538917288176194</c:v>
                </c:pt>
                <c:pt idx="35">
                  <c:v>50.316120948450553</c:v>
                </c:pt>
                <c:pt idx="36">
                  <c:v>52.809878222112935</c:v>
                </c:pt>
                <c:pt idx="37">
                  <c:v>72.128234449500255</c:v>
                </c:pt>
                <c:pt idx="38">
                  <c:v>138.62791626742546</c:v>
                </c:pt>
                <c:pt idx="39">
                  <c:v>3.1906133961206367</c:v>
                </c:pt>
                <c:pt idx="40">
                  <c:v>43.124913910707797</c:v>
                </c:pt>
                <c:pt idx="41">
                  <c:v>43.124913910707797</c:v>
                </c:pt>
                <c:pt idx="42">
                  <c:v>43.124913910707797</c:v>
                </c:pt>
                <c:pt idx="43">
                  <c:v>67.820199250652479</c:v>
                </c:pt>
                <c:pt idx="44">
                  <c:v>72.492458716594854</c:v>
                </c:pt>
                <c:pt idx="45">
                  <c:v>69.21847312073163</c:v>
                </c:pt>
                <c:pt idx="46">
                  <c:v>57.163869107161808</c:v>
                </c:pt>
                <c:pt idx="47">
                  <c:v>67.66282175882283</c:v>
                </c:pt>
                <c:pt idx="48">
                  <c:v>198.67968596204818</c:v>
                </c:pt>
                <c:pt idx="49">
                  <c:v>230.73238444213334</c:v>
                </c:pt>
                <c:pt idx="50">
                  <c:v>57.126438427149466</c:v>
                </c:pt>
                <c:pt idx="51">
                  <c:v>287.47287841732367</c:v>
                </c:pt>
                <c:pt idx="52">
                  <c:v>125.45112257014391</c:v>
                </c:pt>
                <c:pt idx="53">
                  <c:v>42.265540068574055</c:v>
                </c:pt>
                <c:pt idx="54">
                  <c:v>328.56185868309421</c:v>
                </c:pt>
                <c:pt idx="55">
                  <c:v>38.051435446090416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63-DC4E-AE50-EFA41BCAAA97}"/>
            </c:ext>
          </c:extLst>
        </c:ser>
        <c:ser>
          <c:idx val="4"/>
          <c:order val="4"/>
          <c:tx>
            <c:strRef>
              <c:f>Feuil4!$F$1</c:f>
              <c:strCache>
                <c:ptCount val="1"/>
                <c:pt idx="0">
                  <c:v>Sis/drag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Feuil4!$A$2:$A$57</c:f>
              <c:strCache>
                <c:ptCount val="56"/>
                <c:pt idx="0">
                  <c:v>D_O  Oi</c:v>
                </c:pt>
                <c:pt idx="1">
                  <c:v>0,11</c:v>
                </c:pt>
                <c:pt idx="2">
                  <c:v>0,15</c:v>
                </c:pt>
                <c:pt idx="3">
                  <c:v>0,192</c:v>
                </c:pt>
                <c:pt idx="4">
                  <c:v>0,806</c:v>
                </c:pt>
                <c:pt idx="5">
                  <c:v>1,05</c:v>
                </c:pt>
                <c:pt idx="6">
                  <c:v>0,84</c:v>
                </c:pt>
                <c:pt idx="7">
                  <c:v>1,4</c:v>
                </c:pt>
                <c:pt idx="8">
                  <c:v>1,39</c:v>
                </c:pt>
                <c:pt idx="9">
                  <c:v>1,4</c:v>
                </c:pt>
                <c:pt idx="10">
                  <c:v>1,6</c:v>
                </c:pt>
                <c:pt idx="11">
                  <c:v>1,6</c:v>
                </c:pt>
                <c:pt idx="12">
                  <c:v>1,6</c:v>
                </c:pt>
                <c:pt idx="13">
                  <c:v>1,5</c:v>
                </c:pt>
                <c:pt idx="14">
                  <c:v>1,6</c:v>
                </c:pt>
                <c:pt idx="15">
                  <c:v>1,7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1,8</c:v>
                </c:pt>
                <c:pt idx="20">
                  <c:v>1,9</c:v>
                </c:pt>
                <c:pt idx="21">
                  <c:v>2,2</c:v>
                </c:pt>
                <c:pt idx="22">
                  <c:v>1,9</c:v>
                </c:pt>
                <c:pt idx="23">
                  <c:v>2</c:v>
                </c:pt>
                <c:pt idx="24">
                  <c:v>2,1</c:v>
                </c:pt>
                <c:pt idx="25">
                  <c:v>2,3</c:v>
                </c:pt>
                <c:pt idx="26">
                  <c:v>2,8</c:v>
                </c:pt>
                <c:pt idx="27">
                  <c:v>2,3</c:v>
                </c:pt>
                <c:pt idx="28">
                  <c:v>2,3</c:v>
                </c:pt>
                <c:pt idx="29">
                  <c:v>2,4</c:v>
                </c:pt>
                <c:pt idx="30">
                  <c:v>2,6</c:v>
                </c:pt>
                <c:pt idx="31">
                  <c:v>2,4</c:v>
                </c:pt>
                <c:pt idx="32">
                  <c:v>2,5</c:v>
                </c:pt>
                <c:pt idx="33">
                  <c:v>2,9</c:v>
                </c:pt>
                <c:pt idx="34">
                  <c:v>2,8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3,2</c:v>
                </c:pt>
                <c:pt idx="39">
                  <c:v>3,2</c:v>
                </c:pt>
                <c:pt idx="40">
                  <c:v>4,3</c:v>
                </c:pt>
                <c:pt idx="41">
                  <c:v>4,3</c:v>
                </c:pt>
                <c:pt idx="42">
                  <c:v>5</c:v>
                </c:pt>
                <c:pt idx="43">
                  <c:v>3,4</c:v>
                </c:pt>
                <c:pt idx="44">
                  <c:v>3,4</c:v>
                </c:pt>
                <c:pt idx="45">
                  <c:v>3,4</c:v>
                </c:pt>
                <c:pt idx="46">
                  <c:v>3,4</c:v>
                </c:pt>
                <c:pt idx="47">
                  <c:v>3,7</c:v>
                </c:pt>
                <c:pt idx="48">
                  <c:v>3,6</c:v>
                </c:pt>
                <c:pt idx="49">
                  <c:v>3,6</c:v>
                </c:pt>
                <c:pt idx="50">
                  <c:v>4,1</c:v>
                </c:pt>
                <c:pt idx="51">
                  <c:v>4,1</c:v>
                </c:pt>
                <c:pt idx="52">
                  <c:v>4,3</c:v>
                </c:pt>
                <c:pt idx="53">
                  <c:v>3,5</c:v>
                </c:pt>
                <c:pt idx="54">
                  <c:v>4,3</c:v>
                </c:pt>
                <c:pt idx="55">
                  <c:v>5</c:v>
                </c:pt>
              </c:strCache>
            </c:strRef>
          </c:cat>
          <c:val>
            <c:numRef>
              <c:f>Feuil4!$F$2:$F$57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27.126781776252137</c:v>
                </c:pt>
                <c:pt idx="8">
                  <c:v>0</c:v>
                </c:pt>
                <c:pt idx="9">
                  <c:v>28.037599538933705</c:v>
                </c:pt>
                <c:pt idx="10">
                  <c:v>68.850230447815221</c:v>
                </c:pt>
                <c:pt idx="11">
                  <c:v>71.518206461899169</c:v>
                </c:pt>
                <c:pt idx="12">
                  <c:v>22.49051494738945</c:v>
                </c:pt>
                <c:pt idx="13">
                  <c:v>60.676882862672713</c:v>
                </c:pt>
                <c:pt idx="14">
                  <c:v>58.473855377182524</c:v>
                </c:pt>
                <c:pt idx="15">
                  <c:v>38.936034070719352</c:v>
                </c:pt>
                <c:pt idx="16">
                  <c:v>18.41256491138763</c:v>
                </c:pt>
                <c:pt idx="17">
                  <c:v>61.503451315677665</c:v>
                </c:pt>
                <c:pt idx="18">
                  <c:v>56.849339580895389</c:v>
                </c:pt>
                <c:pt idx="19">
                  <c:v>72.305200625731274</c:v>
                </c:pt>
                <c:pt idx="20">
                  <c:v>65.983882700110115</c:v>
                </c:pt>
                <c:pt idx="21">
                  <c:v>67.98033772273341</c:v>
                </c:pt>
                <c:pt idx="22">
                  <c:v>31.072251159844669</c:v>
                </c:pt>
                <c:pt idx="23">
                  <c:v>65.972925030342594</c:v>
                </c:pt>
                <c:pt idx="24">
                  <c:v>60.228636434766614</c:v>
                </c:pt>
                <c:pt idx="25">
                  <c:v>25.240791803835922</c:v>
                </c:pt>
                <c:pt idx="26">
                  <c:v>74.311067141892323</c:v>
                </c:pt>
                <c:pt idx="27">
                  <c:v>74.299348568664797</c:v>
                </c:pt>
                <c:pt idx="28">
                  <c:v>60.95738933956217</c:v>
                </c:pt>
                <c:pt idx="29">
                  <c:v>47.844009334755398</c:v>
                </c:pt>
                <c:pt idx="30">
                  <c:v>73.863784233129678</c:v>
                </c:pt>
                <c:pt idx="31">
                  <c:v>74.387847363378242</c:v>
                </c:pt>
                <c:pt idx="32">
                  <c:v>60.860904378580607</c:v>
                </c:pt>
                <c:pt idx="33">
                  <c:v>72.894332852374973</c:v>
                </c:pt>
                <c:pt idx="34">
                  <c:v>70.948240236809013</c:v>
                </c:pt>
                <c:pt idx="35">
                  <c:v>29.508081897112987</c:v>
                </c:pt>
                <c:pt idx="36">
                  <c:v>50.397683975701433</c:v>
                </c:pt>
                <c:pt idx="37">
                  <c:v>73.436151634896476</c:v>
                </c:pt>
                <c:pt idx="38">
                  <c:v>106.84153472771278</c:v>
                </c:pt>
                <c:pt idx="39">
                  <c:v>16.697554318349809</c:v>
                </c:pt>
                <c:pt idx="40">
                  <c:v>40.860387868508475</c:v>
                </c:pt>
                <c:pt idx="41">
                  <c:v>40.860387868508475</c:v>
                </c:pt>
                <c:pt idx="42">
                  <c:v>40.860387868508475</c:v>
                </c:pt>
                <c:pt idx="43">
                  <c:v>65.732910648325444</c:v>
                </c:pt>
                <c:pt idx="44">
                  <c:v>70.886174259898127</c:v>
                </c:pt>
                <c:pt idx="45">
                  <c:v>67.236512887120242</c:v>
                </c:pt>
                <c:pt idx="46">
                  <c:v>62.043543858327695</c:v>
                </c:pt>
                <c:pt idx="47">
                  <c:v>70.292328201453429</c:v>
                </c:pt>
                <c:pt idx="48">
                  <c:v>159.93673060720795</c:v>
                </c:pt>
                <c:pt idx="49">
                  <c:v>188.36189432185353</c:v>
                </c:pt>
                <c:pt idx="50">
                  <c:v>62.032749129716237</c:v>
                </c:pt>
                <c:pt idx="51">
                  <c:v>238.68901901458054</c:v>
                </c:pt>
                <c:pt idx="52">
                  <c:v>95.518048038534531</c:v>
                </c:pt>
                <c:pt idx="53">
                  <c:v>49.801636231023153</c:v>
                </c:pt>
                <c:pt idx="54">
                  <c:v>275.43960717043717</c:v>
                </c:pt>
                <c:pt idx="55">
                  <c:v>19.080020958718915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63-DC4E-AE50-EFA41BCAA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510095"/>
        <c:axId val="1860605727"/>
      </c:lineChart>
      <c:catAx>
        <c:axId val="18275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0605727"/>
        <c:crosses val="autoZero"/>
        <c:auto val="1"/>
        <c:lblAlgn val="ctr"/>
        <c:lblOffset val="100"/>
        <c:noMultiLvlLbl val="0"/>
      </c:catAx>
      <c:valAx>
        <c:axId val="18606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75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3</xdr:row>
      <xdr:rowOff>50800</xdr:rowOff>
    </xdr:from>
    <xdr:to>
      <xdr:col>19</xdr:col>
      <xdr:colOff>558800</xdr:colOff>
      <xdr:row>26</xdr:row>
      <xdr:rowOff>107950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61DBF92-6BDC-2E37-6542-141619E3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107950</xdr:colOff>
      <xdr:row>31</xdr:row>
      <xdr:rowOff>6350</xdr:rowOff>
    </xdr:from>
    <xdr:to>
      <xdr:col>19</xdr:col>
      <xdr:colOff>254000</xdr:colOff>
      <xdr:row>56</xdr:row>
      <xdr:rowOff>50800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C7C0806-3C3D-A4C5-742E-3118ACBC0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446617</xdr:colOff>
      <xdr:row>0</xdr:row>
      <xdr:rowOff>0</xdr:rowOff>
    </xdr:from>
    <xdr:to>
      <xdr:col>30</xdr:col>
      <xdr:colOff>203200</xdr:colOff>
      <xdr:row>47</xdr:row>
      <xdr:rowOff>33867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409E36-0E6B-1D3A-BC16-55EE31915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501650</xdr:colOff>
      <xdr:row>3</xdr:row>
      <xdr:rowOff>63500</xdr:rowOff>
    </xdr:from>
    <xdr:to>
      <xdr:col>18</xdr:col>
      <xdr:colOff>330200</xdr:colOff>
      <xdr:row>36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9FACCBD-C8F4-FDAE-8C05-0630970DC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114300</xdr:rowOff>
    </xdr:from>
    <xdr:to>
      <xdr:col>19</xdr:col>
      <xdr:colOff>381000</xdr:colOff>
      <xdr:row>32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5E8C8AB-744B-8224-5EBE-E6D677B5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932-1F28-CA4A-AA0F-BA3C48E1C86F}">
  <dimension ref="A1:CA65"/>
  <sheetViews>
    <sheetView tabSelected="1" zoomScale="82" workbookViewId="0">
      <selection activeCell="F1" activeCellId="1" sqref="C1:C1048576 F1:F1048576"/>
    </sheetView>
  </sheetViews>
  <sheetFormatPr baseColWidth="10" defaultRowHeight="16" x14ac:dyDescent="0.2"/>
  <sheetData>
    <row r="1" spans="1:79" ht="25" thickBot="1" x14ac:dyDescent="0.35">
      <c r="I1" s="2" t="s">
        <v>53</v>
      </c>
      <c r="J1" s="1"/>
      <c r="V1" s="3" t="s">
        <v>54</v>
      </c>
      <c r="W1" s="4"/>
      <c r="X1" s="4"/>
      <c r="AH1" s="5" t="s">
        <v>55</v>
      </c>
      <c r="AI1" s="6"/>
      <c r="AJ1" s="6"/>
      <c r="AT1" s="7" t="s">
        <v>77</v>
      </c>
      <c r="AU1" s="8"/>
      <c r="AV1" s="8"/>
      <c r="BF1" s="7" t="s">
        <v>76</v>
      </c>
      <c r="BG1" s="8"/>
      <c r="BH1" s="8"/>
      <c r="BR1" s="7" t="s">
        <v>88</v>
      </c>
      <c r="BS1" s="8"/>
      <c r="BT1" s="8"/>
      <c r="BU1" s="8"/>
    </row>
    <row r="2" spans="1:79" ht="17" thickBot="1" x14ac:dyDescent="0.25">
      <c r="A2" s="12" t="s">
        <v>0</v>
      </c>
      <c r="B2" s="13" t="s">
        <v>1</v>
      </c>
      <c r="C2" s="13" t="s">
        <v>64</v>
      </c>
      <c r="D2" s="13" t="s">
        <v>2</v>
      </c>
      <c r="E2" s="13" t="s">
        <v>3</v>
      </c>
      <c r="F2" s="14" t="s">
        <v>4</v>
      </c>
      <c r="I2" t="s">
        <v>63</v>
      </c>
      <c r="J2" t="s">
        <v>65</v>
      </c>
      <c r="K2" t="s">
        <v>66</v>
      </c>
      <c r="L2" t="s">
        <v>68</v>
      </c>
      <c r="M2" s="11" t="s">
        <v>67</v>
      </c>
      <c r="N2" t="s">
        <v>84</v>
      </c>
      <c r="O2" t="s">
        <v>87</v>
      </c>
      <c r="P2" s="28" t="s">
        <v>85</v>
      </c>
      <c r="Q2" s="32" t="s">
        <v>86</v>
      </c>
      <c r="V2" t="s">
        <v>63</v>
      </c>
      <c r="W2" t="s">
        <v>65</v>
      </c>
      <c r="X2" t="s">
        <v>66</v>
      </c>
      <c r="Y2" t="s">
        <v>68</v>
      </c>
      <c r="Z2" s="11" t="s">
        <v>67</v>
      </c>
      <c r="AA2" t="s">
        <v>87</v>
      </c>
      <c r="AB2" t="s">
        <v>84</v>
      </c>
      <c r="AC2" s="28" t="s">
        <v>85</v>
      </c>
      <c r="AD2" s="32" t="s">
        <v>86</v>
      </c>
      <c r="AE2" s="31"/>
      <c r="AF2" s="31"/>
      <c r="AG2" s="31"/>
      <c r="AH2" t="s">
        <v>63</v>
      </c>
      <c r="AI2" t="s">
        <v>65</v>
      </c>
      <c r="AJ2" t="s">
        <v>66</v>
      </c>
      <c r="AK2" t="s">
        <v>68</v>
      </c>
      <c r="AL2" s="11" t="s">
        <v>67</v>
      </c>
      <c r="AM2" t="s">
        <v>84</v>
      </c>
      <c r="AN2" t="s">
        <v>87</v>
      </c>
      <c r="AO2" s="28" t="s">
        <v>85</v>
      </c>
      <c r="AP2" s="32" t="s">
        <v>86</v>
      </c>
      <c r="AT2" t="s">
        <v>63</v>
      </c>
      <c r="AU2" t="s">
        <v>65</v>
      </c>
      <c r="AV2" t="s">
        <v>66</v>
      </c>
      <c r="AW2" t="s">
        <v>68</v>
      </c>
      <c r="AX2" s="11" t="s">
        <v>67</v>
      </c>
      <c r="AY2" t="s">
        <v>84</v>
      </c>
      <c r="AZ2" t="s">
        <v>87</v>
      </c>
      <c r="BA2" s="28" t="s">
        <v>85</v>
      </c>
      <c r="BB2" s="32" t="s">
        <v>86</v>
      </c>
      <c r="BC2" s="31"/>
      <c r="BF2" t="s">
        <v>63</v>
      </c>
      <c r="BG2" t="s">
        <v>65</v>
      </c>
      <c r="BH2" t="s">
        <v>66</v>
      </c>
      <c r="BI2" t="s">
        <v>68</v>
      </c>
      <c r="BJ2" s="11" t="s">
        <v>67</v>
      </c>
      <c r="BK2" t="s">
        <v>84</v>
      </c>
      <c r="BL2" t="s">
        <v>87</v>
      </c>
      <c r="BM2" s="28" t="s">
        <v>85</v>
      </c>
      <c r="BN2" s="32" t="s">
        <v>86</v>
      </c>
      <c r="BR2" t="s">
        <v>63</v>
      </c>
      <c r="BS2" t="s">
        <v>65</v>
      </c>
      <c r="BT2" t="s">
        <v>66</v>
      </c>
      <c r="BU2" t="s">
        <v>68</v>
      </c>
      <c r="BV2" s="11" t="s">
        <v>67</v>
      </c>
      <c r="BW2" t="s">
        <v>84</v>
      </c>
      <c r="BX2" t="s">
        <v>87</v>
      </c>
      <c r="BY2" s="28" t="s">
        <v>85</v>
      </c>
      <c r="BZ2" s="32" t="s">
        <v>86</v>
      </c>
      <c r="CA2" t="s">
        <v>95</v>
      </c>
    </row>
    <row r="3" spans="1:79" ht="18" thickBot="1" x14ac:dyDescent="0.25">
      <c r="A3" s="15">
        <v>1</v>
      </c>
      <c r="B3" t="s">
        <v>5</v>
      </c>
      <c r="C3">
        <v>1.4</v>
      </c>
      <c r="D3">
        <v>5</v>
      </c>
      <c r="E3">
        <v>0.5</v>
      </c>
      <c r="F3" s="16">
        <v>15.9</v>
      </c>
      <c r="I3">
        <f t="shared" ref="I3:I34" si="0">2*((E3*TAN(RADIANS($C$60)))/($C$64*$C$63))^(3/7)</f>
        <v>1.2041312711633529</v>
      </c>
      <c r="J3">
        <f>PEARSON(C3:C57,I3:I57)</f>
        <v>0.94807468914387716</v>
      </c>
      <c r="K3">
        <f t="shared" ref="K3:K34" si="1">((I3-C3)/C3)*100</f>
        <v>-13.990623488331927</v>
      </c>
      <c r="L3">
        <f t="shared" ref="L3:L34" si="2">ABS((I3-C3)/C3)</f>
        <v>0.13990623488331927</v>
      </c>
      <c r="M3" s="11">
        <f>AVERAGE(L3:L8)*100</f>
        <v>5.7267474197380022</v>
      </c>
      <c r="N3">
        <f xml:space="preserve"> -169.1 + 722.4*SIN(RADIANS($C$60)) + 346.8*(I3/D3) - 20.7*$C$61 - 79.8*P3- 370.1*SIN(RADIANS($C$60))*(I3/D3) + 18.8*SIN(RADIANS($C$60))*$C$61+ 75.1*SIN(RADIANS($C$60))*P3 + 9.2*(I3/D3)*$C$61 + 102.4*(I3/D3)*P3 - 10.4*$C$61*P3 - 590.9*(SIN(RADIANS($C$60)))^2 - 161*(I3/D3)^2 + 1.6*($C$61^2) - 20.4*(P3^2)</f>
        <v>28.559255040262762</v>
      </c>
      <c r="O3">
        <f t="shared" ref="O3:O34" si="3">ABS(N3)</f>
        <v>28.559255040262762</v>
      </c>
      <c r="P3" s="29">
        <f>Q3*(E3^(1/2))/(9.81*D3)^(3/4)</f>
        <v>0.17640121996448929</v>
      </c>
      <c r="Q3" s="29">
        <f t="shared" ref="Q3:Q34" si="4">5*3.14/(3*I3^(2/3))</f>
        <v>4.6237659338818355</v>
      </c>
      <c r="V3">
        <f t="shared" ref="V3:V34" si="5">((14.4*E3*TAN(RADIANS($C$60)))/($C$65*$C$61*(1-$C$62^3)))^(3/7)</f>
        <v>1.1859866150876985</v>
      </c>
      <c r="W3">
        <f>PEARSON(V3:V57,C3:C57)</f>
        <v>0.94807468914387738</v>
      </c>
      <c r="X3">
        <f t="shared" ref="X3:X50" si="6">((V3-C3)/C3)*100</f>
        <v>-15.286670350878669</v>
      </c>
      <c r="Y3">
        <f t="shared" ref="Y3:Y50" si="7">ABS((V3-C3)/C3)</f>
        <v>0.1528667035087867</v>
      </c>
      <c r="Z3" s="11">
        <f>AVERAGE(Y3:Y8)*100</f>
        <v>5.9408980055510066</v>
      </c>
      <c r="AA3">
        <f>ABS(AB3)</f>
        <v>27.799334342713539</v>
      </c>
      <c r="AB3">
        <f xml:space="preserve"> -169.1 + 722.4*SIN(RADIANS($C$60)) + 346.8*(V3/D3) - 20.7*$C$61 - 79.8*AC3- 370.1*SIN(RADIANS($C$60))*(V3/D3) + 18.8*SIN(RADIANS($C$60))*$C$61+ 75.1*SIN(RADIANS($C$60))*AC3 + 9.2*(V3/D3)*$C$61 + 102.4*(V3/D3)*AC3 - 10.4*$C$61*AC3 - 590.9*(SIN(RADIANS($C$60)))^2 - 161*(V3/D3)^2 + 1.6*($C$61^2) - 20.4*(AC3^2)</f>
        <v>27.799334342713539</v>
      </c>
      <c r="AC3" s="29">
        <f t="shared" ref="AC3:AC34" si="8">AD3*(E3^(1/2))/(9.81*D3)^(3/4)</f>
        <v>0.17819586248324532</v>
      </c>
      <c r="AD3" s="29">
        <f t="shared" ref="AD3:AD34" si="9">5*3.14/(3*V3^(2/3))</f>
        <v>4.6708064642329887</v>
      </c>
      <c r="AH3">
        <f t="shared" ref="AH3:AH34" si="10">1.61*E3^(3/7)</f>
        <v>1.1962254027552435</v>
      </c>
      <c r="AI3">
        <f>PEARSON(C3:C57,AH3:AH57)</f>
        <v>0.94807468914387716</v>
      </c>
      <c r="AJ3">
        <f t="shared" ref="AJ3:AJ34" si="11">((AH3-C3)/C3)*100</f>
        <v>-14.555328374625462</v>
      </c>
      <c r="AK3">
        <f t="shared" ref="AK3:AK34" si="12">ABS((AH3-C3)/C3)</f>
        <v>0.14555328374625462</v>
      </c>
      <c r="AL3" s="11">
        <f>AVERAGE(AK3:AK8)*100</f>
        <v>5.6891477720989281</v>
      </c>
      <c r="AM3">
        <f xml:space="preserve"> -169.1 + 722.4*SIN(RADIANS($C$60)) + 346.8*(AH3/D3) - 20.7*$C$61 - 79.8*AO3- 370.1*SIN(RADIANS($C$60))*(AH3/D3) + 18.8*SIN(RADIANS($C$60))*$C$61+ 75.1*SIN(RADIANS($C$60))*AO3 + 9.2*(AH3/D3)*$C$61 + 102.4*(AH3/D3)*AO3 - 10.4*$C$61*AO3 - 590.9*(SIN(RADIANS($C$60)))^2 - 161*(AH3/D3)^2 + 1.6*($C$61^2) - 20.4*(AO3^2)</f>
        <v>28.229214789084789</v>
      </c>
      <c r="AN3">
        <f t="shared" ref="AN3:AN34" si="13">ABS(AM3)</f>
        <v>28.229214789084789</v>
      </c>
      <c r="AO3" s="29">
        <f t="shared" ref="AO3:AO34" si="14">AP3*(E3^(1/2))/(9.81*D3)^(3/4)</f>
        <v>0.1771775915767739</v>
      </c>
      <c r="AP3" s="29">
        <f t="shared" ref="AP3:AP34" si="15">5*3.14/(3*AH3^(2/3))</f>
        <v>4.6441159099967235</v>
      </c>
      <c r="AS3" s="9"/>
      <c r="AT3">
        <v>1.2192000000000001</v>
      </c>
      <c r="AU3">
        <f>PEARSON(C3:C57,AT3:AT57)</f>
        <v>0.94777504943988133</v>
      </c>
      <c r="AV3">
        <f t="shared" ref="AV3:AV34" si="16">((AT3-C3)/C3)*100</f>
        <v>-12.914285714285704</v>
      </c>
      <c r="AW3">
        <f>ABS((AT3-$C$3)/$C$3)</f>
        <v>0.12914285714285703</v>
      </c>
      <c r="AX3" s="11">
        <f>AVERAGE(AW3:AW8)*100</f>
        <v>5.8446130952380901</v>
      </c>
      <c r="AY3">
        <f xml:space="preserve"> -169.1 + 722.4*SIN(RADIANS($C$60)) + 346.8*(AT3/D3) - 20.7*$C$61 - 79.8*BA3- 370.1*SIN(RADIANS($C$60))*(AT3/D3) + 18.8*SIN(RADIANS($C$60))*$C$61+ 75.1*SIN(RADIANS($C$60))*BA3 + 9.2*(AT3/D3)*$C$61 + 102.4*(AT3/D3)*BA3 - 10.4*$C$61*BA3 - 590.9*(SIN(RADIANS($C$60)))^2 - 161*(AT3/D3)^2 + 1.6*($C$61^2) - 20.4*(BA3^2)</f>
        <v>29.183809984170395</v>
      </c>
      <c r="AZ3">
        <f t="shared" ref="AZ3:AZ34" si="17">ABS(AY3)</f>
        <v>29.183809984170395</v>
      </c>
      <c r="BA3" s="29">
        <f t="shared" ref="BA3:BA34" si="18">BB3*(E3^(1/2))/(9.81*D3)^(3/4)</f>
        <v>0.17494471952289045</v>
      </c>
      <c r="BB3" s="29">
        <f t="shared" ref="BB3:BB34" si="19">5*3.14/(3*AT3^(2/3))</f>
        <v>4.5855886631922997</v>
      </c>
      <c r="BF3">
        <v>1.1700999999999999</v>
      </c>
      <c r="BG3">
        <f>PEARSON(C3:C57,BF3:BF57)</f>
        <v>0.94777833611247897</v>
      </c>
      <c r="BH3">
        <f t="shared" ref="BH3:BH34" si="20">((BF3-C3)/C3)*100</f>
        <v>-16.421428571428574</v>
      </c>
      <c r="BI3">
        <f t="shared" ref="BI3:BI34" si="21">ABS((BF3-C3)/C3)</f>
        <v>0.16421428571428573</v>
      </c>
      <c r="BJ3" s="11">
        <f>AVERAGE(BI3:BI8)*100</f>
        <v>6.7109920634920659</v>
      </c>
      <c r="BK3">
        <f xml:space="preserve"> -169.1 + 722.4*SIN(RADIANS($C$60)) + 346.8*(BF3/D3) - 20.7*$C$61 - 79.8*BM3- 370.1*SIN(RADIANS($C$60))*(BF3/D3) + 18.8*SIN(RADIANS($C$60))*$C$61+ 75.1*SIN(RADIANS($C$60))*BM3 + 9.2*(BF3/D3)*$C$61 + 102.4*(BF3/D3)*BM3 - 10.4*$C$61*BM3 - 590.9*(SIN(RADIANS($C$60)))^2 - 161*(BF3/D3)^2 + 1.6*($C$61^2) - 20.4*(BM3^2)</f>
        <v>27.126781776252137</v>
      </c>
      <c r="BL3">
        <f t="shared" ref="BL3:BL34" si="22">ABS(BK3)</f>
        <v>27.126781776252137</v>
      </c>
      <c r="BM3" s="29">
        <f t="shared" ref="BM3:BM34" si="23">BN3*(E3^(1/2))/(9.81*D3)^(3/4)</f>
        <v>0.17980516165509422</v>
      </c>
      <c r="BN3" s="29">
        <f t="shared" ref="BN3:BN34" si="24">5*3.14/(3*BF3^(2/3))</f>
        <v>4.7129888408045177</v>
      </c>
      <c r="BR3">
        <v>1.3445</v>
      </c>
      <c r="BS3">
        <f>PEARSON(C3:C57,BR3:BR57)</f>
        <v>0.87438355664993617</v>
      </c>
      <c r="BT3">
        <f>((BR3-C3)/C3)*100</f>
        <v>-3.9642857142857064</v>
      </c>
      <c r="BU3">
        <f>ABS((BR3-C3)/C3)</f>
        <v>3.9642857142857063E-2</v>
      </c>
      <c r="BV3" s="11">
        <f>AVERAGE(BU3:BU8)*100</f>
        <v>10.504583333333329</v>
      </c>
      <c r="BW3">
        <f xml:space="preserve"> -169.1 + 722.4*SIN(RADIANS($C$60)) + 346.8*(BR3/D3) - 20.7*$C$61 - 79.8*BY3- 370.1*SIN(RADIANS($C$60))*(BR3/D3) + 18.8*SIN(RADIANS($C$60))*$C$61+ 75.1*SIN(RADIANS($C$60))*BY3 + 9.2*(BR3/D3)*$C$61 + 102.4*(BR3/D3)*BY3 - 10.4*$C$61*BY3 - 590.9*(SIN(RADIANS($C$60)))^2 - 161*(BR3/D3)^2 + 1.6*($C$61^2) - 20.4*(BY3^2)</f>
        <v>27.066998794261412</v>
      </c>
      <c r="BX3">
        <f t="shared" ref="BX3:BX57" si="25">ABS(BW3)</f>
        <v>27.066998794261412</v>
      </c>
      <c r="BY3" s="29">
        <f>BZ3*(C3^(1/2))/(9.81*D3)^(3/4)</f>
        <v>0.27425588304478188</v>
      </c>
      <c r="BZ3" s="29">
        <f>5*3.14/(3*BR3^(2/3))</f>
        <v>4.2960684587162659</v>
      </c>
      <c r="CA3">
        <v>4523</v>
      </c>
    </row>
    <row r="4" spans="1:79" ht="18" thickBot="1" x14ac:dyDescent="0.25">
      <c r="A4" s="15">
        <v>2</v>
      </c>
      <c r="B4" t="s">
        <v>6</v>
      </c>
      <c r="C4">
        <v>1.4</v>
      </c>
      <c r="D4">
        <v>5.3</v>
      </c>
      <c r="E4">
        <v>0.6</v>
      </c>
      <c r="F4" s="16">
        <v>19</v>
      </c>
      <c r="I4">
        <f t="shared" si="0"/>
        <v>1.3019930166336549</v>
      </c>
      <c r="K4">
        <f t="shared" si="1"/>
        <v>-7.0004988118817906</v>
      </c>
      <c r="L4">
        <f t="shared" si="2"/>
        <v>7.0004988118817904E-2</v>
      </c>
      <c r="N4">
        <f t="shared" ref="N4:N57" si="26" xml:space="preserve"> -169.1 + 722.4*SIN(RADIANS($C$60)) + 346.8*(I4/D4) - 20.7*$C$61 - 79.8*P4- 370.1*SIN(RADIANS($C$60))*(I4/D4) + 18.8*SIN(RADIANS($C$60))*$C$61+ 75.1*SIN(RADIANS($C$60))*P4 + 9.2*(I4/D4)*$C$61 + 102.4*(I4/D4)*P4 - 10.4*$C$61*P4 - 590.9*(SIN(RADIANS($C$60)))^2 - 161*(I4/D4)^2 + 1.6*($C$61^2) - 20.4*(P4^2)</f>
        <v>29.460309021171746</v>
      </c>
      <c r="O4">
        <f t="shared" si="3"/>
        <v>29.460309021171746</v>
      </c>
      <c r="P4" s="29">
        <f t="shared" ref="P4:P34" si="27">Q4*(E4^(1/2))/(9.81*D4)^(3/4)</f>
        <v>0.17558588271040645</v>
      </c>
      <c r="Q4" s="29">
        <f>5*3.14/(3*I4^(2/3))</f>
        <v>4.3890712172721891</v>
      </c>
      <c r="V4">
        <f t="shared" si="5"/>
        <v>1.2823737142656519</v>
      </c>
      <c r="X4">
        <f t="shared" si="6"/>
        <v>-8.4018775524534259</v>
      </c>
      <c r="Y4">
        <f t="shared" si="7"/>
        <v>8.4018775524534267E-2</v>
      </c>
      <c r="AA4">
        <f t="shared" ref="AA4:AA57" si="28">ABS(AB4)</f>
        <v>28.695011228366788</v>
      </c>
      <c r="AB4">
        <f t="shared" ref="AB4:AB34" si="29" xml:space="preserve"> -169.1 + 722.4*SIN(RADIANS($C$60)) + 346.8*(V4/D4) - 20.7*$C$61 - 79.8*AC4- 370.1*SIN(RADIANS($C$60))*(V4/D4) + 18.8*SIN(RADIANS($C$60))*$C$61+ 75.1*SIN(RADIANS($C$60))*AC4 + 9.2*(V4/D4)*$C$61 + 102.4*(V4/D4)*AC4 - 10.4*$C$61*AC4 - 590.9*(SIN(RADIANS($C$60)))^2 - 161*(V4/D4)^2 + 1.6*($C$61^2) - 20.4*(AC4^2)</f>
        <v>28.695011228366788</v>
      </c>
      <c r="AC4" s="29">
        <f t="shared" si="8"/>
        <v>0.17737223028140878</v>
      </c>
      <c r="AD4" s="29">
        <f t="shared" si="9"/>
        <v>4.4337240480516513</v>
      </c>
      <c r="AH4">
        <f t="shared" si="10"/>
        <v>1.2934446251880627</v>
      </c>
      <c r="AJ4">
        <f t="shared" si="11"/>
        <v>-7.6110982008526591</v>
      </c>
      <c r="AK4">
        <f t="shared" si="12"/>
        <v>7.611098200852659E-2</v>
      </c>
      <c r="AM4">
        <f t="shared" ref="AM4:AM34" si="30" xml:space="preserve"> -169.1 + 722.4*SIN(RADIANS($C$60)) + 346.8*(AH4/D4) - 20.7*$C$61 - 79.8*AO4- 370.1*SIN(RADIANS($C$60))*(AH4/D4) + 18.8*SIN(RADIANS($C$60))*$C$61+ 75.1*SIN(RADIANS($C$60))*AO4 + 9.2*(AH4/D4)*$C$61 + 102.4*(AH4/D4)*AO4 - 10.4*$C$61*AO4 - 590.9*(SIN(RADIANS($C$60)))^2 - 161*(AH4/D4)^2 + 1.6*($C$61^2) - 20.4*(AO4^2)</f>
        <v>29.127944792138887</v>
      </c>
      <c r="AN4">
        <f t="shared" si="13"/>
        <v>29.127944792138887</v>
      </c>
      <c r="AO4" s="29">
        <f t="shared" si="14"/>
        <v>0.17635866588549862</v>
      </c>
      <c r="AP4" s="29">
        <f t="shared" si="15"/>
        <v>4.408388262234074</v>
      </c>
      <c r="AS4" s="9"/>
      <c r="AT4">
        <v>1.3187</v>
      </c>
      <c r="AV4">
        <f t="shared" si="16"/>
        <v>-5.8071428571428525</v>
      </c>
      <c r="AW4">
        <f>ABS((AT4-$C$4)/$C$4)</f>
        <v>5.8071428571428524E-2</v>
      </c>
      <c r="AY4">
        <f t="shared" ref="AY4:AY34" si="31" xml:space="preserve"> -169.1 + 722.4*SIN(RADIANS($C$60)) + 346.8*(AT4/D4) - 20.7*$C$61 - 79.8*BA4- 370.1*SIN(RADIANS($C$60))*(AT4/D4) + 18.8*SIN(RADIANS($C$60))*$C$61+ 75.1*SIN(RADIANS($C$60))*BA4 + 9.2*(AT4/D4)*$C$61 + 102.4*(AT4/D4)*BA4 - 10.4*$C$61*BA4 - 590.9*(SIN(RADIANS($C$60)))^2 - 161*(AT4/D4)^2 + 1.6*($C$61^2) - 20.4*(BA4^2)</f>
        <v>30.105098946633465</v>
      </c>
      <c r="AZ4">
        <f t="shared" si="17"/>
        <v>30.105098946633465</v>
      </c>
      <c r="BA4" s="29">
        <f t="shared" si="18"/>
        <v>0.17409970197389546</v>
      </c>
      <c r="BB4" s="29">
        <f t="shared" si="19"/>
        <v>4.3519215729295224</v>
      </c>
      <c r="BF4">
        <v>1.2657</v>
      </c>
      <c r="BH4">
        <f t="shared" si="20"/>
        <v>-9.5928571428571328</v>
      </c>
      <c r="BI4">
        <f t="shared" si="21"/>
        <v>9.5928571428571335E-2</v>
      </c>
      <c r="BK4">
        <f t="shared" ref="BK4:BK34" si="32" xml:space="preserve"> -169.1 + 722.4*SIN(RADIANS($C$60)) + 346.8*(BF4/D4) - 20.7*$C$61 - 79.8*BM4- 370.1*SIN(RADIANS($C$60))*(BF4/D4) + 18.8*SIN(RADIANS($C$60))*$C$61+ 75.1*SIN(RADIANS($C$60))*BM4 + 9.2*(BF4/D4)*$C$61 + 102.4*(BF4/D4)*BM4 - 10.4*$C$61*BM4 - 590.9*(SIN(RADIANS($C$60)))^2 - 161*(BF4/D4)^2 + 1.6*($C$61^2) - 20.4*(BM4^2)</f>
        <v>28.037599538933705</v>
      </c>
      <c r="BL4">
        <f t="shared" si="22"/>
        <v>28.037599538933705</v>
      </c>
      <c r="BM4" s="29">
        <f t="shared" si="23"/>
        <v>0.17892657347604266</v>
      </c>
      <c r="BN4" s="29">
        <f t="shared" si="24"/>
        <v>4.4725775303021704</v>
      </c>
      <c r="BR4">
        <v>1.4543999999999999</v>
      </c>
      <c r="BT4">
        <f t="shared" ref="BT4:BT57" si="33">((BR4-C4)/C4)*100</f>
        <v>3.8857142857142861</v>
      </c>
      <c r="BU4">
        <f t="shared" ref="BU4:BU57" si="34">ABS((BR4-C4)/C4)</f>
        <v>3.8857142857142861E-2</v>
      </c>
      <c r="BW4">
        <f t="shared" ref="BW4:BW57" si="35" xml:space="preserve"> -169.1 + 722.4*SIN(RADIANS($C$60)) + 346.8*(BR4/D4) - 20.7*$C$61 - 79.8*BY4- 370.1*SIN(RADIANS($C$60))*(BR4/D4) + 18.8*SIN(RADIANS($C$60))*$C$61+ 75.1*SIN(RADIANS($C$60))*BY4 + 9.2*(BR4/D4)*$C$61 + 102.4*(BR4/D4)*BY4 - 10.4*$C$61*BY4 - 590.9*(SIN(RADIANS($C$60)))^2 - 161*(BR4/D4)^2 + 1.6*($C$61^2) - 20.4*(BY4^2)</f>
        <v>29.683956712130232</v>
      </c>
      <c r="BX4">
        <f t="shared" si="25"/>
        <v>29.683956712130232</v>
      </c>
      <c r="BY4" s="29">
        <f t="shared" ref="BY4:BY57" si="36">BZ4*(C4^(1/2))/(9.81*D4)^(3/4)</f>
        <v>0.24913104356770865</v>
      </c>
      <c r="BZ4" s="29">
        <f t="shared" ref="BZ4:BZ57" si="37">5*3.14/(3*BR4^(2/3))</f>
        <v>4.0768289199832228</v>
      </c>
      <c r="CA4">
        <v>4250</v>
      </c>
    </row>
    <row r="5" spans="1:79" ht="18" thickBot="1" x14ac:dyDescent="0.25">
      <c r="A5" s="15">
        <v>3</v>
      </c>
      <c r="B5" t="s">
        <v>7</v>
      </c>
      <c r="C5">
        <v>1.5</v>
      </c>
      <c r="D5">
        <v>3</v>
      </c>
      <c r="E5">
        <v>1</v>
      </c>
      <c r="F5" s="16">
        <v>21</v>
      </c>
      <c r="I5">
        <f t="shared" si="0"/>
        <v>1.6206405098134007</v>
      </c>
      <c r="K5">
        <f t="shared" si="1"/>
        <v>8.0427006542267137</v>
      </c>
      <c r="L5">
        <f t="shared" si="2"/>
        <v>8.0427006542267129E-2</v>
      </c>
      <c r="M5" s="10" t="s">
        <v>75</v>
      </c>
      <c r="N5">
        <f t="shared" si="26"/>
        <v>62.289266664922799</v>
      </c>
      <c r="O5">
        <f t="shared" si="3"/>
        <v>62.289266664922799</v>
      </c>
      <c r="P5" s="29">
        <f t="shared" si="27"/>
        <v>0.30018886181512228</v>
      </c>
      <c r="Q5" s="29">
        <f t="shared" si="4"/>
        <v>3.7930386734669437</v>
      </c>
      <c r="V5">
        <f t="shared" si="5"/>
        <v>1.5962196137059292</v>
      </c>
      <c r="X5">
        <f t="shared" si="6"/>
        <v>6.4146409137286158</v>
      </c>
      <c r="Y5">
        <f t="shared" si="7"/>
        <v>6.4146409137286156E-2</v>
      </c>
      <c r="Z5" t="s">
        <v>75</v>
      </c>
      <c r="AA5">
        <f t="shared" si="28"/>
        <v>61.400947871954195</v>
      </c>
      <c r="AB5">
        <f t="shared" si="29"/>
        <v>61.400947871954195</v>
      </c>
      <c r="AC5" s="29">
        <f t="shared" si="8"/>
        <v>0.3032428752464289</v>
      </c>
      <c r="AD5" s="29">
        <f t="shared" si="9"/>
        <v>3.831627683679347</v>
      </c>
      <c r="AH5">
        <f t="shared" si="10"/>
        <v>1.61</v>
      </c>
      <c r="AJ5">
        <f t="shared" si="11"/>
        <v>7.3333333333333401</v>
      </c>
      <c r="AK5">
        <f t="shared" si="12"/>
        <v>7.3333333333333403E-2</v>
      </c>
      <c r="AL5" s="10" t="s">
        <v>75</v>
      </c>
      <c r="AM5">
        <f t="shared" si="30"/>
        <v>61.90589180430954</v>
      </c>
      <c r="AN5">
        <f t="shared" si="13"/>
        <v>61.90589180430954</v>
      </c>
      <c r="AO5" s="29">
        <f t="shared" si="14"/>
        <v>0.30151004378134794</v>
      </c>
      <c r="AP5" s="29">
        <f t="shared" si="15"/>
        <v>3.8097324783678976</v>
      </c>
      <c r="AS5" s="9"/>
      <c r="AT5">
        <v>1.6431</v>
      </c>
      <c r="AV5">
        <f t="shared" si="16"/>
        <v>9.5399999999999991</v>
      </c>
      <c r="AW5">
        <f t="shared" ref="AW5:AW36" si="38">ABS((AT5-C5)/C5)</f>
        <v>9.5399999999999999E-2</v>
      </c>
      <c r="AX5" s="10" t="s">
        <v>75</v>
      </c>
      <c r="AY5">
        <f t="shared" si="31"/>
        <v>63.079967757011431</v>
      </c>
      <c r="AZ5">
        <f t="shared" si="17"/>
        <v>63.079967757011431</v>
      </c>
      <c r="BA5" s="29">
        <f t="shared" si="18"/>
        <v>0.2974470759916093</v>
      </c>
      <c r="BB5" s="29">
        <f t="shared" si="19"/>
        <v>3.7583948175954589</v>
      </c>
      <c r="BF5">
        <v>1.5769</v>
      </c>
      <c r="BH5">
        <f t="shared" si="20"/>
        <v>5.1266666666666652</v>
      </c>
      <c r="BI5">
        <f t="shared" si="21"/>
        <v>5.1266666666666648E-2</v>
      </c>
      <c r="BJ5" s="10" t="s">
        <v>75</v>
      </c>
      <c r="BK5">
        <f t="shared" si="32"/>
        <v>60.676882862672713</v>
      </c>
      <c r="BL5">
        <f t="shared" si="22"/>
        <v>60.676882862672713</v>
      </c>
      <c r="BM5" s="29">
        <f t="shared" si="23"/>
        <v>0.30571466043994922</v>
      </c>
      <c r="BN5" s="29">
        <f t="shared" si="24"/>
        <v>3.8628599445128611</v>
      </c>
      <c r="BR5">
        <v>1.8126</v>
      </c>
      <c r="BT5">
        <f t="shared" si="33"/>
        <v>20.84</v>
      </c>
      <c r="BU5">
        <f>ABS((BR5-C5)/C5)</f>
        <v>0.2084</v>
      </c>
      <c r="BV5" s="10" t="s">
        <v>75</v>
      </c>
      <c r="BW5">
        <f t="shared" si="35"/>
        <v>66.153666763456386</v>
      </c>
      <c r="BX5">
        <f t="shared" si="25"/>
        <v>66.153666763456386</v>
      </c>
      <c r="BY5" s="29">
        <f t="shared" si="36"/>
        <v>0.34121649184395247</v>
      </c>
      <c r="BZ5" s="29">
        <f t="shared" si="37"/>
        <v>3.520278965129866</v>
      </c>
      <c r="CA5">
        <v>16564</v>
      </c>
    </row>
    <row r="6" spans="1:79" ht="18" thickBot="1" x14ac:dyDescent="0.25">
      <c r="A6" s="15">
        <v>4</v>
      </c>
      <c r="B6" t="s">
        <v>8</v>
      </c>
      <c r="C6">
        <v>1.6</v>
      </c>
      <c r="D6">
        <v>3.16</v>
      </c>
      <c r="E6">
        <v>1</v>
      </c>
      <c r="F6" s="16">
        <v>21</v>
      </c>
      <c r="I6">
        <f t="shared" si="0"/>
        <v>1.6206405098134007</v>
      </c>
      <c r="K6">
        <f t="shared" si="1"/>
        <v>1.2900318633375374</v>
      </c>
      <c r="L6">
        <f t="shared" si="2"/>
        <v>1.2900318633375374E-2</v>
      </c>
      <c r="M6" s="10">
        <f>AVERAGEA(L51:L57)*100</f>
        <v>23.480105495363667</v>
      </c>
      <c r="N6">
        <f t="shared" si="26"/>
        <v>60.123418168731533</v>
      </c>
      <c r="O6">
        <f t="shared" si="3"/>
        <v>60.123418168731533</v>
      </c>
      <c r="P6" s="29">
        <f t="shared" si="27"/>
        <v>0.28871556859504638</v>
      </c>
      <c r="Q6" s="29">
        <f t="shared" si="4"/>
        <v>3.7930386734669437</v>
      </c>
      <c r="V6">
        <f t="shared" si="5"/>
        <v>1.5962196137059292</v>
      </c>
      <c r="X6">
        <f t="shared" si="6"/>
        <v>-0.23627414337942798</v>
      </c>
      <c r="Y6">
        <f t="shared" si="7"/>
        <v>2.3627414337942798E-3</v>
      </c>
      <c r="Z6" s="10">
        <f>AVERAGEA(Y51:Y57)*100</f>
        <v>23.772091665903794</v>
      </c>
      <c r="AA6">
        <f t="shared" si="28"/>
        <v>59.213340400064823</v>
      </c>
      <c r="AB6">
        <f t="shared" si="29"/>
        <v>59.213340400064823</v>
      </c>
      <c r="AC6" s="29">
        <f t="shared" si="8"/>
        <v>0.29165285687078407</v>
      </c>
      <c r="AD6" s="29">
        <f t="shared" si="9"/>
        <v>3.831627683679347</v>
      </c>
      <c r="AH6">
        <f t="shared" si="10"/>
        <v>1.61</v>
      </c>
      <c r="AJ6">
        <f t="shared" si="11"/>
        <v>0.62500000000000056</v>
      </c>
      <c r="AK6">
        <f t="shared" si="12"/>
        <v>6.2500000000000056E-3</v>
      </c>
      <c r="AL6" s="10">
        <f>AVERAGEA(AK51:AK57)*100</f>
        <v>23.607327760236206</v>
      </c>
      <c r="AM6">
        <f t="shared" si="30"/>
        <v>59.730252341934843</v>
      </c>
      <c r="AN6">
        <f t="shared" si="13"/>
        <v>59.730252341934843</v>
      </c>
      <c r="AO6" s="29">
        <f t="shared" si="14"/>
        <v>0.28998625465678074</v>
      </c>
      <c r="AP6" s="29">
        <f t="shared" si="15"/>
        <v>3.8097324783678976</v>
      </c>
      <c r="AS6" s="9"/>
      <c r="AT6">
        <v>1.6431</v>
      </c>
      <c r="AV6">
        <f t="shared" si="16"/>
        <v>2.6937499999999948</v>
      </c>
      <c r="AW6">
        <f t="shared" si="38"/>
        <v>2.6937499999999948E-2</v>
      </c>
      <c r="AX6" s="10">
        <f>AVERAGEA(AW51:AW57)*100</f>
        <v>25.286454548430378</v>
      </c>
      <c r="AY6">
        <f t="shared" si="31"/>
        <v>60.936352159658625</v>
      </c>
      <c r="AZ6">
        <f t="shared" si="17"/>
        <v>60.936352159658625</v>
      </c>
      <c r="BA6" s="29">
        <f t="shared" si="18"/>
        <v>0.28607857451000634</v>
      </c>
      <c r="BB6" s="29">
        <f t="shared" si="19"/>
        <v>3.7583948175954589</v>
      </c>
      <c r="BF6">
        <v>1.5769</v>
      </c>
      <c r="BH6">
        <f t="shared" si="20"/>
        <v>-1.4437500000000076</v>
      </c>
      <c r="BI6">
        <f t="shared" si="21"/>
        <v>1.4437500000000075E-2</v>
      </c>
      <c r="BJ6" s="10">
        <f>AVERAGEA(BI51:BI57)*100</f>
        <v>25.963699941958897</v>
      </c>
      <c r="BK6">
        <f t="shared" si="32"/>
        <v>58.473855377182524</v>
      </c>
      <c r="BL6">
        <f t="shared" si="22"/>
        <v>58.473855377182524</v>
      </c>
      <c r="BM6" s="29">
        <f t="shared" si="23"/>
        <v>0.2940301698172969</v>
      </c>
      <c r="BN6" s="29">
        <f t="shared" si="24"/>
        <v>3.8628599445128611</v>
      </c>
      <c r="BR6">
        <v>1.8126</v>
      </c>
      <c r="BT6">
        <f t="shared" si="33"/>
        <v>13.287499999999994</v>
      </c>
      <c r="BU6">
        <f t="shared" si="34"/>
        <v>0.13287499999999994</v>
      </c>
      <c r="BV6" s="10">
        <f>AVERAGEA(BU51:BU57)*100</f>
        <v>100</v>
      </c>
      <c r="BW6">
        <f t="shared" si="35"/>
        <v>63.760091359740848</v>
      </c>
      <c r="BX6">
        <f t="shared" si="25"/>
        <v>63.760091359740848</v>
      </c>
      <c r="BY6" s="29">
        <f t="shared" si="36"/>
        <v>0.33893779862060225</v>
      </c>
      <c r="BZ6" s="29">
        <f t="shared" si="37"/>
        <v>3.520278965129866</v>
      </c>
      <c r="CA6">
        <v>6044</v>
      </c>
    </row>
    <row r="7" spans="1:79" ht="18" thickBot="1" x14ac:dyDescent="0.25">
      <c r="A7" s="15">
        <v>5</v>
      </c>
      <c r="B7" t="s">
        <v>9</v>
      </c>
      <c r="C7">
        <v>1.6</v>
      </c>
      <c r="D7">
        <v>1.05</v>
      </c>
      <c r="E7">
        <v>0.99</v>
      </c>
      <c r="F7" s="16">
        <v>7.3</v>
      </c>
      <c r="I7">
        <f t="shared" si="0"/>
        <v>1.6136749584299814</v>
      </c>
      <c r="K7">
        <f t="shared" si="1"/>
        <v>0.85468490187383395</v>
      </c>
      <c r="L7">
        <f t="shared" si="2"/>
        <v>8.5468490187383395E-3</v>
      </c>
      <c r="N7">
        <f t="shared" si="26"/>
        <v>14.289331383501006</v>
      </c>
      <c r="O7">
        <f t="shared" si="3"/>
        <v>14.289331383501006</v>
      </c>
      <c r="P7" s="29">
        <f t="shared" si="27"/>
        <v>0.65827630917446789</v>
      </c>
      <c r="Q7" s="29">
        <f t="shared" si="4"/>
        <v>3.8039461300791033</v>
      </c>
      <c r="V7">
        <f t="shared" si="5"/>
        <v>1.5893590239137054</v>
      </c>
      <c r="X7">
        <f t="shared" si="6"/>
        <v>-0.66506100539341639</v>
      </c>
      <c r="Y7">
        <f t="shared" si="7"/>
        <v>6.6506100539341639E-3</v>
      </c>
      <c r="AA7">
        <f t="shared" si="28"/>
        <v>18.944559683061421</v>
      </c>
      <c r="AB7">
        <f t="shared" si="29"/>
        <v>18.944559683061421</v>
      </c>
      <c r="AC7" s="29">
        <f t="shared" si="8"/>
        <v>0.66497337540661827</v>
      </c>
      <c r="AD7" s="29">
        <f t="shared" si="9"/>
        <v>3.8426461088290909</v>
      </c>
      <c r="AH7">
        <f t="shared" si="10"/>
        <v>1.6030801817803531</v>
      </c>
      <c r="AJ7">
        <f t="shared" si="11"/>
        <v>0.19251136127206026</v>
      </c>
      <c r="AK7">
        <f t="shared" si="12"/>
        <v>1.9251136127206026E-3</v>
      </c>
      <c r="AM7">
        <f t="shared" si="30"/>
        <v>16.342067220405529</v>
      </c>
      <c r="AN7">
        <f t="shared" si="13"/>
        <v>16.342067220405529</v>
      </c>
      <c r="AO7" s="29">
        <f t="shared" si="14"/>
        <v>0.6611734945770712</v>
      </c>
      <c r="AP7" s="29">
        <f t="shared" si="15"/>
        <v>3.8206879405419096</v>
      </c>
      <c r="AS7" s="9"/>
      <c r="AT7">
        <v>1.6359999999999999</v>
      </c>
      <c r="AV7">
        <f t="shared" si="16"/>
        <v>2.249999999999988</v>
      </c>
      <c r="AW7">
        <f t="shared" si="38"/>
        <v>2.2499999999999881E-2</v>
      </c>
      <c r="AY7">
        <f t="shared" si="31"/>
        <v>9.8409498783092353</v>
      </c>
      <c r="AZ7">
        <f t="shared" si="17"/>
        <v>9.8409498783092353</v>
      </c>
      <c r="BA7" s="29">
        <f t="shared" si="18"/>
        <v>0.65227399691088328</v>
      </c>
      <c r="BB7" s="29">
        <f t="shared" si="19"/>
        <v>3.7692608889601833</v>
      </c>
      <c r="BF7">
        <v>1.5701000000000001</v>
      </c>
      <c r="BH7">
        <f t="shared" si="20"/>
        <v>-1.8687500000000024</v>
      </c>
      <c r="BI7">
        <f t="shared" si="21"/>
        <v>1.8687500000000024E-2</v>
      </c>
      <c r="BK7">
        <f t="shared" si="32"/>
        <v>22.49051494738945</v>
      </c>
      <c r="BL7">
        <f t="shared" si="22"/>
        <v>22.49051494738945</v>
      </c>
      <c r="BM7" s="29">
        <f t="shared" si="23"/>
        <v>0.67040007789874956</v>
      </c>
      <c r="BN7" s="29">
        <f t="shared" si="24"/>
        <v>3.8740051045218284</v>
      </c>
      <c r="BR7">
        <v>1.8047</v>
      </c>
      <c r="BT7">
        <f t="shared" si="33"/>
        <v>12.793749999999992</v>
      </c>
      <c r="BU7">
        <f t="shared" si="34"/>
        <v>0.12793749999999993</v>
      </c>
      <c r="BW7">
        <f t="shared" si="35"/>
        <v>-18.35107662650659</v>
      </c>
      <c r="BX7">
        <f t="shared" si="25"/>
        <v>18.35107662650659</v>
      </c>
      <c r="BY7" s="29">
        <f t="shared" si="36"/>
        <v>0.77670836114188924</v>
      </c>
      <c r="BZ7" s="29">
        <f t="shared" si="37"/>
        <v>3.5305447354436104</v>
      </c>
      <c r="CA7">
        <v>11415</v>
      </c>
    </row>
    <row r="8" spans="1:79" ht="18" thickBot="1" x14ac:dyDescent="0.25">
      <c r="A8" s="15">
        <v>6</v>
      </c>
      <c r="B8" t="s">
        <v>10</v>
      </c>
      <c r="C8">
        <v>1.6</v>
      </c>
      <c r="D8">
        <v>2.1</v>
      </c>
      <c r="E8">
        <v>0.9</v>
      </c>
      <c r="F8" s="16">
        <v>13.9</v>
      </c>
      <c r="I8">
        <f t="shared" si="0"/>
        <v>1.5490888832195806</v>
      </c>
      <c r="K8">
        <f t="shared" si="1"/>
        <v>-3.1819447987762177</v>
      </c>
      <c r="L8">
        <f t="shared" si="2"/>
        <v>3.1819447987762178E-2</v>
      </c>
      <c r="M8" s="30" t="s">
        <v>84</v>
      </c>
      <c r="N8">
        <f t="shared" si="26"/>
        <v>72.513431499140466</v>
      </c>
      <c r="O8">
        <f t="shared" si="3"/>
        <v>72.513431499140466</v>
      </c>
      <c r="P8" s="29">
        <f t="shared" si="27"/>
        <v>0.38350044093115826</v>
      </c>
      <c r="Q8" s="29">
        <f t="shared" si="4"/>
        <v>3.9089565178075909</v>
      </c>
      <c r="V8">
        <f t="shared" si="5"/>
        <v>1.5257461749204404</v>
      </c>
      <c r="X8">
        <f t="shared" si="6"/>
        <v>-4.6408640674724806</v>
      </c>
      <c r="Y8">
        <f t="shared" si="7"/>
        <v>4.6408640674724805E-2</v>
      </c>
      <c r="Z8" s="30" t="s">
        <v>84</v>
      </c>
      <c r="AA8">
        <f t="shared" si="28"/>
        <v>71.982287561258033</v>
      </c>
      <c r="AB8">
        <f t="shared" si="29"/>
        <v>71.982287561258033</v>
      </c>
      <c r="AC8" s="29">
        <f t="shared" si="8"/>
        <v>0.38740203638154874</v>
      </c>
      <c r="AD8" s="29">
        <f t="shared" si="9"/>
        <v>3.9487248344453021</v>
      </c>
      <c r="AH8">
        <f t="shared" si="10"/>
        <v>1.5389181541998393</v>
      </c>
      <c r="AJ8">
        <f t="shared" si="11"/>
        <v>-3.817615362510046</v>
      </c>
      <c r="AK8">
        <f t="shared" si="12"/>
        <v>3.8176153625100462E-2</v>
      </c>
      <c r="AL8" s="30" t="s">
        <v>84</v>
      </c>
      <c r="AM8">
        <f t="shared" si="30"/>
        <v>72.288349651550021</v>
      </c>
      <c r="AN8">
        <f t="shared" si="13"/>
        <v>72.288349651550021</v>
      </c>
      <c r="AO8" s="29">
        <f t="shared" si="14"/>
        <v>0.38518829125156723</v>
      </c>
      <c r="AP8" s="29">
        <f t="shared" si="15"/>
        <v>3.9261604967522477</v>
      </c>
      <c r="AS8" s="9"/>
      <c r="AT8">
        <v>1.5702</v>
      </c>
      <c r="AV8">
        <f t="shared" si="16"/>
        <v>-1.8625000000000029</v>
      </c>
      <c r="AW8">
        <f t="shared" si="38"/>
        <v>1.862500000000003E-2</v>
      </c>
      <c r="AX8" s="30" t="s">
        <v>84</v>
      </c>
      <c r="AY8">
        <f t="shared" si="31"/>
        <v>72.949532667808867</v>
      </c>
      <c r="AZ8">
        <f t="shared" si="17"/>
        <v>72.949532667808867</v>
      </c>
      <c r="BA8" s="29">
        <f t="shared" si="18"/>
        <v>0.38005528586438198</v>
      </c>
      <c r="BB8" s="29">
        <f t="shared" si="19"/>
        <v>3.8738406224505093</v>
      </c>
      <c r="BF8">
        <v>1.5069999999999999</v>
      </c>
      <c r="BH8">
        <f t="shared" si="20"/>
        <v>-5.8125000000000124</v>
      </c>
      <c r="BI8">
        <f t="shared" si="21"/>
        <v>5.8125000000000121E-2</v>
      </c>
      <c r="BJ8" s="30" t="s">
        <v>84</v>
      </c>
      <c r="BK8">
        <f t="shared" si="32"/>
        <v>71.518206461899169</v>
      </c>
      <c r="BL8">
        <f t="shared" si="22"/>
        <v>71.518206461899169</v>
      </c>
      <c r="BM8" s="29">
        <f t="shared" si="23"/>
        <v>0.39060811137648666</v>
      </c>
      <c r="BN8" s="29">
        <f t="shared" si="24"/>
        <v>3.9814038262024254</v>
      </c>
      <c r="BR8">
        <v>1.7321</v>
      </c>
      <c r="BT8">
        <f t="shared" si="33"/>
        <v>8.2562499999999925</v>
      </c>
      <c r="BU8">
        <f t="shared" si="34"/>
        <v>8.2562499999999928E-2</v>
      </c>
      <c r="BV8" s="30" t="s">
        <v>84</v>
      </c>
      <c r="BW8">
        <f t="shared" si="35"/>
        <v>73.108415166264137</v>
      </c>
      <c r="BX8">
        <f t="shared" si="25"/>
        <v>73.108415166264137</v>
      </c>
      <c r="BY8" s="29">
        <f t="shared" si="36"/>
        <v>0.4746500394452986</v>
      </c>
      <c r="BZ8" s="29">
        <f t="shared" si="37"/>
        <v>3.6285219663548993</v>
      </c>
      <c r="CA8">
        <v>6783</v>
      </c>
    </row>
    <row r="9" spans="1:79" ht="18" thickBot="1" x14ac:dyDescent="0.25">
      <c r="A9" s="15">
        <v>7</v>
      </c>
      <c r="B9" t="s">
        <v>11</v>
      </c>
      <c r="C9">
        <v>1.6</v>
      </c>
      <c r="D9">
        <v>1.35</v>
      </c>
      <c r="E9">
        <v>0.8</v>
      </c>
      <c r="F9" s="16">
        <v>7.5</v>
      </c>
      <c r="I9">
        <f t="shared" si="0"/>
        <v>1.4728340898699941</v>
      </c>
      <c r="K9">
        <f t="shared" si="1"/>
        <v>-7.9478693831253748</v>
      </c>
      <c r="L9">
        <f t="shared" si="2"/>
        <v>7.9478693831253749E-2</v>
      </c>
      <c r="M9" s="30">
        <f>AVERAGE(O3:O50)</f>
        <v>72.889578881076901</v>
      </c>
      <c r="N9">
        <f t="shared" si="26"/>
        <v>67.093213439027963</v>
      </c>
      <c r="O9">
        <f t="shared" si="3"/>
        <v>67.093213439027963</v>
      </c>
      <c r="P9" s="29">
        <f t="shared" si="27"/>
        <v>0.52085730258403573</v>
      </c>
      <c r="Q9" s="29">
        <f t="shared" si="4"/>
        <v>4.042740319907967</v>
      </c>
      <c r="V9">
        <f t="shared" si="5"/>
        <v>1.4506404398443025</v>
      </c>
      <c r="X9">
        <f t="shared" si="6"/>
        <v>-9.3349725097311023</v>
      </c>
      <c r="Y9">
        <f t="shared" si="7"/>
        <v>9.3349725097311015E-2</v>
      </c>
      <c r="Z9" s="30">
        <f>AVERAGE(AA3:AA50)</f>
        <v>70.781361932078596</v>
      </c>
      <c r="AA9">
        <f t="shared" si="28"/>
        <v>68.103098392308709</v>
      </c>
      <c r="AB9">
        <f t="shared" si="29"/>
        <v>68.103098392308709</v>
      </c>
      <c r="AC9" s="29">
        <f t="shared" si="8"/>
        <v>0.52615631730519297</v>
      </c>
      <c r="AD9" s="29">
        <f t="shared" si="9"/>
        <v>4.0838697047946306</v>
      </c>
      <c r="AH9">
        <f t="shared" si="10"/>
        <v>1.4631640208498282</v>
      </c>
      <c r="AJ9">
        <f t="shared" si="11"/>
        <v>-8.5522486968857425</v>
      </c>
      <c r="AK9">
        <f t="shared" si="12"/>
        <v>8.552248696885742E-2</v>
      </c>
      <c r="AL9" s="30">
        <f>AVERAGE(AN3:AN50)</f>
        <v>71.969164026342341</v>
      </c>
      <c r="AM9">
        <f t="shared" si="30"/>
        <v>67.54615467789381</v>
      </c>
      <c r="AN9">
        <f t="shared" si="13"/>
        <v>67.54615467789381</v>
      </c>
      <c r="AO9" s="29">
        <f t="shared" si="14"/>
        <v>0.52314968369035009</v>
      </c>
      <c r="AP9" s="29">
        <f t="shared" si="15"/>
        <v>4.0605331039989547</v>
      </c>
      <c r="AS9" s="9"/>
      <c r="AT9">
        <v>1.4925999999999999</v>
      </c>
      <c r="AV9">
        <f t="shared" si="16"/>
        <v>-6.7125000000000101</v>
      </c>
      <c r="AW9">
        <f t="shared" si="38"/>
        <v>6.7125000000000101E-2</v>
      </c>
      <c r="AX9" s="30">
        <f>AVERAGE(AZ3:AZ50)</f>
        <v>75.30590383143398</v>
      </c>
      <c r="AY9">
        <f t="shared" si="31"/>
        <v>66.105576569687628</v>
      </c>
      <c r="AZ9">
        <f t="shared" si="17"/>
        <v>66.105576569687628</v>
      </c>
      <c r="BA9" s="29">
        <f t="shared" si="18"/>
        <v>0.51624875553190097</v>
      </c>
      <c r="BB9" s="29">
        <f t="shared" si="19"/>
        <v>4.0069701408369882</v>
      </c>
      <c r="BF9">
        <v>1.4325000000000001</v>
      </c>
      <c r="BH9">
        <f t="shared" si="20"/>
        <v>-10.468749999999998</v>
      </c>
      <c r="BI9">
        <f t="shared" si="21"/>
        <v>0.10468749999999999</v>
      </c>
      <c r="BJ9" s="30">
        <f>AVERAGE(BL3:BL50)</f>
        <v>69.511244910496529</v>
      </c>
      <c r="BK9">
        <f t="shared" si="32"/>
        <v>68.850230447815221</v>
      </c>
      <c r="BL9">
        <f t="shared" si="22"/>
        <v>68.850230447815221</v>
      </c>
      <c r="BM9" s="29">
        <f t="shared" si="23"/>
        <v>0.53058897568746077</v>
      </c>
      <c r="BN9" s="29">
        <f t="shared" si="24"/>
        <v>4.1182746880356609</v>
      </c>
      <c r="BT9">
        <f t="shared" si="33"/>
        <v>-100</v>
      </c>
      <c r="BU9">
        <f t="shared" si="34"/>
        <v>1</v>
      </c>
      <c r="BV9" s="30">
        <f>AVERAGE(BX3:BX8)</f>
        <v>46.354034237059942</v>
      </c>
      <c r="BW9" t="e">
        <f t="shared" si="35"/>
        <v>#DIV/0!</v>
      </c>
      <c r="BX9" t="e">
        <f t="shared" si="25"/>
        <v>#DIV/0!</v>
      </c>
      <c r="BY9" s="29" t="e">
        <f t="shared" si="36"/>
        <v>#DIV/0!</v>
      </c>
      <c r="BZ9" s="29" t="e">
        <f t="shared" si="37"/>
        <v>#DIV/0!</v>
      </c>
      <c r="CA9">
        <v>7402</v>
      </c>
    </row>
    <row r="10" spans="1:79" ht="18" thickBot="1" x14ac:dyDescent="0.25">
      <c r="A10" s="15">
        <v>8</v>
      </c>
      <c r="B10" t="s">
        <v>12</v>
      </c>
      <c r="C10">
        <v>1.6</v>
      </c>
      <c r="D10">
        <v>1</v>
      </c>
      <c r="E10">
        <v>1.2</v>
      </c>
      <c r="F10" s="16">
        <v>8</v>
      </c>
      <c r="I10">
        <f t="shared" si="0"/>
        <v>1.7523526518932186</v>
      </c>
      <c r="K10">
        <f t="shared" si="1"/>
        <v>9.5220407433261602</v>
      </c>
      <c r="L10">
        <f t="shared" si="2"/>
        <v>9.52204074332616E-2</v>
      </c>
      <c r="M10" s="30"/>
      <c r="N10">
        <f t="shared" si="26"/>
        <v>-30.846951130485344</v>
      </c>
      <c r="O10">
        <f t="shared" si="3"/>
        <v>30.846951130485344</v>
      </c>
      <c r="P10" s="29">
        <f t="shared" si="27"/>
        <v>0.7115459074336371</v>
      </c>
      <c r="Q10" s="29">
        <f t="shared" si="4"/>
        <v>3.600510299563858</v>
      </c>
      <c r="V10">
        <f t="shared" si="5"/>
        <v>1.7259470290568111</v>
      </c>
      <c r="X10">
        <f t="shared" si="6"/>
        <v>7.8716893160506869</v>
      </c>
      <c r="Y10">
        <f t="shared" si="7"/>
        <v>7.8716893160506868E-2</v>
      </c>
      <c r="Z10" s="30"/>
      <c r="AA10">
        <f t="shared" si="28"/>
        <v>23.740651003334804</v>
      </c>
      <c r="AB10">
        <f t="shared" si="29"/>
        <v>-23.740651003334804</v>
      </c>
      <c r="AC10" s="29">
        <f t="shared" si="8"/>
        <v>0.71878491938482625</v>
      </c>
      <c r="AD10" s="29">
        <f t="shared" si="9"/>
        <v>3.6371405953980775</v>
      </c>
      <c r="AH10">
        <f t="shared" si="10"/>
        <v>1.7408473701998988</v>
      </c>
      <c r="AJ10">
        <f t="shared" si="11"/>
        <v>8.8029606374936673</v>
      </c>
      <c r="AK10">
        <f t="shared" si="12"/>
        <v>8.8029606374936675E-2</v>
      </c>
      <c r="AL10" s="30"/>
      <c r="AM10">
        <f t="shared" si="30"/>
        <v>-27.719455751850898</v>
      </c>
      <c r="AN10">
        <f t="shared" si="13"/>
        <v>27.719455751850898</v>
      </c>
      <c r="AO10" s="29">
        <f t="shared" si="14"/>
        <v>0.71467754135022787</v>
      </c>
      <c r="AP10" s="29">
        <f t="shared" si="15"/>
        <v>3.6163567545196829</v>
      </c>
      <c r="AS10" s="9"/>
      <c r="AT10">
        <v>1.7771999999999999</v>
      </c>
      <c r="AV10">
        <f t="shared" si="16"/>
        <v>11.074999999999987</v>
      </c>
      <c r="AW10">
        <f t="shared" si="38"/>
        <v>0.11074999999999988</v>
      </c>
      <c r="AX10" s="30"/>
      <c r="AY10">
        <f t="shared" si="31"/>
        <v>-37.765077532531585</v>
      </c>
      <c r="AZ10">
        <f t="shared" si="17"/>
        <v>37.765077532531585</v>
      </c>
      <c r="BA10" s="29">
        <f t="shared" si="18"/>
        <v>0.70489819008891641</v>
      </c>
      <c r="BB10" s="29">
        <f t="shared" si="19"/>
        <v>3.5668720275729693</v>
      </c>
      <c r="BF10">
        <v>1.7055</v>
      </c>
      <c r="BH10">
        <f t="shared" si="20"/>
        <v>6.5937499999999956</v>
      </c>
      <c r="BI10">
        <f t="shared" si="21"/>
        <v>6.5937499999999954E-2</v>
      </c>
      <c r="BJ10" s="30"/>
      <c r="BK10">
        <f t="shared" si="32"/>
        <v>-18.41256491138763</v>
      </c>
      <c r="BL10">
        <f t="shared" si="22"/>
        <v>18.41256491138763</v>
      </c>
      <c r="BM10" s="29">
        <f t="shared" si="23"/>
        <v>0.72451845001662063</v>
      </c>
      <c r="BN10" s="29">
        <f t="shared" si="24"/>
        <v>3.6661529695498687</v>
      </c>
      <c r="BT10">
        <f t="shared" si="33"/>
        <v>-100</v>
      </c>
      <c r="BU10">
        <f t="shared" si="34"/>
        <v>1</v>
      </c>
      <c r="BV10" s="30"/>
      <c r="BW10" t="e">
        <f t="shared" si="35"/>
        <v>#DIV/0!</v>
      </c>
      <c r="BX10" t="e">
        <f t="shared" si="25"/>
        <v>#DIV/0!</v>
      </c>
      <c r="BY10" s="29" t="e">
        <f t="shared" si="36"/>
        <v>#DIV/0!</v>
      </c>
      <c r="BZ10" s="29" t="e">
        <f t="shared" si="37"/>
        <v>#DIV/0!</v>
      </c>
      <c r="CA10">
        <v>11761</v>
      </c>
    </row>
    <row r="11" spans="1:79" ht="18" thickBot="1" x14ac:dyDescent="0.25">
      <c r="A11" s="15">
        <v>9</v>
      </c>
      <c r="B11" t="s">
        <v>52</v>
      </c>
      <c r="C11">
        <v>1.7</v>
      </c>
      <c r="D11">
        <v>3.2</v>
      </c>
      <c r="E11">
        <v>1.2</v>
      </c>
      <c r="F11" s="16">
        <v>26.92</v>
      </c>
      <c r="I11">
        <f t="shared" si="0"/>
        <v>1.7523526518932186</v>
      </c>
      <c r="K11">
        <f t="shared" si="1"/>
        <v>3.0795677584246293</v>
      </c>
      <c r="L11">
        <f t="shared" si="2"/>
        <v>3.0795677584246291E-2</v>
      </c>
      <c r="N11">
        <f t="shared" si="26"/>
        <v>63.073744055996251</v>
      </c>
      <c r="O11">
        <f t="shared" si="3"/>
        <v>63.073744055996251</v>
      </c>
      <c r="P11" s="29">
        <f t="shared" si="27"/>
        <v>0.29739964196368457</v>
      </c>
      <c r="Q11" s="29">
        <f t="shared" si="4"/>
        <v>3.600510299563858</v>
      </c>
      <c r="V11">
        <f t="shared" si="5"/>
        <v>1.7259470290568111</v>
      </c>
      <c r="X11">
        <f t="shared" si="6"/>
        <v>1.5262958268712425</v>
      </c>
      <c r="Y11">
        <f t="shared" si="7"/>
        <v>1.5262958268712426E-2</v>
      </c>
      <c r="AA11">
        <f t="shared" si="28"/>
        <v>62.200584073073522</v>
      </c>
      <c r="AB11">
        <f t="shared" si="29"/>
        <v>62.200584073073522</v>
      </c>
      <c r="AC11" s="29">
        <f t="shared" si="8"/>
        <v>0.30042527887616338</v>
      </c>
      <c r="AD11" s="29">
        <f t="shared" si="9"/>
        <v>3.6371405953980775</v>
      </c>
      <c r="AH11">
        <f t="shared" si="10"/>
        <v>1.7408473701998988</v>
      </c>
      <c r="AJ11">
        <f t="shared" si="11"/>
        <v>2.4027864823469893</v>
      </c>
      <c r="AK11">
        <f t="shared" si="12"/>
        <v>2.4027864823469892E-2</v>
      </c>
      <c r="AM11">
        <f t="shared" si="30"/>
        <v>62.697036524829045</v>
      </c>
      <c r="AN11">
        <f t="shared" si="13"/>
        <v>62.697036524829045</v>
      </c>
      <c r="AO11" s="29">
        <f t="shared" si="14"/>
        <v>0.29870854810146918</v>
      </c>
      <c r="AP11" s="29">
        <f t="shared" si="15"/>
        <v>3.6163567545196829</v>
      </c>
      <c r="AS11" s="9"/>
      <c r="AT11">
        <v>1.7771999999999999</v>
      </c>
      <c r="AV11">
        <f t="shared" si="16"/>
        <v>4.5411764705882316</v>
      </c>
      <c r="AW11">
        <f t="shared" si="38"/>
        <v>4.5411764705882318E-2</v>
      </c>
      <c r="AY11">
        <f t="shared" si="31"/>
        <v>63.867735471574747</v>
      </c>
      <c r="AZ11">
        <f t="shared" si="17"/>
        <v>63.867735471574747</v>
      </c>
      <c r="BA11" s="29">
        <f t="shared" si="18"/>
        <v>0.29462114413586854</v>
      </c>
      <c r="BB11" s="29">
        <f t="shared" si="19"/>
        <v>3.5668720275729693</v>
      </c>
      <c r="BF11">
        <v>1.7055</v>
      </c>
      <c r="BH11">
        <f t="shared" si="20"/>
        <v>0.32352941176470945</v>
      </c>
      <c r="BI11">
        <f t="shared" si="21"/>
        <v>3.2352941176470944E-3</v>
      </c>
      <c r="BK11">
        <f t="shared" si="32"/>
        <v>61.503451315677665</v>
      </c>
      <c r="BL11">
        <f t="shared" si="22"/>
        <v>61.503451315677665</v>
      </c>
      <c r="BM11" s="29">
        <f t="shared" si="23"/>
        <v>0.30282168076572458</v>
      </c>
      <c r="BN11" s="29">
        <f t="shared" si="24"/>
        <v>3.6661529695498687</v>
      </c>
      <c r="BT11">
        <f t="shared" si="33"/>
        <v>-100</v>
      </c>
      <c r="BU11">
        <f t="shared" si="34"/>
        <v>1</v>
      </c>
      <c r="BW11" t="e">
        <f t="shared" si="35"/>
        <v>#DIV/0!</v>
      </c>
      <c r="BX11" t="e">
        <f t="shared" si="25"/>
        <v>#DIV/0!</v>
      </c>
      <c r="BY11" s="29" t="e">
        <f t="shared" si="36"/>
        <v>#DIV/0!</v>
      </c>
      <c r="BZ11" s="29" t="e">
        <f t="shared" si="37"/>
        <v>#DIV/0!</v>
      </c>
      <c r="CA11">
        <v>8065</v>
      </c>
    </row>
    <row r="12" spans="1:79" ht="18" thickBot="1" x14ac:dyDescent="0.25">
      <c r="A12" s="15">
        <v>10</v>
      </c>
      <c r="B12" t="s">
        <v>13</v>
      </c>
      <c r="C12">
        <v>1.7</v>
      </c>
      <c r="D12">
        <v>5</v>
      </c>
      <c r="E12">
        <v>1</v>
      </c>
      <c r="F12" s="16">
        <v>33</v>
      </c>
      <c r="I12">
        <f t="shared" si="0"/>
        <v>1.6206405098134007</v>
      </c>
      <c r="K12">
        <f t="shared" si="1"/>
        <v>-4.6682053050940748</v>
      </c>
      <c r="L12">
        <f t="shared" si="2"/>
        <v>4.6682053050940746E-2</v>
      </c>
      <c r="N12">
        <f t="shared" si="26"/>
        <v>40.503337824359164</v>
      </c>
      <c r="O12">
        <f t="shared" si="3"/>
        <v>40.503337824359164</v>
      </c>
      <c r="P12" s="29">
        <f t="shared" si="27"/>
        <v>0.20464823903530679</v>
      </c>
      <c r="Q12" s="29">
        <f t="shared" si="4"/>
        <v>3.7930386734669437</v>
      </c>
      <c r="V12">
        <f t="shared" si="5"/>
        <v>1.5962196137059292</v>
      </c>
      <c r="X12">
        <f t="shared" si="6"/>
        <v>-6.1047286055335714</v>
      </c>
      <c r="Y12">
        <f t="shared" si="7"/>
        <v>6.1047286055335714E-2</v>
      </c>
      <c r="AA12">
        <f t="shared" si="28"/>
        <v>39.633476852358335</v>
      </c>
      <c r="AB12">
        <f t="shared" si="29"/>
        <v>39.633476852358335</v>
      </c>
      <c r="AC12" s="29">
        <f t="shared" si="8"/>
        <v>0.20673025655896826</v>
      </c>
      <c r="AD12" s="29">
        <f t="shared" si="9"/>
        <v>3.831627683679347</v>
      </c>
      <c r="AH12">
        <f t="shared" si="10"/>
        <v>1.61</v>
      </c>
      <c r="AJ12">
        <f t="shared" si="11"/>
        <v>-5.2941176470588154</v>
      </c>
      <c r="AK12">
        <f t="shared" si="12"/>
        <v>5.2941176470588151E-2</v>
      </c>
      <c r="AM12">
        <f t="shared" si="30"/>
        <v>40.125927021592439</v>
      </c>
      <c r="AN12">
        <f t="shared" si="13"/>
        <v>40.125927021592439</v>
      </c>
      <c r="AO12" s="29">
        <f t="shared" si="14"/>
        <v>0.20554893055729873</v>
      </c>
      <c r="AP12" s="29">
        <f t="shared" si="15"/>
        <v>3.8097324783678976</v>
      </c>
      <c r="AS12" s="9"/>
      <c r="AT12">
        <v>1.6431</v>
      </c>
      <c r="AV12">
        <f t="shared" si="16"/>
        <v>-3.3470588235294092</v>
      </c>
      <c r="AW12">
        <f t="shared" si="38"/>
        <v>3.3470588235294092E-2</v>
      </c>
      <c r="AY12">
        <f t="shared" si="31"/>
        <v>41.291935670598718</v>
      </c>
      <c r="AZ12">
        <f t="shared" si="17"/>
        <v>41.291935670598718</v>
      </c>
      <c r="BA12" s="29">
        <f t="shared" si="18"/>
        <v>0.20277907694447789</v>
      </c>
      <c r="BB12" s="29">
        <f t="shared" si="19"/>
        <v>3.7583948175954589</v>
      </c>
      <c r="BF12">
        <v>1.5769</v>
      </c>
      <c r="BH12">
        <f t="shared" si="20"/>
        <v>-7.2411764705882344</v>
      </c>
      <c r="BI12">
        <f t="shared" si="21"/>
        <v>7.2411764705882342E-2</v>
      </c>
      <c r="BK12">
        <f t="shared" si="32"/>
        <v>38.936034070719352</v>
      </c>
      <c r="BL12">
        <f t="shared" si="22"/>
        <v>38.936034070719352</v>
      </c>
      <c r="BM12" s="29">
        <f t="shared" si="23"/>
        <v>0.20841535068294351</v>
      </c>
      <c r="BN12" s="29">
        <f t="shared" si="24"/>
        <v>3.8628599445128611</v>
      </c>
      <c r="BT12">
        <f t="shared" si="33"/>
        <v>-100</v>
      </c>
      <c r="BU12">
        <f t="shared" si="34"/>
        <v>1</v>
      </c>
      <c r="BV12" s="35" t="s">
        <v>96</v>
      </c>
      <c r="BW12" t="e">
        <f t="shared" si="35"/>
        <v>#DIV/0!</v>
      </c>
      <c r="BX12" t="e">
        <f t="shared" si="25"/>
        <v>#DIV/0!</v>
      </c>
      <c r="BY12" s="29" t="e">
        <f t="shared" si="36"/>
        <v>#DIV/0!</v>
      </c>
      <c r="BZ12" s="29" t="e">
        <f t="shared" si="37"/>
        <v>#DIV/0!</v>
      </c>
      <c r="CA12">
        <v>7067</v>
      </c>
    </row>
    <row r="13" spans="1:79" ht="18" thickBot="1" x14ac:dyDescent="0.25">
      <c r="A13" s="15">
        <v>11</v>
      </c>
      <c r="B13" t="s">
        <v>14</v>
      </c>
      <c r="C13">
        <v>1.8</v>
      </c>
      <c r="D13">
        <v>3.57</v>
      </c>
      <c r="E13">
        <v>1.2</v>
      </c>
      <c r="F13" s="16">
        <v>29</v>
      </c>
      <c r="I13">
        <f t="shared" si="0"/>
        <v>1.7523526518932186</v>
      </c>
      <c r="K13">
        <f t="shared" si="1"/>
        <v>-2.6470748948211886</v>
      </c>
      <c r="L13">
        <f t="shared" si="2"/>
        <v>2.6470748948211886E-2</v>
      </c>
      <c r="N13">
        <f t="shared" si="26"/>
        <v>58.490930835669815</v>
      </c>
      <c r="O13">
        <f t="shared" si="3"/>
        <v>58.490930835669815</v>
      </c>
      <c r="P13" s="29">
        <f t="shared" si="27"/>
        <v>0.27396921351688469</v>
      </c>
      <c r="Q13" s="29">
        <f t="shared" si="4"/>
        <v>3.600510299563858</v>
      </c>
      <c r="V13">
        <f t="shared" si="5"/>
        <v>1.7259470290568111</v>
      </c>
      <c r="X13">
        <f t="shared" si="6"/>
        <v>-4.114053941288276</v>
      </c>
      <c r="Y13">
        <f t="shared" si="7"/>
        <v>4.114053941288276E-2</v>
      </c>
      <c r="AA13">
        <f t="shared" si="28"/>
        <v>57.575586062455564</v>
      </c>
      <c r="AB13">
        <f t="shared" si="29"/>
        <v>57.575586062455564</v>
      </c>
      <c r="AC13" s="29">
        <f t="shared" si="8"/>
        <v>0.27675647768380224</v>
      </c>
      <c r="AD13" s="29">
        <f t="shared" si="9"/>
        <v>3.6371405953980775</v>
      </c>
      <c r="AH13">
        <f t="shared" si="10"/>
        <v>1.7408473701998988</v>
      </c>
      <c r="AJ13">
        <f t="shared" si="11"/>
        <v>-3.2862572111167374</v>
      </c>
      <c r="AK13">
        <f t="shared" si="12"/>
        <v>3.2862572111167374E-2</v>
      </c>
      <c r="AM13">
        <f t="shared" si="30"/>
        <v>58.095209136095377</v>
      </c>
      <c r="AN13">
        <f t="shared" si="13"/>
        <v>58.095209136095377</v>
      </c>
      <c r="AO13" s="29">
        <f t="shared" si="14"/>
        <v>0.27517499837515991</v>
      </c>
      <c r="AP13" s="29">
        <f t="shared" si="15"/>
        <v>3.6163567545196829</v>
      </c>
      <c r="AS13" s="9"/>
      <c r="AT13">
        <v>1.7771999999999999</v>
      </c>
      <c r="AV13">
        <f t="shared" si="16"/>
        <v>-1.266666666666675</v>
      </c>
      <c r="AW13">
        <f t="shared" si="38"/>
        <v>1.2666666666666751E-2</v>
      </c>
      <c r="AY13">
        <f t="shared" si="31"/>
        <v>59.329311076029626</v>
      </c>
      <c r="AZ13">
        <f t="shared" si="17"/>
        <v>59.329311076029626</v>
      </c>
      <c r="BA13" s="29">
        <f t="shared" si="18"/>
        <v>0.27140961774999378</v>
      </c>
      <c r="BB13" s="29">
        <f t="shared" si="19"/>
        <v>3.5668720275729693</v>
      </c>
      <c r="BF13">
        <v>1.7055</v>
      </c>
      <c r="BH13">
        <f t="shared" si="20"/>
        <v>-5.2500000000000009</v>
      </c>
      <c r="BI13">
        <f t="shared" si="21"/>
        <v>5.2500000000000012E-2</v>
      </c>
      <c r="BK13">
        <f t="shared" si="32"/>
        <v>56.849339580895389</v>
      </c>
      <c r="BL13">
        <f t="shared" si="22"/>
        <v>56.849339580895389</v>
      </c>
      <c r="BM13" s="29">
        <f t="shared" si="23"/>
        <v>0.27896408068096257</v>
      </c>
      <c r="BN13" s="29">
        <f t="shared" si="24"/>
        <v>3.6661529695498687</v>
      </c>
      <c r="BT13">
        <f t="shared" si="33"/>
        <v>-100</v>
      </c>
      <c r="BU13">
        <f t="shared" si="34"/>
        <v>1</v>
      </c>
      <c r="BV13" s="35">
        <f>AVERAGEA(CA3:CA57)/60/60</f>
        <v>2.2210317460317461</v>
      </c>
      <c r="BW13" t="e">
        <f t="shared" si="35"/>
        <v>#DIV/0!</v>
      </c>
      <c r="BX13" t="e">
        <f t="shared" si="25"/>
        <v>#DIV/0!</v>
      </c>
      <c r="BY13" s="29" t="e">
        <f t="shared" si="36"/>
        <v>#DIV/0!</v>
      </c>
      <c r="BZ13" s="29" t="e">
        <f t="shared" si="37"/>
        <v>#DIV/0!</v>
      </c>
      <c r="CA13">
        <v>8209</v>
      </c>
    </row>
    <row r="14" spans="1:79" ht="18" thickBot="1" x14ac:dyDescent="0.25">
      <c r="A14" s="15">
        <v>12</v>
      </c>
      <c r="B14" t="s">
        <v>15</v>
      </c>
      <c r="C14">
        <v>1.8</v>
      </c>
      <c r="D14">
        <v>1.75</v>
      </c>
      <c r="E14">
        <v>1.2</v>
      </c>
      <c r="F14" s="16">
        <v>13.9</v>
      </c>
      <c r="I14">
        <f t="shared" si="0"/>
        <v>1.7523526518932186</v>
      </c>
      <c r="K14">
        <f t="shared" si="1"/>
        <v>-2.6470748948211886</v>
      </c>
      <c r="L14">
        <f t="shared" si="2"/>
        <v>2.6470748948211886E-2</v>
      </c>
      <c r="N14">
        <f t="shared" si="26"/>
        <v>71.401984585789151</v>
      </c>
      <c r="O14">
        <f t="shared" si="3"/>
        <v>71.401984585789151</v>
      </c>
      <c r="P14" s="29">
        <f t="shared" si="27"/>
        <v>0.46765371486706508</v>
      </c>
      <c r="Q14" s="29">
        <f t="shared" si="4"/>
        <v>3.600510299563858</v>
      </c>
      <c r="V14">
        <f t="shared" si="5"/>
        <v>1.7259470290568111</v>
      </c>
      <c r="X14">
        <f t="shared" si="6"/>
        <v>-4.114053941288276</v>
      </c>
      <c r="Y14">
        <f t="shared" si="7"/>
        <v>4.114053941288276E-2</v>
      </c>
      <c r="AA14">
        <f t="shared" si="28"/>
        <v>71.945579467799888</v>
      </c>
      <c r="AB14">
        <f t="shared" si="29"/>
        <v>71.945579467799888</v>
      </c>
      <c r="AC14" s="29">
        <f t="shared" si="8"/>
        <v>0.47241145543668023</v>
      </c>
      <c r="AD14" s="29">
        <f t="shared" si="9"/>
        <v>3.6371405953980775</v>
      </c>
      <c r="AH14">
        <f t="shared" si="10"/>
        <v>1.7408473701998988</v>
      </c>
      <c r="AJ14">
        <f t="shared" si="11"/>
        <v>-3.2862572111167374</v>
      </c>
      <c r="AK14">
        <f t="shared" si="12"/>
        <v>3.2862572111167374E-2</v>
      </c>
      <c r="AM14">
        <f t="shared" si="30"/>
        <v>71.649772006627032</v>
      </c>
      <c r="AN14">
        <f t="shared" si="13"/>
        <v>71.649772006627032</v>
      </c>
      <c r="AO14" s="29">
        <f t="shared" si="14"/>
        <v>0.4697119379829558</v>
      </c>
      <c r="AP14" s="29">
        <f t="shared" si="15"/>
        <v>3.6163567545196829</v>
      </c>
      <c r="AS14" s="9"/>
      <c r="AT14">
        <v>1.7771999999999999</v>
      </c>
      <c r="AV14">
        <f t="shared" si="16"/>
        <v>-1.266666666666675</v>
      </c>
      <c r="AW14">
        <f t="shared" si="38"/>
        <v>1.2666666666666751E-2</v>
      </c>
      <c r="AY14">
        <f t="shared" si="31"/>
        <v>70.809489081495329</v>
      </c>
      <c r="AZ14">
        <f t="shared" si="17"/>
        <v>70.809489081495329</v>
      </c>
      <c r="BA14" s="29">
        <f t="shared" si="18"/>
        <v>0.46328459450650022</v>
      </c>
      <c r="BB14" s="29">
        <f t="shared" si="19"/>
        <v>3.5668720275729693</v>
      </c>
      <c r="BF14">
        <v>1.7055</v>
      </c>
      <c r="BH14">
        <f t="shared" si="20"/>
        <v>-5.2500000000000009</v>
      </c>
      <c r="BI14">
        <f t="shared" si="21"/>
        <v>5.2500000000000012E-2</v>
      </c>
      <c r="BK14">
        <f t="shared" si="32"/>
        <v>72.305200625731274</v>
      </c>
      <c r="BL14">
        <f t="shared" si="22"/>
        <v>72.305200625731274</v>
      </c>
      <c r="BM14" s="29">
        <f t="shared" si="23"/>
        <v>0.4761797392132443</v>
      </c>
      <c r="BN14" s="29">
        <f t="shared" si="24"/>
        <v>3.6661529695498687</v>
      </c>
      <c r="BT14">
        <f t="shared" si="33"/>
        <v>-100</v>
      </c>
      <c r="BU14">
        <f t="shared" si="34"/>
        <v>1</v>
      </c>
      <c r="BW14" t="e">
        <f t="shared" ca="1" si="35"/>
        <v>#DIV/0!</v>
      </c>
      <c r="BX14" t="e">
        <f t="shared" ca="1" si="25"/>
        <v>#DIV/0!</v>
      </c>
      <c r="BY14" s="29" t="e" cm="1">
        <f t="array" aca="1" ref="BY14" ca="1">BZ14*BZ3(C14^(1/2))/(9.81*D14)^(3/4)</f>
        <v>#DIV/0!</v>
      </c>
      <c r="BZ14" s="29" t="e">
        <f t="shared" si="37"/>
        <v>#DIV/0!</v>
      </c>
      <c r="CA14">
        <v>6129</v>
      </c>
    </row>
    <row r="15" spans="1:79" ht="18" thickBot="1" x14ac:dyDescent="0.25">
      <c r="A15" s="15">
        <v>13</v>
      </c>
      <c r="B15" t="s">
        <v>16</v>
      </c>
      <c r="C15">
        <v>1.9</v>
      </c>
      <c r="D15">
        <v>1.1000000000000001</v>
      </c>
      <c r="E15">
        <v>1.6</v>
      </c>
      <c r="F15" s="16">
        <v>12.6</v>
      </c>
      <c r="I15">
        <f t="shared" si="0"/>
        <v>1.9822876852715261</v>
      </c>
      <c r="K15">
        <f t="shared" si="1"/>
        <v>4.3309308037645362</v>
      </c>
      <c r="L15">
        <f t="shared" si="2"/>
        <v>4.3309308037645364E-2</v>
      </c>
      <c r="N15">
        <f t="shared" si="26"/>
        <v>-44.464029681913061</v>
      </c>
      <c r="O15">
        <f t="shared" si="3"/>
        <v>44.464029681913061</v>
      </c>
      <c r="P15" s="29">
        <f t="shared" si="27"/>
        <v>0.7045811135302058</v>
      </c>
      <c r="Q15" s="29">
        <f t="shared" si="4"/>
        <v>3.3164028195781339</v>
      </c>
      <c r="V15">
        <f t="shared" si="5"/>
        <v>1.9524172474267325</v>
      </c>
      <c r="X15">
        <f t="shared" si="6"/>
        <v>2.7588024961438209</v>
      </c>
      <c r="Y15">
        <f t="shared" si="7"/>
        <v>2.7588024961438209E-2</v>
      </c>
      <c r="AA15">
        <f t="shared" si="28"/>
        <v>36.685048076392576</v>
      </c>
      <c r="AB15">
        <f t="shared" si="29"/>
        <v>-36.685048076392576</v>
      </c>
      <c r="AC15" s="29">
        <f t="shared" si="8"/>
        <v>0.7117492681751022</v>
      </c>
      <c r="AD15" s="29">
        <f t="shared" si="9"/>
        <v>3.3501427081715103</v>
      </c>
      <c r="AH15">
        <f t="shared" si="10"/>
        <v>1.9692727375145167</v>
      </c>
      <c r="AJ15">
        <f t="shared" si="11"/>
        <v>3.6459335533956208</v>
      </c>
      <c r="AK15">
        <f t="shared" si="12"/>
        <v>3.6459335533956208E-2</v>
      </c>
      <c r="AM15">
        <f t="shared" si="30"/>
        <v>-41.041870802191795</v>
      </c>
      <c r="AN15">
        <f t="shared" si="13"/>
        <v>41.041870802191795</v>
      </c>
      <c r="AO15" s="29">
        <f t="shared" si="14"/>
        <v>0.70768209421053707</v>
      </c>
      <c r="AP15" s="29">
        <f t="shared" si="15"/>
        <v>3.3309988694497816</v>
      </c>
      <c r="AS15" s="9"/>
      <c r="AT15">
        <v>2.0114999999999998</v>
      </c>
      <c r="AV15">
        <f t="shared" si="16"/>
        <v>5.8684210526315752</v>
      </c>
      <c r="AW15">
        <f t="shared" si="38"/>
        <v>5.8684210526315755E-2</v>
      </c>
      <c r="AY15">
        <f t="shared" si="31"/>
        <v>-52.328795581901012</v>
      </c>
      <c r="AZ15">
        <f t="shared" si="17"/>
        <v>52.328795581901012</v>
      </c>
      <c r="BA15" s="29">
        <f t="shared" si="18"/>
        <v>0.69774290384884996</v>
      </c>
      <c r="BB15" s="29">
        <f t="shared" si="19"/>
        <v>3.2842159536054019</v>
      </c>
      <c r="BF15">
        <v>1.9301999999999999</v>
      </c>
      <c r="BH15">
        <f t="shared" si="20"/>
        <v>1.5894736842105268</v>
      </c>
      <c r="BI15">
        <f t="shared" si="21"/>
        <v>1.5894736842105267E-2</v>
      </c>
      <c r="BK15">
        <f t="shared" si="32"/>
        <v>-31.072251159844669</v>
      </c>
      <c r="BL15">
        <f t="shared" si="22"/>
        <v>31.072251159844669</v>
      </c>
      <c r="BM15" s="29">
        <f t="shared" si="23"/>
        <v>0.71720049190138713</v>
      </c>
      <c r="BN15" s="29">
        <f t="shared" si="24"/>
        <v>3.3758011503137118</v>
      </c>
      <c r="BT15">
        <f t="shared" si="33"/>
        <v>-100</v>
      </c>
      <c r="BU15">
        <f t="shared" si="34"/>
        <v>1</v>
      </c>
      <c r="BW15" t="e">
        <f t="shared" si="35"/>
        <v>#DIV/0!</v>
      </c>
      <c r="BX15" t="e">
        <f t="shared" si="25"/>
        <v>#DIV/0!</v>
      </c>
      <c r="BY15" s="29" t="e">
        <f t="shared" si="36"/>
        <v>#DIV/0!</v>
      </c>
      <c r="BZ15" s="29" t="e">
        <f t="shared" si="37"/>
        <v>#DIV/0!</v>
      </c>
      <c r="CA15">
        <v>7266</v>
      </c>
    </row>
    <row r="16" spans="1:79" ht="18" thickBot="1" x14ac:dyDescent="0.25">
      <c r="A16" s="15">
        <v>14</v>
      </c>
      <c r="B16" t="s">
        <v>17</v>
      </c>
      <c r="C16">
        <v>1.9</v>
      </c>
      <c r="D16">
        <v>3.17</v>
      </c>
      <c r="E16">
        <v>1.5</v>
      </c>
      <c r="F16" s="16">
        <v>33</v>
      </c>
      <c r="I16">
        <f t="shared" si="0"/>
        <v>1.9282101865171852</v>
      </c>
      <c r="K16">
        <f t="shared" si="1"/>
        <v>1.4847466587992275</v>
      </c>
      <c r="L16">
        <f t="shared" si="2"/>
        <v>1.4847466587992275E-2</v>
      </c>
      <c r="N16">
        <f t="shared" si="26"/>
        <v>67.378769446298008</v>
      </c>
      <c r="O16">
        <f t="shared" si="3"/>
        <v>67.378769446298008</v>
      </c>
      <c r="P16" s="29">
        <f t="shared" si="27"/>
        <v>0.31417737716858335</v>
      </c>
      <c r="Q16" s="29">
        <f t="shared" si="4"/>
        <v>3.3781231861987773</v>
      </c>
      <c r="V16">
        <f t="shared" si="5"/>
        <v>1.8991546246247297</v>
      </c>
      <c r="X16">
        <f t="shared" si="6"/>
        <v>-4.4493440803693968E-2</v>
      </c>
      <c r="Y16">
        <f t="shared" si="7"/>
        <v>4.4493440803693971E-4</v>
      </c>
      <c r="AA16">
        <f t="shared" si="28"/>
        <v>66.594725798289161</v>
      </c>
      <c r="AB16">
        <f t="shared" si="29"/>
        <v>66.594725798289161</v>
      </c>
      <c r="AC16" s="29">
        <f t="shared" si="8"/>
        <v>0.31737370472012466</v>
      </c>
      <c r="AD16" s="29">
        <f t="shared" si="9"/>
        <v>3.4124909955867646</v>
      </c>
      <c r="AH16">
        <f t="shared" si="10"/>
        <v>1.9155502910698616</v>
      </c>
      <c r="AJ16">
        <f t="shared" si="11"/>
        <v>0.81843637209798537</v>
      </c>
      <c r="AK16">
        <f t="shared" si="12"/>
        <v>8.184363720979854E-3</v>
      </c>
      <c r="AM16">
        <f t="shared" si="30"/>
        <v>67.041602033351921</v>
      </c>
      <c r="AN16">
        <f t="shared" si="13"/>
        <v>67.041602033351921</v>
      </c>
      <c r="AO16" s="29">
        <f t="shared" si="14"/>
        <v>0.31556012495742991</v>
      </c>
      <c r="AP16" s="29">
        <f t="shared" si="15"/>
        <v>3.3929908778456555</v>
      </c>
      <c r="AS16" s="9"/>
      <c r="AT16">
        <v>1.9563999999999999</v>
      </c>
      <c r="AV16">
        <f t="shared" si="16"/>
        <v>2.9684210526315797</v>
      </c>
      <c r="AW16">
        <f t="shared" si="38"/>
        <v>2.9684210526315796E-2</v>
      </c>
      <c r="AY16">
        <f t="shared" si="31"/>
        <v>68.105010697114892</v>
      </c>
      <c r="AZ16">
        <f t="shared" si="17"/>
        <v>68.105010697114892</v>
      </c>
      <c r="BA16" s="29">
        <f t="shared" si="18"/>
        <v>0.31115208984140547</v>
      </c>
      <c r="BB16" s="29">
        <f t="shared" si="19"/>
        <v>3.3455944492255574</v>
      </c>
      <c r="BF16">
        <v>1.8774</v>
      </c>
      <c r="BH16">
        <f t="shared" si="20"/>
        <v>-1.189473684210524</v>
      </c>
      <c r="BI16">
        <f t="shared" si="21"/>
        <v>1.1894736842105239E-2</v>
      </c>
      <c r="BK16">
        <f t="shared" si="32"/>
        <v>65.983882700110115</v>
      </c>
      <c r="BL16">
        <f t="shared" si="22"/>
        <v>65.983882700110115</v>
      </c>
      <c r="BM16" s="29">
        <f t="shared" si="23"/>
        <v>0.31982073424702956</v>
      </c>
      <c r="BN16" s="29">
        <f t="shared" si="24"/>
        <v>3.4388021426739557</v>
      </c>
      <c r="BT16">
        <f t="shared" si="33"/>
        <v>-100</v>
      </c>
      <c r="BU16">
        <f t="shared" si="34"/>
        <v>1</v>
      </c>
      <c r="BW16" t="e">
        <f t="shared" si="35"/>
        <v>#DIV/0!</v>
      </c>
      <c r="BX16" t="e">
        <f t="shared" si="25"/>
        <v>#DIV/0!</v>
      </c>
      <c r="BY16" s="29" t="e">
        <f t="shared" si="36"/>
        <v>#DIV/0!</v>
      </c>
      <c r="BZ16" s="29" t="e">
        <f t="shared" si="37"/>
        <v>#DIV/0!</v>
      </c>
      <c r="CA16">
        <v>6462</v>
      </c>
    </row>
    <row r="17" spans="1:78" ht="18" thickBot="1" x14ac:dyDescent="0.25">
      <c r="A17" s="15">
        <v>15</v>
      </c>
      <c r="B17" t="s">
        <v>18</v>
      </c>
      <c r="C17">
        <v>2</v>
      </c>
      <c r="D17">
        <v>3.45</v>
      </c>
      <c r="E17">
        <v>1.8</v>
      </c>
      <c r="F17" s="16">
        <v>46</v>
      </c>
      <c r="I17">
        <f t="shared" si="0"/>
        <v>2.0849190263298749</v>
      </c>
      <c r="K17">
        <f t="shared" si="1"/>
        <v>4.2459513164937457</v>
      </c>
      <c r="L17">
        <f t="shared" si="2"/>
        <v>4.2459513164937457E-2</v>
      </c>
      <c r="N17">
        <f t="shared" si="26"/>
        <v>67.346999709937407</v>
      </c>
      <c r="O17">
        <f t="shared" si="3"/>
        <v>67.346999709937407</v>
      </c>
      <c r="P17" s="29">
        <f t="shared" si="27"/>
        <v>0.30660020789947112</v>
      </c>
      <c r="Q17" s="29">
        <f t="shared" si="4"/>
        <v>3.206655236654067</v>
      </c>
      <c r="V17">
        <f t="shared" si="5"/>
        <v>2.0535020707335012</v>
      </c>
      <c r="X17">
        <f t="shared" si="6"/>
        <v>2.6751035366750608</v>
      </c>
      <c r="Y17">
        <f t="shared" si="7"/>
        <v>2.6751035366750608E-2</v>
      </c>
      <c r="AA17">
        <f t="shared" si="28"/>
        <v>66.565295568224187</v>
      </c>
      <c r="AB17">
        <f t="shared" si="29"/>
        <v>66.565295568224187</v>
      </c>
      <c r="AC17" s="29">
        <f t="shared" si="8"/>
        <v>0.30971944805816509</v>
      </c>
      <c r="AD17" s="29">
        <f t="shared" si="9"/>
        <v>3.2392785928408876</v>
      </c>
      <c r="AH17">
        <f t="shared" si="10"/>
        <v>2.0712302401829934</v>
      </c>
      <c r="AJ17">
        <f t="shared" si="11"/>
        <v>3.5615120091496699</v>
      </c>
      <c r="AK17">
        <f t="shared" si="12"/>
        <v>3.5615120091496699E-2</v>
      </c>
      <c r="AM17">
        <f t="shared" si="30"/>
        <v>67.010776533882918</v>
      </c>
      <c r="AN17">
        <f t="shared" si="13"/>
        <v>67.010776533882918</v>
      </c>
      <c r="AO17" s="29">
        <f t="shared" si="14"/>
        <v>0.30794960728447335</v>
      </c>
      <c r="AP17" s="29">
        <f t="shared" si="15"/>
        <v>3.2207682688463799</v>
      </c>
      <c r="AS17" s="9"/>
      <c r="AT17">
        <v>2.1160000000000001</v>
      </c>
      <c r="AV17">
        <f t="shared" si="16"/>
        <v>5.8000000000000052</v>
      </c>
      <c r="AW17">
        <f t="shared" si="38"/>
        <v>5.8000000000000052E-2</v>
      </c>
      <c r="AY17">
        <f t="shared" si="31"/>
        <v>68.085483250081708</v>
      </c>
      <c r="AZ17">
        <f t="shared" si="17"/>
        <v>68.085483250081708</v>
      </c>
      <c r="BA17" s="29">
        <f t="shared" si="18"/>
        <v>0.30359046765666664</v>
      </c>
      <c r="BB17" s="29">
        <f t="shared" si="19"/>
        <v>3.1751771128240858</v>
      </c>
      <c r="BF17">
        <v>2.0306000000000002</v>
      </c>
      <c r="BH17">
        <f t="shared" si="20"/>
        <v>1.5300000000000091</v>
      </c>
      <c r="BI17">
        <f t="shared" si="21"/>
        <v>1.5300000000000091E-2</v>
      </c>
      <c r="BK17">
        <f t="shared" si="32"/>
        <v>65.972925030342594</v>
      </c>
      <c r="BL17">
        <f t="shared" si="22"/>
        <v>65.972925030342594</v>
      </c>
      <c r="BM17" s="29">
        <f t="shared" si="23"/>
        <v>0.31204386765903486</v>
      </c>
      <c r="BN17" s="29">
        <f t="shared" si="24"/>
        <v>3.2635891187090054</v>
      </c>
      <c r="BT17">
        <f t="shared" si="33"/>
        <v>-100</v>
      </c>
      <c r="BU17">
        <f t="shared" si="34"/>
        <v>1</v>
      </c>
      <c r="BW17" t="e">
        <f t="shared" si="35"/>
        <v>#DIV/0!</v>
      </c>
      <c r="BX17" t="e">
        <f t="shared" si="25"/>
        <v>#DIV/0!</v>
      </c>
      <c r="BY17" s="29" t="e">
        <f t="shared" si="36"/>
        <v>#DIV/0!</v>
      </c>
      <c r="BZ17" s="29" t="e">
        <f t="shared" si="37"/>
        <v>#DIV/0!</v>
      </c>
    </row>
    <row r="18" spans="1:78" ht="18" thickBot="1" x14ac:dyDescent="0.25">
      <c r="A18" s="15">
        <v>16</v>
      </c>
      <c r="B18" t="s">
        <v>19</v>
      </c>
      <c r="C18">
        <v>2.1</v>
      </c>
      <c r="D18">
        <v>1.8</v>
      </c>
      <c r="E18">
        <v>2</v>
      </c>
      <c r="F18" s="16">
        <v>26</v>
      </c>
      <c r="I18">
        <f t="shared" si="0"/>
        <v>2.1812203743456555</v>
      </c>
      <c r="K18">
        <f t="shared" si="1"/>
        <v>3.8676368736026396</v>
      </c>
      <c r="L18">
        <f t="shared" si="2"/>
        <v>3.8676368736026395E-2</v>
      </c>
      <c r="N18">
        <f t="shared" si="26"/>
        <v>57.027407204133411</v>
      </c>
      <c r="O18">
        <f t="shared" si="3"/>
        <v>57.027407204133411</v>
      </c>
      <c r="P18" s="29">
        <f t="shared" si="27"/>
        <v>0.51084313802364301</v>
      </c>
      <c r="Q18" s="29">
        <f t="shared" si="4"/>
        <v>3.1115637305492445</v>
      </c>
      <c r="V18">
        <f t="shared" si="5"/>
        <v>2.1483522855703554</v>
      </c>
      <c r="X18">
        <f t="shared" si="6"/>
        <v>2.3024897890645386</v>
      </c>
      <c r="Y18">
        <f t="shared" si="7"/>
        <v>2.3024897890645386E-2</v>
      </c>
      <c r="AA18">
        <f t="shared" si="28"/>
        <v>58.934218220418614</v>
      </c>
      <c r="AB18">
        <f t="shared" si="29"/>
        <v>58.934218220418614</v>
      </c>
      <c r="AC18" s="29">
        <f t="shared" si="8"/>
        <v>0.51604027223902171</v>
      </c>
      <c r="AD18" s="29">
        <f t="shared" si="9"/>
        <v>3.1432196599798181</v>
      </c>
      <c r="AH18">
        <f t="shared" si="10"/>
        <v>2.1668993101380933</v>
      </c>
      <c r="AJ18">
        <f t="shared" si="11"/>
        <v>3.1856814351472975</v>
      </c>
      <c r="AK18">
        <f t="shared" si="12"/>
        <v>3.1856814351472973E-2</v>
      </c>
      <c r="AM18">
        <f t="shared" si="30"/>
        <v>57.873639073140779</v>
      </c>
      <c r="AN18">
        <f t="shared" si="13"/>
        <v>57.873639073140779</v>
      </c>
      <c r="AO18" s="29">
        <f t="shared" si="14"/>
        <v>0.51309144509754978</v>
      </c>
      <c r="AP18" s="29">
        <f t="shared" si="15"/>
        <v>3.1252582489357907</v>
      </c>
      <c r="AS18" s="9"/>
      <c r="AT18">
        <v>2.2141999999999999</v>
      </c>
      <c r="AV18">
        <f t="shared" si="16"/>
        <v>5.4380952380952312</v>
      </c>
      <c r="AW18">
        <f t="shared" si="38"/>
        <v>5.4380952380952308E-2</v>
      </c>
      <c r="AY18">
        <f t="shared" si="31"/>
        <v>54.988482301517642</v>
      </c>
      <c r="AZ18">
        <f t="shared" si="17"/>
        <v>54.988482301517642</v>
      </c>
      <c r="BA18" s="29">
        <f t="shared" si="18"/>
        <v>0.50575792520440255</v>
      </c>
      <c r="BB18" s="29">
        <f t="shared" si="19"/>
        <v>3.0805895183249428</v>
      </c>
      <c r="BF18">
        <v>2.1246999999999998</v>
      </c>
      <c r="BH18">
        <f t="shared" si="20"/>
        <v>1.1761904761904629</v>
      </c>
      <c r="BI18">
        <f t="shared" si="21"/>
        <v>1.176190476190463E-2</v>
      </c>
      <c r="BK18">
        <f t="shared" si="32"/>
        <v>60.228636434766614</v>
      </c>
      <c r="BL18">
        <f t="shared" si="22"/>
        <v>60.228636434766614</v>
      </c>
      <c r="BM18" s="29">
        <f t="shared" si="23"/>
        <v>0.51986292885025087</v>
      </c>
      <c r="BN18" s="29">
        <f t="shared" si="24"/>
        <v>3.1665035974167819</v>
      </c>
      <c r="BT18">
        <f t="shared" si="33"/>
        <v>-100</v>
      </c>
      <c r="BU18">
        <f t="shared" si="34"/>
        <v>1</v>
      </c>
      <c r="BW18" t="e">
        <f t="shared" si="35"/>
        <v>#DIV/0!</v>
      </c>
      <c r="BX18" t="e">
        <f t="shared" si="25"/>
        <v>#DIV/0!</v>
      </c>
      <c r="BY18" s="29" t="e">
        <f t="shared" si="36"/>
        <v>#DIV/0!</v>
      </c>
      <c r="BZ18" s="29" t="e">
        <f t="shared" si="37"/>
        <v>#DIV/0!</v>
      </c>
    </row>
    <row r="19" spans="1:78" ht="18" thickBot="1" x14ac:dyDescent="0.25">
      <c r="A19" s="15">
        <v>17</v>
      </c>
      <c r="B19" t="s">
        <v>20</v>
      </c>
      <c r="C19">
        <v>2.2000000000000002</v>
      </c>
      <c r="D19">
        <v>3</v>
      </c>
      <c r="E19">
        <v>1.5</v>
      </c>
      <c r="F19" s="16">
        <v>33</v>
      </c>
      <c r="I19">
        <f t="shared" si="0"/>
        <v>1.9282101865171852</v>
      </c>
      <c r="K19">
        <f t="shared" si="1"/>
        <v>-12.354082431037043</v>
      </c>
      <c r="L19">
        <f t="shared" si="2"/>
        <v>0.12354082431037042</v>
      </c>
      <c r="N19">
        <f t="shared" si="26"/>
        <v>69.271892876340274</v>
      </c>
      <c r="O19">
        <f t="shared" si="3"/>
        <v>69.271892876340274</v>
      </c>
      <c r="P19" s="29">
        <f t="shared" si="27"/>
        <v>0.32743749970648672</v>
      </c>
      <c r="Q19" s="29">
        <f t="shared" si="4"/>
        <v>3.3781231861987773</v>
      </c>
      <c r="V19">
        <f t="shared" si="5"/>
        <v>1.8991546246247297</v>
      </c>
      <c r="X19">
        <f t="shared" si="6"/>
        <v>-13.674789789785018</v>
      </c>
      <c r="Y19">
        <f t="shared" si="7"/>
        <v>0.13674789789785019</v>
      </c>
      <c r="AA19">
        <f t="shared" si="28"/>
        <v>68.548313290226844</v>
      </c>
      <c r="AB19">
        <f t="shared" si="29"/>
        <v>68.548313290226844</v>
      </c>
      <c r="AC19" s="29">
        <f t="shared" si="8"/>
        <v>0.33076873097193216</v>
      </c>
      <c r="AD19" s="29">
        <f t="shared" si="9"/>
        <v>3.4124909955867646</v>
      </c>
      <c r="AH19">
        <f t="shared" si="10"/>
        <v>1.9155502910698616</v>
      </c>
      <c r="AJ19">
        <f t="shared" si="11"/>
        <v>-12.929532224097207</v>
      </c>
      <c r="AK19">
        <f t="shared" si="12"/>
        <v>0.12929532224097207</v>
      </c>
      <c r="AM19">
        <f t="shared" si="30"/>
        <v>68.961520667767772</v>
      </c>
      <c r="AN19">
        <f t="shared" si="13"/>
        <v>68.961520667767772</v>
      </c>
      <c r="AO19" s="29">
        <f t="shared" si="14"/>
        <v>0.32887860753794473</v>
      </c>
      <c r="AP19" s="29">
        <f t="shared" si="15"/>
        <v>3.3929908778456555</v>
      </c>
      <c r="AS19" s="9"/>
      <c r="AT19">
        <v>1.9563999999999999</v>
      </c>
      <c r="AV19">
        <f t="shared" si="16"/>
        <v>-11.072727272727285</v>
      </c>
      <c r="AW19">
        <f t="shared" si="38"/>
        <v>0.11072727272727284</v>
      </c>
      <c r="AY19">
        <f t="shared" si="31"/>
        <v>69.935980462207013</v>
      </c>
      <c r="AZ19">
        <f t="shared" si="17"/>
        <v>69.935980462207013</v>
      </c>
      <c r="BA19" s="29">
        <f t="shared" si="18"/>
        <v>0.32428452756306814</v>
      </c>
      <c r="BB19" s="29">
        <f t="shared" si="19"/>
        <v>3.3455944492255574</v>
      </c>
      <c r="BF19">
        <v>1.8774</v>
      </c>
      <c r="BH19">
        <f t="shared" si="20"/>
        <v>-14.663636363636373</v>
      </c>
      <c r="BI19">
        <f t="shared" si="21"/>
        <v>0.14663636363636373</v>
      </c>
      <c r="BK19">
        <f t="shared" si="32"/>
        <v>67.98033772273341</v>
      </c>
      <c r="BL19">
        <f t="shared" si="22"/>
        <v>67.98033772273341</v>
      </c>
      <c r="BM19" s="29">
        <f t="shared" si="23"/>
        <v>0.33331903945441643</v>
      </c>
      <c r="BN19" s="29">
        <f t="shared" si="24"/>
        <v>3.4388021426739557</v>
      </c>
      <c r="BT19">
        <f t="shared" si="33"/>
        <v>-100</v>
      </c>
      <c r="BU19">
        <f t="shared" si="34"/>
        <v>1</v>
      </c>
      <c r="BW19" t="e">
        <f t="shared" si="35"/>
        <v>#DIV/0!</v>
      </c>
      <c r="BX19" t="e">
        <f t="shared" si="25"/>
        <v>#DIV/0!</v>
      </c>
      <c r="BY19" s="29" t="e">
        <f t="shared" si="36"/>
        <v>#DIV/0!</v>
      </c>
      <c r="BZ19" s="29" t="e">
        <f t="shared" si="37"/>
        <v>#DIV/0!</v>
      </c>
    </row>
    <row r="20" spans="1:78" ht="18" thickBot="1" x14ac:dyDescent="0.25">
      <c r="A20" s="15">
        <v>18</v>
      </c>
      <c r="B20" t="s">
        <v>21</v>
      </c>
      <c r="C20">
        <v>2.2999999999999998</v>
      </c>
      <c r="D20">
        <v>1.45</v>
      </c>
      <c r="E20">
        <v>2</v>
      </c>
      <c r="F20" s="16">
        <v>21</v>
      </c>
      <c r="I20">
        <f t="shared" si="0"/>
        <v>2.1812203743456555</v>
      </c>
      <c r="K20">
        <f t="shared" si="1"/>
        <v>-5.1643315501888836</v>
      </c>
      <c r="L20">
        <f t="shared" si="2"/>
        <v>5.1643315501888831E-2</v>
      </c>
      <c r="N20">
        <f t="shared" si="26"/>
        <v>17.741882909798164</v>
      </c>
      <c r="O20">
        <f t="shared" si="3"/>
        <v>17.741882909798164</v>
      </c>
      <c r="P20" s="29">
        <f t="shared" si="27"/>
        <v>0.60078065658292101</v>
      </c>
      <c r="Q20" s="29">
        <f t="shared" si="4"/>
        <v>3.1115637305492445</v>
      </c>
      <c r="V20">
        <f t="shared" si="5"/>
        <v>2.1483522855703554</v>
      </c>
      <c r="X20">
        <f t="shared" si="6"/>
        <v>-6.5933788882454101</v>
      </c>
      <c r="Y20">
        <f t="shared" si="7"/>
        <v>6.5933788882454103E-2</v>
      </c>
      <c r="AA20">
        <f t="shared" si="28"/>
        <v>22.170594291716171</v>
      </c>
      <c r="AB20">
        <f t="shared" si="29"/>
        <v>22.170594291716171</v>
      </c>
      <c r="AC20" s="29">
        <f t="shared" si="8"/>
        <v>0.60689278274036451</v>
      </c>
      <c r="AD20" s="29">
        <f t="shared" si="9"/>
        <v>3.1432196599798181</v>
      </c>
      <c r="AH20">
        <f t="shared" si="10"/>
        <v>2.1668993101380933</v>
      </c>
      <c r="AJ20">
        <f t="shared" si="11"/>
        <v>-5.7869865157350651</v>
      </c>
      <c r="AK20">
        <f t="shared" si="12"/>
        <v>5.7869865157350653E-2</v>
      </c>
      <c r="AM20">
        <f t="shared" si="30"/>
        <v>19.694681325842886</v>
      </c>
      <c r="AN20">
        <f t="shared" si="13"/>
        <v>19.694681325842886</v>
      </c>
      <c r="AO20" s="29">
        <f t="shared" si="14"/>
        <v>0.60342479389146453</v>
      </c>
      <c r="AP20" s="29">
        <f t="shared" si="15"/>
        <v>3.1252582489357907</v>
      </c>
      <c r="AS20" s="9"/>
      <c r="AT20">
        <v>2.2141999999999999</v>
      </c>
      <c r="AV20">
        <f t="shared" si="16"/>
        <v>-3.730434782608691</v>
      </c>
      <c r="AW20">
        <f t="shared" si="38"/>
        <v>3.7304347826086909E-2</v>
      </c>
      <c r="AY20">
        <f t="shared" si="31"/>
        <v>13.109299868525365</v>
      </c>
      <c r="AZ20">
        <f t="shared" si="17"/>
        <v>13.109299868525365</v>
      </c>
      <c r="BA20" s="29">
        <f t="shared" si="18"/>
        <v>0.59480015636865413</v>
      </c>
      <c r="BB20" s="29">
        <f t="shared" si="19"/>
        <v>3.0805895183249428</v>
      </c>
      <c r="BF20">
        <v>2.1246999999999998</v>
      </c>
      <c r="BH20">
        <f t="shared" si="20"/>
        <v>-7.6217391304347837</v>
      </c>
      <c r="BI20">
        <f t="shared" si="21"/>
        <v>7.6217391304347834E-2</v>
      </c>
      <c r="BK20">
        <f t="shared" si="32"/>
        <v>25.240791803835922</v>
      </c>
      <c r="BL20">
        <f t="shared" si="22"/>
        <v>25.240791803835922</v>
      </c>
      <c r="BM20" s="29">
        <f t="shared" si="23"/>
        <v>0.61138844486801935</v>
      </c>
      <c r="BN20" s="29">
        <f t="shared" si="24"/>
        <v>3.1665035974167819</v>
      </c>
      <c r="BT20">
        <f t="shared" si="33"/>
        <v>-100</v>
      </c>
      <c r="BU20">
        <f t="shared" si="34"/>
        <v>1</v>
      </c>
      <c r="BW20" t="e">
        <f t="shared" si="35"/>
        <v>#DIV/0!</v>
      </c>
      <c r="BX20" t="e">
        <f t="shared" si="25"/>
        <v>#DIV/0!</v>
      </c>
      <c r="BY20" s="29" t="e">
        <f t="shared" si="36"/>
        <v>#DIV/0!</v>
      </c>
      <c r="BZ20" s="29" t="e">
        <f t="shared" si="37"/>
        <v>#DIV/0!</v>
      </c>
    </row>
    <row r="21" spans="1:78" ht="18" thickBot="1" x14ac:dyDescent="0.25">
      <c r="A21" s="15">
        <v>19</v>
      </c>
      <c r="B21" t="s">
        <v>22</v>
      </c>
      <c r="C21">
        <v>2.2999999999999998</v>
      </c>
      <c r="D21">
        <v>2</v>
      </c>
      <c r="E21">
        <v>2.5</v>
      </c>
      <c r="F21" s="16">
        <v>39</v>
      </c>
      <c r="I21">
        <f t="shared" si="0"/>
        <v>2.4001169743477004</v>
      </c>
      <c r="K21">
        <f t="shared" si="1"/>
        <v>4.3529119281608963</v>
      </c>
      <c r="L21">
        <f t="shared" si="2"/>
        <v>4.3529119281608963E-2</v>
      </c>
      <c r="N21">
        <f t="shared" si="26"/>
        <v>57.897287444220844</v>
      </c>
      <c r="O21">
        <f t="shared" si="3"/>
        <v>57.897287444220844</v>
      </c>
      <c r="P21" s="29">
        <f t="shared" si="27"/>
        <v>0.49514896714293288</v>
      </c>
      <c r="Q21" s="29">
        <f t="shared" si="4"/>
        <v>2.9193766185801024</v>
      </c>
      <c r="V21">
        <f t="shared" si="5"/>
        <v>2.3639504050675879</v>
      </c>
      <c r="X21">
        <f t="shared" si="6"/>
        <v>2.7804523942429609</v>
      </c>
      <c r="Y21">
        <f t="shared" si="7"/>
        <v>2.7804523942429608E-2</v>
      </c>
      <c r="AA21">
        <f t="shared" si="28"/>
        <v>59.742180276501536</v>
      </c>
      <c r="AB21">
        <f t="shared" si="29"/>
        <v>59.742180276501536</v>
      </c>
      <c r="AC21" s="29">
        <f t="shared" si="8"/>
        <v>0.50018643451266953</v>
      </c>
      <c r="AD21" s="29">
        <f t="shared" si="9"/>
        <v>2.9490773055085762</v>
      </c>
      <c r="AH21">
        <f t="shared" si="10"/>
        <v>2.3843587182358652</v>
      </c>
      <c r="AJ21">
        <f t="shared" si="11"/>
        <v>3.6677703580811039</v>
      </c>
      <c r="AK21">
        <f t="shared" si="12"/>
        <v>3.6677703580811037E-2</v>
      </c>
      <c r="AM21">
        <f t="shared" si="30"/>
        <v>58.716200693941957</v>
      </c>
      <c r="AN21">
        <f t="shared" si="13"/>
        <v>58.716200693941957</v>
      </c>
      <c r="AO21" s="29">
        <f t="shared" si="14"/>
        <v>0.4973282015156838</v>
      </c>
      <c r="AP21" s="29">
        <f t="shared" si="15"/>
        <v>2.932225288973024</v>
      </c>
      <c r="AS21" s="9"/>
      <c r="AT21">
        <v>2.4373</v>
      </c>
      <c r="AV21">
        <f t="shared" si="16"/>
        <v>5.9695652173913132</v>
      </c>
      <c r="AW21">
        <f t="shared" si="38"/>
        <v>5.9695652173913136E-2</v>
      </c>
      <c r="AY21">
        <f t="shared" si="31"/>
        <v>55.873094139610608</v>
      </c>
      <c r="AZ21">
        <f t="shared" si="17"/>
        <v>55.873094139610608</v>
      </c>
      <c r="BA21" s="29">
        <f t="shared" si="18"/>
        <v>0.49010013719175366</v>
      </c>
      <c r="BB21" s="29">
        <f t="shared" si="19"/>
        <v>2.8896089383692201</v>
      </c>
      <c r="BF21">
        <v>2.3386999999999998</v>
      </c>
      <c r="BH21">
        <f t="shared" si="20"/>
        <v>1.682608695652172</v>
      </c>
      <c r="BI21">
        <f t="shared" si="21"/>
        <v>1.682608695652172E-2</v>
      </c>
      <c r="BK21">
        <f t="shared" si="32"/>
        <v>60.95738933956217</v>
      </c>
      <c r="BL21">
        <f t="shared" si="22"/>
        <v>60.95738933956217</v>
      </c>
      <c r="BM21" s="29">
        <f t="shared" si="23"/>
        <v>0.50378025199467724</v>
      </c>
      <c r="BN21" s="29">
        <f t="shared" si="24"/>
        <v>2.9702662959430226</v>
      </c>
      <c r="BT21">
        <f t="shared" si="33"/>
        <v>-100</v>
      </c>
      <c r="BU21">
        <f t="shared" si="34"/>
        <v>1</v>
      </c>
      <c r="BW21" t="e">
        <f t="shared" si="35"/>
        <v>#DIV/0!</v>
      </c>
      <c r="BX21" t="e">
        <f t="shared" si="25"/>
        <v>#DIV/0!</v>
      </c>
      <c r="BY21" s="29" t="e">
        <f t="shared" si="36"/>
        <v>#DIV/0!</v>
      </c>
      <c r="BZ21" s="29" t="e">
        <f t="shared" si="37"/>
        <v>#DIV/0!</v>
      </c>
    </row>
    <row r="22" spans="1:78" ht="18" thickBot="1" x14ac:dyDescent="0.25">
      <c r="A22" s="15">
        <v>20</v>
      </c>
      <c r="B22" t="s">
        <v>23</v>
      </c>
      <c r="C22">
        <v>2.2999999999999998</v>
      </c>
      <c r="D22">
        <v>2.5499999999999998</v>
      </c>
      <c r="E22">
        <v>2.2999999999999998</v>
      </c>
      <c r="F22" s="16">
        <v>44</v>
      </c>
      <c r="I22">
        <f t="shared" si="0"/>
        <v>2.3158632222541393</v>
      </c>
      <c r="K22">
        <f t="shared" si="1"/>
        <v>0.68970531539736957</v>
      </c>
      <c r="L22">
        <f t="shared" si="2"/>
        <v>6.8970531539736951E-3</v>
      </c>
      <c r="N22">
        <f t="shared" si="26"/>
        <v>74.096446008259832</v>
      </c>
      <c r="O22">
        <f t="shared" si="3"/>
        <v>74.096446008259832</v>
      </c>
      <c r="P22" s="29">
        <f t="shared" si="27"/>
        <v>0.40536242335555411</v>
      </c>
      <c r="Q22" s="29">
        <f t="shared" si="4"/>
        <v>2.9897609176121409</v>
      </c>
      <c r="V22">
        <f t="shared" si="5"/>
        <v>2.2809662449125736</v>
      </c>
      <c r="X22">
        <f t="shared" si="6"/>
        <v>-0.82755456901853119</v>
      </c>
      <c r="Y22">
        <f t="shared" si="7"/>
        <v>8.2755456901853122E-3</v>
      </c>
      <c r="AA22">
        <f t="shared" si="28"/>
        <v>74.241306318080788</v>
      </c>
      <c r="AB22">
        <f t="shared" si="29"/>
        <v>74.241306318080788</v>
      </c>
      <c r="AC22" s="29">
        <f t="shared" si="8"/>
        <v>0.40948643474621421</v>
      </c>
      <c r="AD22" s="29">
        <f t="shared" si="9"/>
        <v>3.0201776690651192</v>
      </c>
      <c r="AH22">
        <f t="shared" si="10"/>
        <v>2.3006581442657299</v>
      </c>
      <c r="AJ22">
        <f t="shared" si="11"/>
        <v>2.8614968075220709E-2</v>
      </c>
      <c r="AK22">
        <f t="shared" si="12"/>
        <v>2.8614968075220707E-4</v>
      </c>
      <c r="AM22">
        <f t="shared" si="30"/>
        <v>74.168574170380225</v>
      </c>
      <c r="AN22">
        <f t="shared" si="13"/>
        <v>74.168574170380225</v>
      </c>
      <c r="AO22" s="29">
        <f t="shared" si="14"/>
        <v>0.40714649195918112</v>
      </c>
      <c r="AP22" s="29">
        <f t="shared" si="15"/>
        <v>3.0029193612125837</v>
      </c>
      <c r="AS22" s="9"/>
      <c r="AT22">
        <v>2.3513999999999999</v>
      </c>
      <c r="AV22">
        <f t="shared" si="16"/>
        <v>2.234782608695657</v>
      </c>
      <c r="AW22">
        <f t="shared" si="38"/>
        <v>2.2347826086956572E-2</v>
      </c>
      <c r="AY22">
        <f t="shared" si="31"/>
        <v>73.873859566191072</v>
      </c>
      <c r="AZ22">
        <f t="shared" si="17"/>
        <v>73.873859566191072</v>
      </c>
      <c r="BA22" s="29">
        <f t="shared" si="18"/>
        <v>0.40126789674960872</v>
      </c>
      <c r="BB22" s="29">
        <f t="shared" si="19"/>
        <v>2.9595616319426816</v>
      </c>
      <c r="BF22">
        <v>2.2563</v>
      </c>
      <c r="BH22">
        <f t="shared" si="20"/>
        <v>-1.8999999999999937</v>
      </c>
      <c r="BI22">
        <f t="shared" si="21"/>
        <v>1.8999999999999937E-2</v>
      </c>
      <c r="BK22">
        <f t="shared" si="32"/>
        <v>74.299348568664797</v>
      </c>
      <c r="BL22">
        <f t="shared" si="22"/>
        <v>74.299348568664797</v>
      </c>
      <c r="BM22" s="29">
        <f t="shared" si="23"/>
        <v>0.41246540567583279</v>
      </c>
      <c r="BN22" s="29">
        <f t="shared" si="24"/>
        <v>3.0421491453217238</v>
      </c>
      <c r="BT22">
        <f t="shared" si="33"/>
        <v>-100</v>
      </c>
      <c r="BU22">
        <f t="shared" si="34"/>
        <v>1</v>
      </c>
      <c r="BW22" t="e">
        <f t="shared" si="35"/>
        <v>#DIV/0!</v>
      </c>
      <c r="BX22" t="e">
        <f t="shared" si="25"/>
        <v>#DIV/0!</v>
      </c>
      <c r="BY22" s="29" t="e">
        <f t="shared" si="36"/>
        <v>#DIV/0!</v>
      </c>
      <c r="BZ22" s="29" t="e">
        <f t="shared" si="37"/>
        <v>#DIV/0!</v>
      </c>
    </row>
    <row r="23" spans="1:78" ht="18" thickBot="1" x14ac:dyDescent="0.25">
      <c r="A23" s="15">
        <v>21</v>
      </c>
      <c r="B23" t="s">
        <v>24</v>
      </c>
      <c r="C23">
        <v>2.4</v>
      </c>
      <c r="D23">
        <v>2.7</v>
      </c>
      <c r="E23">
        <v>2.6</v>
      </c>
      <c r="F23" s="16">
        <v>50</v>
      </c>
      <c r="I23">
        <f t="shared" si="0"/>
        <v>2.4408012158191394</v>
      </c>
      <c r="K23">
        <f t="shared" si="1"/>
        <v>1.700050659130814</v>
      </c>
      <c r="L23">
        <f t="shared" si="2"/>
        <v>1.700050659130814E-2</v>
      </c>
      <c r="N23">
        <f t="shared" si="26"/>
        <v>74.201753276722897</v>
      </c>
      <c r="O23">
        <f t="shared" si="3"/>
        <v>74.201753276722897</v>
      </c>
      <c r="P23" s="29">
        <f t="shared" si="27"/>
        <v>0.39869019242959342</v>
      </c>
      <c r="Q23" s="29">
        <f t="shared" si="4"/>
        <v>2.8868449375523015</v>
      </c>
      <c r="V23">
        <f t="shared" si="5"/>
        <v>2.4040215891532775</v>
      </c>
      <c r="X23">
        <f t="shared" si="6"/>
        <v>0.16756621471989791</v>
      </c>
      <c r="Y23">
        <f t="shared" si="7"/>
        <v>1.675662147198979E-3</v>
      </c>
      <c r="AA23">
        <f t="shared" si="28"/>
        <v>74.336837143381658</v>
      </c>
      <c r="AB23">
        <f t="shared" si="29"/>
        <v>74.336837143381658</v>
      </c>
      <c r="AC23" s="29">
        <f t="shared" si="8"/>
        <v>0.40274632294438928</v>
      </c>
      <c r="AD23" s="29">
        <f t="shared" si="9"/>
        <v>2.9162146588673248</v>
      </c>
      <c r="AH23">
        <f t="shared" si="10"/>
        <v>2.4247758424360724</v>
      </c>
      <c r="AJ23">
        <f t="shared" si="11"/>
        <v>1.0323267681696855</v>
      </c>
      <c r="AK23">
        <f t="shared" si="12"/>
        <v>1.0323267681696854E-2</v>
      </c>
      <c r="AM23">
        <f t="shared" si="30"/>
        <v>74.269521418821796</v>
      </c>
      <c r="AN23">
        <f t="shared" si="13"/>
        <v>74.269521418821796</v>
      </c>
      <c r="AO23" s="29">
        <f t="shared" si="14"/>
        <v>0.40044489541611994</v>
      </c>
      <c r="AP23" s="29">
        <f t="shared" si="15"/>
        <v>2.8995504305133726</v>
      </c>
      <c r="AS23" s="9"/>
      <c r="AT23">
        <v>2.4788000000000001</v>
      </c>
      <c r="AV23">
        <f t="shared" si="16"/>
        <v>3.2833333333333421</v>
      </c>
      <c r="AW23">
        <f t="shared" si="38"/>
        <v>3.2833333333333423E-2</v>
      </c>
      <c r="AY23">
        <f t="shared" si="31"/>
        <v>73.986324405541893</v>
      </c>
      <c r="AZ23">
        <f t="shared" si="17"/>
        <v>73.986324405541893</v>
      </c>
      <c r="BA23" s="29">
        <f t="shared" si="18"/>
        <v>0.3946052279252002</v>
      </c>
      <c r="BB23" s="29">
        <f t="shared" si="19"/>
        <v>2.8572664344350702</v>
      </c>
      <c r="BF23">
        <v>2.3784999999999998</v>
      </c>
      <c r="BH23">
        <f t="shared" si="20"/>
        <v>-0.89583333333333648</v>
      </c>
      <c r="BI23">
        <f t="shared" si="21"/>
        <v>8.958333333333365E-3</v>
      </c>
      <c r="BK23">
        <f t="shared" si="32"/>
        <v>74.387847363378242</v>
      </c>
      <c r="BL23">
        <f t="shared" si="22"/>
        <v>74.387847363378242</v>
      </c>
      <c r="BM23" s="29">
        <f t="shared" si="23"/>
        <v>0.40562220587108155</v>
      </c>
      <c r="BN23" s="29">
        <f t="shared" si="24"/>
        <v>2.9370384168266597</v>
      </c>
      <c r="BT23">
        <f t="shared" si="33"/>
        <v>-100</v>
      </c>
      <c r="BU23">
        <f t="shared" si="34"/>
        <v>1</v>
      </c>
      <c r="BW23" t="e">
        <f t="shared" si="35"/>
        <v>#DIV/0!</v>
      </c>
      <c r="BX23" t="e">
        <f t="shared" si="25"/>
        <v>#DIV/0!</v>
      </c>
      <c r="BY23" s="29" t="e">
        <f t="shared" si="36"/>
        <v>#DIV/0!</v>
      </c>
      <c r="BZ23" s="29" t="e">
        <f t="shared" si="37"/>
        <v>#DIV/0!</v>
      </c>
    </row>
    <row r="24" spans="1:78" ht="18" thickBot="1" x14ac:dyDescent="0.25">
      <c r="A24" s="15">
        <v>22</v>
      </c>
      <c r="B24" t="s">
        <v>25</v>
      </c>
      <c r="C24">
        <v>2.4</v>
      </c>
      <c r="D24">
        <v>1.8</v>
      </c>
      <c r="E24">
        <v>2.5</v>
      </c>
      <c r="F24" s="16">
        <v>31</v>
      </c>
      <c r="I24">
        <f t="shared" si="0"/>
        <v>2.4001169743477004</v>
      </c>
      <c r="K24">
        <f t="shared" si="1"/>
        <v>4.8739311541886234E-3</v>
      </c>
      <c r="L24">
        <f t="shared" si="2"/>
        <v>4.8739311541886231E-5</v>
      </c>
      <c r="N24">
        <f t="shared" si="26"/>
        <v>43.035399785091286</v>
      </c>
      <c r="O24">
        <f t="shared" si="3"/>
        <v>43.035399785091286</v>
      </c>
      <c r="P24" s="29">
        <f t="shared" si="27"/>
        <v>0.53586327670648082</v>
      </c>
      <c r="Q24" s="29">
        <f t="shared" si="4"/>
        <v>2.9193766185801024</v>
      </c>
      <c r="V24">
        <f t="shared" si="5"/>
        <v>2.3639504050675879</v>
      </c>
      <c r="X24">
        <f t="shared" si="6"/>
        <v>-1.5020664555171668</v>
      </c>
      <c r="Y24">
        <f t="shared" si="7"/>
        <v>1.5020664555171667E-2</v>
      </c>
      <c r="AA24">
        <f t="shared" si="28"/>
        <v>45.919308353857573</v>
      </c>
      <c r="AB24">
        <f t="shared" si="29"/>
        <v>45.919308353857573</v>
      </c>
      <c r="AC24" s="29">
        <f t="shared" si="8"/>
        <v>0.54131495680716823</v>
      </c>
      <c r="AD24" s="29">
        <f t="shared" si="9"/>
        <v>2.9490773055085762</v>
      </c>
      <c r="AH24">
        <f t="shared" si="10"/>
        <v>2.3843587182358652</v>
      </c>
      <c r="AJ24">
        <f t="shared" si="11"/>
        <v>-0.65172007350561278</v>
      </c>
      <c r="AK24">
        <f t="shared" si="12"/>
        <v>6.5172007350561278E-3</v>
      </c>
      <c r="AM24">
        <f t="shared" si="30"/>
        <v>44.310322594788047</v>
      </c>
      <c r="AN24">
        <f t="shared" si="13"/>
        <v>44.310322594788047</v>
      </c>
      <c r="AO24" s="29">
        <f t="shared" si="14"/>
        <v>0.53822170164358996</v>
      </c>
      <c r="AP24" s="29">
        <f t="shared" si="15"/>
        <v>2.932225288973024</v>
      </c>
      <c r="AS24" s="9"/>
      <c r="AT24">
        <v>2.4373</v>
      </c>
      <c r="AV24">
        <f t="shared" si="16"/>
        <v>1.5541666666666714</v>
      </c>
      <c r="AW24">
        <f t="shared" si="38"/>
        <v>1.5541666666666714E-2</v>
      </c>
      <c r="AY24">
        <f t="shared" si="31"/>
        <v>39.915073549215627</v>
      </c>
      <c r="AZ24">
        <f t="shared" si="17"/>
        <v>39.915073549215627</v>
      </c>
      <c r="BA24" s="29">
        <f t="shared" si="18"/>
        <v>0.53039929972035549</v>
      </c>
      <c r="BB24" s="29">
        <f t="shared" si="19"/>
        <v>2.8896089383692201</v>
      </c>
      <c r="BF24">
        <v>2.3386999999999998</v>
      </c>
      <c r="BH24">
        <f t="shared" si="20"/>
        <v>-2.5541666666666725</v>
      </c>
      <c r="BI24">
        <f t="shared" si="21"/>
        <v>2.5541666666666723E-2</v>
      </c>
      <c r="BK24">
        <f t="shared" si="32"/>
        <v>47.844009334755398</v>
      </c>
      <c r="BL24">
        <f t="shared" si="22"/>
        <v>47.844009334755398</v>
      </c>
      <c r="BM24" s="29">
        <f t="shared" si="23"/>
        <v>0.54520428090877293</v>
      </c>
      <c r="BN24" s="29">
        <f t="shared" si="24"/>
        <v>2.9702662959430226</v>
      </c>
      <c r="BT24">
        <f t="shared" si="33"/>
        <v>-100</v>
      </c>
      <c r="BU24">
        <f t="shared" si="34"/>
        <v>1</v>
      </c>
      <c r="BW24" t="e">
        <f t="shared" si="35"/>
        <v>#DIV/0!</v>
      </c>
      <c r="BX24" t="e">
        <f t="shared" si="25"/>
        <v>#DIV/0!</v>
      </c>
      <c r="BY24" s="29" t="e">
        <f t="shared" si="36"/>
        <v>#DIV/0!</v>
      </c>
      <c r="BZ24" s="29" t="e">
        <f t="shared" si="37"/>
        <v>#DIV/0!</v>
      </c>
    </row>
    <row r="25" spans="1:78" ht="18" thickBot="1" x14ac:dyDescent="0.25">
      <c r="A25" s="15">
        <v>23</v>
      </c>
      <c r="B25" t="s">
        <v>26</v>
      </c>
      <c r="C25">
        <v>2.5</v>
      </c>
      <c r="D25">
        <v>2.1</v>
      </c>
      <c r="E25">
        <v>2.8</v>
      </c>
      <c r="F25" s="16">
        <v>43</v>
      </c>
      <c r="I25">
        <f t="shared" si="0"/>
        <v>2.5195666237657681</v>
      </c>
      <c r="K25">
        <f t="shared" si="1"/>
        <v>0.78266495063072472</v>
      </c>
      <c r="L25">
        <f t="shared" si="2"/>
        <v>7.8266495063072476E-3</v>
      </c>
      <c r="N25">
        <f t="shared" si="26"/>
        <v>57.803137746024767</v>
      </c>
      <c r="O25">
        <f t="shared" si="3"/>
        <v>57.803137746024767</v>
      </c>
      <c r="P25" s="29">
        <f t="shared" si="27"/>
        <v>0.48909207108075436</v>
      </c>
      <c r="Q25" s="29">
        <f t="shared" si="4"/>
        <v>2.8263623109556564</v>
      </c>
      <c r="V25">
        <f t="shared" si="5"/>
        <v>2.4816001072050282</v>
      </c>
      <c r="X25">
        <f t="shared" si="6"/>
        <v>-0.73599571179887135</v>
      </c>
      <c r="Y25">
        <f t="shared" si="7"/>
        <v>7.3599571179887137E-3</v>
      </c>
      <c r="AA25">
        <f t="shared" si="28"/>
        <v>59.657328542072079</v>
      </c>
      <c r="AB25">
        <f t="shared" si="29"/>
        <v>59.657328542072079</v>
      </c>
      <c r="AC25" s="29">
        <f t="shared" si="8"/>
        <v>0.49406791777004982</v>
      </c>
      <c r="AD25" s="29">
        <f t="shared" si="9"/>
        <v>2.8551167037975644</v>
      </c>
      <c r="AH25">
        <f t="shared" si="10"/>
        <v>2.5030241066416079</v>
      </c>
      <c r="AJ25">
        <f t="shared" si="11"/>
        <v>0.12096426566431616</v>
      </c>
      <c r="AK25">
        <f t="shared" si="12"/>
        <v>1.2096426566431616E-3</v>
      </c>
      <c r="AM25">
        <f t="shared" si="30"/>
        <v>58.626065081671427</v>
      </c>
      <c r="AN25">
        <f t="shared" si="13"/>
        <v>58.626065081671427</v>
      </c>
      <c r="AO25" s="29">
        <f t="shared" si="14"/>
        <v>0.4912446480292415</v>
      </c>
      <c r="AP25" s="29">
        <f t="shared" si="15"/>
        <v>2.8388016096447406</v>
      </c>
      <c r="AS25" s="9"/>
      <c r="AT25">
        <v>2.5590000000000002</v>
      </c>
      <c r="AV25">
        <f t="shared" si="16"/>
        <v>2.3600000000000065</v>
      </c>
      <c r="AW25">
        <f t="shared" si="38"/>
        <v>2.3600000000000065E-2</v>
      </c>
      <c r="AY25">
        <f t="shared" si="31"/>
        <v>55.748202184927521</v>
      </c>
      <c r="AZ25">
        <f t="shared" si="17"/>
        <v>55.748202184927521</v>
      </c>
      <c r="BA25" s="29">
        <f t="shared" si="18"/>
        <v>0.48405457538050972</v>
      </c>
      <c r="BB25" s="29">
        <f t="shared" si="19"/>
        <v>2.7972516611810421</v>
      </c>
      <c r="BF25">
        <v>2.4554999999999998</v>
      </c>
      <c r="BH25">
        <f t="shared" si="20"/>
        <v>-1.7800000000000082</v>
      </c>
      <c r="BI25">
        <f t="shared" si="21"/>
        <v>1.7800000000000083E-2</v>
      </c>
      <c r="BK25">
        <f t="shared" si="32"/>
        <v>60.860904378580607</v>
      </c>
      <c r="BL25">
        <f t="shared" si="22"/>
        <v>60.860904378580607</v>
      </c>
      <c r="BM25" s="29">
        <f t="shared" si="23"/>
        <v>0.49756279008663989</v>
      </c>
      <c r="BN25" s="29">
        <f t="shared" si="24"/>
        <v>2.8753128508653041</v>
      </c>
      <c r="BT25">
        <f t="shared" si="33"/>
        <v>-100</v>
      </c>
      <c r="BU25">
        <f t="shared" si="34"/>
        <v>1</v>
      </c>
      <c r="BW25" t="e">
        <f t="shared" si="35"/>
        <v>#DIV/0!</v>
      </c>
      <c r="BX25" t="e">
        <f t="shared" si="25"/>
        <v>#DIV/0!</v>
      </c>
      <c r="BY25" s="29" t="e">
        <f t="shared" si="36"/>
        <v>#DIV/0!</v>
      </c>
      <c r="BZ25" s="29" t="e">
        <f t="shared" si="37"/>
        <v>#DIV/0!</v>
      </c>
    </row>
    <row r="26" spans="1:78" ht="18" thickBot="1" x14ac:dyDescent="0.25">
      <c r="A26" s="15">
        <v>24</v>
      </c>
      <c r="B26" t="s">
        <v>27</v>
      </c>
      <c r="C26">
        <v>2.6</v>
      </c>
      <c r="D26">
        <v>2.5499999999999998</v>
      </c>
      <c r="E26">
        <v>2.5</v>
      </c>
      <c r="F26" s="16">
        <v>45.8</v>
      </c>
      <c r="I26">
        <f t="shared" si="0"/>
        <v>2.4001169743477004</v>
      </c>
      <c r="K26">
        <f t="shared" si="1"/>
        <v>-7.6878086789346014</v>
      </c>
      <c r="L26">
        <f t="shared" si="2"/>
        <v>7.6878086789346017E-2</v>
      </c>
      <c r="N26">
        <f t="shared" si="26"/>
        <v>73.396353594602886</v>
      </c>
      <c r="O26">
        <f t="shared" si="3"/>
        <v>73.396353594602886</v>
      </c>
      <c r="P26" s="29">
        <f t="shared" si="27"/>
        <v>0.41267032393422548</v>
      </c>
      <c r="Q26" s="29">
        <f t="shared" si="4"/>
        <v>2.9193766185801024</v>
      </c>
      <c r="V26">
        <f t="shared" si="5"/>
        <v>2.3639504050675879</v>
      </c>
      <c r="X26">
        <f t="shared" si="6"/>
        <v>-9.0788305743235451</v>
      </c>
      <c r="Y26">
        <f t="shared" si="7"/>
        <v>9.0788305743235445E-2</v>
      </c>
      <c r="AA26">
        <f t="shared" si="28"/>
        <v>73.698957541144551</v>
      </c>
      <c r="AB26">
        <f t="shared" si="29"/>
        <v>73.698957541144551</v>
      </c>
      <c r="AC26" s="29">
        <f t="shared" si="8"/>
        <v>0.41686868327499582</v>
      </c>
      <c r="AD26" s="29">
        <f t="shared" si="9"/>
        <v>2.9490773055085762</v>
      </c>
      <c r="AH26">
        <f t="shared" si="10"/>
        <v>2.3843587182358652</v>
      </c>
      <c r="AJ26">
        <f t="shared" si="11"/>
        <v>-8.2938954524667263</v>
      </c>
      <c r="AK26">
        <f t="shared" si="12"/>
        <v>8.2938954524667263E-2</v>
      </c>
      <c r="AM26">
        <f t="shared" si="30"/>
        <v>73.537805027397511</v>
      </c>
      <c r="AN26">
        <f t="shared" si="13"/>
        <v>73.537805027397511</v>
      </c>
      <c r="AO26" s="29">
        <f t="shared" si="14"/>
        <v>0.41448655584463584</v>
      </c>
      <c r="AP26" s="29">
        <f t="shared" si="15"/>
        <v>2.932225288973024</v>
      </c>
      <c r="AS26" s="9"/>
      <c r="AT26">
        <v>2.4373</v>
      </c>
      <c r="AV26">
        <f t="shared" si="16"/>
        <v>-6.2576923076923103</v>
      </c>
      <c r="AW26">
        <f t="shared" si="38"/>
        <v>6.2576923076923099E-2</v>
      </c>
      <c r="AY26">
        <f t="shared" si="31"/>
        <v>73.004073154433058</v>
      </c>
      <c r="AZ26">
        <f t="shared" si="17"/>
        <v>73.004073154433058</v>
      </c>
      <c r="BA26" s="29">
        <f t="shared" si="18"/>
        <v>0.40846249471575008</v>
      </c>
      <c r="BB26" s="29">
        <f t="shared" si="19"/>
        <v>2.8896089383692201</v>
      </c>
      <c r="BF26">
        <v>2.3386999999999998</v>
      </c>
      <c r="BH26">
        <f t="shared" si="20"/>
        <v>-10.050000000000011</v>
      </c>
      <c r="BI26">
        <f t="shared" si="21"/>
        <v>0.10050000000000012</v>
      </c>
      <c r="BK26">
        <f t="shared" si="32"/>
        <v>73.863784233129678</v>
      </c>
      <c r="BL26">
        <f t="shared" si="22"/>
        <v>73.863784233129678</v>
      </c>
      <c r="BM26" s="29">
        <f t="shared" si="23"/>
        <v>0.41986386638729845</v>
      </c>
      <c r="BN26" s="29">
        <f t="shared" si="24"/>
        <v>2.9702662959430226</v>
      </c>
      <c r="BT26">
        <f t="shared" si="33"/>
        <v>-100</v>
      </c>
      <c r="BU26">
        <f t="shared" si="34"/>
        <v>1</v>
      </c>
      <c r="BW26" t="e">
        <f t="shared" si="35"/>
        <v>#DIV/0!</v>
      </c>
      <c r="BX26" t="e">
        <f t="shared" si="25"/>
        <v>#DIV/0!</v>
      </c>
      <c r="BY26" s="29" t="e">
        <f t="shared" si="36"/>
        <v>#DIV/0!</v>
      </c>
      <c r="BZ26" s="29" t="e">
        <f t="shared" si="37"/>
        <v>#DIV/0!</v>
      </c>
    </row>
    <row r="27" spans="1:78" ht="18" thickBot="1" x14ac:dyDescent="0.25">
      <c r="A27" s="15">
        <v>25</v>
      </c>
      <c r="B27" t="s">
        <v>28</v>
      </c>
      <c r="C27">
        <v>2.8</v>
      </c>
      <c r="D27">
        <v>2.6</v>
      </c>
      <c r="E27">
        <v>2</v>
      </c>
      <c r="F27" s="16">
        <v>35.454999999999998</v>
      </c>
      <c r="I27">
        <f t="shared" si="0"/>
        <v>2.1812203743456555</v>
      </c>
      <c r="K27">
        <f t="shared" si="1"/>
        <v>-22.099272344798013</v>
      </c>
      <c r="L27">
        <f t="shared" si="2"/>
        <v>0.22099272344798013</v>
      </c>
      <c r="N27">
        <f t="shared" si="26"/>
        <v>74.606571804719124</v>
      </c>
      <c r="O27">
        <f t="shared" si="3"/>
        <v>74.606571804719124</v>
      </c>
      <c r="P27" s="29">
        <f t="shared" si="27"/>
        <v>0.38771440049540018</v>
      </c>
      <c r="Q27" s="29">
        <f t="shared" si="4"/>
        <v>3.1115637305492445</v>
      </c>
      <c r="V27">
        <f t="shared" si="5"/>
        <v>2.1483522855703554</v>
      </c>
      <c r="X27">
        <f t="shared" si="6"/>
        <v>-23.273132658201586</v>
      </c>
      <c r="Y27">
        <f t="shared" si="7"/>
        <v>0.23273132658201587</v>
      </c>
      <c r="AA27">
        <f t="shared" si="28"/>
        <v>74.457704075100679</v>
      </c>
      <c r="AB27">
        <f t="shared" si="29"/>
        <v>74.457704075100679</v>
      </c>
      <c r="AC27" s="29">
        <f t="shared" si="8"/>
        <v>0.39165886725364107</v>
      </c>
      <c r="AD27" s="29">
        <f t="shared" si="9"/>
        <v>3.1432196599798181</v>
      </c>
      <c r="AH27">
        <f t="shared" si="10"/>
        <v>2.1668993101380933</v>
      </c>
      <c r="AJ27">
        <f t="shared" si="11"/>
        <v>-22.61073892363952</v>
      </c>
      <c r="AK27">
        <f t="shared" si="12"/>
        <v>0.2261073892363952</v>
      </c>
      <c r="AM27">
        <f t="shared" si="30"/>
        <v>74.549532051741707</v>
      </c>
      <c r="AN27">
        <f t="shared" si="13"/>
        <v>74.549532051741707</v>
      </c>
      <c r="AO27" s="29">
        <f t="shared" si="14"/>
        <v>0.38942079716476097</v>
      </c>
      <c r="AP27" s="29">
        <f t="shared" si="15"/>
        <v>3.1252582489357907</v>
      </c>
      <c r="AS27" s="9"/>
      <c r="AT27">
        <v>2.2141999999999999</v>
      </c>
      <c r="AV27">
        <f t="shared" si="16"/>
        <v>-20.921428571428567</v>
      </c>
      <c r="AW27">
        <f t="shared" si="38"/>
        <v>0.20921428571428569</v>
      </c>
      <c r="AY27">
        <f t="shared" si="31"/>
        <v>74.692208402868275</v>
      </c>
      <c r="AZ27">
        <f t="shared" si="17"/>
        <v>74.692208402868275</v>
      </c>
      <c r="BA27" s="29">
        <f t="shared" si="18"/>
        <v>0.38385487867186918</v>
      </c>
      <c r="BB27" s="29">
        <f t="shared" si="19"/>
        <v>3.0805895183249428</v>
      </c>
      <c r="BF27">
        <v>2.1246999999999998</v>
      </c>
      <c r="BH27">
        <f t="shared" si="20"/>
        <v>-24.117857142857144</v>
      </c>
      <c r="BI27">
        <f t="shared" si="21"/>
        <v>0.24117857142857144</v>
      </c>
      <c r="BK27">
        <f t="shared" si="32"/>
        <v>74.311067141892323</v>
      </c>
      <c r="BL27">
        <f t="shared" si="22"/>
        <v>74.311067141892323</v>
      </c>
      <c r="BM27" s="29">
        <f t="shared" si="23"/>
        <v>0.39456014732575173</v>
      </c>
      <c r="BN27" s="29">
        <f t="shared" si="24"/>
        <v>3.1665035974167819</v>
      </c>
      <c r="BT27">
        <f t="shared" si="33"/>
        <v>-100</v>
      </c>
      <c r="BU27">
        <f t="shared" si="34"/>
        <v>1</v>
      </c>
      <c r="BW27" t="e">
        <f t="shared" si="35"/>
        <v>#DIV/0!</v>
      </c>
      <c r="BX27" t="e">
        <f t="shared" si="25"/>
        <v>#DIV/0!</v>
      </c>
      <c r="BY27" s="29" t="e">
        <f t="shared" si="36"/>
        <v>#DIV/0!</v>
      </c>
      <c r="BZ27" s="29" t="e">
        <f t="shared" si="37"/>
        <v>#DIV/0!</v>
      </c>
    </row>
    <row r="28" spans="1:78" ht="18" thickBot="1" x14ac:dyDescent="0.25">
      <c r="A28" s="15">
        <v>26</v>
      </c>
      <c r="B28" t="s">
        <v>29</v>
      </c>
      <c r="C28">
        <v>2.8</v>
      </c>
      <c r="D28">
        <v>4.05</v>
      </c>
      <c r="E28">
        <v>3.5</v>
      </c>
      <c r="F28" s="16">
        <v>98</v>
      </c>
      <c r="I28">
        <f t="shared" si="0"/>
        <v>2.7724179972022602</v>
      </c>
      <c r="K28">
        <f t="shared" si="1"/>
        <v>-0.98507152849069968</v>
      </c>
      <c r="L28">
        <f t="shared" si="2"/>
        <v>9.8507152849069968E-3</v>
      </c>
      <c r="N28">
        <f t="shared" si="26"/>
        <v>71.956709690211468</v>
      </c>
      <c r="O28">
        <f t="shared" si="3"/>
        <v>71.956709690211468</v>
      </c>
      <c r="P28" s="29">
        <f t="shared" si="27"/>
        <v>0.31349473922796001</v>
      </c>
      <c r="Q28" s="29">
        <f t="shared" si="4"/>
        <v>2.6517907909871044</v>
      </c>
      <c r="V28">
        <f t="shared" si="5"/>
        <v>2.7306413468802488</v>
      </c>
      <c r="X28">
        <f t="shared" si="6"/>
        <v>-2.4770947542768207</v>
      </c>
      <c r="Y28">
        <f t="shared" si="7"/>
        <v>2.4770947542768207E-2</v>
      </c>
      <c r="AA28">
        <f t="shared" si="28"/>
        <v>71.365172894815956</v>
      </c>
      <c r="AB28">
        <f t="shared" si="29"/>
        <v>71.365172894815956</v>
      </c>
      <c r="AC28" s="29">
        <f t="shared" si="8"/>
        <v>0.31668412186679962</v>
      </c>
      <c r="AD28" s="29">
        <f t="shared" si="9"/>
        <v>2.6787691560194404</v>
      </c>
      <c r="AH28">
        <f t="shared" si="10"/>
        <v>2.7542153540328167</v>
      </c>
      <c r="AJ28">
        <f t="shared" si="11"/>
        <v>-1.6351659273993975</v>
      </c>
      <c r="AK28">
        <f t="shared" si="12"/>
        <v>1.6351659273993974E-2</v>
      </c>
      <c r="AM28">
        <f t="shared" si="30"/>
        <v>71.704319000013115</v>
      </c>
      <c r="AN28">
        <f t="shared" si="13"/>
        <v>71.704319000013115</v>
      </c>
      <c r="AO28" s="29">
        <f t="shared" si="14"/>
        <v>0.31487448261174256</v>
      </c>
      <c r="AP28" s="29">
        <f t="shared" si="15"/>
        <v>2.6634617708831314</v>
      </c>
      <c r="AS28" s="9"/>
      <c r="AT28">
        <v>2.8169</v>
      </c>
      <c r="AV28">
        <f t="shared" si="16"/>
        <v>0.60357142857143353</v>
      </c>
      <c r="AW28">
        <f t="shared" si="38"/>
        <v>6.0357142857143352E-3</v>
      </c>
      <c r="AY28">
        <f t="shared" si="31"/>
        <v>72.538917288176194</v>
      </c>
      <c r="AZ28">
        <f t="shared" si="17"/>
        <v>72.538917288176194</v>
      </c>
      <c r="BA28" s="29">
        <f t="shared" si="18"/>
        <v>0.31018570336057261</v>
      </c>
      <c r="BB28" s="29">
        <f t="shared" si="19"/>
        <v>2.6238003026561234</v>
      </c>
      <c r="BF28">
        <v>2.7029000000000001</v>
      </c>
      <c r="BH28">
        <f t="shared" si="20"/>
        <v>-3.4678571428571336</v>
      </c>
      <c r="BI28">
        <f t="shared" si="21"/>
        <v>3.4678571428571336E-2</v>
      </c>
      <c r="BK28">
        <f t="shared" si="32"/>
        <v>70.948240236809013</v>
      </c>
      <c r="BL28">
        <f t="shared" si="22"/>
        <v>70.948240236809013</v>
      </c>
      <c r="BM28" s="29">
        <f t="shared" si="23"/>
        <v>0.31884730073783019</v>
      </c>
      <c r="BN28" s="29">
        <f t="shared" si="24"/>
        <v>2.6970670637405827</v>
      </c>
      <c r="BT28">
        <f t="shared" si="33"/>
        <v>-100</v>
      </c>
      <c r="BU28">
        <f t="shared" si="34"/>
        <v>1</v>
      </c>
      <c r="BW28" t="e">
        <f t="shared" si="35"/>
        <v>#DIV/0!</v>
      </c>
      <c r="BX28" t="e">
        <f t="shared" si="25"/>
        <v>#DIV/0!</v>
      </c>
      <c r="BY28" s="29" t="e">
        <f t="shared" si="36"/>
        <v>#DIV/0!</v>
      </c>
      <c r="BZ28" s="29" t="e">
        <f t="shared" si="37"/>
        <v>#DIV/0!</v>
      </c>
    </row>
    <row r="29" spans="1:78" ht="18" thickBot="1" x14ac:dyDescent="0.25">
      <c r="A29" s="15">
        <v>27</v>
      </c>
      <c r="B29" t="s">
        <v>30</v>
      </c>
      <c r="C29">
        <v>2.9</v>
      </c>
      <c r="D29">
        <v>3.6</v>
      </c>
      <c r="E29">
        <v>3.2</v>
      </c>
      <c r="F29" s="16">
        <v>8</v>
      </c>
      <c r="I29">
        <f t="shared" si="0"/>
        <v>2.6679613774596942</v>
      </c>
      <c r="K29">
        <f t="shared" si="1"/>
        <v>-8.0013318117346799</v>
      </c>
      <c r="L29">
        <f t="shared" si="2"/>
        <v>8.0013318117346799E-2</v>
      </c>
      <c r="N29">
        <f t="shared" si="26"/>
        <v>73.670521162752465</v>
      </c>
      <c r="O29">
        <f t="shared" si="3"/>
        <v>73.670521162752465</v>
      </c>
      <c r="P29" s="29">
        <f t="shared" si="27"/>
        <v>0.33593485272645612</v>
      </c>
      <c r="Q29" s="29">
        <f t="shared" si="4"/>
        <v>2.7205624876633632</v>
      </c>
      <c r="V29">
        <f t="shared" si="5"/>
        <v>2.6277587494103738</v>
      </c>
      <c r="X29">
        <f t="shared" si="6"/>
        <v>-9.3876293306767629</v>
      </c>
      <c r="Y29">
        <f t="shared" si="7"/>
        <v>9.3876293306767625E-2</v>
      </c>
      <c r="AA29">
        <f t="shared" si="28"/>
        <v>73.223567665915198</v>
      </c>
      <c r="AB29">
        <f t="shared" si="29"/>
        <v>73.223567665915198</v>
      </c>
      <c r="AC29" s="29">
        <f t="shared" si="8"/>
        <v>0.33935253300302298</v>
      </c>
      <c r="AD29" s="29">
        <f t="shared" si="9"/>
        <v>2.7482405111842683</v>
      </c>
      <c r="AH29">
        <f t="shared" si="10"/>
        <v>2.650444556766435</v>
      </c>
      <c r="AJ29">
        <f t="shared" si="11"/>
        <v>-8.6053601115022396</v>
      </c>
      <c r="AK29">
        <f t="shared" si="12"/>
        <v>8.6053601115022388E-2</v>
      </c>
      <c r="AM29">
        <f t="shared" si="30"/>
        <v>73.48195935729683</v>
      </c>
      <c r="AN29">
        <f t="shared" si="13"/>
        <v>73.48195935729683</v>
      </c>
      <c r="AO29" s="29">
        <f t="shared" si="14"/>
        <v>0.33741335884612095</v>
      </c>
      <c r="AP29" s="29">
        <f t="shared" si="15"/>
        <v>2.7325361434311262</v>
      </c>
      <c r="AS29" s="9"/>
      <c r="AT29">
        <v>2.7103000000000002</v>
      </c>
      <c r="AV29">
        <f t="shared" si="16"/>
        <v>-6.5413793103448192</v>
      </c>
      <c r="AW29">
        <f t="shared" si="38"/>
        <v>6.5413793103448192E-2</v>
      </c>
      <c r="AY29">
        <f t="shared" si="31"/>
        <v>74.087071274755502</v>
      </c>
      <c r="AZ29">
        <f t="shared" si="17"/>
        <v>74.087071274755502</v>
      </c>
      <c r="BA29" s="29">
        <f t="shared" si="18"/>
        <v>0.33242716995594379</v>
      </c>
      <c r="BB29" s="29">
        <f t="shared" si="19"/>
        <v>2.6921555805305402</v>
      </c>
      <c r="BF29">
        <v>2.6006999999999998</v>
      </c>
      <c r="BH29">
        <f t="shared" si="20"/>
        <v>-10.320689655172419</v>
      </c>
      <c r="BI29">
        <f t="shared" si="21"/>
        <v>0.10320689655172419</v>
      </c>
      <c r="BK29">
        <f t="shared" si="32"/>
        <v>72.894332852374973</v>
      </c>
      <c r="BL29">
        <f t="shared" si="22"/>
        <v>72.894332852374973</v>
      </c>
      <c r="BM29" s="29">
        <f t="shared" si="23"/>
        <v>0.3417023119944439</v>
      </c>
      <c r="BN29" s="29">
        <f t="shared" si="24"/>
        <v>2.7672701549573859</v>
      </c>
      <c r="BT29">
        <f t="shared" si="33"/>
        <v>-100</v>
      </c>
      <c r="BU29">
        <f t="shared" si="34"/>
        <v>1</v>
      </c>
      <c r="BW29" t="e">
        <f t="shared" si="35"/>
        <v>#DIV/0!</v>
      </c>
      <c r="BX29" t="e">
        <f t="shared" si="25"/>
        <v>#DIV/0!</v>
      </c>
      <c r="BY29" s="29" t="e">
        <f t="shared" si="36"/>
        <v>#DIV/0!</v>
      </c>
      <c r="BZ29" s="29" t="e">
        <f t="shared" si="37"/>
        <v>#DIV/0!</v>
      </c>
    </row>
    <row r="30" spans="1:78" ht="18" thickBot="1" x14ac:dyDescent="0.25">
      <c r="A30" s="15">
        <v>28</v>
      </c>
      <c r="B30" t="s">
        <v>31</v>
      </c>
      <c r="C30">
        <v>3</v>
      </c>
      <c r="D30">
        <v>3.2</v>
      </c>
      <c r="E30">
        <v>4.5</v>
      </c>
      <c r="F30" s="16">
        <v>110</v>
      </c>
      <c r="I30">
        <f t="shared" si="0"/>
        <v>3.087698669096564</v>
      </c>
      <c r="K30">
        <f t="shared" si="1"/>
        <v>2.9232889698854665</v>
      </c>
      <c r="L30">
        <f t="shared" si="2"/>
        <v>2.9232889698854663E-2</v>
      </c>
      <c r="N30">
        <f t="shared" si="26"/>
        <v>72.722116186676729</v>
      </c>
      <c r="O30">
        <f t="shared" si="3"/>
        <v>72.722116186676729</v>
      </c>
      <c r="P30" s="29">
        <f t="shared" si="27"/>
        <v>0.39477272691833371</v>
      </c>
      <c r="Q30" s="29">
        <f t="shared" si="4"/>
        <v>2.4680566499942147</v>
      </c>
      <c r="V30">
        <f t="shared" si="5"/>
        <v>3.0411711585520655</v>
      </c>
      <c r="X30">
        <f t="shared" si="6"/>
        <v>1.3723719517355182</v>
      </c>
      <c r="Y30">
        <f t="shared" si="7"/>
        <v>1.3723719517355182E-2</v>
      </c>
      <c r="AA30">
        <f t="shared" si="28"/>
        <v>73.182968178510166</v>
      </c>
      <c r="AB30">
        <f t="shared" si="29"/>
        <v>73.182968178510166</v>
      </c>
      <c r="AC30" s="29">
        <f t="shared" si="8"/>
        <v>0.39878900254905525</v>
      </c>
      <c r="AD30" s="29">
        <f t="shared" si="9"/>
        <v>2.493165770008634</v>
      </c>
      <c r="AH30">
        <f t="shared" si="10"/>
        <v>3.0674260128286241</v>
      </c>
      <c r="AJ30">
        <f t="shared" si="11"/>
        <v>2.2475337609541386</v>
      </c>
      <c r="AK30">
        <f t="shared" si="12"/>
        <v>2.2475337609541384E-2</v>
      </c>
      <c r="AM30">
        <f t="shared" si="30"/>
        <v>72.932846219321277</v>
      </c>
      <c r="AN30">
        <f t="shared" si="13"/>
        <v>72.932846219321277</v>
      </c>
      <c r="AO30" s="29">
        <f t="shared" si="14"/>
        <v>0.39651018847639602</v>
      </c>
      <c r="AP30" s="29">
        <f t="shared" si="15"/>
        <v>2.478918984851942</v>
      </c>
      <c r="AS30" s="9"/>
      <c r="AT30">
        <v>3.1383999999999999</v>
      </c>
      <c r="AV30">
        <f t="shared" si="16"/>
        <v>4.613333333333328</v>
      </c>
      <c r="AW30">
        <f t="shared" si="38"/>
        <v>4.6133333333333283E-2</v>
      </c>
      <c r="AY30">
        <f t="shared" si="31"/>
        <v>72.128234449500255</v>
      </c>
      <c r="AZ30">
        <f t="shared" si="17"/>
        <v>72.128234449500255</v>
      </c>
      <c r="BA30" s="29">
        <f t="shared" si="18"/>
        <v>0.3905094535847044</v>
      </c>
      <c r="BB30" s="29">
        <f t="shared" si="19"/>
        <v>2.4414033394072772</v>
      </c>
      <c r="BF30">
        <v>3.0112999999999999</v>
      </c>
      <c r="BH30">
        <f t="shared" si="20"/>
        <v>0.37666666666666215</v>
      </c>
      <c r="BI30">
        <f t="shared" si="21"/>
        <v>3.7666666666666218E-3</v>
      </c>
      <c r="BK30">
        <f t="shared" si="32"/>
        <v>73.436151634896476</v>
      </c>
      <c r="BL30">
        <f t="shared" si="22"/>
        <v>73.436151634896476</v>
      </c>
      <c r="BM30" s="29">
        <f t="shared" si="23"/>
        <v>0.40142190339699702</v>
      </c>
      <c r="BN30" s="29">
        <f t="shared" si="24"/>
        <v>2.5096262496807324</v>
      </c>
      <c r="BT30">
        <f t="shared" si="33"/>
        <v>-100</v>
      </c>
      <c r="BU30">
        <f t="shared" si="34"/>
        <v>1</v>
      </c>
      <c r="BW30" t="e">
        <f t="shared" si="35"/>
        <v>#DIV/0!</v>
      </c>
      <c r="BX30" t="e">
        <f t="shared" si="25"/>
        <v>#DIV/0!</v>
      </c>
      <c r="BY30" s="29" t="e">
        <f t="shared" si="36"/>
        <v>#DIV/0!</v>
      </c>
      <c r="BZ30" s="29" t="e">
        <f t="shared" si="37"/>
        <v>#DIV/0!</v>
      </c>
    </row>
    <row r="31" spans="1:78" ht="18" thickBot="1" x14ac:dyDescent="0.25">
      <c r="A31" s="15">
        <v>29</v>
      </c>
      <c r="B31" t="s">
        <v>32</v>
      </c>
      <c r="C31">
        <v>3</v>
      </c>
      <c r="D31">
        <v>7.2</v>
      </c>
      <c r="E31">
        <v>4</v>
      </c>
      <c r="F31" s="16">
        <v>200</v>
      </c>
      <c r="I31">
        <f t="shared" si="0"/>
        <v>2.9357049220054381</v>
      </c>
      <c r="K31">
        <f t="shared" si="1"/>
        <v>-2.1431692664853967</v>
      </c>
      <c r="L31">
        <f t="shared" si="2"/>
        <v>2.1431692664853969E-2</v>
      </c>
      <c r="N31">
        <f t="shared" si="26"/>
        <v>51.873206889546914</v>
      </c>
      <c r="O31">
        <f t="shared" si="3"/>
        <v>51.873206889546914</v>
      </c>
      <c r="P31" s="29">
        <f t="shared" si="27"/>
        <v>0.20953134374734206</v>
      </c>
      <c r="Q31" s="29">
        <f t="shared" si="4"/>
        <v>2.5525257406405681</v>
      </c>
      <c r="V31">
        <f t="shared" si="5"/>
        <v>2.8914677549913042</v>
      </c>
      <c r="X31">
        <f t="shared" si="6"/>
        <v>-3.6177415002898616</v>
      </c>
      <c r="Y31">
        <f t="shared" si="7"/>
        <v>3.6177415002898616E-2</v>
      </c>
      <c r="AA31">
        <f t="shared" si="28"/>
        <v>50.986151020921398</v>
      </c>
      <c r="AB31">
        <f t="shared" si="29"/>
        <v>50.986151020921398</v>
      </c>
      <c r="AC31" s="29">
        <f t="shared" si="8"/>
        <v>0.21166304022073815</v>
      </c>
      <c r="AD31" s="29">
        <f t="shared" si="9"/>
        <v>2.5784942187797499</v>
      </c>
      <c r="AH31">
        <f t="shared" si="10"/>
        <v>2.9164301989297794</v>
      </c>
      <c r="AJ31">
        <f t="shared" si="11"/>
        <v>-2.7856600356740202</v>
      </c>
      <c r="AK31">
        <f t="shared" si="12"/>
        <v>2.7856600356740202E-2</v>
      </c>
      <c r="AM31">
        <f t="shared" si="30"/>
        <v>51.488882783085685</v>
      </c>
      <c r="AN31">
        <f t="shared" si="13"/>
        <v>51.488882783085685</v>
      </c>
      <c r="AO31" s="29">
        <f t="shared" si="14"/>
        <v>0.21045352663928596</v>
      </c>
      <c r="AP31" s="29">
        <f t="shared" si="15"/>
        <v>2.5637598382565483</v>
      </c>
      <c r="AS31" s="9"/>
      <c r="AT31">
        <v>2.9834000000000001</v>
      </c>
      <c r="AV31">
        <f t="shared" si="16"/>
        <v>-0.55333333333333168</v>
      </c>
      <c r="AW31">
        <f t="shared" si="38"/>
        <v>5.5333333333333163E-3</v>
      </c>
      <c r="AY31">
        <f t="shared" si="31"/>
        <v>52.809878222112935</v>
      </c>
      <c r="AZ31">
        <f t="shared" si="17"/>
        <v>52.809878222112935</v>
      </c>
      <c r="BA31" s="29">
        <f t="shared" si="18"/>
        <v>0.20729219100308052</v>
      </c>
      <c r="BB31" s="29">
        <f t="shared" si="19"/>
        <v>2.525248222562674</v>
      </c>
      <c r="BF31">
        <v>2.8626</v>
      </c>
      <c r="BH31">
        <f t="shared" si="20"/>
        <v>-4.5799999999999983</v>
      </c>
      <c r="BI31">
        <f t="shared" si="21"/>
        <v>4.5799999999999987E-2</v>
      </c>
      <c r="BK31">
        <f t="shared" si="32"/>
        <v>50.397683975701433</v>
      </c>
      <c r="BL31">
        <f t="shared" si="22"/>
        <v>50.397683975701433</v>
      </c>
      <c r="BM31" s="29">
        <f t="shared" si="23"/>
        <v>0.21308366315397304</v>
      </c>
      <c r="BN31" s="29">
        <f t="shared" si="24"/>
        <v>2.5958003484497763</v>
      </c>
      <c r="BT31">
        <f t="shared" si="33"/>
        <v>-100</v>
      </c>
      <c r="BU31">
        <f t="shared" si="34"/>
        <v>1</v>
      </c>
      <c r="BW31" t="e">
        <f t="shared" si="35"/>
        <v>#DIV/0!</v>
      </c>
      <c r="BX31" t="e">
        <f t="shared" si="25"/>
        <v>#DIV/0!</v>
      </c>
      <c r="BY31" s="29" t="e">
        <f t="shared" si="36"/>
        <v>#DIV/0!</v>
      </c>
      <c r="BZ31" s="29" t="e">
        <f t="shared" si="37"/>
        <v>#DIV/0!</v>
      </c>
    </row>
    <row r="32" spans="1:78" ht="18" thickBot="1" x14ac:dyDescent="0.25">
      <c r="A32" s="15">
        <v>30</v>
      </c>
      <c r="B32" t="s">
        <v>33</v>
      </c>
      <c r="C32">
        <v>3</v>
      </c>
      <c r="D32">
        <v>1.6</v>
      </c>
      <c r="E32">
        <v>3.7</v>
      </c>
      <c r="F32" s="16">
        <v>51</v>
      </c>
      <c r="I32">
        <f t="shared" si="0"/>
        <v>2.8392374514126693</v>
      </c>
      <c r="K32">
        <f t="shared" si="1"/>
        <v>-5.3587516195776921</v>
      </c>
      <c r="L32">
        <f t="shared" si="2"/>
        <v>5.3587516195776917E-2</v>
      </c>
      <c r="N32">
        <f t="shared" si="26"/>
        <v>-41.936658430663286</v>
      </c>
      <c r="O32">
        <f t="shared" si="3"/>
        <v>41.936658430663286</v>
      </c>
      <c r="P32" s="29">
        <f t="shared" si="27"/>
        <v>0.63665336743708334</v>
      </c>
      <c r="Q32" s="29">
        <f t="shared" si="4"/>
        <v>2.6100205154311085</v>
      </c>
      <c r="V32">
        <f t="shared" si="5"/>
        <v>2.7964539208236592</v>
      </c>
      <c r="X32">
        <f t="shared" si="6"/>
        <v>-6.7848693058780274</v>
      </c>
      <c r="Y32">
        <f t="shared" si="7"/>
        <v>6.7848693058780274E-2</v>
      </c>
      <c r="AA32">
        <f t="shared" si="28"/>
        <v>34.366766352777404</v>
      </c>
      <c r="AB32">
        <f t="shared" si="29"/>
        <v>-34.366766352777404</v>
      </c>
      <c r="AC32" s="29">
        <f t="shared" si="8"/>
        <v>0.64313044964287425</v>
      </c>
      <c r="AD32" s="29">
        <f t="shared" si="9"/>
        <v>2.6365739247145656</v>
      </c>
      <c r="AH32">
        <f t="shared" si="10"/>
        <v>2.8205960970954131</v>
      </c>
      <c r="AJ32">
        <f t="shared" si="11"/>
        <v>-5.9801300968195612</v>
      </c>
      <c r="AK32">
        <f t="shared" si="12"/>
        <v>5.9801300968195616E-2</v>
      </c>
      <c r="AM32">
        <f t="shared" si="30"/>
        <v>-38.606921843684191</v>
      </c>
      <c r="AN32">
        <f t="shared" si="13"/>
        <v>38.606921843684191</v>
      </c>
      <c r="AO32" s="29">
        <f t="shared" si="14"/>
        <v>0.63945538661497237</v>
      </c>
      <c r="AP32" s="29">
        <f t="shared" si="15"/>
        <v>2.6215076572777973</v>
      </c>
      <c r="AS32" s="9"/>
      <c r="AT32">
        <v>2.8849999999999998</v>
      </c>
      <c r="AV32">
        <f t="shared" si="16"/>
        <v>-3.8333333333333406</v>
      </c>
      <c r="AW32">
        <f t="shared" si="38"/>
        <v>3.8333333333333407E-2</v>
      </c>
      <c r="AY32">
        <f t="shared" si="31"/>
        <v>-50.316120948450553</v>
      </c>
      <c r="AZ32">
        <f t="shared" si="17"/>
        <v>50.316120948450553</v>
      </c>
      <c r="BA32" s="29">
        <f t="shared" si="18"/>
        <v>0.62990294506750588</v>
      </c>
      <c r="BB32" s="29">
        <f t="shared" si="19"/>
        <v>2.5823465223705702</v>
      </c>
      <c r="BF32">
        <v>2.7682000000000002</v>
      </c>
      <c r="BH32">
        <f t="shared" si="20"/>
        <v>-7.7266666666666595</v>
      </c>
      <c r="BI32">
        <f t="shared" si="21"/>
        <v>7.7266666666666595E-2</v>
      </c>
      <c r="BK32">
        <f t="shared" si="32"/>
        <v>-29.508081897112987</v>
      </c>
      <c r="BL32">
        <f t="shared" si="22"/>
        <v>29.508081897112987</v>
      </c>
      <c r="BM32" s="29">
        <f t="shared" si="23"/>
        <v>0.64749915748355513</v>
      </c>
      <c r="BN32" s="29">
        <f t="shared" si="24"/>
        <v>2.6544838544711666</v>
      </c>
      <c r="BT32">
        <f t="shared" si="33"/>
        <v>-100</v>
      </c>
      <c r="BU32">
        <f t="shared" si="34"/>
        <v>1</v>
      </c>
      <c r="BW32" t="e">
        <f t="shared" si="35"/>
        <v>#DIV/0!</v>
      </c>
      <c r="BX32" t="e">
        <f t="shared" si="25"/>
        <v>#DIV/0!</v>
      </c>
      <c r="BY32" s="29" t="e">
        <f t="shared" si="36"/>
        <v>#DIV/0!</v>
      </c>
      <c r="BZ32" s="29" t="e">
        <f t="shared" si="37"/>
        <v>#DIV/0!</v>
      </c>
    </row>
    <row r="33" spans="1:78" ht="18" thickBot="1" x14ac:dyDescent="0.25">
      <c r="A33" s="15">
        <v>31</v>
      </c>
      <c r="B33" t="s">
        <v>34</v>
      </c>
      <c r="C33">
        <v>3.2</v>
      </c>
      <c r="D33">
        <v>1.5</v>
      </c>
      <c r="E33">
        <v>4.5</v>
      </c>
      <c r="F33" s="16">
        <v>48.1</v>
      </c>
      <c r="I33">
        <f t="shared" si="0"/>
        <v>3.087698669096564</v>
      </c>
      <c r="K33">
        <f t="shared" si="1"/>
        <v>-3.5094165907323811</v>
      </c>
      <c r="L33">
        <f t="shared" si="2"/>
        <v>3.509416590732381E-2</v>
      </c>
      <c r="N33">
        <f t="shared" si="26"/>
        <v>-125.64475087739233</v>
      </c>
      <c r="O33">
        <f t="shared" si="3"/>
        <v>125.64475087739233</v>
      </c>
      <c r="P33" s="29">
        <f t="shared" si="27"/>
        <v>0.69685301118371168</v>
      </c>
      <c r="Q33" s="29">
        <f t="shared" si="4"/>
        <v>2.4680566499942147</v>
      </c>
      <c r="V33">
        <f t="shared" si="5"/>
        <v>3.0411711585520655</v>
      </c>
      <c r="X33">
        <f t="shared" si="6"/>
        <v>-4.9634012952479569</v>
      </c>
      <c r="Y33">
        <f t="shared" si="7"/>
        <v>4.9634012952479573E-2</v>
      </c>
      <c r="AA33">
        <f t="shared" si="28"/>
        <v>114.08433560155714</v>
      </c>
      <c r="AB33">
        <f t="shared" si="29"/>
        <v>-114.08433560155714</v>
      </c>
      <c r="AC33" s="29">
        <f t="shared" si="8"/>
        <v>0.70394254289695757</v>
      </c>
      <c r="AD33" s="29">
        <f t="shared" si="9"/>
        <v>2.493165770008634</v>
      </c>
      <c r="AH33">
        <f t="shared" si="10"/>
        <v>3.0674260128286241</v>
      </c>
      <c r="AJ33">
        <f t="shared" si="11"/>
        <v>-4.1429370991055006</v>
      </c>
      <c r="AK33">
        <f t="shared" si="12"/>
        <v>4.1429370991055009E-2</v>
      </c>
      <c r="AM33">
        <f t="shared" si="30"/>
        <v>-120.56600845490358</v>
      </c>
      <c r="AN33">
        <f t="shared" si="13"/>
        <v>120.56600845490358</v>
      </c>
      <c r="AO33" s="29">
        <f t="shared" si="14"/>
        <v>0.69991997917819049</v>
      </c>
      <c r="AP33" s="29">
        <f t="shared" si="15"/>
        <v>2.478918984851942</v>
      </c>
      <c r="AS33" s="9"/>
      <c r="AT33">
        <v>3.1383999999999999</v>
      </c>
      <c r="AV33">
        <f t="shared" si="16"/>
        <v>-1.92500000000001</v>
      </c>
      <c r="AW33">
        <f t="shared" si="38"/>
        <v>1.92500000000001E-2</v>
      </c>
      <c r="AY33">
        <f t="shared" si="31"/>
        <v>-138.62791626742546</v>
      </c>
      <c r="AZ33">
        <f t="shared" si="17"/>
        <v>138.62791626742546</v>
      </c>
      <c r="BA33" s="29">
        <f t="shared" si="18"/>
        <v>0.68932747900414604</v>
      </c>
      <c r="BB33" s="29">
        <f t="shared" si="19"/>
        <v>2.4414033394072772</v>
      </c>
      <c r="BF33">
        <v>3.0112999999999999</v>
      </c>
      <c r="BH33">
        <f t="shared" si="20"/>
        <v>-5.8968750000000094</v>
      </c>
      <c r="BI33">
        <f t="shared" si="21"/>
        <v>5.8968750000000097E-2</v>
      </c>
      <c r="BK33">
        <f t="shared" si="32"/>
        <v>-106.84153472771278</v>
      </c>
      <c r="BL33">
        <f t="shared" si="22"/>
        <v>106.84153472771278</v>
      </c>
      <c r="BM33" s="29">
        <f t="shared" si="23"/>
        <v>0.70859014076512516</v>
      </c>
      <c r="BN33" s="29">
        <f t="shared" si="24"/>
        <v>2.5096262496807324</v>
      </c>
      <c r="BT33">
        <f t="shared" si="33"/>
        <v>-100</v>
      </c>
      <c r="BU33">
        <f t="shared" si="34"/>
        <v>1</v>
      </c>
      <c r="BW33" t="e">
        <f t="shared" si="35"/>
        <v>#DIV/0!</v>
      </c>
      <c r="BX33" t="e">
        <f t="shared" si="25"/>
        <v>#DIV/0!</v>
      </c>
      <c r="BY33" s="29" t="e">
        <f t="shared" si="36"/>
        <v>#DIV/0!</v>
      </c>
      <c r="BZ33" s="29" t="e">
        <f t="shared" si="37"/>
        <v>#DIV/0!</v>
      </c>
    </row>
    <row r="34" spans="1:78" ht="18" thickBot="1" x14ac:dyDescent="0.25">
      <c r="A34" s="15">
        <v>32</v>
      </c>
      <c r="B34" t="s">
        <v>35</v>
      </c>
      <c r="C34">
        <v>3.2</v>
      </c>
      <c r="D34">
        <v>2.1</v>
      </c>
      <c r="E34">
        <v>5</v>
      </c>
      <c r="F34" s="16">
        <v>75</v>
      </c>
      <c r="I34">
        <f t="shared" si="0"/>
        <v>3.230317898114758</v>
      </c>
      <c r="K34">
        <f t="shared" si="1"/>
        <v>0.947434316086182</v>
      </c>
      <c r="L34">
        <f t="shared" si="2"/>
        <v>9.47434316086182E-3</v>
      </c>
      <c r="N34">
        <f t="shared" si="26"/>
        <v>8.802132769602018</v>
      </c>
      <c r="O34">
        <f t="shared" si="3"/>
        <v>8.802132769602018</v>
      </c>
      <c r="P34" s="29">
        <f t="shared" si="27"/>
        <v>0.55379665829492641</v>
      </c>
      <c r="Q34" s="29">
        <f t="shared" si="4"/>
        <v>2.3948678577232823</v>
      </c>
      <c r="V34">
        <f t="shared" si="5"/>
        <v>3.1816413055538031</v>
      </c>
      <c r="X34">
        <f t="shared" si="6"/>
        <v>-0.573709201443659</v>
      </c>
      <c r="Y34">
        <f t="shared" si="7"/>
        <v>5.73709201443659E-3</v>
      </c>
      <c r="AA34">
        <f t="shared" si="28"/>
        <v>13.696784743884926</v>
      </c>
      <c r="AB34">
        <f t="shared" si="29"/>
        <v>13.696784743884926</v>
      </c>
      <c r="AC34" s="29">
        <f t="shared" si="8"/>
        <v>0.55943078616502384</v>
      </c>
      <c r="AD34" s="29">
        <f t="shared" si="9"/>
        <v>2.4192323813084236</v>
      </c>
      <c r="AH34">
        <f t="shared" si="10"/>
        <v>3.2091088581782881</v>
      </c>
      <c r="AJ34">
        <f t="shared" si="11"/>
        <v>0.28465181807149631</v>
      </c>
      <c r="AK34">
        <f t="shared" si="12"/>
        <v>2.8465181807149631E-3</v>
      </c>
      <c r="AM34">
        <f t="shared" si="30"/>
        <v>10.958621406884529</v>
      </c>
      <c r="AN34">
        <f t="shared" si="13"/>
        <v>10.958621406884529</v>
      </c>
      <c r="AO34" s="29">
        <f t="shared" si="14"/>
        <v>0.55623401107834158</v>
      </c>
      <c r="AP34" s="29">
        <f t="shared" si="15"/>
        <v>2.4054080763242847</v>
      </c>
      <c r="AS34" s="9"/>
      <c r="AT34">
        <v>3.2839</v>
      </c>
      <c r="AV34">
        <f t="shared" si="16"/>
        <v>2.6218749999999957</v>
      </c>
      <c r="AW34">
        <f t="shared" si="38"/>
        <v>2.6218749999999957E-2</v>
      </c>
      <c r="AY34">
        <f t="shared" si="31"/>
        <v>3.1906133961206367</v>
      </c>
      <c r="AZ34">
        <f t="shared" si="17"/>
        <v>3.1906133961206367</v>
      </c>
      <c r="BA34" s="29">
        <f t="shared" si="18"/>
        <v>0.54775610180941925</v>
      </c>
      <c r="BB34" s="29">
        <f t="shared" si="19"/>
        <v>2.3687457525187416</v>
      </c>
      <c r="BF34">
        <v>3.1507999999999998</v>
      </c>
      <c r="BH34">
        <f t="shared" si="20"/>
        <v>-1.5375000000000112</v>
      </c>
      <c r="BI34">
        <f t="shared" si="21"/>
        <v>1.5375000000000111E-2</v>
      </c>
      <c r="BK34">
        <f t="shared" si="32"/>
        <v>16.697554318349809</v>
      </c>
      <c r="BL34">
        <f t="shared" si="22"/>
        <v>16.697554318349809</v>
      </c>
      <c r="BM34" s="29">
        <f t="shared" si="23"/>
        <v>0.56307547959176585</v>
      </c>
      <c r="BN34" s="29">
        <f t="shared" si="24"/>
        <v>2.4349936882939769</v>
      </c>
      <c r="BT34">
        <f t="shared" si="33"/>
        <v>-100</v>
      </c>
      <c r="BU34">
        <f t="shared" si="34"/>
        <v>1</v>
      </c>
      <c r="BW34" t="e">
        <f t="shared" si="35"/>
        <v>#DIV/0!</v>
      </c>
      <c r="BX34" t="e">
        <f t="shared" si="25"/>
        <v>#DIV/0!</v>
      </c>
      <c r="BY34" s="29" t="e">
        <f t="shared" si="36"/>
        <v>#DIV/0!</v>
      </c>
      <c r="BZ34" s="29" t="e">
        <f t="shared" si="37"/>
        <v>#DIV/0!</v>
      </c>
    </row>
    <row r="35" spans="1:78" ht="18" thickBot="1" x14ac:dyDescent="0.25">
      <c r="A35" s="15">
        <v>33</v>
      </c>
      <c r="B35" t="s">
        <v>36</v>
      </c>
      <c r="C35">
        <v>3.4</v>
      </c>
      <c r="D35">
        <v>5.8</v>
      </c>
      <c r="E35">
        <v>6</v>
      </c>
      <c r="F35" s="16">
        <v>250</v>
      </c>
      <c r="I35">
        <f t="shared" ref="I35:I57" si="39">2*((E35*TAN(RADIANS($C$60)))/($C$64*$C$63))^(3/7)</f>
        <v>3.4928511912066718</v>
      </c>
      <c r="K35">
        <f t="shared" ref="K35:K57" si="40">((I35-C35)/C35)*100</f>
        <v>2.730917388431525</v>
      </c>
      <c r="L35">
        <f t="shared" ref="L35:L57" si="41">ABS((I35-C35)/C35)</f>
        <v>2.7309173884315249E-2</v>
      </c>
      <c r="N35">
        <f t="shared" si="26"/>
        <v>68.438712870061664</v>
      </c>
      <c r="O35">
        <f t="shared" ref="O35:O57" si="42">ABS(N35)</f>
        <v>68.438712870061664</v>
      </c>
      <c r="P35" s="29">
        <f t="shared" ref="P35:P57" si="43">Q35*(E35^(1/2))/(9.81*D35)^(3/4)</f>
        <v>0.26878882980261321</v>
      </c>
      <c r="Q35" s="29">
        <f t="shared" ref="Q35:Q57" si="44">5*3.14/(3*I35^(2/3))</f>
        <v>2.2733083235203813</v>
      </c>
      <c r="V35">
        <f t="shared" ref="V35:V57" si="45">((14.4*E35*TAN(RADIANS($C$60)))/($C$65*$C$61*(1-$C$62^3)))^(3/7)</f>
        <v>3.4402185712377089</v>
      </c>
      <c r="X35">
        <f t="shared" si="6"/>
        <v>1.1828991540502647</v>
      </c>
      <c r="Y35">
        <f t="shared" si="7"/>
        <v>1.1828991540502647E-2</v>
      </c>
      <c r="AA35">
        <f t="shared" si="28"/>
        <v>67.705307604181499</v>
      </c>
      <c r="AB35">
        <f t="shared" ref="AB35:AB57" si="46" xml:space="preserve"> -169.1 + 722.4*SIN(RADIANS($C$60)) + 346.8*(V35/D35) - 20.7*$C$61 - 79.8*AC35- 370.1*SIN(RADIANS($C$60))*(V35/D35) + 18.8*SIN(RADIANS($C$60))*$C$61+ 75.1*SIN(RADIANS($C$60))*AC35 + 9.2*(V35/D35)*$C$61 + 102.4*(V35/D35)*AC35 - 10.4*$C$61*AC35 - 590.9*(SIN(RADIANS($C$60)))^2 - 161*(V35/D35)^2 + 1.6*($C$61^2) - 20.4*(AC35^2)</f>
        <v>67.705307604181499</v>
      </c>
      <c r="AC35" s="29">
        <f t="shared" ref="AC35:AC57" si="47">AD35*(E35^(1/2))/(9.81*D35)^(3/4)</f>
        <v>0.27152339061022879</v>
      </c>
      <c r="AD35" s="29">
        <f t="shared" ref="AD35:AD57" si="48">5*3.14/(3*V35^(2/3))</f>
        <v>2.296436144158204</v>
      </c>
      <c r="AH35">
        <f t="shared" ref="AH35:AH57" si="49">1.61*E35^(3/7)</f>
        <v>3.4699184574191761</v>
      </c>
      <c r="AJ35">
        <f t="shared" ref="AJ35:AJ57" si="50">((AH35-C35)/C35)*100</f>
        <v>2.0564252182110656</v>
      </c>
      <c r="AK35">
        <f t="shared" ref="AK35:AK57" si="51">ABS((AH35-C35)/C35)</f>
        <v>2.0564252182110658E-2</v>
      </c>
      <c r="AM35">
        <f t="shared" ref="AM35:AM57" si="52" xml:space="preserve"> -169.1 + 722.4*SIN(RADIANS($C$60)) + 346.8*(AH35/D35) - 20.7*$C$61 - 79.8*AO35- 370.1*SIN(RADIANS($C$60))*(AH35/D35) + 18.8*SIN(RADIANS($C$60))*$C$61+ 75.1*SIN(RADIANS($C$60))*AO35 + 9.2*(AH35/D35)*$C$61 + 102.4*(AH35/D35)*AO35 - 10.4*$C$61*AO35 - 590.9*(SIN(RADIANS($C$60)))^2 - 161*(AH35/D35)^2 + 1.6*($C$61^2) - 20.4*(AO35^2)</f>
        <v>68.123357667853455</v>
      </c>
      <c r="AN35">
        <f t="shared" ref="AN35:AN57" si="53">ABS(AM35)</f>
        <v>68.123357667853455</v>
      </c>
      <c r="AO35" s="29">
        <f t="shared" ref="AO35:AO57" si="54">AP35*(E35^(1/2))/(9.81*D35)^(3/4)</f>
        <v>0.26997181491575439</v>
      </c>
      <c r="AP35" s="29">
        <f t="shared" ref="AP35:AP57" si="55">5*3.14/(3*AH35^(2/3))</f>
        <v>2.2833135380461469</v>
      </c>
      <c r="AS35" s="9"/>
      <c r="AT35">
        <v>3.5516999999999999</v>
      </c>
      <c r="AV35">
        <f t="shared" ref="AV35:AV57" si="56">((AT35-C35)/C35)*100</f>
        <v>4.4617647058823513</v>
      </c>
      <c r="AW35">
        <f t="shared" si="38"/>
        <v>4.4617647058823512E-2</v>
      </c>
      <c r="AY35">
        <f t="shared" ref="AY35:AY57" si="57" xml:space="preserve"> -169.1 + 722.4*SIN(RADIANS($C$60)) + 346.8*(AT35/D35) - 20.7*$C$61 - 79.8*BA35- 370.1*SIN(RADIANS($C$60))*(AT35/D35) + 18.8*SIN(RADIANS($C$60))*$C$61+ 75.1*SIN(RADIANS($C$60))*BA35 + 9.2*(AT35/D35)*$C$61 + 102.4*(AT35/D35)*BA35 - 10.4*$C$61*BA35 - 590.9*(SIN(RADIANS($C$60)))^2 - 161*(AT35/D35)^2 + 1.6*($C$61^2) - 20.4*(BA35^2)</f>
        <v>69.21847312073163</v>
      </c>
      <c r="AZ35">
        <f t="shared" ref="AZ35:AZ57" si="58">ABS(AY35)</f>
        <v>69.21847312073163</v>
      </c>
      <c r="BA35" s="29">
        <f t="shared" ref="BA35:BA57" si="59">BB35*(E35^(1/2))/(9.81*D35)^(3/4)</f>
        <v>0.26581149333067855</v>
      </c>
      <c r="BB35" s="29">
        <f t="shared" ref="BB35:BB57" si="60">5*3.14/(3*AT35^(2/3))</f>
        <v>2.2481272034993585</v>
      </c>
      <c r="BF35">
        <v>3.4077999999999999</v>
      </c>
      <c r="BH35">
        <f t="shared" ref="BH35:BH57" si="61">((BF35-C35)/C35)*100</f>
        <v>0.22941176470588323</v>
      </c>
      <c r="BI35">
        <f t="shared" ref="BI35:BI57" si="62">ABS((BF35-C35)/C35)</f>
        <v>2.2941176470588323E-3</v>
      </c>
      <c r="BK35">
        <f t="shared" ref="BK35:BK57" si="63" xml:space="preserve"> -169.1 + 722.4*SIN(RADIANS($C$60)) + 346.8*(BF35/D35) - 20.7*$C$61 - 79.8*BM35- 370.1*SIN(RADIANS($C$60))*(BF35/D35) + 18.8*SIN(RADIANS($C$60))*$C$61+ 75.1*SIN(RADIANS($C$60))*BM35 + 9.2*(BF35/D35)*$C$61 + 102.4*(BF35/D35)*BM35 - 10.4*$C$61*BM35 - 590.9*(SIN(RADIANS($C$60)))^2 - 161*(BF35/D35)^2 + 1.6*($C$61^2) - 20.4*(BM35^2)</f>
        <v>67.236512887120242</v>
      </c>
      <c r="BL35">
        <f t="shared" ref="BL35:BL57" si="64">ABS(BK35)</f>
        <v>67.236512887120242</v>
      </c>
      <c r="BM35" s="29">
        <f t="shared" ref="BM35:BM57" si="65">BN35*(E35^(1/2))/(9.81*D35)^(3/4)</f>
        <v>0.27324268219313697</v>
      </c>
      <c r="BN35" s="29">
        <f t="shared" ref="BN35:BN57" si="66">5*3.14/(3*BF35^(2/3))</f>
        <v>2.310977224116229</v>
      </c>
      <c r="BT35">
        <f t="shared" si="33"/>
        <v>-100</v>
      </c>
      <c r="BU35">
        <f t="shared" si="34"/>
        <v>1</v>
      </c>
      <c r="BW35" t="e">
        <f t="shared" si="35"/>
        <v>#DIV/0!</v>
      </c>
      <c r="BX35" t="e">
        <f t="shared" si="25"/>
        <v>#DIV/0!</v>
      </c>
      <c r="BY35" s="29" t="e">
        <f t="shared" si="36"/>
        <v>#DIV/0!</v>
      </c>
      <c r="BZ35" s="29" t="e">
        <f t="shared" si="37"/>
        <v>#DIV/0!</v>
      </c>
    </row>
    <row r="36" spans="1:78" ht="18" thickBot="1" x14ac:dyDescent="0.25">
      <c r="A36" s="15">
        <v>34</v>
      </c>
      <c r="B36" t="s">
        <v>37</v>
      </c>
      <c r="C36">
        <v>3.4</v>
      </c>
      <c r="D36">
        <v>5.8</v>
      </c>
      <c r="E36">
        <v>5.5</v>
      </c>
      <c r="F36" s="16">
        <v>235</v>
      </c>
      <c r="I36">
        <f t="shared" si="39"/>
        <v>3.3649993595732677</v>
      </c>
      <c r="K36">
        <f t="shared" si="40"/>
        <v>-1.0294306007862422</v>
      </c>
      <c r="L36">
        <f t="shared" si="41"/>
        <v>1.0294306007862422E-2</v>
      </c>
      <c r="N36">
        <f t="shared" si="26"/>
        <v>67.001779093614928</v>
      </c>
      <c r="O36">
        <f t="shared" si="42"/>
        <v>67.001779093614928</v>
      </c>
      <c r="P36" s="29">
        <f t="shared" si="43"/>
        <v>0.2638236155464127</v>
      </c>
      <c r="Q36" s="29">
        <f t="shared" si="44"/>
        <v>2.3305320174159392</v>
      </c>
      <c r="V36">
        <f t="shared" si="45"/>
        <v>3.3142932965912264</v>
      </c>
      <c r="X36">
        <f t="shared" si="6"/>
        <v>-2.5207853943756917</v>
      </c>
      <c r="Y36">
        <f t="shared" si="7"/>
        <v>2.5207853943756915E-2</v>
      </c>
      <c r="AA36">
        <f t="shared" si="28"/>
        <v>66.23101377859858</v>
      </c>
      <c r="AB36">
        <f t="shared" si="46"/>
        <v>66.23101377859858</v>
      </c>
      <c r="AC36" s="29">
        <f t="shared" si="47"/>
        <v>0.26650766205134541</v>
      </c>
      <c r="AD36" s="29">
        <f t="shared" si="48"/>
        <v>2.3542420113185836</v>
      </c>
      <c r="AH36">
        <f t="shared" si="49"/>
        <v>3.3429060523340524</v>
      </c>
      <c r="AJ36">
        <f t="shared" si="50"/>
        <v>-1.6792337548808105</v>
      </c>
      <c r="AK36">
        <f t="shared" si="51"/>
        <v>1.6792337548808104E-2</v>
      </c>
      <c r="AM36">
        <f t="shared" si="52"/>
        <v>66.669887879120608</v>
      </c>
      <c r="AN36">
        <f t="shared" si="53"/>
        <v>66.669887879120608</v>
      </c>
      <c r="AO36" s="29">
        <f t="shared" si="54"/>
        <v>0.26498474791160709</v>
      </c>
      <c r="AP36" s="29">
        <f t="shared" si="55"/>
        <v>2.3407890830995353</v>
      </c>
      <c r="AS36" s="9"/>
      <c r="AT36">
        <v>3.4213</v>
      </c>
      <c r="AV36">
        <f t="shared" si="56"/>
        <v>0.626470588235297</v>
      </c>
      <c r="AW36">
        <f t="shared" si="38"/>
        <v>6.26470588235297E-3</v>
      </c>
      <c r="AY36">
        <f t="shared" si="57"/>
        <v>67.820199250652479</v>
      </c>
      <c r="AZ36">
        <f t="shared" si="58"/>
        <v>67.820199250652479</v>
      </c>
      <c r="BA36" s="29">
        <f t="shared" si="59"/>
        <v>0.26092131190229678</v>
      </c>
      <c r="BB36" s="29">
        <f t="shared" si="60"/>
        <v>2.3048940109286646</v>
      </c>
      <c r="BF36">
        <v>3.2826</v>
      </c>
      <c r="BH36">
        <f t="shared" si="61"/>
        <v>-3.4529411764705871</v>
      </c>
      <c r="BI36">
        <f t="shared" si="62"/>
        <v>3.4529411764705871E-2</v>
      </c>
      <c r="BK36">
        <f t="shared" si="63"/>
        <v>65.732910648325444</v>
      </c>
      <c r="BL36">
        <f t="shared" si="64"/>
        <v>65.732910648325444</v>
      </c>
      <c r="BM36" s="29">
        <f t="shared" si="65"/>
        <v>0.26822032328048806</v>
      </c>
      <c r="BN36" s="29">
        <f t="shared" si="66"/>
        <v>2.3693711036147267</v>
      </c>
      <c r="BT36">
        <f t="shared" si="33"/>
        <v>-100</v>
      </c>
      <c r="BU36">
        <f t="shared" si="34"/>
        <v>1</v>
      </c>
      <c r="BW36" t="e">
        <f t="shared" si="35"/>
        <v>#DIV/0!</v>
      </c>
      <c r="BX36" t="e">
        <f t="shared" si="25"/>
        <v>#DIV/0!</v>
      </c>
      <c r="BY36" s="29" t="e">
        <f t="shared" si="36"/>
        <v>#DIV/0!</v>
      </c>
      <c r="BZ36" s="29" t="e">
        <f t="shared" si="37"/>
        <v>#DIV/0!</v>
      </c>
    </row>
    <row r="37" spans="1:78" ht="18" thickBot="1" x14ac:dyDescent="0.25">
      <c r="A37" s="15">
        <v>35</v>
      </c>
      <c r="B37" t="s">
        <v>38</v>
      </c>
      <c r="C37">
        <v>3.4</v>
      </c>
      <c r="D37">
        <v>2.97</v>
      </c>
      <c r="E37">
        <v>6</v>
      </c>
      <c r="F37" s="16">
        <v>130</v>
      </c>
      <c r="I37">
        <f t="shared" si="39"/>
        <v>3.4928511912066718</v>
      </c>
      <c r="K37">
        <f t="shared" si="40"/>
        <v>2.730917388431525</v>
      </c>
      <c r="L37">
        <f t="shared" si="41"/>
        <v>2.7309173884315249E-2</v>
      </c>
      <c r="N37">
        <f t="shared" si="26"/>
        <v>59.264281021622281</v>
      </c>
      <c r="O37">
        <f t="shared" si="42"/>
        <v>59.264281021622281</v>
      </c>
      <c r="P37" s="29">
        <f t="shared" si="43"/>
        <v>0.44403261882019901</v>
      </c>
      <c r="Q37" s="29">
        <f t="shared" si="44"/>
        <v>2.2733083235203813</v>
      </c>
      <c r="V37">
        <f t="shared" si="45"/>
        <v>3.4402185712377089</v>
      </c>
      <c r="X37">
        <f t="shared" si="6"/>
        <v>1.1828991540502647</v>
      </c>
      <c r="Y37">
        <f t="shared" si="7"/>
        <v>1.1828991540502647E-2</v>
      </c>
      <c r="AA37">
        <f t="shared" si="28"/>
        <v>61.020054339741357</v>
      </c>
      <c r="AB37">
        <f t="shared" si="46"/>
        <v>61.020054339741357</v>
      </c>
      <c r="AC37" s="29">
        <f t="shared" si="47"/>
        <v>0.44855004686071803</v>
      </c>
      <c r="AD37" s="29">
        <f t="shared" si="48"/>
        <v>2.296436144158204</v>
      </c>
      <c r="AH37">
        <f t="shared" si="49"/>
        <v>3.4699184574191761</v>
      </c>
      <c r="AJ37">
        <f t="shared" si="50"/>
        <v>2.0564252182110656</v>
      </c>
      <c r="AK37">
        <f t="shared" si="51"/>
        <v>2.0564252182110658E-2</v>
      </c>
      <c r="AM37">
        <f t="shared" si="52"/>
        <v>60.043583465797823</v>
      </c>
      <c r="AN37">
        <f t="shared" si="53"/>
        <v>60.043583465797823</v>
      </c>
      <c r="AO37" s="29">
        <f t="shared" si="54"/>
        <v>0.44598688149621546</v>
      </c>
      <c r="AP37" s="29">
        <f t="shared" si="55"/>
        <v>2.2833135380461469</v>
      </c>
      <c r="AS37" s="9"/>
      <c r="AT37">
        <v>3.5516999999999999</v>
      </c>
      <c r="AV37">
        <f t="shared" si="56"/>
        <v>4.4617647058823513</v>
      </c>
      <c r="AW37">
        <f t="shared" ref="AW37:AW57" si="67">ABS((AT37-C37)/C37)</f>
        <v>4.4617647058823512E-2</v>
      </c>
      <c r="AY37">
        <f t="shared" si="57"/>
        <v>57.163869107161808</v>
      </c>
      <c r="AZ37">
        <f t="shared" si="58"/>
        <v>57.163869107161808</v>
      </c>
      <c r="BA37" s="29">
        <f t="shared" si="59"/>
        <v>0.43911413127846266</v>
      </c>
      <c r="BB37" s="29">
        <f t="shared" si="60"/>
        <v>2.2481272034993585</v>
      </c>
      <c r="BF37">
        <v>3.4077999999999999</v>
      </c>
      <c r="BH37">
        <f t="shared" si="61"/>
        <v>0.22941176470588323</v>
      </c>
      <c r="BI37">
        <f t="shared" si="62"/>
        <v>2.2941176470588323E-3</v>
      </c>
      <c r="BK37">
        <f t="shared" si="63"/>
        <v>62.043543858327695</v>
      </c>
      <c r="BL37">
        <f t="shared" si="64"/>
        <v>62.043543858327695</v>
      </c>
      <c r="BM37" s="29">
        <f t="shared" si="65"/>
        <v>0.45139027479963528</v>
      </c>
      <c r="BN37" s="29">
        <f t="shared" si="66"/>
        <v>2.310977224116229</v>
      </c>
      <c r="BT37">
        <f t="shared" si="33"/>
        <v>-100</v>
      </c>
      <c r="BU37">
        <f t="shared" si="34"/>
        <v>1</v>
      </c>
      <c r="BW37" t="e">
        <f t="shared" si="35"/>
        <v>#DIV/0!</v>
      </c>
      <c r="BX37" t="e">
        <f t="shared" si="25"/>
        <v>#DIV/0!</v>
      </c>
      <c r="BY37" s="29" t="e">
        <f t="shared" si="36"/>
        <v>#DIV/0!</v>
      </c>
      <c r="BZ37" s="29" t="e">
        <f t="shared" si="37"/>
        <v>#DIV/0!</v>
      </c>
    </row>
    <row r="38" spans="1:78" ht="18" thickBot="1" x14ac:dyDescent="0.25">
      <c r="A38" s="15">
        <v>36</v>
      </c>
      <c r="B38" t="s">
        <v>39</v>
      </c>
      <c r="C38">
        <v>3.4</v>
      </c>
      <c r="D38">
        <v>5</v>
      </c>
      <c r="E38">
        <v>5.5</v>
      </c>
      <c r="F38" s="16">
        <v>192</v>
      </c>
      <c r="I38">
        <f t="shared" si="39"/>
        <v>3.3649993595732677</v>
      </c>
      <c r="K38">
        <f t="shared" si="40"/>
        <v>-1.0294306007862422</v>
      </c>
      <c r="L38">
        <f t="shared" si="41"/>
        <v>1.0294306007862422E-2</v>
      </c>
      <c r="N38">
        <f t="shared" si="26"/>
        <v>71.877989906899572</v>
      </c>
      <c r="O38">
        <f t="shared" si="42"/>
        <v>71.877989906899572</v>
      </c>
      <c r="P38" s="29">
        <f t="shared" si="43"/>
        <v>0.2948880405553001</v>
      </c>
      <c r="Q38" s="29">
        <f t="shared" si="44"/>
        <v>2.3305320174159392</v>
      </c>
      <c r="V38">
        <f t="shared" si="45"/>
        <v>3.3142932965912264</v>
      </c>
      <c r="X38">
        <f t="shared" si="6"/>
        <v>-2.5207853943756917</v>
      </c>
      <c r="Y38">
        <f t="shared" si="7"/>
        <v>2.5207853943756915E-2</v>
      </c>
      <c r="AA38">
        <f t="shared" si="28"/>
        <v>71.280739542738857</v>
      </c>
      <c r="AB38">
        <f t="shared" si="46"/>
        <v>71.280739542738857</v>
      </c>
      <c r="AC38" s="29">
        <f t="shared" si="47"/>
        <v>0.29788812533906611</v>
      </c>
      <c r="AD38" s="29">
        <f t="shared" si="48"/>
        <v>2.3542420113185836</v>
      </c>
      <c r="AH38">
        <f t="shared" si="49"/>
        <v>3.3429060523340524</v>
      </c>
      <c r="AJ38">
        <f t="shared" si="50"/>
        <v>-1.6792337548808105</v>
      </c>
      <c r="AK38">
        <f t="shared" si="51"/>
        <v>1.6792337548808104E-2</v>
      </c>
      <c r="AM38">
        <f t="shared" si="52"/>
        <v>71.622889152168909</v>
      </c>
      <c r="AN38">
        <f t="shared" si="53"/>
        <v>71.622889152168909</v>
      </c>
      <c r="AO38" s="29">
        <f t="shared" si="54"/>
        <v>0.29618589271037865</v>
      </c>
      <c r="AP38" s="29">
        <f t="shared" si="55"/>
        <v>2.3407890830995353</v>
      </c>
      <c r="AS38" s="9"/>
      <c r="AT38">
        <v>3.4213</v>
      </c>
      <c r="AV38">
        <f t="shared" si="56"/>
        <v>0.626470588235297</v>
      </c>
      <c r="AW38">
        <f t="shared" si="67"/>
        <v>6.26470588235297E-3</v>
      </c>
      <c r="AY38">
        <f t="shared" si="57"/>
        <v>72.492458716594854</v>
      </c>
      <c r="AZ38">
        <f t="shared" si="58"/>
        <v>72.492458716594854</v>
      </c>
      <c r="BA38" s="29">
        <f t="shared" si="59"/>
        <v>0.29164399952077308</v>
      </c>
      <c r="BB38" s="29">
        <f t="shared" si="60"/>
        <v>2.3048940109286646</v>
      </c>
      <c r="BF38">
        <v>3.2826</v>
      </c>
      <c r="BH38">
        <f t="shared" si="61"/>
        <v>-3.4529411764705871</v>
      </c>
      <c r="BI38">
        <f t="shared" si="62"/>
        <v>3.4529411764705871E-2</v>
      </c>
      <c r="BK38">
        <f t="shared" si="63"/>
        <v>70.886174259898127</v>
      </c>
      <c r="BL38">
        <f t="shared" si="64"/>
        <v>70.886174259898127</v>
      </c>
      <c r="BM38" s="29">
        <f t="shared" si="65"/>
        <v>0.29980244719744442</v>
      </c>
      <c r="BN38" s="29">
        <f t="shared" si="66"/>
        <v>2.3693711036147267</v>
      </c>
      <c r="BT38">
        <f t="shared" si="33"/>
        <v>-100</v>
      </c>
      <c r="BU38">
        <f t="shared" si="34"/>
        <v>1</v>
      </c>
      <c r="BW38" t="e">
        <f t="shared" si="35"/>
        <v>#DIV/0!</v>
      </c>
      <c r="BX38" t="e">
        <f t="shared" si="25"/>
        <v>#DIV/0!</v>
      </c>
      <c r="BY38" s="29" t="e">
        <f t="shared" si="36"/>
        <v>#DIV/0!</v>
      </c>
      <c r="BZ38" s="29" t="e">
        <f t="shared" si="37"/>
        <v>#DIV/0!</v>
      </c>
    </row>
    <row r="39" spans="1:78" ht="18" thickBot="1" x14ac:dyDescent="0.25">
      <c r="A39" s="15">
        <v>37</v>
      </c>
      <c r="B39" t="s">
        <v>40</v>
      </c>
      <c r="C39">
        <v>3.5</v>
      </c>
      <c r="D39">
        <v>3.5</v>
      </c>
      <c r="E39">
        <v>11</v>
      </c>
      <c r="F39" s="16">
        <v>200</v>
      </c>
      <c r="I39">
        <f t="shared" si="39"/>
        <v>4.5289532862574156</v>
      </c>
      <c r="K39">
        <f t="shared" si="40"/>
        <v>29.398665321640443</v>
      </c>
      <c r="L39">
        <f t="shared" si="41"/>
        <v>0.29398665321640444</v>
      </c>
      <c r="N39">
        <f t="shared" si="26"/>
        <v>45.624529713162858</v>
      </c>
      <c r="O39">
        <f t="shared" si="42"/>
        <v>45.624529713162858</v>
      </c>
      <c r="P39" s="29">
        <f t="shared" si="43"/>
        <v>0.44703348727280162</v>
      </c>
      <c r="Q39" s="29">
        <f t="shared" si="44"/>
        <v>1.9118178121941036</v>
      </c>
      <c r="V39">
        <f t="shared" si="45"/>
        <v>4.4607079863222578</v>
      </c>
      <c r="X39">
        <f t="shared" si="6"/>
        <v>27.44879960920737</v>
      </c>
      <c r="Y39">
        <f t="shared" si="7"/>
        <v>0.27448799609207369</v>
      </c>
      <c r="AA39">
        <f t="shared" si="28"/>
        <v>48.331454315966454</v>
      </c>
      <c r="AB39">
        <f t="shared" si="46"/>
        <v>48.331454315966454</v>
      </c>
      <c r="AC39" s="29">
        <f t="shared" si="47"/>
        <v>0.45158144506883657</v>
      </c>
      <c r="AD39" s="29">
        <f t="shared" si="48"/>
        <v>1.931267958483168</v>
      </c>
      <c r="AH39">
        <f t="shared" si="49"/>
        <v>4.4992178997882704</v>
      </c>
      <c r="AJ39">
        <f t="shared" si="50"/>
        <v>28.549082851093438</v>
      </c>
      <c r="AK39">
        <f t="shared" si="51"/>
        <v>0.28549082851093438</v>
      </c>
      <c r="AM39">
        <f t="shared" si="52"/>
        <v>46.820928806153077</v>
      </c>
      <c r="AN39">
        <f t="shared" si="53"/>
        <v>46.820928806153077</v>
      </c>
      <c r="AO39" s="29">
        <f t="shared" si="54"/>
        <v>0.44900095727855921</v>
      </c>
      <c r="AP39" s="29">
        <f t="shared" si="55"/>
        <v>1.9202320458232491</v>
      </c>
      <c r="AS39" s="9"/>
      <c r="AT39">
        <v>4.6092000000000004</v>
      </c>
      <c r="AV39">
        <f t="shared" si="56"/>
        <v>31.691428571428581</v>
      </c>
      <c r="AW39">
        <f t="shared" si="67"/>
        <v>0.31691428571428581</v>
      </c>
      <c r="AY39">
        <f t="shared" si="57"/>
        <v>42.265540068574055</v>
      </c>
      <c r="AZ39">
        <f t="shared" si="58"/>
        <v>42.265540068574055</v>
      </c>
      <c r="BA39" s="29">
        <f t="shared" si="59"/>
        <v>0.44182971017356176</v>
      </c>
      <c r="BB39" s="29">
        <f t="shared" si="60"/>
        <v>1.8895629386057555</v>
      </c>
      <c r="BF39">
        <v>4.4221000000000004</v>
      </c>
      <c r="BH39">
        <f t="shared" si="61"/>
        <v>26.345714285714294</v>
      </c>
      <c r="BI39">
        <f t="shared" si="62"/>
        <v>0.26345714285714295</v>
      </c>
      <c r="BK39">
        <f t="shared" si="63"/>
        <v>49.801636231023153</v>
      </c>
      <c r="BL39">
        <f t="shared" si="64"/>
        <v>49.801636231023153</v>
      </c>
      <c r="BM39" s="29">
        <f t="shared" si="65"/>
        <v>0.45420604707162981</v>
      </c>
      <c r="BN39" s="29">
        <f t="shared" si="66"/>
        <v>1.9424925333790493</v>
      </c>
      <c r="BT39">
        <f t="shared" si="33"/>
        <v>-100</v>
      </c>
      <c r="BU39">
        <f t="shared" si="34"/>
        <v>1</v>
      </c>
      <c r="BW39" t="e">
        <f t="shared" si="35"/>
        <v>#DIV/0!</v>
      </c>
      <c r="BX39" t="e">
        <f t="shared" si="25"/>
        <v>#DIV/0!</v>
      </c>
      <c r="BY39" s="29" t="e">
        <f t="shared" si="36"/>
        <v>#DIV/0!</v>
      </c>
      <c r="BZ39" s="29" t="e">
        <f t="shared" si="37"/>
        <v>#DIV/0!</v>
      </c>
    </row>
    <row r="40" spans="1:78" ht="18" thickBot="1" x14ac:dyDescent="0.25">
      <c r="A40" s="15">
        <v>38</v>
      </c>
      <c r="B40" t="s">
        <v>41</v>
      </c>
      <c r="C40">
        <v>3.6</v>
      </c>
      <c r="D40">
        <v>1.73</v>
      </c>
      <c r="E40">
        <v>8</v>
      </c>
      <c r="F40" s="16">
        <v>99</v>
      </c>
      <c r="I40">
        <f t="shared" si="39"/>
        <v>3.9511658200388751</v>
      </c>
      <c r="K40">
        <f t="shared" si="40"/>
        <v>9.7546061121909702</v>
      </c>
      <c r="L40">
        <f t="shared" si="41"/>
        <v>9.7546061121909708E-2</v>
      </c>
      <c r="N40">
        <f t="shared" si="26"/>
        <v>-212.61974001938302</v>
      </c>
      <c r="O40">
        <f t="shared" si="42"/>
        <v>212.61974001938302</v>
      </c>
      <c r="P40" s="29">
        <f t="shared" si="43"/>
        <v>0.70830485852730463</v>
      </c>
      <c r="Q40" s="29">
        <f t="shared" si="44"/>
        <v>2.09392711216704</v>
      </c>
      <c r="V40">
        <f t="shared" si="45"/>
        <v>3.8916270084330415</v>
      </c>
      <c r="X40">
        <f t="shared" si="6"/>
        <v>8.1007502342511515</v>
      </c>
      <c r="Y40">
        <f t="shared" si="7"/>
        <v>8.1007502342511514E-2</v>
      </c>
      <c r="AA40">
        <f t="shared" si="28"/>
        <v>197.25706360420511</v>
      </c>
      <c r="AB40">
        <f t="shared" si="46"/>
        <v>-197.25706360420511</v>
      </c>
      <c r="AC40" s="29">
        <f t="shared" si="47"/>
        <v>0.71551089721349126</v>
      </c>
      <c r="AD40" s="29">
        <f t="shared" si="48"/>
        <v>2.1152299729263229</v>
      </c>
      <c r="AH40">
        <f t="shared" si="49"/>
        <v>3.925223966538411</v>
      </c>
      <c r="AJ40">
        <f t="shared" si="50"/>
        <v>9.033999070511415</v>
      </c>
      <c r="AK40">
        <f t="shared" si="51"/>
        <v>9.0339990705114143E-2</v>
      </c>
      <c r="AM40">
        <f t="shared" si="52"/>
        <v>-205.8753254954058</v>
      </c>
      <c r="AN40">
        <f t="shared" si="53"/>
        <v>205.8753254954058</v>
      </c>
      <c r="AO40" s="29">
        <f t="shared" si="54"/>
        <v>0.71142222803934418</v>
      </c>
      <c r="AP40" s="29">
        <f t="shared" si="55"/>
        <v>2.1031428396342702</v>
      </c>
      <c r="AS40" s="9"/>
      <c r="AT40">
        <v>4.0194000000000001</v>
      </c>
      <c r="AV40">
        <f t="shared" si="56"/>
        <v>11.649999999999999</v>
      </c>
      <c r="AW40">
        <f t="shared" si="67"/>
        <v>0.11649999999999999</v>
      </c>
      <c r="AY40">
        <f t="shared" si="57"/>
        <v>-230.73238444213334</v>
      </c>
      <c r="AZ40">
        <f t="shared" si="58"/>
        <v>230.73238444213334</v>
      </c>
      <c r="BA40" s="29">
        <f t="shared" si="59"/>
        <v>0.7002657833199033</v>
      </c>
      <c r="BB40" s="29">
        <f t="shared" si="60"/>
        <v>2.0701615861638345</v>
      </c>
      <c r="BF40">
        <v>3.8563999999999998</v>
      </c>
      <c r="BH40">
        <f t="shared" si="61"/>
        <v>7.1222222222222147</v>
      </c>
      <c r="BI40">
        <f t="shared" si="62"/>
        <v>7.1222222222222145E-2</v>
      </c>
      <c r="BK40">
        <f t="shared" si="63"/>
        <v>-188.36189432185353</v>
      </c>
      <c r="BL40">
        <f t="shared" si="64"/>
        <v>188.36189432185353</v>
      </c>
      <c r="BM40" s="29">
        <f t="shared" si="65"/>
        <v>0.71986160246680508</v>
      </c>
      <c r="BN40" s="29">
        <f t="shared" si="66"/>
        <v>2.128091750700801</v>
      </c>
      <c r="BT40">
        <f t="shared" si="33"/>
        <v>-100</v>
      </c>
      <c r="BU40">
        <f t="shared" si="34"/>
        <v>1</v>
      </c>
      <c r="BW40" t="e">
        <f t="shared" si="35"/>
        <v>#DIV/0!</v>
      </c>
      <c r="BX40" t="e">
        <f t="shared" si="25"/>
        <v>#DIV/0!</v>
      </c>
      <c r="BY40" s="29" t="e">
        <f t="shared" si="36"/>
        <v>#DIV/0!</v>
      </c>
      <c r="BZ40" s="29" t="e">
        <f t="shared" si="37"/>
        <v>#DIV/0!</v>
      </c>
    </row>
    <row r="41" spans="1:78" ht="18" thickBot="1" x14ac:dyDescent="0.25">
      <c r="A41" s="15">
        <v>39</v>
      </c>
      <c r="B41" t="s">
        <v>42</v>
      </c>
      <c r="C41">
        <v>3.6</v>
      </c>
      <c r="D41">
        <v>1.7</v>
      </c>
      <c r="E41">
        <v>7.1</v>
      </c>
      <c r="F41" s="16">
        <v>84</v>
      </c>
      <c r="I41">
        <f t="shared" si="39"/>
        <v>3.7541506551794197</v>
      </c>
      <c r="K41">
        <f t="shared" si="40"/>
        <v>4.2819626438727676</v>
      </c>
      <c r="L41">
        <f t="shared" si="41"/>
        <v>4.2819626438727672E-2</v>
      </c>
      <c r="N41">
        <f t="shared" si="26"/>
        <v>-182.25827608310783</v>
      </c>
      <c r="O41">
        <f t="shared" si="42"/>
        <v>182.25827608310783</v>
      </c>
      <c r="P41" s="29">
        <f t="shared" si="43"/>
        <v>0.69953802650364338</v>
      </c>
      <c r="Q41" s="29">
        <f t="shared" si="44"/>
        <v>2.1665593960851566</v>
      </c>
      <c r="V41">
        <f t="shared" si="45"/>
        <v>3.6975805999655784</v>
      </c>
      <c r="X41">
        <f t="shared" si="6"/>
        <v>2.7105722212660646</v>
      </c>
      <c r="Y41">
        <f t="shared" si="7"/>
        <v>2.7105722212660645E-2</v>
      </c>
      <c r="AA41">
        <f t="shared" si="28"/>
        <v>168.21198990060964</v>
      </c>
      <c r="AB41">
        <f t="shared" si="46"/>
        <v>-168.21198990060964</v>
      </c>
      <c r="AC41" s="29">
        <f t="shared" si="47"/>
        <v>0.70665487459632037</v>
      </c>
      <c r="AD41" s="29">
        <f t="shared" si="48"/>
        <v>2.188601191558043</v>
      </c>
      <c r="AH41">
        <f t="shared" si="49"/>
        <v>3.7295023283940925</v>
      </c>
      <c r="AJ41">
        <f t="shared" si="50"/>
        <v>3.5972868998358991</v>
      </c>
      <c r="AK41">
        <f t="shared" si="51"/>
        <v>3.5972868998358991E-2</v>
      </c>
      <c r="AM41">
        <f t="shared" si="52"/>
        <v>-176.09057457224054</v>
      </c>
      <c r="AN41">
        <f t="shared" si="53"/>
        <v>176.09057457224054</v>
      </c>
      <c r="AO41" s="29">
        <f t="shared" si="54"/>
        <v>0.70261681170479084</v>
      </c>
      <c r="AP41" s="29">
        <f t="shared" si="55"/>
        <v>2.1760947905217005</v>
      </c>
      <c r="AS41" s="9"/>
      <c r="AT41">
        <v>3.8184</v>
      </c>
      <c r="AV41">
        <f t="shared" si="56"/>
        <v>6.0666666666666647</v>
      </c>
      <c r="AW41">
        <f t="shared" si="67"/>
        <v>6.0666666666666647E-2</v>
      </c>
      <c r="AY41">
        <f t="shared" si="57"/>
        <v>-198.67968596204818</v>
      </c>
      <c r="AZ41">
        <f t="shared" si="58"/>
        <v>198.67968596204818</v>
      </c>
      <c r="BA41" s="29">
        <f t="shared" si="59"/>
        <v>0.69166878737245296</v>
      </c>
      <c r="BB41" s="29">
        <f t="shared" si="60"/>
        <v>2.1421873486284442</v>
      </c>
      <c r="BF41">
        <v>3.6635</v>
      </c>
      <c r="BH41">
        <f t="shared" si="61"/>
        <v>1.7638888888888857</v>
      </c>
      <c r="BI41">
        <f t="shared" si="62"/>
        <v>1.7638888888888857E-2</v>
      </c>
      <c r="BK41">
        <f t="shared" si="63"/>
        <v>-159.93673060720795</v>
      </c>
      <c r="BL41">
        <f t="shared" si="64"/>
        <v>159.93673060720795</v>
      </c>
      <c r="BM41" s="29">
        <f t="shared" si="65"/>
        <v>0.7110306601640497</v>
      </c>
      <c r="BN41" s="29">
        <f t="shared" si="66"/>
        <v>2.2021535632345359</v>
      </c>
      <c r="BT41">
        <f t="shared" si="33"/>
        <v>-100</v>
      </c>
      <c r="BU41">
        <f t="shared" si="34"/>
        <v>1</v>
      </c>
      <c r="BW41" t="e">
        <f t="shared" si="35"/>
        <v>#DIV/0!</v>
      </c>
      <c r="BX41" t="e">
        <f t="shared" si="25"/>
        <v>#DIV/0!</v>
      </c>
      <c r="BY41" s="29" t="e">
        <f t="shared" si="36"/>
        <v>#DIV/0!</v>
      </c>
      <c r="BZ41" s="29" t="e">
        <f t="shared" si="37"/>
        <v>#DIV/0!</v>
      </c>
    </row>
    <row r="42" spans="1:78" ht="18" thickBot="1" x14ac:dyDescent="0.25">
      <c r="A42" s="15">
        <v>40</v>
      </c>
      <c r="B42" t="s">
        <v>43</v>
      </c>
      <c r="C42">
        <v>3.7</v>
      </c>
      <c r="D42">
        <v>3.45</v>
      </c>
      <c r="E42">
        <v>6.5</v>
      </c>
      <c r="F42" s="16">
        <v>160</v>
      </c>
      <c r="I42">
        <f t="shared" si="39"/>
        <v>3.6147488561609094</v>
      </c>
      <c r="K42">
        <f t="shared" si="40"/>
        <v>-2.3040849686240765</v>
      </c>
      <c r="L42">
        <f t="shared" si="41"/>
        <v>2.3040849686240764E-2</v>
      </c>
      <c r="N42">
        <f t="shared" si="26"/>
        <v>68.830102112323885</v>
      </c>
      <c r="O42">
        <f t="shared" si="42"/>
        <v>68.830102112323885</v>
      </c>
      <c r="P42" s="29">
        <f t="shared" si="43"/>
        <v>0.40370758874391216</v>
      </c>
      <c r="Q42" s="29">
        <f t="shared" si="44"/>
        <v>2.2219092231014055</v>
      </c>
      <c r="V42">
        <f t="shared" si="45"/>
        <v>3.5602794005744438</v>
      </c>
      <c r="X42">
        <f t="shared" si="6"/>
        <v>-3.7762324169069288</v>
      </c>
      <c r="Y42">
        <f t="shared" si="7"/>
        <v>3.7762324169069286E-2</v>
      </c>
      <c r="AA42">
        <f t="shared" si="28"/>
        <v>69.76734097758667</v>
      </c>
      <c r="AB42">
        <f t="shared" si="46"/>
        <v>69.76734097758667</v>
      </c>
      <c r="AC42" s="29">
        <f t="shared" si="47"/>
        <v>0.40781476444286802</v>
      </c>
      <c r="AD42" s="29">
        <f t="shared" si="48"/>
        <v>2.2445141277919558</v>
      </c>
      <c r="AH42">
        <f t="shared" si="49"/>
        <v>3.5910157886212195</v>
      </c>
      <c r="AJ42">
        <f t="shared" si="50"/>
        <v>-2.9455192264535315</v>
      </c>
      <c r="AK42">
        <f t="shared" si="51"/>
        <v>2.9455192264535315E-2</v>
      </c>
      <c r="AM42">
        <f t="shared" si="52"/>
        <v>69.249962398325891</v>
      </c>
      <c r="AN42">
        <f t="shared" si="53"/>
        <v>69.249962398325891</v>
      </c>
      <c r="AO42" s="29">
        <f t="shared" si="54"/>
        <v>0.40548437414045163</v>
      </c>
      <c r="AP42" s="29">
        <f t="shared" si="55"/>
        <v>2.2316882214906264</v>
      </c>
      <c r="AS42" s="9"/>
      <c r="AT42">
        <v>3.6760999999999999</v>
      </c>
      <c r="AV42">
        <f t="shared" si="56"/>
        <v>-0.64594594594595278</v>
      </c>
      <c r="AW42">
        <f t="shared" si="67"/>
        <v>6.4594594594595276E-3</v>
      </c>
      <c r="AY42">
        <f t="shared" si="57"/>
        <v>67.66282175882283</v>
      </c>
      <c r="AZ42">
        <f t="shared" si="58"/>
        <v>67.66282175882283</v>
      </c>
      <c r="BA42" s="29">
        <f t="shared" si="59"/>
        <v>0.39920329866153298</v>
      </c>
      <c r="BB42" s="29">
        <f t="shared" si="60"/>
        <v>2.1971186966000298</v>
      </c>
      <c r="BF42">
        <v>3.5270999999999999</v>
      </c>
      <c r="BH42">
        <f t="shared" si="61"/>
        <v>-4.6729729729729801</v>
      </c>
      <c r="BI42">
        <f t="shared" si="62"/>
        <v>4.6729729729729802E-2</v>
      </c>
      <c r="BK42">
        <f t="shared" si="63"/>
        <v>70.292328201453429</v>
      </c>
      <c r="BL42">
        <f t="shared" si="64"/>
        <v>70.292328201453429</v>
      </c>
      <c r="BM42" s="29">
        <f t="shared" si="65"/>
        <v>0.41036831140387664</v>
      </c>
      <c r="BN42" s="29">
        <f t="shared" si="66"/>
        <v>2.2585682345327798</v>
      </c>
      <c r="BT42">
        <f t="shared" si="33"/>
        <v>-100</v>
      </c>
      <c r="BU42">
        <f t="shared" si="34"/>
        <v>1</v>
      </c>
      <c r="BW42" t="e">
        <f t="shared" si="35"/>
        <v>#DIV/0!</v>
      </c>
      <c r="BX42" t="e">
        <f t="shared" si="25"/>
        <v>#DIV/0!</v>
      </c>
      <c r="BY42" s="29" t="e">
        <f t="shared" si="36"/>
        <v>#DIV/0!</v>
      </c>
      <c r="BZ42" s="29" t="e">
        <f t="shared" si="37"/>
        <v>#DIV/0!</v>
      </c>
    </row>
    <row r="43" spans="1:78" ht="18" thickBot="1" x14ac:dyDescent="0.25">
      <c r="A43" s="15">
        <v>41</v>
      </c>
      <c r="B43" t="s">
        <v>44</v>
      </c>
      <c r="C43">
        <v>4.0999999999999996</v>
      </c>
      <c r="D43">
        <v>1.72</v>
      </c>
      <c r="E43">
        <v>8.9499999999999993</v>
      </c>
      <c r="F43" s="16">
        <v>132</v>
      </c>
      <c r="I43">
        <f t="shared" si="39"/>
        <v>4.1458238766187199</v>
      </c>
      <c r="K43">
        <f t="shared" si="40"/>
        <v>1.1176555272858593</v>
      </c>
      <c r="L43">
        <f t="shared" si="41"/>
        <v>1.1176555272858593E-2</v>
      </c>
      <c r="N43">
        <f t="shared" si="26"/>
        <v>-266.4590686899993</v>
      </c>
      <c r="O43">
        <f t="shared" si="42"/>
        <v>266.4590686899993</v>
      </c>
      <c r="P43" s="29">
        <f t="shared" si="43"/>
        <v>0.72870417714033286</v>
      </c>
      <c r="Q43" s="29">
        <f t="shared" si="44"/>
        <v>2.0278593619118586</v>
      </c>
      <c r="V43">
        <f t="shared" si="45"/>
        <v>4.0833518271063713</v>
      </c>
      <c r="X43">
        <f t="shared" si="6"/>
        <v>-0.40605299740556827</v>
      </c>
      <c r="Y43">
        <f t="shared" si="7"/>
        <v>4.0605299740556827E-3</v>
      </c>
      <c r="AA43">
        <f t="shared" si="28"/>
        <v>248.78825654871275</v>
      </c>
      <c r="AB43">
        <f t="shared" si="46"/>
        <v>-248.78825654871275</v>
      </c>
      <c r="AC43" s="29">
        <f t="shared" si="47"/>
        <v>0.7361177511516378</v>
      </c>
      <c r="AD43" s="29">
        <f t="shared" si="48"/>
        <v>2.0484900731602118</v>
      </c>
      <c r="AH43">
        <f t="shared" si="49"/>
        <v>4.118603972280483</v>
      </c>
      <c r="AJ43">
        <f t="shared" si="50"/>
        <v>0.45375542147520453</v>
      </c>
      <c r="AK43">
        <f t="shared" si="51"/>
        <v>4.5375542147520452E-3</v>
      </c>
      <c r="AM43">
        <f t="shared" si="52"/>
        <v>-258.70343738709215</v>
      </c>
      <c r="AN43">
        <f t="shared" si="53"/>
        <v>258.70343738709215</v>
      </c>
      <c r="AO43" s="29">
        <f t="shared" si="54"/>
        <v>0.73191132750470611</v>
      </c>
      <c r="AP43" s="29">
        <f t="shared" si="55"/>
        <v>2.036784314033</v>
      </c>
      <c r="AS43" s="9"/>
      <c r="AT43">
        <v>4.2180999999999997</v>
      </c>
      <c r="AV43">
        <f t="shared" si="56"/>
        <v>2.8804878048780513</v>
      </c>
      <c r="AW43">
        <f t="shared" si="67"/>
        <v>2.8804878048780513E-2</v>
      </c>
      <c r="AY43">
        <f t="shared" si="57"/>
        <v>-287.47287841732367</v>
      </c>
      <c r="AZ43">
        <f t="shared" si="58"/>
        <v>287.47287841732367</v>
      </c>
      <c r="BA43" s="29">
        <f t="shared" si="59"/>
        <v>0.72035610910262682</v>
      </c>
      <c r="BB43" s="29">
        <f t="shared" si="60"/>
        <v>2.004628113271878</v>
      </c>
      <c r="BF43">
        <v>4.0468999999999999</v>
      </c>
      <c r="BH43">
        <f t="shared" si="61"/>
        <v>-1.2951219512195049</v>
      </c>
      <c r="BI43">
        <f t="shared" si="62"/>
        <v>1.295121951219505E-2</v>
      </c>
      <c r="BK43">
        <f t="shared" si="63"/>
        <v>-238.68901901458054</v>
      </c>
      <c r="BL43">
        <f t="shared" si="64"/>
        <v>238.68901901458054</v>
      </c>
      <c r="BM43" s="29">
        <f t="shared" si="65"/>
        <v>0.74053145304795964</v>
      </c>
      <c r="BN43" s="29">
        <f t="shared" si="66"/>
        <v>2.0607726522806833</v>
      </c>
      <c r="BT43">
        <f t="shared" si="33"/>
        <v>-100</v>
      </c>
      <c r="BU43">
        <f t="shared" si="34"/>
        <v>1</v>
      </c>
      <c r="BW43" t="e">
        <f t="shared" si="35"/>
        <v>#DIV/0!</v>
      </c>
      <c r="BX43" t="e">
        <f t="shared" si="25"/>
        <v>#DIV/0!</v>
      </c>
      <c r="BY43" s="29" t="e">
        <f t="shared" si="36"/>
        <v>#DIV/0!</v>
      </c>
      <c r="BZ43" s="29" t="e">
        <f t="shared" si="37"/>
        <v>#DIV/0!</v>
      </c>
    </row>
    <row r="44" spans="1:78" ht="18" thickBot="1" x14ac:dyDescent="0.25">
      <c r="A44" s="15">
        <v>42</v>
      </c>
      <c r="B44" t="s">
        <v>45</v>
      </c>
      <c r="C44">
        <v>4.0999999999999996</v>
      </c>
      <c r="D44">
        <v>3.5</v>
      </c>
      <c r="E44">
        <v>8.73</v>
      </c>
      <c r="F44" s="16">
        <v>220</v>
      </c>
      <c r="I44">
        <f t="shared" si="39"/>
        <v>4.1018380472858693</v>
      </c>
      <c r="K44">
        <f t="shared" si="40"/>
        <v>4.4830421606577332E-2</v>
      </c>
      <c r="L44">
        <f t="shared" si="41"/>
        <v>4.4830421606577336E-4</v>
      </c>
      <c r="N44">
        <f t="shared" si="26"/>
        <v>59.299317920366335</v>
      </c>
      <c r="O44">
        <f t="shared" si="42"/>
        <v>59.299317920366335</v>
      </c>
      <c r="P44" s="29">
        <f t="shared" si="43"/>
        <v>0.42543223305369365</v>
      </c>
      <c r="Q44" s="29">
        <f t="shared" si="44"/>
        <v>2.0423306652963027</v>
      </c>
      <c r="V44">
        <f t="shared" si="45"/>
        <v>4.0400288056953491</v>
      </c>
      <c r="X44">
        <f t="shared" si="6"/>
        <v>-1.4627120562109901</v>
      </c>
      <c r="Y44">
        <f t="shared" si="7"/>
        <v>1.4627120562109901E-2</v>
      </c>
      <c r="AA44">
        <f t="shared" si="28"/>
        <v>61.058008584489684</v>
      </c>
      <c r="AB44">
        <f t="shared" si="46"/>
        <v>61.058008584489684</v>
      </c>
      <c r="AC44" s="29">
        <f t="shared" si="47"/>
        <v>0.42976042746437415</v>
      </c>
      <c r="AD44" s="29">
        <f t="shared" si="48"/>
        <v>2.0631086023765453</v>
      </c>
      <c r="AH44">
        <f t="shared" si="49"/>
        <v>4.0749069371902999</v>
      </c>
      <c r="AJ44">
        <f t="shared" si="50"/>
        <v>-0.6120259221877975</v>
      </c>
      <c r="AK44">
        <f t="shared" si="51"/>
        <v>6.1202592218779746E-3</v>
      </c>
      <c r="AM44">
        <f t="shared" si="52"/>
        <v>60.079711889378778</v>
      </c>
      <c r="AN44">
        <f t="shared" si="53"/>
        <v>60.079711889378778</v>
      </c>
      <c r="AO44" s="29">
        <f t="shared" si="54"/>
        <v>0.42730463228517418</v>
      </c>
      <c r="AP44" s="29">
        <f t="shared" si="55"/>
        <v>2.0513193080718661</v>
      </c>
      <c r="AS44" s="9"/>
      <c r="AT44">
        <v>4.1731999999999996</v>
      </c>
      <c r="AV44">
        <f t="shared" si="56"/>
        <v>1.7853658536585351</v>
      </c>
      <c r="AW44">
        <f t="shared" si="67"/>
        <v>1.785365853658535E-2</v>
      </c>
      <c r="AY44">
        <f t="shared" si="57"/>
        <v>57.126438427149466</v>
      </c>
      <c r="AZ44">
        <f t="shared" si="58"/>
        <v>57.126438427149466</v>
      </c>
      <c r="BA44" s="29">
        <f t="shared" si="59"/>
        <v>0.42056836128719016</v>
      </c>
      <c r="BB44" s="29">
        <f t="shared" si="60"/>
        <v>2.0189811546362928</v>
      </c>
      <c r="BF44">
        <v>4.0038999999999998</v>
      </c>
      <c r="BH44">
        <f t="shared" si="61"/>
        <v>-2.3439024390243866</v>
      </c>
      <c r="BI44">
        <f t="shared" si="62"/>
        <v>2.3439024390243868E-2</v>
      </c>
      <c r="BK44">
        <f t="shared" si="63"/>
        <v>62.032749129716237</v>
      </c>
      <c r="BL44">
        <f t="shared" si="64"/>
        <v>62.032749129716237</v>
      </c>
      <c r="BM44" s="29">
        <f t="shared" si="65"/>
        <v>0.43234182284969241</v>
      </c>
      <c r="BN44" s="29">
        <f t="shared" si="66"/>
        <v>2.0755008532336272</v>
      </c>
      <c r="BT44">
        <f t="shared" si="33"/>
        <v>-100</v>
      </c>
      <c r="BU44">
        <f t="shared" si="34"/>
        <v>1</v>
      </c>
      <c r="BW44" t="e">
        <f t="shared" si="35"/>
        <v>#DIV/0!</v>
      </c>
      <c r="BX44" t="e">
        <f t="shared" si="25"/>
        <v>#DIV/0!</v>
      </c>
      <c r="BY44" s="29" t="e">
        <f t="shared" si="36"/>
        <v>#DIV/0!</v>
      </c>
      <c r="BZ44" s="29" t="e">
        <f t="shared" si="37"/>
        <v>#DIV/0!</v>
      </c>
    </row>
    <row r="45" spans="1:78" ht="18" thickBot="1" x14ac:dyDescent="0.25">
      <c r="A45" s="15">
        <v>43</v>
      </c>
      <c r="B45" t="s">
        <v>46</v>
      </c>
      <c r="C45">
        <v>4.3</v>
      </c>
      <c r="D45">
        <v>2.0299999999999998</v>
      </c>
      <c r="E45">
        <v>14.15</v>
      </c>
      <c r="F45" s="16">
        <v>165</v>
      </c>
      <c r="I45">
        <f t="shared" si="39"/>
        <v>5.0450795879173835</v>
      </c>
      <c r="K45">
        <f t="shared" si="40"/>
        <v>17.327432277148457</v>
      </c>
      <c r="L45">
        <f t="shared" si="41"/>
        <v>0.17327432277148458</v>
      </c>
      <c r="N45">
        <f t="shared" si="26"/>
        <v>-304.92051694946127</v>
      </c>
      <c r="O45">
        <f t="shared" si="42"/>
        <v>304.92051694946127</v>
      </c>
      <c r="P45" s="29">
        <f t="shared" si="43"/>
        <v>0.70991140357371085</v>
      </c>
      <c r="Q45" s="29">
        <f t="shared" si="44"/>
        <v>1.7790973652226374</v>
      </c>
      <c r="V45">
        <f t="shared" si="45"/>
        <v>4.9690569513583114</v>
      </c>
      <c r="X45">
        <f t="shared" si="6"/>
        <v>15.559463985077013</v>
      </c>
      <c r="Y45">
        <f t="shared" si="7"/>
        <v>0.15559463985077013</v>
      </c>
      <c r="AA45">
        <f t="shared" si="28"/>
        <v>285.7269981281267</v>
      </c>
      <c r="AB45">
        <f t="shared" si="46"/>
        <v>-285.7269981281267</v>
      </c>
      <c r="AC45" s="29">
        <f t="shared" si="47"/>
        <v>0.71713378667094585</v>
      </c>
      <c r="AD45" s="29">
        <f t="shared" si="48"/>
        <v>1.7971972614550906</v>
      </c>
      <c r="AH45">
        <f t="shared" si="49"/>
        <v>5.0119555122574457</v>
      </c>
      <c r="AJ45">
        <f t="shared" si="50"/>
        <v>16.557104936219673</v>
      </c>
      <c r="AK45">
        <f t="shared" si="51"/>
        <v>0.16557104936219674</v>
      </c>
      <c r="AM45">
        <f t="shared" si="52"/>
        <v>-296.49821954949908</v>
      </c>
      <c r="AN45">
        <f t="shared" si="53"/>
        <v>296.49821954949908</v>
      </c>
      <c r="AO45" s="29">
        <f t="shared" si="54"/>
        <v>0.71303584376229145</v>
      </c>
      <c r="AP45" s="29">
        <f t="shared" si="55"/>
        <v>1.7869274737112699</v>
      </c>
      <c r="AS45" s="9"/>
      <c r="AT45">
        <v>5.1361999999999997</v>
      </c>
      <c r="AV45">
        <f t="shared" si="56"/>
        <v>19.446511627906972</v>
      </c>
      <c r="AW45">
        <f t="shared" si="67"/>
        <v>0.19446511627906973</v>
      </c>
      <c r="AY45">
        <f t="shared" si="57"/>
        <v>-328.56185868309421</v>
      </c>
      <c r="AZ45">
        <f t="shared" si="58"/>
        <v>328.56185868309421</v>
      </c>
      <c r="BA45" s="29">
        <f t="shared" si="59"/>
        <v>0.70149010487742003</v>
      </c>
      <c r="BB45" s="29">
        <f t="shared" si="60"/>
        <v>1.7579928862032801</v>
      </c>
      <c r="BF45">
        <v>4.9275000000000002</v>
      </c>
      <c r="BH45">
        <f t="shared" si="61"/>
        <v>14.593023255813964</v>
      </c>
      <c r="BI45">
        <f t="shared" si="62"/>
        <v>0.14593023255813964</v>
      </c>
      <c r="BK45">
        <f t="shared" si="63"/>
        <v>-275.43960717043717</v>
      </c>
      <c r="BL45">
        <f t="shared" si="64"/>
        <v>275.43960717043717</v>
      </c>
      <c r="BM45" s="29">
        <f t="shared" si="65"/>
        <v>0.72116019089290095</v>
      </c>
      <c r="BN45" s="29">
        <f t="shared" si="66"/>
        <v>1.8072877672654508</v>
      </c>
      <c r="BT45">
        <f t="shared" si="33"/>
        <v>-100</v>
      </c>
      <c r="BU45">
        <f t="shared" si="34"/>
        <v>1</v>
      </c>
      <c r="BW45" t="e">
        <f t="shared" si="35"/>
        <v>#DIV/0!</v>
      </c>
      <c r="BX45" t="e">
        <f t="shared" si="25"/>
        <v>#DIV/0!</v>
      </c>
      <c r="BY45" s="29" t="e">
        <f t="shared" si="36"/>
        <v>#DIV/0!</v>
      </c>
      <c r="BZ45" s="29" t="e">
        <f t="shared" si="37"/>
        <v>#DIV/0!</v>
      </c>
    </row>
    <row r="46" spans="1:78" ht="18" thickBot="1" x14ac:dyDescent="0.25">
      <c r="A46" s="15">
        <v>44</v>
      </c>
      <c r="B46" t="s">
        <v>47</v>
      </c>
      <c r="C46">
        <v>4.3</v>
      </c>
      <c r="D46">
        <v>10</v>
      </c>
      <c r="E46">
        <v>5</v>
      </c>
      <c r="F46" s="16">
        <v>360</v>
      </c>
      <c r="I46">
        <f t="shared" si="39"/>
        <v>3.230317898114758</v>
      </c>
      <c r="K46">
        <f t="shared" si="40"/>
        <v>-24.876327950819579</v>
      </c>
      <c r="L46">
        <f t="shared" si="41"/>
        <v>0.24876327950819579</v>
      </c>
      <c r="N46">
        <f t="shared" si="26"/>
        <v>42.224041600602924</v>
      </c>
      <c r="O46">
        <f t="shared" si="42"/>
        <v>42.224041600602924</v>
      </c>
      <c r="P46" s="29">
        <f t="shared" si="43"/>
        <v>0.17179669388392022</v>
      </c>
      <c r="Q46" s="29">
        <f t="shared" si="44"/>
        <v>2.3948678577232823</v>
      </c>
      <c r="V46">
        <f t="shared" si="45"/>
        <v>3.1816413055538031</v>
      </c>
      <c r="X46">
        <f t="shared" si="6"/>
        <v>-26.008341731306899</v>
      </c>
      <c r="Y46">
        <f t="shared" si="7"/>
        <v>0.260083417313069</v>
      </c>
      <c r="AA46">
        <f t="shared" si="28"/>
        <v>41.393115841086136</v>
      </c>
      <c r="AB46">
        <f t="shared" si="46"/>
        <v>41.393115841086136</v>
      </c>
      <c r="AC46" s="29">
        <f t="shared" si="47"/>
        <v>0.17354449161166763</v>
      </c>
      <c r="AD46" s="29">
        <f t="shared" si="48"/>
        <v>2.4192323813084236</v>
      </c>
      <c r="AH46">
        <f t="shared" si="49"/>
        <v>3.2091088581782881</v>
      </c>
      <c r="AJ46">
        <f t="shared" si="50"/>
        <v>-25.369561437714228</v>
      </c>
      <c r="AK46">
        <f t="shared" si="51"/>
        <v>0.25369561437714228</v>
      </c>
      <c r="AM46">
        <f t="shared" si="52"/>
        <v>41.863473515915302</v>
      </c>
      <c r="AN46">
        <f t="shared" si="53"/>
        <v>41.863473515915302</v>
      </c>
      <c r="AO46" s="29">
        <f t="shared" si="54"/>
        <v>0.17255280019793934</v>
      </c>
      <c r="AP46" s="29">
        <f t="shared" si="55"/>
        <v>2.4054080763242847</v>
      </c>
      <c r="AS46" s="9"/>
      <c r="AT46">
        <v>3.2839</v>
      </c>
      <c r="AV46">
        <f t="shared" si="56"/>
        <v>-23.630232558139529</v>
      </c>
      <c r="AW46">
        <f t="shared" si="67"/>
        <v>0.2363023255813953</v>
      </c>
      <c r="AY46">
        <f t="shared" si="57"/>
        <v>43.124913910707797</v>
      </c>
      <c r="AZ46">
        <f t="shared" si="58"/>
        <v>43.124913910707797</v>
      </c>
      <c r="BA46" s="29">
        <f t="shared" si="59"/>
        <v>0.16992281541628138</v>
      </c>
      <c r="BB46" s="29">
        <f t="shared" si="60"/>
        <v>2.3687457525187416</v>
      </c>
      <c r="BF46">
        <v>3.1507999999999998</v>
      </c>
      <c r="BH46">
        <f t="shared" si="61"/>
        <v>-26.72558139534884</v>
      </c>
      <c r="BI46">
        <f t="shared" si="62"/>
        <v>0.26725581395348841</v>
      </c>
      <c r="BK46">
        <f t="shared" si="63"/>
        <v>40.860387868508475</v>
      </c>
      <c r="BL46">
        <f t="shared" si="64"/>
        <v>40.860387868508475</v>
      </c>
      <c r="BM46" s="29">
        <f t="shared" si="65"/>
        <v>0.1746751345499305</v>
      </c>
      <c r="BN46" s="29">
        <f t="shared" si="66"/>
        <v>2.4349936882939769</v>
      </c>
      <c r="BT46">
        <f t="shared" si="33"/>
        <v>-100</v>
      </c>
      <c r="BU46">
        <f t="shared" si="34"/>
        <v>1</v>
      </c>
      <c r="BW46" t="e">
        <f t="shared" si="35"/>
        <v>#DIV/0!</v>
      </c>
      <c r="BX46" t="e">
        <f t="shared" si="25"/>
        <v>#DIV/0!</v>
      </c>
      <c r="BY46" s="29" t="e">
        <f t="shared" si="36"/>
        <v>#DIV/0!</v>
      </c>
      <c r="BZ46" s="29" t="e">
        <f t="shared" si="37"/>
        <v>#DIV/0!</v>
      </c>
    </row>
    <row r="47" spans="1:78" ht="18" thickBot="1" x14ac:dyDescent="0.25">
      <c r="A47" s="15">
        <v>45</v>
      </c>
      <c r="B47" t="s">
        <v>48</v>
      </c>
      <c r="C47">
        <v>4.3</v>
      </c>
      <c r="D47">
        <v>2.2200000000000002</v>
      </c>
      <c r="E47">
        <v>10.5</v>
      </c>
      <c r="F47" s="16">
        <v>220</v>
      </c>
      <c r="I47">
        <f t="shared" si="39"/>
        <v>4.4395530217599974</v>
      </c>
      <c r="K47">
        <f t="shared" si="40"/>
        <v>3.2454191106976191</v>
      </c>
      <c r="L47">
        <f t="shared" si="41"/>
        <v>3.2454191106976192E-2</v>
      </c>
      <c r="N47">
        <f t="shared" si="26"/>
        <v>-112.37192912104757</v>
      </c>
      <c r="O47">
        <f t="shared" si="42"/>
        <v>112.37192912104757</v>
      </c>
      <c r="P47" s="29">
        <f t="shared" si="43"/>
        <v>0.62272609180596772</v>
      </c>
      <c r="Q47" s="29">
        <f t="shared" si="44"/>
        <v>1.9373982342703215</v>
      </c>
      <c r="V47">
        <f t="shared" si="45"/>
        <v>4.3726548648575188</v>
      </c>
      <c r="X47">
        <f t="shared" si="6"/>
        <v>1.6896480199423007</v>
      </c>
      <c r="Y47">
        <f t="shared" si="7"/>
        <v>1.6896480199423008E-2</v>
      </c>
      <c r="AA47">
        <f t="shared" si="28"/>
        <v>101.54854658645098</v>
      </c>
      <c r="AB47">
        <f t="shared" si="46"/>
        <v>-101.54854658645098</v>
      </c>
      <c r="AC47" s="29">
        <f t="shared" si="47"/>
        <v>0.62906148292241648</v>
      </c>
      <c r="AD47" s="29">
        <f t="shared" si="48"/>
        <v>1.9571086265662725</v>
      </c>
      <c r="AH47">
        <f t="shared" si="49"/>
        <v>4.410404603459269</v>
      </c>
      <c r="AJ47">
        <f t="shared" si="50"/>
        <v>2.5675489176574229</v>
      </c>
      <c r="AK47">
        <f t="shared" si="51"/>
        <v>2.5675489176574227E-2</v>
      </c>
      <c r="AM47">
        <f t="shared" si="52"/>
        <v>-107.6169550373934</v>
      </c>
      <c r="AN47">
        <f t="shared" si="53"/>
        <v>107.6169550373934</v>
      </c>
      <c r="AO47" s="29">
        <f t="shared" si="54"/>
        <v>0.62546681468761445</v>
      </c>
      <c r="AP47" s="29">
        <f t="shared" si="55"/>
        <v>1.9459250516646716</v>
      </c>
      <c r="AS47" s="9"/>
      <c r="AT47">
        <v>4.5179</v>
      </c>
      <c r="AV47">
        <f t="shared" si="56"/>
        <v>5.067441860465121</v>
      </c>
      <c r="AW47">
        <f t="shared" si="67"/>
        <v>5.067441860465121E-2</v>
      </c>
      <c r="AY47">
        <f t="shared" si="57"/>
        <v>-125.45112257014391</v>
      </c>
      <c r="AZ47">
        <f t="shared" si="58"/>
        <v>125.45112257014391</v>
      </c>
      <c r="BA47" s="29">
        <f t="shared" si="59"/>
        <v>0.61550580262518739</v>
      </c>
      <c r="BB47" s="29">
        <f t="shared" si="60"/>
        <v>1.9149347857432228</v>
      </c>
      <c r="BF47">
        <v>4.3345000000000002</v>
      </c>
      <c r="BH47">
        <f t="shared" si="61"/>
        <v>0.8023255813953587</v>
      </c>
      <c r="BI47">
        <f t="shared" si="62"/>
        <v>8.0232558139535868E-3</v>
      </c>
      <c r="BK47">
        <f t="shared" si="63"/>
        <v>-95.518048038534531</v>
      </c>
      <c r="BL47">
        <f t="shared" si="64"/>
        <v>95.518048038534531</v>
      </c>
      <c r="BM47" s="29">
        <f t="shared" si="65"/>
        <v>0.63274767201853122</v>
      </c>
      <c r="BN47" s="29">
        <f t="shared" si="66"/>
        <v>1.9685769371766206</v>
      </c>
      <c r="BT47">
        <f t="shared" si="33"/>
        <v>-100</v>
      </c>
      <c r="BU47">
        <f t="shared" si="34"/>
        <v>1</v>
      </c>
      <c r="BW47" t="e">
        <f t="shared" si="35"/>
        <v>#DIV/0!</v>
      </c>
      <c r="BX47" t="e">
        <f t="shared" si="25"/>
        <v>#DIV/0!</v>
      </c>
      <c r="BY47" s="29" t="e">
        <f t="shared" si="36"/>
        <v>#DIV/0!</v>
      </c>
      <c r="BZ47" s="29" t="e">
        <f t="shared" si="37"/>
        <v>#DIV/0!</v>
      </c>
    </row>
    <row r="48" spans="1:78" ht="18" thickBot="1" x14ac:dyDescent="0.25">
      <c r="A48" s="15">
        <v>46</v>
      </c>
      <c r="B48" t="s">
        <v>49</v>
      </c>
      <c r="C48">
        <v>4.3</v>
      </c>
      <c r="D48">
        <v>10</v>
      </c>
      <c r="E48">
        <v>5</v>
      </c>
      <c r="F48" s="16">
        <v>360</v>
      </c>
      <c r="I48">
        <f t="shared" si="39"/>
        <v>3.230317898114758</v>
      </c>
      <c r="K48">
        <f t="shared" si="40"/>
        <v>-24.876327950819579</v>
      </c>
      <c r="L48">
        <f t="shared" si="41"/>
        <v>0.24876327950819579</v>
      </c>
      <c r="N48">
        <f t="shared" si="26"/>
        <v>42.224041600602924</v>
      </c>
      <c r="O48">
        <f t="shared" si="42"/>
        <v>42.224041600602924</v>
      </c>
      <c r="P48" s="29">
        <f t="shared" si="43"/>
        <v>0.17179669388392022</v>
      </c>
      <c r="Q48" s="29">
        <f t="shared" si="44"/>
        <v>2.3948678577232823</v>
      </c>
      <c r="V48">
        <f t="shared" si="45"/>
        <v>3.1816413055538031</v>
      </c>
      <c r="X48">
        <f t="shared" si="6"/>
        <v>-26.008341731306899</v>
      </c>
      <c r="Y48">
        <f t="shared" si="7"/>
        <v>0.260083417313069</v>
      </c>
      <c r="AA48">
        <f t="shared" si="28"/>
        <v>41.393115841086136</v>
      </c>
      <c r="AB48">
        <f t="shared" si="46"/>
        <v>41.393115841086136</v>
      </c>
      <c r="AC48" s="29">
        <f t="shared" si="47"/>
        <v>0.17354449161166763</v>
      </c>
      <c r="AD48" s="29">
        <f t="shared" si="48"/>
        <v>2.4192323813084236</v>
      </c>
      <c r="AH48">
        <f t="shared" si="49"/>
        <v>3.2091088581782881</v>
      </c>
      <c r="AJ48">
        <f t="shared" si="50"/>
        <v>-25.369561437714228</v>
      </c>
      <c r="AK48">
        <f t="shared" si="51"/>
        <v>0.25369561437714228</v>
      </c>
      <c r="AM48">
        <f t="shared" si="52"/>
        <v>41.863473515915302</v>
      </c>
      <c r="AN48">
        <f t="shared" si="53"/>
        <v>41.863473515915302</v>
      </c>
      <c r="AO48" s="29">
        <f t="shared" si="54"/>
        <v>0.17255280019793934</v>
      </c>
      <c r="AP48" s="29">
        <f t="shared" si="55"/>
        <v>2.4054080763242847</v>
      </c>
      <c r="AS48" s="9"/>
      <c r="AT48">
        <v>3.2839</v>
      </c>
      <c r="AV48">
        <f t="shared" si="56"/>
        <v>-23.630232558139529</v>
      </c>
      <c r="AW48">
        <f t="shared" si="67"/>
        <v>0.2363023255813953</v>
      </c>
      <c r="AY48">
        <f t="shared" si="57"/>
        <v>43.124913910707797</v>
      </c>
      <c r="AZ48">
        <f t="shared" si="58"/>
        <v>43.124913910707797</v>
      </c>
      <c r="BA48" s="29">
        <f t="shared" si="59"/>
        <v>0.16992281541628138</v>
      </c>
      <c r="BB48" s="29">
        <f t="shared" si="60"/>
        <v>2.3687457525187416</v>
      </c>
      <c r="BF48">
        <v>3.1507999999999998</v>
      </c>
      <c r="BH48">
        <f t="shared" si="61"/>
        <v>-26.72558139534884</v>
      </c>
      <c r="BI48">
        <f t="shared" si="62"/>
        <v>0.26725581395348841</v>
      </c>
      <c r="BK48">
        <f t="shared" si="63"/>
        <v>40.860387868508475</v>
      </c>
      <c r="BL48">
        <f t="shared" si="64"/>
        <v>40.860387868508475</v>
      </c>
      <c r="BM48" s="29">
        <f t="shared" si="65"/>
        <v>0.1746751345499305</v>
      </c>
      <c r="BN48" s="29">
        <f t="shared" si="66"/>
        <v>2.4349936882939769</v>
      </c>
      <c r="BT48">
        <f t="shared" si="33"/>
        <v>-100</v>
      </c>
      <c r="BU48">
        <f t="shared" si="34"/>
        <v>1</v>
      </c>
      <c r="BW48" t="e">
        <f t="shared" si="35"/>
        <v>#DIV/0!</v>
      </c>
      <c r="BX48" t="e">
        <f t="shared" si="25"/>
        <v>#DIV/0!</v>
      </c>
      <c r="BY48" s="29" t="e">
        <f t="shared" si="36"/>
        <v>#DIV/0!</v>
      </c>
      <c r="BZ48" s="29" t="e">
        <f t="shared" si="37"/>
        <v>#DIV/0!</v>
      </c>
    </row>
    <row r="49" spans="1:78" ht="18" thickBot="1" x14ac:dyDescent="0.25">
      <c r="A49" s="15">
        <v>47</v>
      </c>
      <c r="B49" t="s">
        <v>50</v>
      </c>
      <c r="C49">
        <v>5</v>
      </c>
      <c r="D49">
        <v>10</v>
      </c>
      <c r="E49">
        <v>5</v>
      </c>
      <c r="F49" s="16">
        <v>400</v>
      </c>
      <c r="I49">
        <f t="shared" si="39"/>
        <v>3.230317898114758</v>
      </c>
      <c r="K49">
        <f t="shared" si="40"/>
        <v>-35.393642037704844</v>
      </c>
      <c r="L49">
        <f t="shared" si="41"/>
        <v>0.35393642037704842</v>
      </c>
      <c r="N49">
        <f t="shared" si="26"/>
        <v>42.224041600602924</v>
      </c>
      <c r="O49">
        <f t="shared" si="42"/>
        <v>42.224041600602924</v>
      </c>
      <c r="P49" s="29">
        <f t="shared" si="43"/>
        <v>0.17179669388392022</v>
      </c>
      <c r="Q49" s="29">
        <f t="shared" si="44"/>
        <v>2.3948678577232823</v>
      </c>
      <c r="V49">
        <f t="shared" si="45"/>
        <v>3.1816413055538031</v>
      </c>
      <c r="X49">
        <f t="shared" si="6"/>
        <v>-36.367173888923936</v>
      </c>
      <c r="Y49">
        <f t="shared" si="7"/>
        <v>0.36367173888923937</v>
      </c>
      <c r="AA49">
        <f t="shared" si="28"/>
        <v>41.393115841086136</v>
      </c>
      <c r="AB49">
        <f t="shared" si="46"/>
        <v>41.393115841086136</v>
      </c>
      <c r="AC49" s="29">
        <f t="shared" si="47"/>
        <v>0.17354449161166763</v>
      </c>
      <c r="AD49" s="29">
        <f t="shared" si="48"/>
        <v>2.4192323813084236</v>
      </c>
      <c r="AH49">
        <f t="shared" si="49"/>
        <v>3.2091088581782881</v>
      </c>
      <c r="AJ49">
        <f t="shared" si="50"/>
        <v>-35.817822836434239</v>
      </c>
      <c r="AK49">
        <f t="shared" si="51"/>
        <v>0.35817822836434238</v>
      </c>
      <c r="AM49">
        <f t="shared" si="52"/>
        <v>41.863473515915302</v>
      </c>
      <c r="AN49">
        <f t="shared" si="53"/>
        <v>41.863473515915302</v>
      </c>
      <c r="AO49" s="29">
        <f t="shared" si="54"/>
        <v>0.17255280019793934</v>
      </c>
      <c r="AP49" s="29">
        <f t="shared" si="55"/>
        <v>2.4054080763242847</v>
      </c>
      <c r="AS49" s="9"/>
      <c r="AT49">
        <v>3.2839</v>
      </c>
      <c r="AV49">
        <f t="shared" si="56"/>
        <v>-34.321999999999996</v>
      </c>
      <c r="AW49">
        <f t="shared" si="67"/>
        <v>0.34321999999999997</v>
      </c>
      <c r="AY49">
        <f t="shared" si="57"/>
        <v>43.124913910707797</v>
      </c>
      <c r="AZ49">
        <f t="shared" si="58"/>
        <v>43.124913910707797</v>
      </c>
      <c r="BA49" s="29">
        <f t="shared" si="59"/>
        <v>0.16992281541628138</v>
      </c>
      <c r="BB49" s="29">
        <f t="shared" si="60"/>
        <v>2.3687457525187416</v>
      </c>
      <c r="BF49">
        <v>3.1507999999999998</v>
      </c>
      <c r="BH49">
        <f t="shared" si="61"/>
        <v>-36.984000000000009</v>
      </c>
      <c r="BI49">
        <f t="shared" si="62"/>
        <v>0.36984000000000006</v>
      </c>
      <c r="BK49">
        <f t="shared" si="63"/>
        <v>40.860387868508475</v>
      </c>
      <c r="BL49">
        <f t="shared" si="64"/>
        <v>40.860387868508475</v>
      </c>
      <c r="BM49" s="29">
        <f t="shared" si="65"/>
        <v>0.1746751345499305</v>
      </c>
      <c r="BN49" s="29">
        <f t="shared" si="66"/>
        <v>2.4349936882939769</v>
      </c>
      <c r="BT49">
        <f t="shared" si="33"/>
        <v>-100</v>
      </c>
      <c r="BU49">
        <f t="shared" si="34"/>
        <v>1</v>
      </c>
      <c r="BW49" t="e">
        <f t="shared" si="35"/>
        <v>#DIV/0!</v>
      </c>
      <c r="BX49" t="e">
        <f t="shared" si="25"/>
        <v>#DIV/0!</v>
      </c>
      <c r="BY49" s="29" t="e">
        <f t="shared" si="36"/>
        <v>#DIV/0!</v>
      </c>
      <c r="BZ49" s="29" t="e">
        <f t="shared" si="37"/>
        <v>#DIV/0!</v>
      </c>
    </row>
    <row r="50" spans="1:78" ht="18" thickBot="1" x14ac:dyDescent="0.25">
      <c r="A50" s="15">
        <v>48</v>
      </c>
      <c r="B50" t="s">
        <v>51</v>
      </c>
      <c r="C50">
        <v>5</v>
      </c>
      <c r="D50">
        <v>3</v>
      </c>
      <c r="E50">
        <v>14.5</v>
      </c>
      <c r="F50" s="16">
        <v>335</v>
      </c>
      <c r="I50">
        <f t="shared" si="39"/>
        <v>5.0981878569857022</v>
      </c>
      <c r="K50">
        <f t="shared" si="40"/>
        <v>1.9637571397140441</v>
      </c>
      <c r="L50">
        <f t="shared" si="41"/>
        <v>1.9637571397140442E-2</v>
      </c>
      <c r="N50">
        <f t="shared" si="26"/>
        <v>-29.542216844866303</v>
      </c>
      <c r="O50">
        <f t="shared" si="42"/>
        <v>29.542216844866303</v>
      </c>
      <c r="P50" s="29">
        <f t="shared" si="43"/>
        <v>0.53242586615934939</v>
      </c>
      <c r="Q50" s="29">
        <f t="shared" si="44"/>
        <v>1.7667204722209717</v>
      </c>
      <c r="V50">
        <f t="shared" si="45"/>
        <v>5.0213649494760304</v>
      </c>
      <c r="X50">
        <f t="shared" si="6"/>
        <v>0.42729898952060807</v>
      </c>
      <c r="Y50">
        <f t="shared" si="7"/>
        <v>4.2729898952060807E-3</v>
      </c>
      <c r="AA50">
        <f t="shared" si="28"/>
        <v>22.707230412568745</v>
      </c>
      <c r="AB50">
        <f t="shared" si="46"/>
        <v>-22.707230412568745</v>
      </c>
      <c r="AC50" s="29">
        <f t="shared" si="47"/>
        <v>0.53784257528237867</v>
      </c>
      <c r="AD50" s="29">
        <f t="shared" si="48"/>
        <v>1.7846944503989173</v>
      </c>
      <c r="AH50">
        <f t="shared" si="49"/>
        <v>5.0647150926099282</v>
      </c>
      <c r="AJ50">
        <f t="shared" si="50"/>
        <v>1.294301852198565</v>
      </c>
      <c r="AK50">
        <f t="shared" si="51"/>
        <v>1.294301852198565E-2</v>
      </c>
      <c r="AM50">
        <f t="shared" si="52"/>
        <v>-26.535673157835468</v>
      </c>
      <c r="AN50">
        <f t="shared" si="53"/>
        <v>26.535673157835468</v>
      </c>
      <c r="AO50" s="29">
        <f t="shared" si="54"/>
        <v>0.53476916247110617</v>
      </c>
      <c r="AP50" s="29">
        <f t="shared" si="55"/>
        <v>1.774496107909606</v>
      </c>
      <c r="AS50" s="9"/>
      <c r="AT50">
        <v>5.1904000000000003</v>
      </c>
      <c r="AV50">
        <f t="shared" si="56"/>
        <v>3.8080000000000074</v>
      </c>
      <c r="AW50">
        <f t="shared" si="67"/>
        <v>3.8080000000000072E-2</v>
      </c>
      <c r="AY50">
        <f t="shared" si="57"/>
        <v>-38.051435446090416</v>
      </c>
      <c r="AZ50">
        <f t="shared" si="58"/>
        <v>38.051435446090416</v>
      </c>
      <c r="BA50" s="29">
        <f t="shared" si="59"/>
        <v>0.52610102762940936</v>
      </c>
      <c r="BB50" s="29">
        <f t="shared" si="60"/>
        <v>1.7457330964667805</v>
      </c>
      <c r="BF50">
        <v>4.9794999999999998</v>
      </c>
      <c r="BH50">
        <f t="shared" si="61"/>
        <v>-0.41000000000000369</v>
      </c>
      <c r="BI50">
        <f t="shared" si="62"/>
        <v>4.1000000000000368E-3</v>
      </c>
      <c r="BK50">
        <f t="shared" si="63"/>
        <v>-19.080020958718915</v>
      </c>
      <c r="BL50">
        <f t="shared" si="64"/>
        <v>19.080020958718915</v>
      </c>
      <c r="BM50" s="29">
        <f t="shared" si="65"/>
        <v>0.54085296027567675</v>
      </c>
      <c r="BN50" s="29">
        <f t="shared" si="66"/>
        <v>1.7946836510275259</v>
      </c>
      <c r="BT50">
        <f t="shared" si="33"/>
        <v>-100</v>
      </c>
      <c r="BU50">
        <f t="shared" si="34"/>
        <v>1</v>
      </c>
      <c r="BW50" t="e">
        <f t="shared" si="35"/>
        <v>#DIV/0!</v>
      </c>
      <c r="BX50" t="e">
        <f t="shared" si="25"/>
        <v>#DIV/0!</v>
      </c>
      <c r="BY50" s="29" t="e">
        <f t="shared" si="36"/>
        <v>#DIV/0!</v>
      </c>
      <c r="BZ50" s="29" t="e">
        <f t="shared" si="37"/>
        <v>#DIV/0!</v>
      </c>
    </row>
    <row r="51" spans="1:78" ht="18" thickBot="1" x14ac:dyDescent="0.25">
      <c r="A51" s="17">
        <v>49</v>
      </c>
      <c r="B51" s="1" t="s">
        <v>69</v>
      </c>
      <c r="C51" s="1">
        <v>0.11</v>
      </c>
      <c r="D51" s="1" t="s">
        <v>70</v>
      </c>
      <c r="E51" s="1">
        <v>5.0000000000000001E-4</v>
      </c>
      <c r="F51" s="18">
        <v>1E-3</v>
      </c>
      <c r="I51" s="6">
        <f t="shared" si="39"/>
        <v>6.2367674294610827E-2</v>
      </c>
      <c r="J51" s="6"/>
      <c r="K51" s="6">
        <f t="shared" si="40"/>
        <v>-43.302114277626522</v>
      </c>
      <c r="L51" s="6">
        <f t="shared" si="41"/>
        <v>0.43302114277626519</v>
      </c>
      <c r="N51" t="e">
        <f t="shared" si="26"/>
        <v>#VALUE!</v>
      </c>
      <c r="O51" t="e">
        <f t="shared" si="42"/>
        <v>#VALUE!</v>
      </c>
      <c r="P51" s="29" t="e">
        <f t="shared" si="43"/>
        <v>#VALUE!</v>
      </c>
      <c r="Q51" s="29">
        <f t="shared" si="44"/>
        <v>33.276580979255471</v>
      </c>
      <c r="V51" s="10">
        <f t="shared" si="45"/>
        <v>6.1427876427538691E-2</v>
      </c>
      <c r="W51" s="10"/>
      <c r="X51" s="10">
        <f t="shared" ref="X51:X57" si="68">((V51-C51)/C51)*100</f>
        <v>-44.156475974964827</v>
      </c>
      <c r="Y51" s="10">
        <f t="shared" ref="Y51:Y57" si="69">ABS((V51-C51)/C51)</f>
        <v>0.44156475974964826</v>
      </c>
      <c r="AA51" t="e">
        <f t="shared" si="28"/>
        <v>#VALUE!</v>
      </c>
      <c r="AB51" t="e">
        <f t="shared" si="46"/>
        <v>#VALUE!</v>
      </c>
      <c r="AC51" s="29" t="e">
        <f t="shared" si="47"/>
        <v>#VALUE!</v>
      </c>
      <c r="AD51" s="29">
        <f t="shared" si="48"/>
        <v>33.615124936696496</v>
      </c>
      <c r="AH51" s="6">
        <f t="shared" si="49"/>
        <v>6.1958191842239434E-2</v>
      </c>
      <c r="AI51" s="6"/>
      <c r="AJ51" s="6">
        <f t="shared" si="50"/>
        <v>-43.674371052509606</v>
      </c>
      <c r="AK51" s="6">
        <f t="shared" si="51"/>
        <v>0.43674371052509608</v>
      </c>
      <c r="AM51" t="e">
        <f t="shared" si="52"/>
        <v>#VALUE!</v>
      </c>
      <c r="AN51" t="e">
        <f t="shared" si="53"/>
        <v>#VALUE!</v>
      </c>
      <c r="AO51" s="29" t="e">
        <f t="shared" si="54"/>
        <v>#VALUE!</v>
      </c>
      <c r="AP51" s="29">
        <f t="shared" si="55"/>
        <v>33.423036841813484</v>
      </c>
      <c r="AS51" s="9"/>
      <c r="AT51" s="10">
        <v>6.1699999999999998E-2</v>
      </c>
      <c r="AU51" s="10"/>
      <c r="AV51" s="10">
        <f t="shared" si="56"/>
        <v>-43.909090909090907</v>
      </c>
      <c r="AW51" s="10">
        <f t="shared" si="67"/>
        <v>0.43909090909090909</v>
      </c>
      <c r="AY51" t="e">
        <f t="shared" si="57"/>
        <v>#VALUE!</v>
      </c>
      <c r="AZ51" t="e">
        <f t="shared" si="58"/>
        <v>#VALUE!</v>
      </c>
      <c r="BA51" s="29" t="e">
        <f t="shared" si="59"/>
        <v>#VALUE!</v>
      </c>
      <c r="BB51" s="29">
        <f t="shared" si="60"/>
        <v>33.516214022094417</v>
      </c>
      <c r="BF51" s="6">
        <v>5.9299999999999999E-2</v>
      </c>
      <c r="BG51" s="6"/>
      <c r="BH51" s="6">
        <f t="shared" si="61"/>
        <v>-46.090909090909093</v>
      </c>
      <c r="BI51" s="6">
        <f t="shared" si="62"/>
        <v>0.46090909090909093</v>
      </c>
      <c r="BK51" t="e">
        <f t="shared" si="63"/>
        <v>#VALUE!</v>
      </c>
      <c r="BL51" t="e">
        <f t="shared" si="64"/>
        <v>#VALUE!</v>
      </c>
      <c r="BM51" s="29" t="e">
        <f t="shared" si="65"/>
        <v>#VALUE!</v>
      </c>
      <c r="BN51" s="29">
        <f t="shared" si="66"/>
        <v>34.414537344648863</v>
      </c>
      <c r="BR51" s="6"/>
      <c r="BS51" s="6"/>
      <c r="BT51">
        <f t="shared" si="33"/>
        <v>-100</v>
      </c>
      <c r="BU51">
        <f t="shared" si="34"/>
        <v>1</v>
      </c>
      <c r="BW51" t="e">
        <f t="shared" si="35"/>
        <v>#VALUE!</v>
      </c>
      <c r="BX51" t="e">
        <f t="shared" si="25"/>
        <v>#VALUE!</v>
      </c>
      <c r="BY51" s="29" t="e">
        <f t="shared" si="36"/>
        <v>#DIV/0!</v>
      </c>
      <c r="BZ51" s="29" t="e">
        <f t="shared" si="37"/>
        <v>#DIV/0!</v>
      </c>
    </row>
    <row r="52" spans="1:78" ht="17" thickBot="1" x14ac:dyDescent="0.25">
      <c r="A52" s="17">
        <v>50</v>
      </c>
      <c r="B52" s="1" t="s">
        <v>71</v>
      </c>
      <c r="C52" s="1">
        <v>0.15</v>
      </c>
      <c r="D52" s="1" t="s">
        <v>70</v>
      </c>
      <c r="E52" s="1">
        <v>8.0000000000000004E-4</v>
      </c>
      <c r="F52" s="18">
        <v>1E-3</v>
      </c>
      <c r="I52" s="6">
        <f t="shared" si="39"/>
        <v>7.6285068751901816E-2</v>
      </c>
      <c r="J52" s="6"/>
      <c r="K52" s="6">
        <f t="shared" si="40"/>
        <v>-49.143287498732121</v>
      </c>
      <c r="L52" s="6">
        <f t="shared" si="41"/>
        <v>0.49143287498732119</v>
      </c>
      <c r="N52" t="e">
        <f t="shared" si="26"/>
        <v>#VALUE!</v>
      </c>
      <c r="O52" t="e">
        <f t="shared" si="42"/>
        <v>#VALUE!</v>
      </c>
      <c r="P52" s="29" t="e">
        <f t="shared" si="43"/>
        <v>#VALUE!</v>
      </c>
      <c r="Q52" s="29">
        <f t="shared" si="44"/>
        <v>29.095022879018565</v>
      </c>
      <c r="V52" s="10">
        <f t="shared" si="45"/>
        <v>7.5135554268423901E-2</v>
      </c>
      <c r="W52" s="10"/>
      <c r="X52" s="10">
        <f t="shared" si="68"/>
        <v>-49.909630487717401</v>
      </c>
      <c r="Y52" s="10">
        <f t="shared" si="69"/>
        <v>0.49909630487717399</v>
      </c>
      <c r="AA52" t="e">
        <f t="shared" si="28"/>
        <v>#VALUE!</v>
      </c>
      <c r="AB52" t="e">
        <f t="shared" si="46"/>
        <v>#VALUE!</v>
      </c>
      <c r="AC52" s="29" t="e">
        <f t="shared" si="47"/>
        <v>#VALUE!</v>
      </c>
      <c r="AD52" s="29">
        <f t="shared" si="48"/>
        <v>29.391025169441392</v>
      </c>
      <c r="AH52" s="6">
        <f t="shared" si="49"/>
        <v>7.5784209975538142E-2</v>
      </c>
      <c r="AI52" s="6"/>
      <c r="AJ52" s="6">
        <f t="shared" si="50"/>
        <v>-49.477193349641233</v>
      </c>
      <c r="AK52" s="6">
        <f t="shared" si="51"/>
        <v>0.49477193349641235</v>
      </c>
      <c r="AM52" t="e">
        <f t="shared" si="52"/>
        <v>#VALUE!</v>
      </c>
      <c r="AN52" t="e">
        <f t="shared" si="53"/>
        <v>#VALUE!</v>
      </c>
      <c r="AO52" s="29" t="e">
        <f t="shared" si="54"/>
        <v>#VALUE!</v>
      </c>
      <c r="AP52" s="29">
        <f t="shared" si="55"/>
        <v>29.223074996949439</v>
      </c>
      <c r="AT52" s="10">
        <v>7.5600000000000001E-2</v>
      </c>
      <c r="AU52" s="10"/>
      <c r="AV52" s="10">
        <f t="shared" si="56"/>
        <v>-49.6</v>
      </c>
      <c r="AW52" s="10">
        <f t="shared" si="67"/>
        <v>0.496</v>
      </c>
      <c r="AY52" t="e">
        <f t="shared" si="57"/>
        <v>#VALUE!</v>
      </c>
      <c r="AZ52" t="e">
        <f t="shared" si="58"/>
        <v>#VALUE!</v>
      </c>
      <c r="BA52" s="29" t="e">
        <f t="shared" si="59"/>
        <v>#VALUE!</v>
      </c>
      <c r="BB52" s="29">
        <f t="shared" si="60"/>
        <v>29.270526479740425</v>
      </c>
      <c r="BF52" s="6">
        <v>7.2700000000000001E-2</v>
      </c>
      <c r="BG52" s="6"/>
      <c r="BH52" s="6">
        <f t="shared" si="61"/>
        <v>-51.533333333333331</v>
      </c>
      <c r="BI52" s="6">
        <f t="shared" si="62"/>
        <v>0.51533333333333331</v>
      </c>
      <c r="BK52" t="e">
        <f t="shared" si="63"/>
        <v>#VALUE!</v>
      </c>
      <c r="BL52" t="e">
        <f t="shared" si="64"/>
        <v>#VALUE!</v>
      </c>
      <c r="BM52" s="29" t="e">
        <f t="shared" si="65"/>
        <v>#VALUE!</v>
      </c>
      <c r="BN52" s="29">
        <f t="shared" si="66"/>
        <v>30.043841152509088</v>
      </c>
      <c r="BR52" s="6"/>
      <c r="BS52" s="6"/>
      <c r="BT52">
        <f t="shared" si="33"/>
        <v>-100</v>
      </c>
      <c r="BU52">
        <f t="shared" si="34"/>
        <v>1</v>
      </c>
      <c r="BW52" t="e">
        <f t="shared" si="35"/>
        <v>#VALUE!</v>
      </c>
      <c r="BX52" t="e">
        <f t="shared" si="25"/>
        <v>#VALUE!</v>
      </c>
      <c r="BY52" s="29" t="e">
        <f t="shared" si="36"/>
        <v>#DIV/0!</v>
      </c>
      <c r="BZ52" s="29" t="e">
        <f t="shared" si="37"/>
        <v>#DIV/0!</v>
      </c>
    </row>
    <row r="53" spans="1:78" ht="17" thickBot="1" x14ac:dyDescent="0.25">
      <c r="A53" s="17">
        <v>51</v>
      </c>
      <c r="B53" s="1" t="s">
        <v>72</v>
      </c>
      <c r="C53" s="1">
        <v>0.192</v>
      </c>
      <c r="D53" s="1" t="s">
        <v>70</v>
      </c>
      <c r="E53" s="1">
        <v>4.0000000000000001E-3</v>
      </c>
      <c r="F53" s="18">
        <v>6.0000000000000001E-3</v>
      </c>
      <c r="I53" s="6">
        <f t="shared" si="39"/>
        <v>0.15205409309221607</v>
      </c>
      <c r="J53" s="6"/>
      <c r="K53" s="6">
        <f t="shared" si="40"/>
        <v>-20.805159847804134</v>
      </c>
      <c r="L53" s="6">
        <f t="shared" si="41"/>
        <v>0.20805159847804133</v>
      </c>
      <c r="N53" t="e">
        <f t="shared" si="26"/>
        <v>#VALUE!</v>
      </c>
      <c r="O53" t="e">
        <f t="shared" si="42"/>
        <v>#VALUE!</v>
      </c>
      <c r="P53" s="29" t="e">
        <f t="shared" si="43"/>
        <v>#VALUE!</v>
      </c>
      <c r="Q53" s="29">
        <f t="shared" si="44"/>
        <v>18.370162055056706</v>
      </c>
      <c r="V53" s="10">
        <f t="shared" si="45"/>
        <v>0.14976284022790973</v>
      </c>
      <c r="W53" s="10"/>
      <c r="X53" s="10">
        <f t="shared" si="68"/>
        <v>-21.998520714630352</v>
      </c>
      <c r="Y53" s="10">
        <f t="shared" si="69"/>
        <v>0.21998520714630351</v>
      </c>
      <c r="AA53" t="e">
        <f t="shared" si="28"/>
        <v>#VALUE!</v>
      </c>
      <c r="AB53" t="e">
        <f t="shared" si="46"/>
        <v>#VALUE!</v>
      </c>
      <c r="AC53" s="29" t="e">
        <f t="shared" si="47"/>
        <v>#VALUE!</v>
      </c>
      <c r="AD53" s="29">
        <f t="shared" si="48"/>
        <v>18.557053471720849</v>
      </c>
      <c r="AH53" s="6">
        <f t="shared" si="49"/>
        <v>0.15105576369102042</v>
      </c>
      <c r="AI53" s="6"/>
      <c r="AJ53" s="6">
        <f t="shared" si="50"/>
        <v>-21.325123077593535</v>
      </c>
      <c r="AK53" s="6">
        <f t="shared" si="51"/>
        <v>0.21325123077593536</v>
      </c>
      <c r="AM53" t="e">
        <f t="shared" si="52"/>
        <v>#VALUE!</v>
      </c>
      <c r="AN53" t="e">
        <f t="shared" si="53"/>
        <v>#VALUE!</v>
      </c>
      <c r="AO53" s="29" t="e">
        <f t="shared" si="54"/>
        <v>#VALUE!</v>
      </c>
      <c r="AP53" s="29">
        <f t="shared" si="55"/>
        <v>18.451012246089881</v>
      </c>
      <c r="AT53" s="10">
        <v>0.15179999999999999</v>
      </c>
      <c r="AU53" s="10"/>
      <c r="AV53" s="10">
        <f t="shared" si="56"/>
        <v>-20.937500000000007</v>
      </c>
      <c r="AW53" s="10">
        <f t="shared" si="67"/>
        <v>0.20937500000000006</v>
      </c>
      <c r="AY53" t="e">
        <f t="shared" si="57"/>
        <v>#VALUE!</v>
      </c>
      <c r="AZ53" t="e">
        <f t="shared" si="58"/>
        <v>#VALUE!</v>
      </c>
      <c r="BA53" s="29" t="e">
        <f t="shared" si="59"/>
        <v>#VALUE!</v>
      </c>
      <c r="BB53" s="29">
        <f t="shared" si="60"/>
        <v>18.390655819022072</v>
      </c>
      <c r="BF53" s="6">
        <v>0.14580000000000001</v>
      </c>
      <c r="BG53" s="6"/>
      <c r="BH53" s="6">
        <f t="shared" si="61"/>
        <v>-24.062499999999996</v>
      </c>
      <c r="BI53" s="6">
        <f t="shared" si="62"/>
        <v>0.24062499999999995</v>
      </c>
      <c r="BK53" t="e">
        <f t="shared" si="63"/>
        <v>#VALUE!</v>
      </c>
      <c r="BL53" t="e">
        <f t="shared" si="64"/>
        <v>#VALUE!</v>
      </c>
      <c r="BM53" s="29" t="e">
        <f t="shared" si="65"/>
        <v>#VALUE!</v>
      </c>
      <c r="BN53" s="29">
        <f t="shared" si="66"/>
        <v>18.891801847712753</v>
      </c>
      <c r="BR53" s="6"/>
      <c r="BS53" s="6"/>
      <c r="BT53">
        <f t="shared" si="33"/>
        <v>-100</v>
      </c>
      <c r="BU53">
        <f t="shared" si="34"/>
        <v>1</v>
      </c>
      <c r="BW53" t="e">
        <f t="shared" si="35"/>
        <v>#VALUE!</v>
      </c>
      <c r="BX53" t="e">
        <f t="shared" si="25"/>
        <v>#VALUE!</v>
      </c>
      <c r="BY53" s="29" t="e">
        <f t="shared" si="36"/>
        <v>#DIV/0!</v>
      </c>
      <c r="BZ53" s="29" t="e">
        <f t="shared" si="37"/>
        <v>#DIV/0!</v>
      </c>
    </row>
    <row r="54" spans="1:78" ht="16" customHeight="1" thickBot="1" x14ac:dyDescent="0.25">
      <c r="A54" s="17">
        <v>52</v>
      </c>
      <c r="B54" s="1" t="s">
        <v>73</v>
      </c>
      <c r="C54" s="1">
        <v>0.80600000000000005</v>
      </c>
      <c r="D54" s="1" t="s">
        <v>70</v>
      </c>
      <c r="E54" s="1">
        <v>0.22</v>
      </c>
      <c r="F54" s="18">
        <v>3</v>
      </c>
      <c r="I54" s="6">
        <f>2*((E54*TAN(RADIANS($C$60)))/($C$64*$C$63))^(3/7)</f>
        <v>0.84696963258667535</v>
      </c>
      <c r="J54" s="6"/>
      <c r="K54" s="6">
        <f>((I54-C54)/C54)*100</f>
        <v>5.0830809660887457</v>
      </c>
      <c r="L54" s="6">
        <f t="shared" si="41"/>
        <v>5.083080966088746E-2</v>
      </c>
      <c r="N54" t="e">
        <f t="shared" si="26"/>
        <v>#VALUE!</v>
      </c>
      <c r="O54" t="e">
        <f t="shared" si="42"/>
        <v>#VALUE!</v>
      </c>
      <c r="P54" s="29" t="e">
        <f t="shared" si="43"/>
        <v>#VALUE!</v>
      </c>
      <c r="Q54" s="29">
        <f t="shared" si="44"/>
        <v>5.8461035662243717</v>
      </c>
      <c r="V54" s="10">
        <f t="shared" si="45"/>
        <v>0.83420692717585976</v>
      </c>
      <c r="W54" s="10"/>
      <c r="X54" s="10">
        <f t="shared" si="68"/>
        <v>3.4996187563101375</v>
      </c>
      <c r="Y54" s="10">
        <f t="shared" si="69"/>
        <v>3.4996187563101376E-2</v>
      </c>
      <c r="AA54" t="e">
        <f t="shared" si="28"/>
        <v>#VALUE!</v>
      </c>
      <c r="AB54" t="e">
        <f t="shared" si="46"/>
        <v>#VALUE!</v>
      </c>
      <c r="AC54" s="29" t="e">
        <f t="shared" si="47"/>
        <v>#VALUE!</v>
      </c>
      <c r="AD54" s="29">
        <f t="shared" si="48"/>
        <v>5.9055797196835709</v>
      </c>
      <c r="AH54" s="6">
        <f t="shared" si="49"/>
        <v>0.84140875179132335</v>
      </c>
      <c r="AI54" s="6"/>
      <c r="AJ54" s="6">
        <f t="shared" si="50"/>
        <v>4.3931453835388705</v>
      </c>
      <c r="AK54" s="6">
        <f t="shared" si="51"/>
        <v>4.3931453835388705E-2</v>
      </c>
      <c r="AM54" t="e">
        <f t="shared" si="52"/>
        <v>#VALUE!</v>
      </c>
      <c r="AN54" t="e">
        <f t="shared" si="53"/>
        <v>#VALUE!</v>
      </c>
      <c r="AO54" s="29" t="e">
        <f t="shared" si="54"/>
        <v>#VALUE!</v>
      </c>
      <c r="AP54" s="29">
        <f t="shared" si="55"/>
        <v>5.8718332570519429</v>
      </c>
      <c r="AT54" s="33">
        <v>0.85600300000376806</v>
      </c>
      <c r="AU54" s="10"/>
      <c r="AV54" s="10">
        <f t="shared" si="56"/>
        <v>6.2038461543136476</v>
      </c>
      <c r="AW54" s="10">
        <f t="shared" si="67"/>
        <v>6.2038461543136476E-2</v>
      </c>
      <c r="AY54" t="e">
        <f t="shared" si="57"/>
        <v>#VALUE!</v>
      </c>
      <c r="AZ54" t="e">
        <f t="shared" si="58"/>
        <v>#VALUE!</v>
      </c>
      <c r="BA54" s="29" t="e">
        <f t="shared" si="59"/>
        <v>#VALUE!</v>
      </c>
      <c r="BB54" s="29">
        <f t="shared" si="60"/>
        <v>5.8049017452996905</v>
      </c>
      <c r="BF54" s="34">
        <v>0.82170300000278196</v>
      </c>
      <c r="BG54" s="6"/>
      <c r="BH54" s="6">
        <f t="shared" si="61"/>
        <v>1.9482630276404351</v>
      </c>
      <c r="BI54" s="6">
        <f t="shared" si="62"/>
        <v>1.9482630276404352E-2</v>
      </c>
      <c r="BK54" t="e">
        <f t="shared" si="63"/>
        <v>#VALUE!</v>
      </c>
      <c r="BL54" t="e">
        <f t="shared" si="64"/>
        <v>#VALUE!</v>
      </c>
      <c r="BM54" s="29" t="e">
        <f t="shared" si="65"/>
        <v>#VALUE!</v>
      </c>
      <c r="BN54" s="29">
        <f t="shared" si="66"/>
        <v>5.965339280099224</v>
      </c>
      <c r="BR54" s="34"/>
      <c r="BS54" s="6"/>
      <c r="BT54">
        <f t="shared" si="33"/>
        <v>-100</v>
      </c>
      <c r="BU54">
        <f t="shared" si="34"/>
        <v>1</v>
      </c>
      <c r="BW54" t="e">
        <f t="shared" si="35"/>
        <v>#VALUE!</v>
      </c>
      <c r="BX54" t="e">
        <f t="shared" si="25"/>
        <v>#VALUE!</v>
      </c>
      <c r="BY54" s="29" t="e">
        <f t="shared" si="36"/>
        <v>#DIV/0!</v>
      </c>
      <c r="BZ54" s="29" t="e">
        <f t="shared" si="37"/>
        <v>#DIV/0!</v>
      </c>
    </row>
    <row r="55" spans="1:78" ht="17" thickBot="1" x14ac:dyDescent="0.25">
      <c r="A55" s="17">
        <v>53</v>
      </c>
      <c r="B55" s="1" t="s">
        <v>72</v>
      </c>
      <c r="C55" s="1">
        <v>0.84</v>
      </c>
      <c r="D55" s="1" t="s">
        <v>70</v>
      </c>
      <c r="E55" s="1">
        <v>0.4</v>
      </c>
      <c r="F55" s="18">
        <v>3</v>
      </c>
      <c r="I55" s="6">
        <f t="shared" si="39"/>
        <v>1.094311523196513</v>
      </c>
      <c r="J55" s="6"/>
      <c r="K55" s="6">
        <f t="shared" si="40"/>
        <v>30.275181332918223</v>
      </c>
      <c r="L55" s="6">
        <f t="shared" si="41"/>
        <v>0.30275181332918222</v>
      </c>
      <c r="N55" t="e">
        <f t="shared" si="26"/>
        <v>#VALUE!</v>
      </c>
      <c r="O55" t="e">
        <f t="shared" si="42"/>
        <v>#VALUE!</v>
      </c>
      <c r="P55" s="29" t="e">
        <f t="shared" si="43"/>
        <v>#VALUE!</v>
      </c>
      <c r="Q55" s="29">
        <f t="shared" si="44"/>
        <v>4.9281556503707806</v>
      </c>
      <c r="V55" s="10">
        <f t="shared" si="45"/>
        <v>1.0778217045998721</v>
      </c>
      <c r="W55" s="10"/>
      <c r="X55" s="10">
        <f t="shared" si="68"/>
        <v>28.312107690460977</v>
      </c>
      <c r="Y55" s="10">
        <f t="shared" si="69"/>
        <v>0.28312107690460975</v>
      </c>
      <c r="AA55" t="e">
        <f t="shared" si="28"/>
        <v>#VALUE!</v>
      </c>
      <c r="AB55" t="e">
        <f t="shared" si="46"/>
        <v>#VALUE!</v>
      </c>
      <c r="AC55" s="29" t="e">
        <f t="shared" si="47"/>
        <v>#VALUE!</v>
      </c>
      <c r="AD55" s="29">
        <f t="shared" si="48"/>
        <v>4.9782929321366547</v>
      </c>
      <c r="AH55" s="6">
        <f t="shared" si="49"/>
        <v>1.08712668952675</v>
      </c>
      <c r="AI55" s="6"/>
      <c r="AJ55" s="6">
        <f t="shared" si="50"/>
        <v>29.419843991279759</v>
      </c>
      <c r="AK55" s="6">
        <f t="shared" si="51"/>
        <v>0.29419843991279759</v>
      </c>
      <c r="AM55" t="e">
        <f t="shared" si="52"/>
        <v>#VALUE!</v>
      </c>
      <c r="AN55" t="e">
        <f t="shared" si="53"/>
        <v>#VALUE!</v>
      </c>
      <c r="AO55" s="29" t="e">
        <f t="shared" si="54"/>
        <v>#VALUE!</v>
      </c>
      <c r="AP55" s="29">
        <f t="shared" si="55"/>
        <v>4.949845297124007</v>
      </c>
      <c r="AT55" s="10">
        <v>1.1073999999999999</v>
      </c>
      <c r="AU55" s="10"/>
      <c r="AV55" s="10">
        <f t="shared" si="56"/>
        <v>31.833333333333329</v>
      </c>
      <c r="AW55" s="10">
        <f t="shared" si="67"/>
        <v>0.3183333333333333</v>
      </c>
      <c r="AY55" t="e">
        <f t="shared" si="57"/>
        <v>#VALUE!</v>
      </c>
      <c r="AZ55" t="e">
        <f t="shared" si="58"/>
        <v>#VALUE!</v>
      </c>
      <c r="BA55" s="29" t="e">
        <f t="shared" si="59"/>
        <v>#VALUE!</v>
      </c>
      <c r="BB55" s="29">
        <f t="shared" si="60"/>
        <v>4.8892478288037484</v>
      </c>
      <c r="BF55" s="6">
        <v>1.0629999999999999</v>
      </c>
      <c r="BG55" s="6"/>
      <c r="BH55" s="6">
        <f t="shared" si="61"/>
        <v>26.547619047619047</v>
      </c>
      <c r="BI55" s="6">
        <f t="shared" si="62"/>
        <v>0.26547619047619048</v>
      </c>
      <c r="BK55" t="e">
        <f t="shared" si="63"/>
        <v>#VALUE!</v>
      </c>
      <c r="BL55" t="e">
        <f t="shared" si="64"/>
        <v>#VALUE!</v>
      </c>
      <c r="BM55" s="29" t="e">
        <f t="shared" si="65"/>
        <v>#VALUE!</v>
      </c>
      <c r="BN55" s="29">
        <f t="shared" si="66"/>
        <v>5.024461868909718</v>
      </c>
      <c r="BR55" s="6"/>
      <c r="BS55" s="6"/>
      <c r="BT55">
        <f t="shared" si="33"/>
        <v>-100</v>
      </c>
      <c r="BU55">
        <f t="shared" si="34"/>
        <v>1</v>
      </c>
      <c r="BW55" t="e">
        <f t="shared" si="35"/>
        <v>#VALUE!</v>
      </c>
      <c r="BX55" t="e">
        <f t="shared" si="25"/>
        <v>#VALUE!</v>
      </c>
      <c r="BY55" s="29" t="e">
        <f t="shared" si="36"/>
        <v>#DIV/0!</v>
      </c>
      <c r="BZ55" s="29" t="e">
        <f t="shared" si="37"/>
        <v>#DIV/0!</v>
      </c>
    </row>
    <row r="56" spans="1:78" ht="17" thickBot="1" x14ac:dyDescent="0.25">
      <c r="A56" s="17">
        <v>54</v>
      </c>
      <c r="B56" s="1" t="s">
        <v>74</v>
      </c>
      <c r="C56" s="1">
        <v>1.05</v>
      </c>
      <c r="D56" s="1" t="s">
        <v>70</v>
      </c>
      <c r="E56" s="1">
        <v>0.32</v>
      </c>
      <c r="F56" s="18">
        <v>4</v>
      </c>
      <c r="I56" s="6">
        <f t="shared" si="39"/>
        <v>0.99450760766615531</v>
      </c>
      <c r="J56" s="6"/>
      <c r="K56" s="6">
        <f t="shared" si="40"/>
        <v>-5.2849897460804502</v>
      </c>
      <c r="L56" s="6">
        <f t="shared" si="41"/>
        <v>5.2849897460804506E-2</v>
      </c>
      <c r="N56" t="e">
        <f t="shared" si="26"/>
        <v>#VALUE!</v>
      </c>
      <c r="O56" t="e">
        <f t="shared" si="42"/>
        <v>#VALUE!</v>
      </c>
      <c r="P56" s="29" t="e">
        <f t="shared" si="43"/>
        <v>#VALUE!</v>
      </c>
      <c r="Q56" s="29">
        <f t="shared" si="44"/>
        <v>5.2525838162166201</v>
      </c>
      <c r="V56" s="10">
        <f t="shared" si="45"/>
        <v>0.979521701280475</v>
      </c>
      <c r="W56" s="10"/>
      <c r="X56" s="10">
        <f t="shared" si="68"/>
        <v>-6.7122189256690517</v>
      </c>
      <c r="Y56" s="10">
        <f t="shared" si="69"/>
        <v>6.7122189256690515E-2</v>
      </c>
      <c r="AA56" t="e">
        <f t="shared" si="28"/>
        <v>#VALUE!</v>
      </c>
      <c r="AB56" t="e">
        <f t="shared" si="46"/>
        <v>#VALUE!</v>
      </c>
      <c r="AC56" s="29" t="e">
        <f t="shared" si="47"/>
        <v>#VALUE!</v>
      </c>
      <c r="AD56" s="29">
        <f t="shared" si="48"/>
        <v>5.3060217133684082</v>
      </c>
      <c r="AH56" s="6">
        <f t="shared" si="49"/>
        <v>0.98797804858454796</v>
      </c>
      <c r="AI56" s="6"/>
      <c r="AJ56" s="6">
        <f t="shared" si="50"/>
        <v>-5.9068525157573406</v>
      </c>
      <c r="AK56" s="6">
        <f t="shared" si="51"/>
        <v>5.9068525157573409E-2</v>
      </c>
      <c r="AM56" t="e">
        <f t="shared" si="52"/>
        <v>#VALUE!</v>
      </c>
      <c r="AN56" t="e">
        <f t="shared" si="53"/>
        <v>#VALUE!</v>
      </c>
      <c r="AO56" s="29" t="e">
        <f t="shared" si="54"/>
        <v>#VALUE!</v>
      </c>
      <c r="AP56" s="29">
        <f t="shared" si="55"/>
        <v>5.2757013262138699</v>
      </c>
      <c r="AT56" s="10">
        <v>1.006</v>
      </c>
      <c r="AU56" s="10"/>
      <c r="AV56" s="10">
        <f t="shared" si="56"/>
        <v>-4.1904761904761934</v>
      </c>
      <c r="AW56" s="10">
        <f t="shared" si="67"/>
        <v>4.1904761904761938E-2</v>
      </c>
      <c r="AY56" t="e">
        <f t="shared" si="57"/>
        <v>#VALUE!</v>
      </c>
      <c r="AZ56" t="e">
        <f t="shared" si="58"/>
        <v>#VALUE!</v>
      </c>
      <c r="BA56" s="29" t="e">
        <f t="shared" si="59"/>
        <v>#VALUE!</v>
      </c>
      <c r="BB56" s="29">
        <f t="shared" si="60"/>
        <v>5.2125041114975703</v>
      </c>
      <c r="BF56" s="6">
        <v>0.96560000000000001</v>
      </c>
      <c r="BG56" s="6"/>
      <c r="BH56" s="6">
        <f t="shared" si="61"/>
        <v>-8.0380952380952397</v>
      </c>
      <c r="BI56" s="6">
        <f t="shared" si="62"/>
        <v>8.03809523809524E-2</v>
      </c>
      <c r="BK56" t="e">
        <f t="shared" si="63"/>
        <v>#VALUE!</v>
      </c>
      <c r="BL56" t="e">
        <f t="shared" si="64"/>
        <v>#VALUE!</v>
      </c>
      <c r="BM56" s="29" t="e">
        <f t="shared" si="65"/>
        <v>#VALUE!</v>
      </c>
      <c r="BN56" s="29">
        <f t="shared" si="66"/>
        <v>5.3569002513737756</v>
      </c>
      <c r="BR56" s="6"/>
      <c r="BS56" s="6"/>
      <c r="BT56">
        <f t="shared" si="33"/>
        <v>-100</v>
      </c>
      <c r="BU56">
        <f t="shared" si="34"/>
        <v>1</v>
      </c>
      <c r="BW56" t="e">
        <f t="shared" si="35"/>
        <v>#VALUE!</v>
      </c>
      <c r="BX56" t="e">
        <f t="shared" si="25"/>
        <v>#VALUE!</v>
      </c>
      <c r="BY56" s="29" t="e">
        <f t="shared" si="36"/>
        <v>#DIV/0!</v>
      </c>
      <c r="BZ56" s="29" t="e">
        <f t="shared" si="37"/>
        <v>#DIV/0!</v>
      </c>
    </row>
    <row r="57" spans="1:78" ht="17" thickBot="1" x14ac:dyDescent="0.25">
      <c r="A57" s="19">
        <v>55</v>
      </c>
      <c r="B57" s="20" t="s">
        <v>71</v>
      </c>
      <c r="C57" s="20">
        <v>1.39</v>
      </c>
      <c r="D57" s="20" t="s">
        <v>70</v>
      </c>
      <c r="E57" s="20">
        <v>0.54</v>
      </c>
      <c r="F57" s="21">
        <v>7.2</v>
      </c>
      <c r="I57" s="6">
        <f t="shared" si="39"/>
        <v>1.2445097453036924</v>
      </c>
      <c r="J57" s="6"/>
      <c r="K57" s="6">
        <f t="shared" si="40"/>
        <v>-10.466924798295505</v>
      </c>
      <c r="L57" s="6">
        <f t="shared" si="41"/>
        <v>0.10466924798295504</v>
      </c>
      <c r="N57" t="e">
        <f t="shared" si="26"/>
        <v>#VALUE!</v>
      </c>
      <c r="O57" t="e">
        <f t="shared" si="42"/>
        <v>#VALUE!</v>
      </c>
      <c r="P57" s="29" t="e">
        <f t="shared" si="43"/>
        <v>#VALUE!</v>
      </c>
      <c r="Q57" s="29">
        <f t="shared" si="44"/>
        <v>4.5232042219585722</v>
      </c>
      <c r="V57" s="10">
        <f t="shared" si="45"/>
        <v>1.2257566393491237</v>
      </c>
      <c r="W57" s="10"/>
      <c r="X57" s="10">
        <f t="shared" si="68"/>
        <v>-11.816069111573828</v>
      </c>
      <c r="Y57" s="10">
        <f t="shared" si="69"/>
        <v>0.11816069111573828</v>
      </c>
      <c r="AA57" t="e">
        <f t="shared" si="28"/>
        <v>#VALUE!</v>
      </c>
      <c r="AB57" t="e">
        <f t="shared" si="46"/>
        <v>#VALUE!</v>
      </c>
      <c r="AC57" s="29" t="e">
        <f t="shared" si="47"/>
        <v>#VALUE!</v>
      </c>
      <c r="AD57" s="29">
        <f t="shared" si="48"/>
        <v>4.5692216736484061</v>
      </c>
      <c r="AH57" s="6">
        <f t="shared" si="49"/>
        <v>1.2363387671764696</v>
      </c>
      <c r="AI57" s="6"/>
      <c r="AJ57" s="6">
        <f t="shared" si="50"/>
        <v>-11.054764951333114</v>
      </c>
      <c r="AK57" s="6">
        <f t="shared" si="51"/>
        <v>0.11054764951333114</v>
      </c>
      <c r="AM57" t="e">
        <f t="shared" si="52"/>
        <v>#VALUE!</v>
      </c>
      <c r="AN57" t="e">
        <f t="shared" si="53"/>
        <v>#VALUE!</v>
      </c>
      <c r="AO57" s="29" t="e">
        <f t="shared" si="54"/>
        <v>#VALUE!</v>
      </c>
      <c r="AP57" s="29">
        <f t="shared" si="55"/>
        <v>4.5431116089664476</v>
      </c>
      <c r="AT57" s="10">
        <v>1.1073999999999999</v>
      </c>
      <c r="AU57" s="10"/>
      <c r="AV57" s="10">
        <f t="shared" si="56"/>
        <v>-20.330935251798561</v>
      </c>
      <c r="AW57" s="10">
        <f t="shared" si="67"/>
        <v>0.2033093525179856</v>
      </c>
      <c r="AY57" t="e">
        <f t="shared" si="57"/>
        <v>#VALUE!</v>
      </c>
      <c r="AZ57" t="e">
        <f t="shared" si="58"/>
        <v>#VALUE!</v>
      </c>
      <c r="BA57" s="29" t="e">
        <f t="shared" si="59"/>
        <v>#VALUE!</v>
      </c>
      <c r="BB57" s="29">
        <f t="shared" si="60"/>
        <v>4.8892478288037484</v>
      </c>
      <c r="BF57" s="6">
        <v>1.0629999999999999</v>
      </c>
      <c r="BG57" s="6"/>
      <c r="BH57" s="6">
        <f t="shared" si="61"/>
        <v>-23.525179856115106</v>
      </c>
      <c r="BI57" s="6">
        <f t="shared" si="62"/>
        <v>0.23525179856115105</v>
      </c>
      <c r="BK57" t="e">
        <f t="shared" si="63"/>
        <v>#VALUE!</v>
      </c>
      <c r="BL57" t="e">
        <f t="shared" si="64"/>
        <v>#VALUE!</v>
      </c>
      <c r="BM57" s="29" t="e">
        <f t="shared" si="65"/>
        <v>#VALUE!</v>
      </c>
      <c r="BN57" s="29">
        <f t="shared" si="66"/>
        <v>5.024461868909718</v>
      </c>
      <c r="BR57" s="6"/>
      <c r="BS57" s="6"/>
      <c r="BT57">
        <f t="shared" si="33"/>
        <v>-100</v>
      </c>
      <c r="BU57">
        <f t="shared" si="34"/>
        <v>1</v>
      </c>
      <c r="BW57" t="e">
        <f t="shared" si="35"/>
        <v>#VALUE!</v>
      </c>
      <c r="BX57" t="e">
        <f t="shared" si="25"/>
        <v>#VALUE!</v>
      </c>
      <c r="BY57" s="29" t="e">
        <f t="shared" si="36"/>
        <v>#DIV/0!</v>
      </c>
      <c r="BZ57" s="29" t="e">
        <f t="shared" si="37"/>
        <v>#DIV/0!</v>
      </c>
    </row>
    <row r="58" spans="1:78" ht="17" thickBot="1" x14ac:dyDescent="0.25"/>
    <row r="59" spans="1:78" ht="22" x14ac:dyDescent="0.3">
      <c r="B59" s="22" t="s">
        <v>56</v>
      </c>
      <c r="C59" s="23"/>
    </row>
    <row r="60" spans="1:78" x14ac:dyDescent="0.2">
      <c r="B60" s="24" t="s">
        <v>57</v>
      </c>
      <c r="C60" s="25">
        <v>22</v>
      </c>
    </row>
    <row r="61" spans="1:78" x14ac:dyDescent="0.2">
      <c r="B61" s="24" t="s">
        <v>58</v>
      </c>
      <c r="C61" s="25">
        <v>3</v>
      </c>
    </row>
    <row r="62" spans="1:78" x14ac:dyDescent="0.2">
      <c r="B62" s="24" t="s">
        <v>59</v>
      </c>
      <c r="C62" s="25">
        <v>0.54</v>
      </c>
    </row>
    <row r="63" spans="1:78" x14ac:dyDescent="0.2">
      <c r="B63" s="24" t="s">
        <v>60</v>
      </c>
      <c r="C63" s="25">
        <v>0.06</v>
      </c>
    </row>
    <row r="64" spans="1:78" x14ac:dyDescent="0.2">
      <c r="B64" s="24" t="s">
        <v>61</v>
      </c>
      <c r="C64" s="25">
        <f>11</f>
        <v>11</v>
      </c>
    </row>
    <row r="65" spans="2:3" ht="17" thickBot="1" x14ac:dyDescent="0.25">
      <c r="B65" s="26" t="s">
        <v>62</v>
      </c>
      <c r="C65" s="27">
        <v>0.77300000000000002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F664-E054-E849-94CD-BE2EAEF1B9D8}">
  <dimension ref="A1:H65"/>
  <sheetViews>
    <sheetView topLeftCell="A24" workbookViewId="0">
      <selection activeCell="D14" sqref="D14"/>
    </sheetView>
  </sheetViews>
  <sheetFormatPr baseColWidth="10" defaultRowHeight="16" x14ac:dyDescent="0.2"/>
  <sheetData>
    <row r="1" spans="1:8" x14ac:dyDescent="0.2">
      <c r="E1" s="37"/>
      <c r="F1" s="37"/>
      <c r="G1" s="37"/>
    </row>
    <row r="2" spans="1:8" x14ac:dyDescent="0.2">
      <c r="A2" s="13" t="s">
        <v>64</v>
      </c>
      <c r="B2" s="13" t="s">
        <v>3</v>
      </c>
      <c r="E2" s="38" t="s">
        <v>64</v>
      </c>
      <c r="F2" s="38" t="s">
        <v>3</v>
      </c>
      <c r="G2" s="39" t="s">
        <v>4</v>
      </c>
      <c r="H2" s="39" t="s">
        <v>4</v>
      </c>
    </row>
    <row r="3" spans="1:8" x14ac:dyDescent="0.2">
      <c r="A3" s="1">
        <v>0.11</v>
      </c>
      <c r="B3" s="1">
        <v>5.0000000000000001E-4</v>
      </c>
      <c r="E3" s="41">
        <v>0.11</v>
      </c>
      <c r="F3" s="41">
        <v>5.0000000000000001E-4</v>
      </c>
      <c r="G3" s="42">
        <v>1E-3</v>
      </c>
      <c r="H3">
        <f>G3/10</f>
        <v>1E-4</v>
      </c>
    </row>
    <row r="4" spans="1:8" x14ac:dyDescent="0.2">
      <c r="A4" s="1">
        <v>0.15</v>
      </c>
      <c r="B4" s="1">
        <v>8.0000000000000004E-4</v>
      </c>
      <c r="E4" s="41">
        <v>0.15</v>
      </c>
      <c r="F4" s="41">
        <v>8.0000000000000004E-4</v>
      </c>
      <c r="G4" s="42">
        <v>1E-3</v>
      </c>
      <c r="H4">
        <f t="shared" ref="H4:H57" si="0">G4/10</f>
        <v>1E-4</v>
      </c>
    </row>
    <row r="5" spans="1:8" x14ac:dyDescent="0.2">
      <c r="A5" s="1">
        <v>0.192</v>
      </c>
      <c r="B5" s="1">
        <v>4.0000000000000001E-3</v>
      </c>
      <c r="E5" s="41">
        <v>0.192</v>
      </c>
      <c r="F5" s="41">
        <v>4.0000000000000001E-3</v>
      </c>
      <c r="G5" s="42">
        <v>6.0000000000000001E-3</v>
      </c>
      <c r="H5">
        <f t="shared" si="0"/>
        <v>6.0000000000000006E-4</v>
      </c>
    </row>
    <row r="6" spans="1:8" x14ac:dyDescent="0.2">
      <c r="A6" s="1">
        <v>0.80600000000000005</v>
      </c>
      <c r="B6" s="1">
        <v>0.22</v>
      </c>
      <c r="E6" s="41">
        <v>0.80600000000000005</v>
      </c>
      <c r="F6" s="41">
        <v>0.22</v>
      </c>
      <c r="G6" s="42">
        <v>3</v>
      </c>
      <c r="H6">
        <f t="shared" si="0"/>
        <v>0.3</v>
      </c>
    </row>
    <row r="7" spans="1:8" x14ac:dyDescent="0.2">
      <c r="A7" s="1">
        <v>0.84</v>
      </c>
      <c r="B7" s="1">
        <v>0.4</v>
      </c>
      <c r="E7" s="41">
        <v>0.84</v>
      </c>
      <c r="F7" s="41">
        <v>0.4</v>
      </c>
      <c r="G7" s="42">
        <v>3</v>
      </c>
      <c r="H7">
        <f t="shared" si="0"/>
        <v>0.3</v>
      </c>
    </row>
    <row r="8" spans="1:8" x14ac:dyDescent="0.2">
      <c r="A8" s="1">
        <v>1.05</v>
      </c>
      <c r="B8" s="1">
        <v>0.32</v>
      </c>
      <c r="E8" s="41">
        <v>1.05</v>
      </c>
      <c r="F8" s="41">
        <v>0.32</v>
      </c>
      <c r="G8" s="42">
        <v>4</v>
      </c>
      <c r="H8">
        <f t="shared" si="0"/>
        <v>0.4</v>
      </c>
    </row>
    <row r="9" spans="1:8" x14ac:dyDescent="0.2">
      <c r="A9" s="1">
        <v>1.39</v>
      </c>
      <c r="B9" s="1">
        <v>0.54</v>
      </c>
      <c r="E9" s="41">
        <v>1.39</v>
      </c>
      <c r="F9" s="41">
        <v>0.54</v>
      </c>
      <c r="G9" s="42">
        <v>7.2</v>
      </c>
      <c r="H9">
        <f t="shared" si="0"/>
        <v>0.72</v>
      </c>
    </row>
    <row r="10" spans="1:8" x14ac:dyDescent="0.2">
      <c r="A10">
        <v>1.4</v>
      </c>
      <c r="B10">
        <v>0.5</v>
      </c>
      <c r="E10" s="37">
        <v>1.6</v>
      </c>
      <c r="F10" s="37">
        <v>0.99</v>
      </c>
      <c r="G10" s="40">
        <v>7.3</v>
      </c>
      <c r="H10">
        <f t="shared" si="0"/>
        <v>0.73</v>
      </c>
    </row>
    <row r="11" spans="1:8" x14ac:dyDescent="0.2">
      <c r="A11">
        <v>1.4</v>
      </c>
      <c r="B11">
        <v>0.6</v>
      </c>
      <c r="E11" s="37">
        <v>1.6</v>
      </c>
      <c r="F11" s="37">
        <v>0.8</v>
      </c>
      <c r="G11" s="40">
        <v>7.5</v>
      </c>
      <c r="H11">
        <f t="shared" si="0"/>
        <v>0.75</v>
      </c>
    </row>
    <row r="12" spans="1:8" x14ac:dyDescent="0.2">
      <c r="A12">
        <v>1.5</v>
      </c>
      <c r="B12">
        <v>1</v>
      </c>
      <c r="E12" s="37">
        <v>1.6</v>
      </c>
      <c r="F12" s="37">
        <v>1.2</v>
      </c>
      <c r="G12" s="40">
        <v>8</v>
      </c>
      <c r="H12">
        <f t="shared" si="0"/>
        <v>0.8</v>
      </c>
    </row>
    <row r="13" spans="1:8" x14ac:dyDescent="0.2">
      <c r="A13">
        <v>1.6</v>
      </c>
      <c r="B13">
        <v>1</v>
      </c>
      <c r="E13" s="37">
        <v>2.9</v>
      </c>
      <c r="F13" s="37">
        <v>3.2</v>
      </c>
      <c r="G13" s="40">
        <v>8</v>
      </c>
      <c r="H13">
        <f t="shared" si="0"/>
        <v>0.8</v>
      </c>
    </row>
    <row r="14" spans="1:8" x14ac:dyDescent="0.2">
      <c r="A14">
        <v>1.6</v>
      </c>
      <c r="B14">
        <v>0.99</v>
      </c>
      <c r="E14" s="37">
        <v>1.9</v>
      </c>
      <c r="F14" s="37">
        <v>1.6</v>
      </c>
      <c r="G14" s="40">
        <v>12.6</v>
      </c>
      <c r="H14">
        <f t="shared" si="0"/>
        <v>1.26</v>
      </c>
    </row>
    <row r="15" spans="1:8" x14ac:dyDescent="0.2">
      <c r="A15">
        <v>1.6</v>
      </c>
      <c r="B15">
        <v>0.9</v>
      </c>
      <c r="E15" s="37">
        <v>1.6</v>
      </c>
      <c r="F15" s="37">
        <v>0.9</v>
      </c>
      <c r="G15" s="40">
        <v>13.9</v>
      </c>
      <c r="H15">
        <f t="shared" si="0"/>
        <v>1.3900000000000001</v>
      </c>
    </row>
    <row r="16" spans="1:8" x14ac:dyDescent="0.2">
      <c r="A16">
        <v>1.6</v>
      </c>
      <c r="B16">
        <v>0.8</v>
      </c>
      <c r="E16" s="37">
        <v>1.8</v>
      </c>
      <c r="F16" s="37">
        <v>1.2</v>
      </c>
      <c r="G16" s="40">
        <v>13.9</v>
      </c>
      <c r="H16">
        <f t="shared" si="0"/>
        <v>1.3900000000000001</v>
      </c>
    </row>
    <row r="17" spans="1:8" x14ac:dyDescent="0.2">
      <c r="A17">
        <v>1.6</v>
      </c>
      <c r="B17">
        <v>1.2</v>
      </c>
      <c r="E17" s="37">
        <v>1.4</v>
      </c>
      <c r="F17" s="37">
        <v>0.5</v>
      </c>
      <c r="G17" s="40">
        <v>15.9</v>
      </c>
      <c r="H17">
        <f t="shared" si="0"/>
        <v>1.59</v>
      </c>
    </row>
    <row r="18" spans="1:8" x14ac:dyDescent="0.2">
      <c r="A18">
        <v>1.7</v>
      </c>
      <c r="B18">
        <v>1.2</v>
      </c>
      <c r="E18" s="37">
        <v>1.4</v>
      </c>
      <c r="F18" s="37">
        <v>0.6</v>
      </c>
      <c r="G18" s="40">
        <v>19</v>
      </c>
      <c r="H18">
        <f t="shared" si="0"/>
        <v>1.9</v>
      </c>
    </row>
    <row r="19" spans="1:8" x14ac:dyDescent="0.2">
      <c r="A19">
        <v>1.7</v>
      </c>
      <c r="B19">
        <v>1</v>
      </c>
      <c r="E19" s="37">
        <v>1.5</v>
      </c>
      <c r="F19" s="37">
        <v>1</v>
      </c>
      <c r="G19" s="40">
        <v>21</v>
      </c>
      <c r="H19">
        <f t="shared" si="0"/>
        <v>2.1</v>
      </c>
    </row>
    <row r="20" spans="1:8" x14ac:dyDescent="0.2">
      <c r="A20">
        <v>1.8</v>
      </c>
      <c r="B20">
        <v>1.2</v>
      </c>
      <c r="E20" s="37">
        <v>1.6</v>
      </c>
      <c r="F20" s="37">
        <v>1</v>
      </c>
      <c r="G20" s="40">
        <v>21</v>
      </c>
      <c r="H20">
        <f t="shared" si="0"/>
        <v>2.1</v>
      </c>
    </row>
    <row r="21" spans="1:8" x14ac:dyDescent="0.2">
      <c r="A21">
        <v>1.8</v>
      </c>
      <c r="B21">
        <v>1.2</v>
      </c>
      <c r="E21" s="37">
        <v>2.2999999999999998</v>
      </c>
      <c r="F21" s="37">
        <v>2</v>
      </c>
      <c r="G21" s="40">
        <v>21</v>
      </c>
      <c r="H21">
        <f t="shared" si="0"/>
        <v>2.1</v>
      </c>
    </row>
    <row r="22" spans="1:8" x14ac:dyDescent="0.2">
      <c r="A22">
        <v>1.9</v>
      </c>
      <c r="B22">
        <v>1.6</v>
      </c>
      <c r="E22" s="37">
        <v>2.1</v>
      </c>
      <c r="F22" s="37">
        <v>2</v>
      </c>
      <c r="G22" s="40">
        <v>26</v>
      </c>
      <c r="H22">
        <f t="shared" si="0"/>
        <v>2.6</v>
      </c>
    </row>
    <row r="23" spans="1:8" x14ac:dyDescent="0.2">
      <c r="A23">
        <v>1.9</v>
      </c>
      <c r="B23">
        <v>1.5</v>
      </c>
      <c r="E23" s="37">
        <v>1.7</v>
      </c>
      <c r="F23" s="37">
        <v>1.2</v>
      </c>
      <c r="G23" s="40">
        <v>26.92</v>
      </c>
      <c r="H23">
        <f t="shared" si="0"/>
        <v>2.6920000000000002</v>
      </c>
    </row>
    <row r="24" spans="1:8" x14ac:dyDescent="0.2">
      <c r="A24">
        <v>2</v>
      </c>
      <c r="B24">
        <v>1.8</v>
      </c>
      <c r="E24" s="37">
        <v>1.8</v>
      </c>
      <c r="F24" s="37">
        <v>1.2</v>
      </c>
      <c r="G24" s="40">
        <v>29</v>
      </c>
      <c r="H24">
        <f t="shared" si="0"/>
        <v>2.9</v>
      </c>
    </row>
    <row r="25" spans="1:8" x14ac:dyDescent="0.2">
      <c r="A25">
        <v>2.1</v>
      </c>
      <c r="B25">
        <v>2</v>
      </c>
      <c r="E25" s="37">
        <v>2.4</v>
      </c>
      <c r="F25" s="37">
        <v>2.5</v>
      </c>
      <c r="G25" s="40">
        <v>31</v>
      </c>
      <c r="H25">
        <f t="shared" si="0"/>
        <v>3.1</v>
      </c>
    </row>
    <row r="26" spans="1:8" x14ac:dyDescent="0.2">
      <c r="A26">
        <v>2.2000000000000002</v>
      </c>
      <c r="B26">
        <v>1.5</v>
      </c>
      <c r="E26" s="37">
        <v>1.7</v>
      </c>
      <c r="F26" s="37">
        <v>1</v>
      </c>
      <c r="G26" s="40">
        <v>33</v>
      </c>
      <c r="H26">
        <f t="shared" si="0"/>
        <v>3.3</v>
      </c>
    </row>
    <row r="27" spans="1:8" x14ac:dyDescent="0.2">
      <c r="A27">
        <v>2.2999999999999998</v>
      </c>
      <c r="B27">
        <v>2</v>
      </c>
      <c r="E27" s="37">
        <v>1.9</v>
      </c>
      <c r="F27" s="37">
        <v>1.5</v>
      </c>
      <c r="G27" s="40">
        <v>33</v>
      </c>
      <c r="H27">
        <f t="shared" si="0"/>
        <v>3.3</v>
      </c>
    </row>
    <row r="28" spans="1:8" x14ac:dyDescent="0.2">
      <c r="A28">
        <v>2.2999999999999998</v>
      </c>
      <c r="B28">
        <v>2.5</v>
      </c>
      <c r="E28" s="37">
        <v>2.2000000000000002</v>
      </c>
      <c r="F28" s="37">
        <v>1.5</v>
      </c>
      <c r="G28" s="40">
        <v>33</v>
      </c>
      <c r="H28">
        <f t="shared" si="0"/>
        <v>3.3</v>
      </c>
    </row>
    <row r="29" spans="1:8" x14ac:dyDescent="0.2">
      <c r="A29">
        <v>2.2999999999999998</v>
      </c>
      <c r="B29">
        <v>2.2999999999999998</v>
      </c>
      <c r="E29" s="37">
        <v>2.8</v>
      </c>
      <c r="F29" s="37">
        <v>2</v>
      </c>
      <c r="G29" s="40">
        <v>35.454999999999998</v>
      </c>
      <c r="H29">
        <f t="shared" si="0"/>
        <v>3.5454999999999997</v>
      </c>
    </row>
    <row r="30" spans="1:8" x14ac:dyDescent="0.2">
      <c r="A30">
        <v>2.4</v>
      </c>
      <c r="B30">
        <v>2.6</v>
      </c>
      <c r="E30" s="37">
        <v>2.2999999999999998</v>
      </c>
      <c r="F30" s="37">
        <v>2.5</v>
      </c>
      <c r="G30" s="40">
        <v>39</v>
      </c>
      <c r="H30">
        <f t="shared" si="0"/>
        <v>3.9</v>
      </c>
    </row>
    <row r="31" spans="1:8" x14ac:dyDescent="0.2">
      <c r="A31">
        <v>2.4</v>
      </c>
      <c r="B31">
        <v>2.5</v>
      </c>
      <c r="E31" s="37">
        <v>2.5</v>
      </c>
      <c r="F31" s="37">
        <v>2.8</v>
      </c>
      <c r="G31" s="40">
        <v>43</v>
      </c>
      <c r="H31">
        <f t="shared" si="0"/>
        <v>4.3</v>
      </c>
    </row>
    <row r="32" spans="1:8" x14ac:dyDescent="0.2">
      <c r="A32">
        <v>2.5</v>
      </c>
      <c r="B32">
        <v>2.8</v>
      </c>
      <c r="E32" s="37">
        <v>2.2999999999999998</v>
      </c>
      <c r="F32" s="37">
        <v>2.2999999999999998</v>
      </c>
      <c r="G32" s="40">
        <v>44</v>
      </c>
      <c r="H32">
        <f t="shared" si="0"/>
        <v>4.4000000000000004</v>
      </c>
    </row>
    <row r="33" spans="1:8" x14ac:dyDescent="0.2">
      <c r="A33">
        <v>2.6</v>
      </c>
      <c r="B33">
        <v>2.5</v>
      </c>
      <c r="E33" s="37">
        <v>2.6</v>
      </c>
      <c r="F33" s="37">
        <v>2.5</v>
      </c>
      <c r="G33" s="40">
        <v>45.8</v>
      </c>
      <c r="H33">
        <f t="shared" si="0"/>
        <v>4.58</v>
      </c>
    </row>
    <row r="34" spans="1:8" x14ac:dyDescent="0.2">
      <c r="A34">
        <v>2.8</v>
      </c>
      <c r="B34">
        <v>2</v>
      </c>
      <c r="E34" s="37">
        <v>2</v>
      </c>
      <c r="F34" s="37">
        <v>1.8</v>
      </c>
      <c r="G34" s="40">
        <v>46</v>
      </c>
      <c r="H34">
        <f t="shared" si="0"/>
        <v>4.5999999999999996</v>
      </c>
    </row>
    <row r="35" spans="1:8" x14ac:dyDescent="0.2">
      <c r="A35">
        <v>2.8</v>
      </c>
      <c r="B35">
        <v>3.5</v>
      </c>
      <c r="E35" s="37">
        <v>3.2</v>
      </c>
      <c r="F35" s="37">
        <v>4.5</v>
      </c>
      <c r="G35" s="40">
        <v>48.1</v>
      </c>
      <c r="H35">
        <f t="shared" si="0"/>
        <v>4.8100000000000005</v>
      </c>
    </row>
    <row r="36" spans="1:8" x14ac:dyDescent="0.2">
      <c r="A36">
        <v>2.9</v>
      </c>
      <c r="B36">
        <v>3.2</v>
      </c>
      <c r="E36" s="37">
        <v>2.4</v>
      </c>
      <c r="F36" s="37">
        <v>2.6</v>
      </c>
      <c r="G36" s="40">
        <v>50</v>
      </c>
      <c r="H36">
        <f t="shared" si="0"/>
        <v>5</v>
      </c>
    </row>
    <row r="37" spans="1:8" x14ac:dyDescent="0.2">
      <c r="A37">
        <v>3</v>
      </c>
      <c r="B37">
        <v>4.5</v>
      </c>
      <c r="E37" s="37">
        <v>3</v>
      </c>
      <c r="F37" s="37">
        <v>3.7</v>
      </c>
      <c r="G37" s="40">
        <v>51</v>
      </c>
      <c r="H37">
        <f t="shared" si="0"/>
        <v>5.0999999999999996</v>
      </c>
    </row>
    <row r="38" spans="1:8" x14ac:dyDescent="0.2">
      <c r="A38">
        <v>3</v>
      </c>
      <c r="B38">
        <v>4</v>
      </c>
      <c r="E38" s="37">
        <v>3.2</v>
      </c>
      <c r="F38" s="37">
        <v>5</v>
      </c>
      <c r="G38" s="40">
        <v>75</v>
      </c>
      <c r="H38">
        <f t="shared" si="0"/>
        <v>7.5</v>
      </c>
    </row>
    <row r="39" spans="1:8" x14ac:dyDescent="0.2">
      <c r="A39">
        <v>3</v>
      </c>
      <c r="B39">
        <v>3.7</v>
      </c>
      <c r="E39" s="37">
        <v>3.6</v>
      </c>
      <c r="F39" s="37">
        <v>7.1</v>
      </c>
      <c r="G39" s="40">
        <v>84</v>
      </c>
      <c r="H39">
        <f t="shared" si="0"/>
        <v>8.4</v>
      </c>
    </row>
    <row r="40" spans="1:8" x14ac:dyDescent="0.2">
      <c r="A40">
        <v>3.2</v>
      </c>
      <c r="B40">
        <v>4.5</v>
      </c>
      <c r="E40" s="37">
        <v>2.8</v>
      </c>
      <c r="F40" s="37">
        <v>3.5</v>
      </c>
      <c r="G40" s="40">
        <v>98</v>
      </c>
      <c r="H40">
        <f t="shared" si="0"/>
        <v>9.8000000000000007</v>
      </c>
    </row>
    <row r="41" spans="1:8" x14ac:dyDescent="0.2">
      <c r="A41">
        <v>3.2</v>
      </c>
      <c r="B41">
        <v>5</v>
      </c>
      <c r="E41" s="37">
        <v>3.6</v>
      </c>
      <c r="F41" s="37">
        <v>8</v>
      </c>
      <c r="G41" s="40">
        <v>99</v>
      </c>
      <c r="H41">
        <f t="shared" si="0"/>
        <v>9.9</v>
      </c>
    </row>
    <row r="42" spans="1:8" x14ac:dyDescent="0.2">
      <c r="A42">
        <v>3.4</v>
      </c>
      <c r="B42">
        <v>6</v>
      </c>
      <c r="E42" s="37">
        <v>3</v>
      </c>
      <c r="F42" s="37">
        <v>4.5</v>
      </c>
      <c r="G42" s="40">
        <v>110</v>
      </c>
      <c r="H42">
        <f t="shared" si="0"/>
        <v>11</v>
      </c>
    </row>
    <row r="43" spans="1:8" x14ac:dyDescent="0.2">
      <c r="A43">
        <v>3.4</v>
      </c>
      <c r="B43">
        <v>5.5</v>
      </c>
      <c r="E43" s="37">
        <v>3.4</v>
      </c>
      <c r="F43" s="37">
        <v>6</v>
      </c>
      <c r="G43" s="40">
        <v>130</v>
      </c>
      <c r="H43">
        <f t="shared" si="0"/>
        <v>13</v>
      </c>
    </row>
    <row r="44" spans="1:8" x14ac:dyDescent="0.2">
      <c r="A44">
        <v>3.4</v>
      </c>
      <c r="B44">
        <v>6</v>
      </c>
      <c r="E44" s="37">
        <v>4.0999999999999996</v>
      </c>
      <c r="F44" s="37">
        <v>8.9499999999999993</v>
      </c>
      <c r="G44" s="40">
        <v>132</v>
      </c>
      <c r="H44">
        <f t="shared" si="0"/>
        <v>13.2</v>
      </c>
    </row>
    <row r="45" spans="1:8" x14ac:dyDescent="0.2">
      <c r="A45">
        <v>3.4</v>
      </c>
      <c r="B45">
        <v>5.5</v>
      </c>
      <c r="E45" s="37">
        <v>3.7</v>
      </c>
      <c r="F45" s="37">
        <v>6.5</v>
      </c>
      <c r="G45" s="40">
        <v>160</v>
      </c>
      <c r="H45">
        <f t="shared" si="0"/>
        <v>16</v>
      </c>
    </row>
    <row r="46" spans="1:8" x14ac:dyDescent="0.2">
      <c r="A46">
        <v>3.5</v>
      </c>
      <c r="B46">
        <v>11</v>
      </c>
      <c r="E46" s="37">
        <v>4.3</v>
      </c>
      <c r="F46" s="37">
        <v>14.15</v>
      </c>
      <c r="G46" s="40">
        <v>165</v>
      </c>
      <c r="H46">
        <f t="shared" si="0"/>
        <v>16.5</v>
      </c>
    </row>
    <row r="47" spans="1:8" x14ac:dyDescent="0.2">
      <c r="A47">
        <v>3.6</v>
      </c>
      <c r="B47">
        <v>8</v>
      </c>
      <c r="E47" s="37">
        <v>3.4</v>
      </c>
      <c r="F47" s="37">
        <v>5.5</v>
      </c>
      <c r="G47" s="40">
        <v>192</v>
      </c>
      <c r="H47">
        <f t="shared" si="0"/>
        <v>19.2</v>
      </c>
    </row>
    <row r="48" spans="1:8" x14ac:dyDescent="0.2">
      <c r="A48">
        <v>3.6</v>
      </c>
      <c r="B48">
        <v>7.1</v>
      </c>
      <c r="E48" s="37">
        <v>3</v>
      </c>
      <c r="F48" s="37">
        <v>4</v>
      </c>
      <c r="G48" s="40">
        <v>200</v>
      </c>
      <c r="H48">
        <f t="shared" si="0"/>
        <v>20</v>
      </c>
    </row>
    <row r="49" spans="1:8" x14ac:dyDescent="0.2">
      <c r="A49">
        <v>3.7</v>
      </c>
      <c r="B49">
        <v>6.5</v>
      </c>
      <c r="E49" s="37">
        <v>3.5</v>
      </c>
      <c r="F49" s="37">
        <v>11</v>
      </c>
      <c r="G49" s="40">
        <v>200</v>
      </c>
      <c r="H49">
        <f t="shared" si="0"/>
        <v>20</v>
      </c>
    </row>
    <row r="50" spans="1:8" x14ac:dyDescent="0.2">
      <c r="A50">
        <v>4.0999999999999996</v>
      </c>
      <c r="B50">
        <v>8.9499999999999993</v>
      </c>
      <c r="E50" s="37">
        <v>4.0999999999999996</v>
      </c>
      <c r="F50" s="37">
        <v>8.73</v>
      </c>
      <c r="G50" s="40">
        <v>220</v>
      </c>
      <c r="H50">
        <f t="shared" si="0"/>
        <v>22</v>
      </c>
    </row>
    <row r="51" spans="1:8" x14ac:dyDescent="0.2">
      <c r="A51">
        <v>4.0999999999999996</v>
      </c>
      <c r="B51">
        <v>8.73</v>
      </c>
      <c r="E51" s="37">
        <v>4.3</v>
      </c>
      <c r="F51" s="37">
        <v>10.5</v>
      </c>
      <c r="G51" s="40">
        <v>220</v>
      </c>
      <c r="H51">
        <f t="shared" si="0"/>
        <v>22</v>
      </c>
    </row>
    <row r="52" spans="1:8" x14ac:dyDescent="0.2">
      <c r="A52">
        <v>4.3</v>
      </c>
      <c r="B52">
        <v>14.15</v>
      </c>
      <c r="E52" s="37">
        <v>3.4</v>
      </c>
      <c r="F52" s="37">
        <v>5.5</v>
      </c>
      <c r="G52" s="40">
        <v>235</v>
      </c>
      <c r="H52">
        <f t="shared" si="0"/>
        <v>23.5</v>
      </c>
    </row>
    <row r="53" spans="1:8" x14ac:dyDescent="0.2">
      <c r="A53">
        <v>4.3</v>
      </c>
      <c r="B53">
        <v>5</v>
      </c>
      <c r="E53" s="37">
        <v>3.4</v>
      </c>
      <c r="F53" s="37">
        <v>6</v>
      </c>
      <c r="G53" s="40">
        <v>250</v>
      </c>
      <c r="H53">
        <f t="shared" si="0"/>
        <v>25</v>
      </c>
    </row>
    <row r="54" spans="1:8" x14ac:dyDescent="0.2">
      <c r="A54">
        <v>4.3</v>
      </c>
      <c r="B54">
        <v>10.5</v>
      </c>
      <c r="E54" s="37">
        <v>5</v>
      </c>
      <c r="F54" s="37">
        <v>14.5</v>
      </c>
      <c r="G54" s="40">
        <v>335</v>
      </c>
      <c r="H54">
        <f t="shared" si="0"/>
        <v>33.5</v>
      </c>
    </row>
    <row r="55" spans="1:8" x14ac:dyDescent="0.2">
      <c r="A55">
        <v>4.3</v>
      </c>
      <c r="B55">
        <v>5</v>
      </c>
      <c r="E55" s="37">
        <v>4.3</v>
      </c>
      <c r="F55" s="37">
        <v>5</v>
      </c>
      <c r="G55" s="40">
        <v>360</v>
      </c>
      <c r="H55">
        <f t="shared" si="0"/>
        <v>36</v>
      </c>
    </row>
    <row r="56" spans="1:8" x14ac:dyDescent="0.2">
      <c r="A56">
        <v>5</v>
      </c>
      <c r="B56">
        <v>5</v>
      </c>
      <c r="E56" s="37">
        <v>4.3</v>
      </c>
      <c r="F56" s="37">
        <v>5</v>
      </c>
      <c r="G56" s="40">
        <v>360</v>
      </c>
      <c r="H56">
        <f t="shared" si="0"/>
        <v>36</v>
      </c>
    </row>
    <row r="57" spans="1:8" x14ac:dyDescent="0.2">
      <c r="A57" s="36">
        <v>5</v>
      </c>
      <c r="B57" s="36">
        <v>14.5</v>
      </c>
      <c r="E57" s="43">
        <v>5</v>
      </c>
      <c r="F57" s="43">
        <v>5</v>
      </c>
      <c r="G57" s="44">
        <v>400</v>
      </c>
      <c r="H57">
        <f t="shared" si="0"/>
        <v>40</v>
      </c>
    </row>
    <row r="58" spans="1:8" ht="17" thickBot="1" x14ac:dyDescent="0.25">
      <c r="E58" s="37"/>
      <c r="F58" s="37"/>
      <c r="G58" s="37"/>
    </row>
    <row r="59" spans="1:8" x14ac:dyDescent="0.2">
      <c r="A59" s="23"/>
      <c r="E59" s="23"/>
      <c r="F59" s="37"/>
      <c r="G59" s="37"/>
    </row>
    <row r="60" spans="1:8" x14ac:dyDescent="0.2">
      <c r="A60" s="25">
        <v>22</v>
      </c>
      <c r="E60" s="25">
        <v>22</v>
      </c>
      <c r="F60" s="37"/>
      <c r="G60" s="37"/>
    </row>
    <row r="61" spans="1:8" x14ac:dyDescent="0.2">
      <c r="A61" s="25">
        <v>3</v>
      </c>
      <c r="E61" s="25">
        <v>3</v>
      </c>
      <c r="F61" s="37"/>
      <c r="G61" s="37"/>
    </row>
    <row r="62" spans="1:8" x14ac:dyDescent="0.2">
      <c r="A62" s="25">
        <v>0.54</v>
      </c>
      <c r="E62" s="25">
        <v>0.54</v>
      </c>
      <c r="F62" s="37"/>
      <c r="G62" s="37"/>
    </row>
    <row r="63" spans="1:8" x14ac:dyDescent="0.2">
      <c r="A63" s="25">
        <v>0.06</v>
      </c>
      <c r="E63" s="25">
        <v>0.06</v>
      </c>
      <c r="F63" s="37"/>
      <c r="G63" s="37"/>
    </row>
    <row r="64" spans="1:8" x14ac:dyDescent="0.2">
      <c r="A64" s="25">
        <v>11</v>
      </c>
      <c r="E64" s="25">
        <v>11</v>
      </c>
      <c r="F64" s="37"/>
      <c r="G64" s="37"/>
    </row>
    <row r="65" spans="1:7" ht="17" thickBot="1" x14ac:dyDescent="0.25">
      <c r="A65" s="27">
        <v>0.77300000000000002</v>
      </c>
      <c r="E65" s="27">
        <v>0.77300000000000002</v>
      </c>
      <c r="F65" s="37"/>
      <c r="G65" s="37"/>
    </row>
  </sheetData>
  <sortState xmlns:xlrd2="http://schemas.microsoft.com/office/spreadsheetml/2017/richdata2" ref="E3:G57">
    <sortCondition ref="G3:G5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4AF4-3135-E941-BC7F-5FB615F3690F}">
  <dimension ref="A1:F56"/>
  <sheetViews>
    <sheetView zoomScale="75" zoomScaleNormal="224"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s="1">
        <v>0.11</v>
      </c>
      <c r="B2">
        <v>6.2367674294610827E-2</v>
      </c>
      <c r="C2">
        <v>6.1427876427538691E-2</v>
      </c>
      <c r="D2">
        <v>6.1958191842239434E-2</v>
      </c>
      <c r="E2" s="10">
        <v>6.1699999999999998E-2</v>
      </c>
      <c r="F2" s="6">
        <v>5.9299999999999999E-2</v>
      </c>
    </row>
    <row r="3" spans="1:6" x14ac:dyDescent="0.2">
      <c r="A3" s="1">
        <v>0.15</v>
      </c>
      <c r="B3">
        <v>7.6285068751901816E-2</v>
      </c>
      <c r="C3">
        <v>7.5135554268423901E-2</v>
      </c>
      <c r="D3">
        <v>7.5784209975538142E-2</v>
      </c>
      <c r="E3" s="10">
        <v>7.5600000000000001E-2</v>
      </c>
      <c r="F3" s="6">
        <v>7.2700000000000001E-2</v>
      </c>
    </row>
    <row r="4" spans="1:6" x14ac:dyDescent="0.2">
      <c r="A4" s="1">
        <v>0.192</v>
      </c>
      <c r="B4">
        <v>0.15205409309221607</v>
      </c>
      <c r="C4">
        <v>0.14976284022790973</v>
      </c>
      <c r="D4">
        <v>0.15105576369102042</v>
      </c>
      <c r="E4" s="10">
        <v>0.15179999999999999</v>
      </c>
      <c r="F4" s="6">
        <v>0.14580000000000001</v>
      </c>
    </row>
    <row r="5" spans="1:6" x14ac:dyDescent="0.2">
      <c r="A5" s="1">
        <v>0.80600000000000005</v>
      </c>
      <c r="B5">
        <v>0.84696963258667535</v>
      </c>
      <c r="C5">
        <v>0.83420692717585976</v>
      </c>
      <c r="D5">
        <v>0.84140875179132335</v>
      </c>
      <c r="E5" s="33">
        <v>0.85600300000376806</v>
      </c>
      <c r="F5" s="6">
        <v>0.82170300000278196</v>
      </c>
    </row>
    <row r="6" spans="1:6" x14ac:dyDescent="0.2">
      <c r="A6" s="1">
        <v>0.84</v>
      </c>
      <c r="B6">
        <v>1.094311523196513</v>
      </c>
      <c r="C6">
        <v>1.0778217045998721</v>
      </c>
      <c r="D6">
        <v>1.08712668952675</v>
      </c>
      <c r="E6" s="10">
        <v>1.1073999999999999</v>
      </c>
      <c r="F6" s="6">
        <v>1.0629999999999999</v>
      </c>
    </row>
    <row r="7" spans="1:6" x14ac:dyDescent="0.2">
      <c r="A7" s="1">
        <v>1.05</v>
      </c>
      <c r="B7">
        <v>0.99450760766615531</v>
      </c>
      <c r="C7">
        <v>0.979521701280475</v>
      </c>
      <c r="D7">
        <v>0.98797804858454796</v>
      </c>
      <c r="E7" s="10">
        <v>1.006</v>
      </c>
      <c r="F7" s="6">
        <v>0.96560000000000001</v>
      </c>
    </row>
    <row r="8" spans="1:6" x14ac:dyDescent="0.2">
      <c r="A8" s="1">
        <v>1.39</v>
      </c>
      <c r="B8">
        <v>1.2445097453036924</v>
      </c>
      <c r="C8">
        <v>1.2257566393491237</v>
      </c>
      <c r="D8">
        <v>1.2363387671764696</v>
      </c>
      <c r="E8" s="10">
        <v>1.1073999999999999</v>
      </c>
      <c r="F8">
        <v>1.0629999999999999</v>
      </c>
    </row>
    <row r="9" spans="1:6" x14ac:dyDescent="0.2">
      <c r="A9">
        <v>1.4</v>
      </c>
      <c r="B9">
        <v>1.2041312711633529</v>
      </c>
      <c r="C9">
        <v>1.1859866150876985</v>
      </c>
      <c r="D9">
        <v>1.1962254027552435</v>
      </c>
      <c r="E9">
        <v>1.2192000000000001</v>
      </c>
      <c r="F9">
        <v>1.1700999999999999</v>
      </c>
    </row>
    <row r="10" spans="1:6" x14ac:dyDescent="0.2">
      <c r="A10">
        <v>1.4</v>
      </c>
      <c r="B10">
        <v>1.3019930166336549</v>
      </c>
      <c r="C10">
        <v>1.2823737142656519</v>
      </c>
      <c r="D10">
        <v>1.2934446251880627</v>
      </c>
      <c r="E10">
        <v>1.3187</v>
      </c>
      <c r="F10">
        <v>1.2657</v>
      </c>
    </row>
    <row r="11" spans="1:6" x14ac:dyDescent="0.2">
      <c r="A11">
        <v>1.5</v>
      </c>
      <c r="B11">
        <v>1.6206405098134007</v>
      </c>
      <c r="C11">
        <v>1.5962196137059292</v>
      </c>
      <c r="D11">
        <v>1.61</v>
      </c>
      <c r="E11">
        <v>1.6431</v>
      </c>
      <c r="F11">
        <v>1.5769</v>
      </c>
    </row>
    <row r="12" spans="1:6" x14ac:dyDescent="0.2">
      <c r="A12">
        <v>1.6</v>
      </c>
      <c r="B12">
        <v>1.6206405098134007</v>
      </c>
      <c r="C12">
        <v>1.5962196137059292</v>
      </c>
      <c r="D12">
        <v>1.61</v>
      </c>
      <c r="E12">
        <v>1.6431</v>
      </c>
      <c r="F12">
        <v>1.5769</v>
      </c>
    </row>
    <row r="13" spans="1:6" x14ac:dyDescent="0.2">
      <c r="A13">
        <v>1.6</v>
      </c>
      <c r="B13">
        <v>1.6136749584299814</v>
      </c>
      <c r="C13">
        <v>1.5893590239137054</v>
      </c>
      <c r="D13">
        <v>1.6030801817803531</v>
      </c>
      <c r="E13">
        <v>1.6359999999999999</v>
      </c>
      <c r="F13">
        <v>1.5701000000000001</v>
      </c>
    </row>
    <row r="14" spans="1:6" x14ac:dyDescent="0.2">
      <c r="A14">
        <v>1.6</v>
      </c>
      <c r="B14">
        <v>1.5490888832195806</v>
      </c>
      <c r="C14">
        <v>1.5257461749204404</v>
      </c>
      <c r="D14">
        <v>1.5389181541998393</v>
      </c>
      <c r="E14">
        <v>1.5702</v>
      </c>
      <c r="F14">
        <v>1.5069999999999999</v>
      </c>
    </row>
    <row r="15" spans="1:6" x14ac:dyDescent="0.2">
      <c r="A15">
        <v>1.6</v>
      </c>
      <c r="B15">
        <v>1.4728340898699941</v>
      </c>
      <c r="C15">
        <v>1.4506404398443025</v>
      </c>
      <c r="D15">
        <v>1.4631640208498282</v>
      </c>
      <c r="E15">
        <v>1.4925999999999999</v>
      </c>
      <c r="F15">
        <v>1.4325000000000001</v>
      </c>
    </row>
    <row r="16" spans="1:6" x14ac:dyDescent="0.2">
      <c r="A16">
        <v>1.6</v>
      </c>
      <c r="B16">
        <v>1.7523526518932186</v>
      </c>
      <c r="C16">
        <v>1.7259470290568111</v>
      </c>
      <c r="D16">
        <v>1.7408473701998988</v>
      </c>
      <c r="E16">
        <v>1.7771999999999999</v>
      </c>
      <c r="F16">
        <v>1.7055</v>
      </c>
    </row>
    <row r="17" spans="1:6" x14ac:dyDescent="0.2">
      <c r="A17">
        <v>1.7</v>
      </c>
      <c r="B17">
        <v>1.7523526518932186</v>
      </c>
      <c r="C17">
        <v>1.7259470290568111</v>
      </c>
      <c r="D17">
        <v>1.7408473701998988</v>
      </c>
      <c r="E17">
        <v>1.7771999999999999</v>
      </c>
      <c r="F17">
        <v>1.7055</v>
      </c>
    </row>
    <row r="18" spans="1:6" x14ac:dyDescent="0.2">
      <c r="A18">
        <v>1.7</v>
      </c>
      <c r="B18">
        <v>1.6206405098134007</v>
      </c>
      <c r="C18">
        <v>1.5962196137059292</v>
      </c>
      <c r="D18">
        <v>1.61</v>
      </c>
      <c r="E18">
        <v>1.6431</v>
      </c>
      <c r="F18">
        <v>1.5769</v>
      </c>
    </row>
    <row r="19" spans="1:6" x14ac:dyDescent="0.2">
      <c r="A19">
        <v>1.8</v>
      </c>
      <c r="B19">
        <v>1.7523526518932186</v>
      </c>
      <c r="C19">
        <v>1.7259470290568111</v>
      </c>
      <c r="D19">
        <v>1.7408473701998988</v>
      </c>
      <c r="E19">
        <v>1.7771999999999999</v>
      </c>
      <c r="F19">
        <v>1.7055</v>
      </c>
    </row>
    <row r="20" spans="1:6" x14ac:dyDescent="0.2">
      <c r="A20">
        <v>1.8</v>
      </c>
      <c r="B20">
        <v>1.7523526518932186</v>
      </c>
      <c r="C20">
        <v>1.7259470290568111</v>
      </c>
      <c r="D20">
        <v>1.7408473701998988</v>
      </c>
      <c r="E20">
        <v>1.7771999999999999</v>
      </c>
      <c r="F20">
        <v>1.7055</v>
      </c>
    </row>
    <row r="21" spans="1:6" x14ac:dyDescent="0.2">
      <c r="A21">
        <v>1.9</v>
      </c>
      <c r="B21">
        <v>1.9822876852715261</v>
      </c>
      <c r="C21">
        <v>1.9524172474267325</v>
      </c>
      <c r="D21">
        <v>1.9692727375145167</v>
      </c>
      <c r="E21">
        <v>2.0114999999999998</v>
      </c>
      <c r="F21">
        <v>1.9301999999999999</v>
      </c>
    </row>
    <row r="22" spans="1:6" x14ac:dyDescent="0.2">
      <c r="A22">
        <v>1.9</v>
      </c>
      <c r="B22">
        <v>1.9282101865171852</v>
      </c>
      <c r="C22">
        <v>1.8991546246247297</v>
      </c>
      <c r="D22">
        <v>1.9155502910698616</v>
      </c>
      <c r="E22">
        <v>1.9563999999999999</v>
      </c>
      <c r="F22">
        <v>1.8774</v>
      </c>
    </row>
    <row r="23" spans="1:6" x14ac:dyDescent="0.2">
      <c r="A23">
        <v>2</v>
      </c>
      <c r="B23">
        <v>2.0849190263298749</v>
      </c>
      <c r="C23">
        <v>2.0535020707335012</v>
      </c>
      <c r="D23">
        <v>2.0712302401829934</v>
      </c>
      <c r="E23">
        <v>2.1160000000000001</v>
      </c>
      <c r="F23">
        <v>2.0306000000000002</v>
      </c>
    </row>
    <row r="24" spans="1:6" x14ac:dyDescent="0.2">
      <c r="A24">
        <v>2.1</v>
      </c>
      <c r="B24">
        <v>2.1812203743456555</v>
      </c>
      <c r="C24">
        <v>2.1483522855703554</v>
      </c>
      <c r="D24">
        <v>2.1668993101380933</v>
      </c>
      <c r="E24">
        <v>2.2141999999999999</v>
      </c>
      <c r="F24">
        <v>2.1246999999999998</v>
      </c>
    </row>
    <row r="25" spans="1:6" x14ac:dyDescent="0.2">
      <c r="A25">
        <v>2.2000000000000002</v>
      </c>
      <c r="B25">
        <v>1.9282101865171852</v>
      </c>
      <c r="C25">
        <v>1.8991546246247297</v>
      </c>
      <c r="D25">
        <v>1.9155502910698616</v>
      </c>
      <c r="E25">
        <v>1.9563999999999999</v>
      </c>
      <c r="F25">
        <v>1.8774</v>
      </c>
    </row>
    <row r="26" spans="1:6" x14ac:dyDescent="0.2">
      <c r="A26">
        <v>2.2999999999999998</v>
      </c>
      <c r="B26">
        <v>2.1812203743456555</v>
      </c>
      <c r="C26">
        <v>2.1483522855703554</v>
      </c>
      <c r="D26">
        <v>2.1668993101380933</v>
      </c>
      <c r="E26">
        <v>2.2141999999999999</v>
      </c>
      <c r="F26">
        <v>2.1246999999999998</v>
      </c>
    </row>
    <row r="27" spans="1:6" x14ac:dyDescent="0.2">
      <c r="A27">
        <v>2.2999999999999998</v>
      </c>
      <c r="B27">
        <v>2.4001169743477004</v>
      </c>
      <c r="C27">
        <v>2.3639504050675879</v>
      </c>
      <c r="D27">
        <v>2.3843587182358652</v>
      </c>
      <c r="E27">
        <v>2.4373</v>
      </c>
      <c r="F27">
        <v>2.3386999999999998</v>
      </c>
    </row>
    <row r="28" spans="1:6" x14ac:dyDescent="0.2">
      <c r="A28">
        <v>2.2999999999999998</v>
      </c>
      <c r="B28">
        <v>2.3158632222541393</v>
      </c>
      <c r="C28">
        <v>2.2809662449125736</v>
      </c>
      <c r="D28">
        <v>2.3006581442657299</v>
      </c>
      <c r="E28">
        <v>2.3513999999999999</v>
      </c>
      <c r="F28">
        <v>2.2563</v>
      </c>
    </row>
    <row r="29" spans="1:6" x14ac:dyDescent="0.2">
      <c r="A29">
        <v>2.4</v>
      </c>
      <c r="B29">
        <v>2.4408012158191394</v>
      </c>
      <c r="C29">
        <v>2.4040215891532775</v>
      </c>
      <c r="D29">
        <v>2.4247758424360724</v>
      </c>
      <c r="E29">
        <v>2.4788000000000001</v>
      </c>
      <c r="F29">
        <v>2.3784999999999998</v>
      </c>
    </row>
    <row r="30" spans="1:6" x14ac:dyDescent="0.2">
      <c r="A30">
        <v>2.4</v>
      </c>
      <c r="B30">
        <v>2.4001169743477004</v>
      </c>
      <c r="C30">
        <v>2.3639504050675879</v>
      </c>
      <c r="D30">
        <v>2.3843587182358652</v>
      </c>
      <c r="E30">
        <v>2.4373</v>
      </c>
      <c r="F30">
        <v>2.3386999999999998</v>
      </c>
    </row>
    <row r="31" spans="1:6" x14ac:dyDescent="0.2">
      <c r="A31">
        <v>2.5</v>
      </c>
      <c r="B31">
        <v>2.5195666237657681</v>
      </c>
      <c r="C31">
        <v>2.4816001072050282</v>
      </c>
      <c r="D31">
        <v>2.5030241066416079</v>
      </c>
      <c r="E31">
        <v>2.5590000000000002</v>
      </c>
      <c r="F31">
        <v>2.4554999999999998</v>
      </c>
    </row>
    <row r="32" spans="1:6" x14ac:dyDescent="0.2">
      <c r="A32">
        <v>2.6</v>
      </c>
      <c r="B32">
        <v>2.4001169743477004</v>
      </c>
      <c r="C32">
        <v>2.3639504050675879</v>
      </c>
      <c r="D32">
        <v>2.3843587182358652</v>
      </c>
      <c r="E32">
        <v>2.4373</v>
      </c>
      <c r="F32">
        <v>2.3386999999999998</v>
      </c>
    </row>
    <row r="33" spans="1:6" x14ac:dyDescent="0.2">
      <c r="A33">
        <v>2.8</v>
      </c>
      <c r="B33">
        <v>2.1812203743456555</v>
      </c>
      <c r="C33">
        <v>2.1483522855703554</v>
      </c>
      <c r="D33">
        <v>2.1668993101380933</v>
      </c>
      <c r="E33">
        <v>2.2141999999999999</v>
      </c>
      <c r="F33">
        <v>2.1246999999999998</v>
      </c>
    </row>
    <row r="34" spans="1:6" x14ac:dyDescent="0.2">
      <c r="A34">
        <v>2.8</v>
      </c>
      <c r="B34">
        <v>2.7724179972022602</v>
      </c>
      <c r="C34">
        <v>2.7306413468802488</v>
      </c>
      <c r="D34">
        <v>2.7542153540328167</v>
      </c>
      <c r="E34">
        <v>2.8169</v>
      </c>
      <c r="F34">
        <v>2.7029000000000001</v>
      </c>
    </row>
    <row r="35" spans="1:6" x14ac:dyDescent="0.2">
      <c r="A35">
        <v>2.9</v>
      </c>
      <c r="B35">
        <v>2.6679613774596942</v>
      </c>
      <c r="C35">
        <v>2.6277587494103738</v>
      </c>
      <c r="D35">
        <v>2.650444556766435</v>
      </c>
      <c r="E35">
        <v>2.7103000000000002</v>
      </c>
      <c r="F35">
        <v>2.6006999999999998</v>
      </c>
    </row>
    <row r="36" spans="1:6" x14ac:dyDescent="0.2">
      <c r="A36">
        <v>3</v>
      </c>
      <c r="B36">
        <v>3.087698669096564</v>
      </c>
      <c r="C36">
        <v>3.0411711585520655</v>
      </c>
      <c r="D36">
        <v>3.0674260128286241</v>
      </c>
      <c r="E36">
        <v>3.1383999999999999</v>
      </c>
      <c r="F36">
        <v>3.0112999999999999</v>
      </c>
    </row>
    <row r="37" spans="1:6" x14ac:dyDescent="0.2">
      <c r="A37">
        <v>3</v>
      </c>
      <c r="B37">
        <v>2.9357049220054381</v>
      </c>
      <c r="C37">
        <v>2.8914677549913042</v>
      </c>
      <c r="D37">
        <v>2.9164301989297794</v>
      </c>
      <c r="E37">
        <v>2.9834000000000001</v>
      </c>
      <c r="F37">
        <v>2.8626</v>
      </c>
    </row>
    <row r="38" spans="1:6" x14ac:dyDescent="0.2">
      <c r="A38">
        <v>3</v>
      </c>
      <c r="B38">
        <v>2.8392374514126693</v>
      </c>
      <c r="C38">
        <v>2.7964539208236592</v>
      </c>
      <c r="D38">
        <v>2.8205960970954131</v>
      </c>
      <c r="E38">
        <v>2.8849999999999998</v>
      </c>
      <c r="F38">
        <v>2.7682000000000002</v>
      </c>
    </row>
    <row r="39" spans="1:6" x14ac:dyDescent="0.2">
      <c r="A39">
        <v>3.2</v>
      </c>
      <c r="B39">
        <v>3.087698669096564</v>
      </c>
      <c r="C39">
        <v>3.0411711585520655</v>
      </c>
      <c r="D39">
        <v>3.0674260128286241</v>
      </c>
      <c r="E39">
        <v>3.1383999999999999</v>
      </c>
      <c r="F39">
        <v>3.0112999999999999</v>
      </c>
    </row>
    <row r="40" spans="1:6" x14ac:dyDescent="0.2">
      <c r="A40">
        <v>3.2</v>
      </c>
      <c r="B40">
        <v>3.230317898114758</v>
      </c>
      <c r="C40">
        <v>3.1816413055538031</v>
      </c>
      <c r="D40">
        <v>3.2091088581782881</v>
      </c>
      <c r="E40">
        <v>3.2839</v>
      </c>
      <c r="F40">
        <v>3.1507999999999998</v>
      </c>
    </row>
    <row r="41" spans="1:6" x14ac:dyDescent="0.2">
      <c r="A41">
        <v>3.4</v>
      </c>
      <c r="B41">
        <v>3.4928511912066718</v>
      </c>
      <c r="C41">
        <v>3.4402185712377089</v>
      </c>
      <c r="D41">
        <v>3.4699184574191761</v>
      </c>
      <c r="E41">
        <v>3.5516999999999999</v>
      </c>
      <c r="F41">
        <v>3.4077999999999999</v>
      </c>
    </row>
    <row r="42" spans="1:6" x14ac:dyDescent="0.2">
      <c r="A42">
        <v>3.4</v>
      </c>
      <c r="B42">
        <v>3.3649993595732677</v>
      </c>
      <c r="C42">
        <v>3.3142932965912264</v>
      </c>
      <c r="D42">
        <v>3.3429060523340524</v>
      </c>
      <c r="E42">
        <v>3.4213</v>
      </c>
      <c r="F42">
        <v>3.2826</v>
      </c>
    </row>
    <row r="43" spans="1:6" x14ac:dyDescent="0.2">
      <c r="A43">
        <v>3.4</v>
      </c>
      <c r="B43">
        <v>3.4928511912066718</v>
      </c>
      <c r="C43">
        <v>3.4402185712377089</v>
      </c>
      <c r="D43">
        <v>3.4699184574191761</v>
      </c>
      <c r="E43">
        <v>3.5516999999999999</v>
      </c>
      <c r="F43">
        <v>3.4077999999999999</v>
      </c>
    </row>
    <row r="44" spans="1:6" x14ac:dyDescent="0.2">
      <c r="A44">
        <v>3.4</v>
      </c>
      <c r="B44">
        <v>3.3649993595732677</v>
      </c>
      <c r="C44">
        <v>3.3142932965912264</v>
      </c>
      <c r="D44">
        <v>3.3429060523340524</v>
      </c>
      <c r="E44">
        <v>3.4213</v>
      </c>
      <c r="F44">
        <v>3.2826</v>
      </c>
    </row>
    <row r="45" spans="1:6" x14ac:dyDescent="0.2">
      <c r="A45">
        <v>3.5</v>
      </c>
      <c r="B45">
        <v>4.5289532862574156</v>
      </c>
      <c r="C45">
        <v>4.4607079863222578</v>
      </c>
      <c r="D45">
        <v>4.4992178997882704</v>
      </c>
      <c r="E45">
        <v>4.6092000000000004</v>
      </c>
      <c r="F45">
        <v>4.4221000000000004</v>
      </c>
    </row>
    <row r="46" spans="1:6" x14ac:dyDescent="0.2">
      <c r="A46">
        <v>3.6</v>
      </c>
      <c r="B46">
        <v>3.9511658200388751</v>
      </c>
      <c r="C46">
        <v>3.8916270084330415</v>
      </c>
      <c r="D46">
        <v>3.925223966538411</v>
      </c>
      <c r="E46">
        <v>4.0194000000000001</v>
      </c>
      <c r="F46">
        <v>3.8563999999999998</v>
      </c>
    </row>
    <row r="47" spans="1:6" x14ac:dyDescent="0.2">
      <c r="A47">
        <v>3.6</v>
      </c>
      <c r="B47">
        <v>3.7541506551794197</v>
      </c>
      <c r="C47">
        <v>3.6975805999655784</v>
      </c>
      <c r="D47">
        <v>3.7295023283940925</v>
      </c>
      <c r="E47">
        <v>3.8184</v>
      </c>
      <c r="F47">
        <v>3.6635</v>
      </c>
    </row>
    <row r="48" spans="1:6" x14ac:dyDescent="0.2">
      <c r="A48">
        <v>3.7</v>
      </c>
      <c r="B48">
        <v>3.6147488561609094</v>
      </c>
      <c r="C48">
        <v>3.5602794005744438</v>
      </c>
      <c r="D48">
        <v>3.5910157886212195</v>
      </c>
      <c r="E48">
        <v>3.6760999999999999</v>
      </c>
      <c r="F48">
        <v>3.5270999999999999</v>
      </c>
    </row>
    <row r="49" spans="1:6" x14ac:dyDescent="0.2">
      <c r="A49">
        <v>4.0999999999999996</v>
      </c>
      <c r="B49">
        <v>4.1458238766187199</v>
      </c>
      <c r="C49">
        <v>4.0833518271063713</v>
      </c>
      <c r="D49">
        <v>4.118603972280483</v>
      </c>
      <c r="E49">
        <v>4.2180999999999997</v>
      </c>
      <c r="F49">
        <v>4.0468999999999999</v>
      </c>
    </row>
    <row r="50" spans="1:6" x14ac:dyDescent="0.2">
      <c r="A50">
        <v>4.0999999999999996</v>
      </c>
      <c r="B50">
        <v>4.1018380472858693</v>
      </c>
      <c r="C50">
        <v>4.0400288056953491</v>
      </c>
      <c r="D50">
        <v>4.0749069371902999</v>
      </c>
      <c r="E50">
        <v>4.1731999999999996</v>
      </c>
      <c r="F50">
        <v>4.0038999999999998</v>
      </c>
    </row>
    <row r="51" spans="1:6" x14ac:dyDescent="0.2">
      <c r="A51">
        <v>4.3</v>
      </c>
      <c r="B51">
        <v>5.0450795879173835</v>
      </c>
      <c r="C51">
        <v>4.9690569513583114</v>
      </c>
      <c r="D51">
        <v>5.0119555122574457</v>
      </c>
      <c r="E51">
        <v>5.1361999999999997</v>
      </c>
      <c r="F51">
        <v>4.9275000000000002</v>
      </c>
    </row>
    <row r="52" spans="1:6" x14ac:dyDescent="0.2">
      <c r="A52">
        <v>4.3</v>
      </c>
      <c r="B52">
        <v>3.230317898114758</v>
      </c>
      <c r="C52">
        <v>3.1816413055538031</v>
      </c>
      <c r="D52">
        <v>3.2091088581782881</v>
      </c>
      <c r="E52">
        <v>3.2839</v>
      </c>
      <c r="F52">
        <v>3.1507999999999998</v>
      </c>
    </row>
    <row r="53" spans="1:6" x14ac:dyDescent="0.2">
      <c r="A53">
        <v>4.3</v>
      </c>
      <c r="B53">
        <v>4.4395530217599974</v>
      </c>
      <c r="C53">
        <v>4.3726548648575188</v>
      </c>
      <c r="D53">
        <v>4.410404603459269</v>
      </c>
      <c r="E53">
        <v>4.5179</v>
      </c>
      <c r="F53">
        <v>4.3345000000000002</v>
      </c>
    </row>
    <row r="54" spans="1:6" x14ac:dyDescent="0.2">
      <c r="A54">
        <v>4.3</v>
      </c>
      <c r="B54">
        <v>3.230317898114758</v>
      </c>
      <c r="C54">
        <v>3.1816413055538031</v>
      </c>
      <c r="D54">
        <v>3.2091088581782881</v>
      </c>
      <c r="E54">
        <v>3.2839</v>
      </c>
      <c r="F54">
        <v>3.1507999999999998</v>
      </c>
    </row>
    <row r="55" spans="1:6" x14ac:dyDescent="0.2">
      <c r="A55">
        <v>5</v>
      </c>
      <c r="B55">
        <v>3.230317898114758</v>
      </c>
      <c r="C55">
        <v>3.1816413055538031</v>
      </c>
      <c r="D55">
        <v>3.2091088581782881</v>
      </c>
      <c r="E55">
        <v>3.2839</v>
      </c>
      <c r="F55">
        <v>3.1507999999999998</v>
      </c>
    </row>
    <row r="56" spans="1:6" x14ac:dyDescent="0.2">
      <c r="A56" s="36">
        <v>5</v>
      </c>
      <c r="B56">
        <v>5.0981878569857022</v>
      </c>
      <c r="C56">
        <v>5.0213649494760304</v>
      </c>
      <c r="D56">
        <v>5.0647150926099282</v>
      </c>
      <c r="E56">
        <v>5.1904000000000003</v>
      </c>
      <c r="F56" s="6">
        <v>4.9794999999999998</v>
      </c>
    </row>
  </sheetData>
  <sortState xmlns:xlrd2="http://schemas.microsoft.com/office/spreadsheetml/2017/richdata2" ref="A2:F56">
    <sortCondition ref="A2:A56"/>
  </sortState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E97C-A968-8743-B4E5-A8DA3A741858}">
  <dimension ref="A1:G57"/>
  <sheetViews>
    <sheetView workbookViewId="0">
      <selection activeCell="B47" sqref="B47"/>
    </sheetView>
  </sheetViews>
  <sheetFormatPr baseColWidth="10" defaultRowHeight="16" x14ac:dyDescent="0.2"/>
  <sheetData>
    <row r="1" spans="1:7" x14ac:dyDescent="0.2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3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</row>
    <row r="3" spans="1:7" x14ac:dyDescent="0.2">
      <c r="A3">
        <v>5.0000000000000001E-4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</row>
    <row r="4" spans="1:7" x14ac:dyDescent="0.2">
      <c r="A4">
        <v>8.0000000000000004E-4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</row>
    <row r="5" spans="1:7" x14ac:dyDescent="0.2">
      <c r="A5">
        <v>4.0000000000000001E-3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</row>
    <row r="6" spans="1:7" x14ac:dyDescent="0.2">
      <c r="A6">
        <v>0.22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</row>
    <row r="7" spans="1:7" x14ac:dyDescent="0.2">
      <c r="A7">
        <v>0.32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</row>
    <row r="8" spans="1:7" x14ac:dyDescent="0.2">
      <c r="A8">
        <v>0.4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</row>
    <row r="9" spans="1:7" x14ac:dyDescent="0.2">
      <c r="A9">
        <v>0.5</v>
      </c>
      <c r="B9">
        <v>28.559255040262762</v>
      </c>
      <c r="C9">
        <v>27.799334342713539</v>
      </c>
      <c r="D9">
        <v>28.229214789084789</v>
      </c>
      <c r="E9">
        <v>29.183809984170395</v>
      </c>
      <c r="F9">
        <v>27.126781776252137</v>
      </c>
    </row>
    <row r="10" spans="1:7" x14ac:dyDescent="0.2">
      <c r="A10">
        <v>0.54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</row>
    <row r="11" spans="1:7" x14ac:dyDescent="0.2">
      <c r="A11">
        <v>0.6</v>
      </c>
      <c r="B11">
        <v>29.460309021171746</v>
      </c>
      <c r="C11">
        <v>28.695011228366788</v>
      </c>
      <c r="D11">
        <v>29.127944792138887</v>
      </c>
      <c r="E11">
        <v>30.105098946633465</v>
      </c>
      <c r="F11">
        <v>28.037599538933705</v>
      </c>
    </row>
    <row r="12" spans="1:7" x14ac:dyDescent="0.2">
      <c r="A12">
        <v>0.8</v>
      </c>
      <c r="B12">
        <v>67.093213439027963</v>
      </c>
      <c r="C12">
        <v>68.103098392308709</v>
      </c>
      <c r="D12">
        <v>67.54615467789381</v>
      </c>
      <c r="E12">
        <v>66.105576569687628</v>
      </c>
      <c r="F12">
        <v>68.850230447815221</v>
      </c>
    </row>
    <row r="13" spans="1:7" x14ac:dyDescent="0.2">
      <c r="A13">
        <v>0.9</v>
      </c>
      <c r="B13">
        <v>72.513431499140466</v>
      </c>
      <c r="C13">
        <v>71.982287561258033</v>
      </c>
      <c r="D13">
        <v>72.288349651550021</v>
      </c>
      <c r="E13">
        <v>72.949532667808867</v>
      </c>
      <c r="F13">
        <v>71.518206461899169</v>
      </c>
    </row>
    <row r="14" spans="1:7" x14ac:dyDescent="0.2">
      <c r="A14">
        <v>0.99</v>
      </c>
      <c r="B14">
        <v>14.289331383501006</v>
      </c>
      <c r="C14">
        <v>18.944559683061421</v>
      </c>
      <c r="D14">
        <v>16.342067220405529</v>
      </c>
      <c r="E14">
        <v>9.8409498783092353</v>
      </c>
      <c r="F14">
        <v>22.49051494738945</v>
      </c>
    </row>
    <row r="15" spans="1:7" x14ac:dyDescent="0.2">
      <c r="A15">
        <v>1</v>
      </c>
      <c r="B15">
        <v>62.289266664922799</v>
      </c>
      <c r="C15">
        <v>61.400947871954195</v>
      </c>
      <c r="D15">
        <v>61.90589180430954</v>
      </c>
      <c r="E15">
        <v>63.079967757011431</v>
      </c>
      <c r="F15">
        <v>60.676882862672713</v>
      </c>
    </row>
    <row r="16" spans="1:7" x14ac:dyDescent="0.2">
      <c r="A16">
        <v>1</v>
      </c>
      <c r="B16">
        <v>60.123418168731533</v>
      </c>
      <c r="C16">
        <v>59.213340400064823</v>
      </c>
      <c r="D16">
        <v>59.730252341934843</v>
      </c>
      <c r="E16">
        <v>60.936352159658625</v>
      </c>
      <c r="F16">
        <v>58.473855377182524</v>
      </c>
    </row>
    <row r="17" spans="1:6" x14ac:dyDescent="0.2">
      <c r="A17">
        <v>1</v>
      </c>
      <c r="B17">
        <v>40.503337824359164</v>
      </c>
      <c r="C17">
        <v>39.633476852358335</v>
      </c>
      <c r="D17">
        <v>40.125927021592439</v>
      </c>
      <c r="E17">
        <v>41.291935670598718</v>
      </c>
      <c r="F17">
        <v>38.936034070719352</v>
      </c>
    </row>
    <row r="18" spans="1:6" x14ac:dyDescent="0.2">
      <c r="A18">
        <v>1.2</v>
      </c>
      <c r="B18">
        <v>30.846951130485344</v>
      </c>
      <c r="C18">
        <v>23.740651003334804</v>
      </c>
      <c r="D18">
        <v>27.719455751850898</v>
      </c>
      <c r="E18">
        <v>37.765077532531585</v>
      </c>
      <c r="F18">
        <v>18.41256491138763</v>
      </c>
    </row>
    <row r="19" spans="1:6" x14ac:dyDescent="0.2">
      <c r="A19">
        <v>1.2</v>
      </c>
      <c r="B19">
        <v>63.073744055996251</v>
      </c>
      <c r="C19">
        <v>62.200584073073522</v>
      </c>
      <c r="D19">
        <v>62.697036524829045</v>
      </c>
      <c r="E19">
        <v>63.867735471574747</v>
      </c>
      <c r="F19">
        <v>61.503451315677665</v>
      </c>
    </row>
    <row r="20" spans="1:6" x14ac:dyDescent="0.2">
      <c r="A20">
        <v>1.2</v>
      </c>
      <c r="B20">
        <v>58.490930835669815</v>
      </c>
      <c r="C20">
        <v>57.575586062455564</v>
      </c>
      <c r="D20">
        <v>58.095209136095377</v>
      </c>
      <c r="E20">
        <v>59.329311076029626</v>
      </c>
      <c r="F20">
        <v>56.849339580895389</v>
      </c>
    </row>
    <row r="21" spans="1:6" x14ac:dyDescent="0.2">
      <c r="A21">
        <v>1.2</v>
      </c>
      <c r="B21">
        <v>71.401984585789151</v>
      </c>
      <c r="C21">
        <v>71.945579467799888</v>
      </c>
      <c r="D21">
        <v>71.649772006627032</v>
      </c>
      <c r="E21">
        <v>70.809489081495329</v>
      </c>
      <c r="F21">
        <v>72.305200625731274</v>
      </c>
    </row>
    <row r="22" spans="1:6" x14ac:dyDescent="0.2">
      <c r="A22">
        <v>1.5</v>
      </c>
      <c r="B22">
        <v>67.378769446298008</v>
      </c>
      <c r="C22">
        <v>66.594725798289161</v>
      </c>
      <c r="D22">
        <v>67.041602033351921</v>
      </c>
      <c r="E22">
        <v>68.105010697114892</v>
      </c>
      <c r="F22">
        <v>65.983882700110115</v>
      </c>
    </row>
    <row r="23" spans="1:6" x14ac:dyDescent="0.2">
      <c r="A23">
        <v>1.5</v>
      </c>
      <c r="B23">
        <v>69.271892876340274</v>
      </c>
      <c r="C23">
        <v>68.548313290226844</v>
      </c>
      <c r="D23">
        <v>68.961520667767772</v>
      </c>
      <c r="E23">
        <v>69.935980462207013</v>
      </c>
      <c r="F23">
        <v>67.98033772273341</v>
      </c>
    </row>
    <row r="24" spans="1:6" x14ac:dyDescent="0.2">
      <c r="A24">
        <v>1.6</v>
      </c>
      <c r="B24">
        <v>44.464029681913061</v>
      </c>
      <c r="C24">
        <v>36.685048076392576</v>
      </c>
      <c r="D24">
        <v>41.041870802191795</v>
      </c>
      <c r="E24">
        <v>52.328795581901012</v>
      </c>
      <c r="F24">
        <v>31.072251159844669</v>
      </c>
    </row>
    <row r="25" spans="1:6" x14ac:dyDescent="0.2">
      <c r="A25">
        <v>1.8</v>
      </c>
      <c r="B25">
        <v>67.346999709937407</v>
      </c>
      <c r="C25">
        <v>66.565295568224187</v>
      </c>
      <c r="D25">
        <v>67.010776533882918</v>
      </c>
      <c r="E25">
        <v>68.085483250081708</v>
      </c>
      <c r="F25">
        <v>65.972925030342594</v>
      </c>
    </row>
    <row r="26" spans="1:6" x14ac:dyDescent="0.2">
      <c r="A26">
        <v>2</v>
      </c>
      <c r="B26">
        <v>57.027407204133411</v>
      </c>
      <c r="C26">
        <v>58.934218220418614</v>
      </c>
      <c r="D26">
        <v>57.873639073140779</v>
      </c>
      <c r="E26">
        <v>54.988482301517642</v>
      </c>
      <c r="F26">
        <v>60.228636434766614</v>
      </c>
    </row>
    <row r="27" spans="1:6" x14ac:dyDescent="0.2">
      <c r="A27">
        <v>2</v>
      </c>
      <c r="B27">
        <v>17.741882909798164</v>
      </c>
      <c r="C27">
        <v>22.170594291716171</v>
      </c>
      <c r="D27">
        <v>19.694681325842886</v>
      </c>
      <c r="E27">
        <v>13.109299868525365</v>
      </c>
      <c r="F27">
        <v>25.240791803835922</v>
      </c>
    </row>
    <row r="28" spans="1:6" x14ac:dyDescent="0.2">
      <c r="A28">
        <v>2</v>
      </c>
      <c r="B28">
        <v>74.606571804719124</v>
      </c>
      <c r="C28">
        <v>74.457704075100679</v>
      </c>
      <c r="D28">
        <v>74.549532051741707</v>
      </c>
      <c r="E28">
        <v>74.692208402868275</v>
      </c>
      <c r="F28">
        <v>74.311067141892323</v>
      </c>
    </row>
    <row r="29" spans="1:6" x14ac:dyDescent="0.2">
      <c r="A29">
        <v>2.2999999999999998</v>
      </c>
      <c r="B29">
        <v>74.096446008259832</v>
      </c>
      <c r="C29">
        <v>74.241306318080788</v>
      </c>
      <c r="D29">
        <v>74.168574170380225</v>
      </c>
      <c r="E29">
        <v>73.873859566191072</v>
      </c>
      <c r="F29">
        <v>74.299348568664797</v>
      </c>
    </row>
    <row r="30" spans="1:6" x14ac:dyDescent="0.2">
      <c r="A30">
        <v>2.5</v>
      </c>
      <c r="B30">
        <v>57.897287444220844</v>
      </c>
      <c r="C30">
        <v>59.742180276501536</v>
      </c>
      <c r="D30">
        <v>58.716200693941957</v>
      </c>
      <c r="E30">
        <v>55.873094139610608</v>
      </c>
      <c r="F30">
        <v>60.95738933956217</v>
      </c>
    </row>
    <row r="31" spans="1:6" x14ac:dyDescent="0.2">
      <c r="A31">
        <v>2.5</v>
      </c>
      <c r="B31">
        <v>43.035399785091286</v>
      </c>
      <c r="C31">
        <v>45.919308353857573</v>
      </c>
      <c r="D31">
        <v>44.310322594788047</v>
      </c>
      <c r="E31">
        <v>39.915073549215627</v>
      </c>
      <c r="F31">
        <v>47.844009334755398</v>
      </c>
    </row>
    <row r="32" spans="1:6" x14ac:dyDescent="0.2">
      <c r="A32">
        <v>2.5</v>
      </c>
      <c r="B32">
        <v>73.396353594602886</v>
      </c>
      <c r="C32">
        <v>73.698957541144551</v>
      </c>
      <c r="D32">
        <v>73.537805027397511</v>
      </c>
      <c r="E32">
        <v>73.004073154433058</v>
      </c>
      <c r="F32">
        <v>73.863784233129678</v>
      </c>
    </row>
    <row r="33" spans="1:6" x14ac:dyDescent="0.2">
      <c r="A33">
        <v>2.6</v>
      </c>
      <c r="B33">
        <v>74.201753276722897</v>
      </c>
      <c r="C33">
        <v>74.336837143381658</v>
      </c>
      <c r="D33">
        <v>74.269521418821796</v>
      </c>
      <c r="E33">
        <v>73.986324405541893</v>
      </c>
      <c r="F33">
        <v>74.387847363378242</v>
      </c>
    </row>
    <row r="34" spans="1:6" x14ac:dyDescent="0.2">
      <c r="A34">
        <v>2.8</v>
      </c>
      <c r="B34">
        <v>57.803137746024767</v>
      </c>
      <c r="C34">
        <v>59.657328542072079</v>
      </c>
      <c r="D34">
        <v>58.626065081671427</v>
      </c>
      <c r="E34">
        <v>55.748202184927521</v>
      </c>
      <c r="F34">
        <v>60.860904378580607</v>
      </c>
    </row>
    <row r="35" spans="1:6" x14ac:dyDescent="0.2">
      <c r="A35">
        <v>3.2</v>
      </c>
      <c r="B35">
        <v>73.670521162752465</v>
      </c>
      <c r="C35">
        <v>73.223567665915198</v>
      </c>
      <c r="D35">
        <v>73.48195935729683</v>
      </c>
      <c r="E35">
        <v>74.087071274755502</v>
      </c>
      <c r="F35">
        <v>72.894332852374973</v>
      </c>
    </row>
    <row r="36" spans="1:6" x14ac:dyDescent="0.2">
      <c r="A36">
        <v>3.5</v>
      </c>
      <c r="B36">
        <v>71.956709690211468</v>
      </c>
      <c r="C36">
        <v>71.365172894815956</v>
      </c>
      <c r="D36">
        <v>71.704319000013115</v>
      </c>
      <c r="E36">
        <v>72.538917288176194</v>
      </c>
      <c r="F36">
        <v>70.948240236809013</v>
      </c>
    </row>
    <row r="37" spans="1:6" x14ac:dyDescent="0.2">
      <c r="A37">
        <v>3.7</v>
      </c>
      <c r="B37">
        <v>41.936658430663286</v>
      </c>
      <c r="C37">
        <v>34.366766352777404</v>
      </c>
      <c r="D37">
        <v>38.606921843684191</v>
      </c>
      <c r="E37">
        <v>50.316120948450553</v>
      </c>
      <c r="F37">
        <v>29.508081897112987</v>
      </c>
    </row>
    <row r="38" spans="1:6" x14ac:dyDescent="0.2">
      <c r="A38">
        <v>4</v>
      </c>
      <c r="B38">
        <v>51.873206889546914</v>
      </c>
      <c r="C38">
        <v>50.986151020921398</v>
      </c>
      <c r="D38">
        <v>51.488882783085685</v>
      </c>
      <c r="E38">
        <v>52.809878222112935</v>
      </c>
      <c r="F38">
        <v>50.397683975701433</v>
      </c>
    </row>
    <row r="39" spans="1:6" x14ac:dyDescent="0.2">
      <c r="A39">
        <v>4.5</v>
      </c>
      <c r="B39">
        <v>72.722116186676729</v>
      </c>
      <c r="C39">
        <v>73.182968178510166</v>
      </c>
      <c r="D39">
        <v>72.932846219321277</v>
      </c>
      <c r="E39">
        <v>72.128234449500255</v>
      </c>
      <c r="F39">
        <v>73.436151634896476</v>
      </c>
    </row>
    <row r="40" spans="1:6" x14ac:dyDescent="0.2">
      <c r="A40">
        <v>4.5</v>
      </c>
      <c r="B40">
        <v>125.64475087739233</v>
      </c>
      <c r="C40">
        <v>114.08433560155714</v>
      </c>
      <c r="D40">
        <v>120.56600845490358</v>
      </c>
      <c r="E40">
        <v>138.62791626742546</v>
      </c>
      <c r="F40">
        <v>106.84153472771278</v>
      </c>
    </row>
    <row r="41" spans="1:6" x14ac:dyDescent="0.2">
      <c r="A41">
        <v>5</v>
      </c>
      <c r="B41">
        <v>8.802132769602018</v>
      </c>
      <c r="C41">
        <v>13.696784743884926</v>
      </c>
      <c r="D41">
        <v>10.958621406884529</v>
      </c>
      <c r="E41">
        <v>3.1906133961206367</v>
      </c>
      <c r="F41">
        <v>16.697554318349809</v>
      </c>
    </row>
    <row r="42" spans="1:6" x14ac:dyDescent="0.2">
      <c r="A42">
        <v>5</v>
      </c>
      <c r="B42">
        <v>42.224041600602924</v>
      </c>
      <c r="C42">
        <v>41.393115841086136</v>
      </c>
      <c r="D42">
        <v>41.863473515915302</v>
      </c>
      <c r="E42">
        <v>43.124913910707797</v>
      </c>
      <c r="F42">
        <v>40.860387868508475</v>
      </c>
    </row>
    <row r="43" spans="1:6" x14ac:dyDescent="0.2">
      <c r="A43">
        <v>5</v>
      </c>
      <c r="B43">
        <v>42.224041600602924</v>
      </c>
      <c r="C43">
        <v>41.393115841086136</v>
      </c>
      <c r="D43">
        <v>41.863473515915302</v>
      </c>
      <c r="E43">
        <v>43.124913910707797</v>
      </c>
      <c r="F43">
        <v>40.860387868508475</v>
      </c>
    </row>
    <row r="44" spans="1:6" x14ac:dyDescent="0.2">
      <c r="A44">
        <v>5</v>
      </c>
      <c r="B44">
        <v>42.224041600602924</v>
      </c>
      <c r="C44">
        <v>41.393115841086136</v>
      </c>
      <c r="D44">
        <v>41.863473515915302</v>
      </c>
      <c r="E44">
        <v>43.124913910707797</v>
      </c>
      <c r="F44">
        <v>40.860387868508475</v>
      </c>
    </row>
    <row r="45" spans="1:6" x14ac:dyDescent="0.2">
      <c r="A45">
        <v>5.5</v>
      </c>
      <c r="B45">
        <v>67.001779093614928</v>
      </c>
      <c r="C45">
        <v>66.23101377859858</v>
      </c>
      <c r="D45">
        <v>66.669887879120608</v>
      </c>
      <c r="E45">
        <v>67.820199250652479</v>
      </c>
      <c r="F45">
        <v>65.732910648325444</v>
      </c>
    </row>
    <row r="46" spans="1:6" x14ac:dyDescent="0.2">
      <c r="A46">
        <v>5.5</v>
      </c>
      <c r="B46">
        <v>71.877989906899572</v>
      </c>
      <c r="C46">
        <v>71.280739542738857</v>
      </c>
      <c r="D46">
        <v>71.622889152168909</v>
      </c>
      <c r="E46">
        <v>72.492458716594854</v>
      </c>
      <c r="F46">
        <v>70.886174259898127</v>
      </c>
    </row>
    <row r="47" spans="1:6" x14ac:dyDescent="0.2">
      <c r="A47">
        <v>6</v>
      </c>
      <c r="B47">
        <v>68.438712870061664</v>
      </c>
      <c r="C47">
        <v>67.705307604181499</v>
      </c>
      <c r="D47">
        <v>68.123357667853455</v>
      </c>
      <c r="E47">
        <v>69.21847312073163</v>
      </c>
      <c r="F47">
        <v>67.236512887120242</v>
      </c>
    </row>
    <row r="48" spans="1:6" x14ac:dyDescent="0.2">
      <c r="A48">
        <v>6</v>
      </c>
      <c r="B48">
        <v>59.264281021622281</v>
      </c>
      <c r="C48">
        <v>61.020054339741357</v>
      </c>
      <c r="D48">
        <v>60.043583465797823</v>
      </c>
      <c r="E48">
        <v>57.163869107161808</v>
      </c>
      <c r="F48">
        <v>62.043543858327695</v>
      </c>
    </row>
    <row r="49" spans="1:6" x14ac:dyDescent="0.2">
      <c r="A49">
        <v>6.5</v>
      </c>
      <c r="B49">
        <v>68.830102112323885</v>
      </c>
      <c r="C49">
        <v>69.76734097758667</v>
      </c>
      <c r="D49">
        <v>69.249962398325891</v>
      </c>
      <c r="E49">
        <v>67.66282175882283</v>
      </c>
      <c r="F49">
        <v>70.292328201453429</v>
      </c>
    </row>
    <row r="50" spans="1:6" x14ac:dyDescent="0.2">
      <c r="A50">
        <v>7.1</v>
      </c>
      <c r="B50">
        <v>182.25827608310783</v>
      </c>
      <c r="C50">
        <v>168.21198990060964</v>
      </c>
      <c r="D50">
        <v>176.09057457224054</v>
      </c>
      <c r="E50">
        <v>198.67968596204818</v>
      </c>
      <c r="F50">
        <v>159.93673060720795</v>
      </c>
    </row>
    <row r="51" spans="1:6" x14ac:dyDescent="0.2">
      <c r="A51">
        <v>8</v>
      </c>
      <c r="B51">
        <v>212.61974001938302</v>
      </c>
      <c r="C51">
        <v>197.25706360420511</v>
      </c>
      <c r="D51">
        <v>205.8753254954058</v>
      </c>
      <c r="E51">
        <v>230.73238444213334</v>
      </c>
      <c r="F51">
        <v>188.36189432185353</v>
      </c>
    </row>
    <row r="52" spans="1:6" x14ac:dyDescent="0.2">
      <c r="A52">
        <v>8.73</v>
      </c>
      <c r="B52">
        <v>59.299317920366335</v>
      </c>
      <c r="C52">
        <v>61.058008584489684</v>
      </c>
      <c r="D52">
        <v>60.079711889378778</v>
      </c>
      <c r="E52">
        <v>57.126438427149466</v>
      </c>
      <c r="F52">
        <v>62.032749129716237</v>
      </c>
    </row>
    <row r="53" spans="1:6" x14ac:dyDescent="0.2">
      <c r="A53">
        <v>8.9499999999999993</v>
      </c>
      <c r="B53">
        <v>266.4590686899993</v>
      </c>
      <c r="C53">
        <v>248.78825654871275</v>
      </c>
      <c r="D53">
        <v>258.70343738709215</v>
      </c>
      <c r="E53">
        <v>287.47287841732367</v>
      </c>
      <c r="F53">
        <v>238.68901901458054</v>
      </c>
    </row>
    <row r="54" spans="1:6" x14ac:dyDescent="0.2">
      <c r="A54">
        <v>10.5</v>
      </c>
      <c r="B54">
        <v>112.37192912104757</v>
      </c>
      <c r="C54">
        <v>101.54854658645098</v>
      </c>
      <c r="D54">
        <v>107.6169550373934</v>
      </c>
      <c r="E54">
        <v>125.45112257014391</v>
      </c>
      <c r="F54">
        <v>95.518048038534531</v>
      </c>
    </row>
    <row r="55" spans="1:6" x14ac:dyDescent="0.2">
      <c r="A55">
        <v>11</v>
      </c>
      <c r="B55">
        <v>45.624529713162858</v>
      </c>
      <c r="C55">
        <v>48.331454315966454</v>
      </c>
      <c r="D55">
        <v>46.820928806153077</v>
      </c>
      <c r="E55">
        <v>42.265540068574055</v>
      </c>
      <c r="F55">
        <v>49.801636231023153</v>
      </c>
    </row>
    <row r="56" spans="1:6" x14ac:dyDescent="0.2">
      <c r="A56">
        <v>14.15</v>
      </c>
      <c r="B56">
        <v>304.92051694946127</v>
      </c>
      <c r="C56">
        <v>285.7269981281267</v>
      </c>
      <c r="D56">
        <v>296.49821954949908</v>
      </c>
      <c r="E56">
        <v>328.56185868309421</v>
      </c>
      <c r="F56">
        <v>275.43960717043717</v>
      </c>
    </row>
    <row r="57" spans="1:6" x14ac:dyDescent="0.2">
      <c r="A57">
        <v>14.5</v>
      </c>
      <c r="B57">
        <v>29.542216844866303</v>
      </c>
      <c r="C57">
        <v>22.707230412568745</v>
      </c>
      <c r="D57">
        <v>26.535673157835468</v>
      </c>
      <c r="E57">
        <v>38.051435446090416</v>
      </c>
      <c r="F57">
        <v>19.080020958718915</v>
      </c>
    </row>
  </sheetData>
  <sortState xmlns:xlrd2="http://schemas.microsoft.com/office/spreadsheetml/2017/richdata2" ref="A3:F57">
    <sortCondition ref="A3:A5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34B-5D44-544B-AD8C-B93D33C55F95}">
  <dimension ref="A1:N57"/>
  <sheetViews>
    <sheetView workbookViewId="0">
      <selection activeCell="U9" sqref="U9"/>
    </sheetView>
  </sheetViews>
  <sheetFormatPr baseColWidth="10" defaultRowHeight="16" x14ac:dyDescent="0.2"/>
  <sheetData>
    <row r="1" spans="1:14" x14ac:dyDescent="0.2"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14" x14ac:dyDescent="0.2">
      <c r="A2" s="13" t="s">
        <v>64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M2" s="13"/>
      <c r="N2" s="13"/>
    </row>
    <row r="3" spans="1:14" x14ac:dyDescent="0.2">
      <c r="A3" s="1">
        <v>0.11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M3" s="1"/>
      <c r="N3" s="1"/>
    </row>
    <row r="4" spans="1:14" x14ac:dyDescent="0.2">
      <c r="A4" s="1">
        <v>0.15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M4" s="1"/>
      <c r="N4" s="1"/>
    </row>
    <row r="5" spans="1:14" x14ac:dyDescent="0.2">
      <c r="A5" s="1">
        <v>0.192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M5" s="1"/>
      <c r="N5" s="1"/>
    </row>
    <row r="6" spans="1:14" x14ac:dyDescent="0.2">
      <c r="A6" s="1">
        <v>0.80600000000000005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M6" s="1"/>
      <c r="N6" s="1"/>
    </row>
    <row r="7" spans="1:14" x14ac:dyDescent="0.2">
      <c r="A7" s="1">
        <v>1.05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M7" s="1"/>
      <c r="N7" s="1"/>
    </row>
    <row r="8" spans="1:14" x14ac:dyDescent="0.2">
      <c r="A8" s="1">
        <v>0.84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M8" s="1"/>
      <c r="N8" s="1"/>
    </row>
    <row r="9" spans="1:14" x14ac:dyDescent="0.2">
      <c r="A9">
        <v>1.4</v>
      </c>
      <c r="B9">
        <v>28.559255040262762</v>
      </c>
      <c r="C9">
        <v>27.799334342713539</v>
      </c>
      <c r="D9">
        <v>28.229214789084789</v>
      </c>
      <c r="E9">
        <v>29.183809984170395</v>
      </c>
      <c r="F9">
        <v>27.126781776252137</v>
      </c>
    </row>
    <row r="10" spans="1:14" x14ac:dyDescent="0.2">
      <c r="A10" s="1">
        <v>1.39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M10" s="1"/>
      <c r="N10" s="1"/>
    </row>
    <row r="11" spans="1:14" x14ac:dyDescent="0.2">
      <c r="A11">
        <v>1.4</v>
      </c>
      <c r="B11">
        <v>29.460309021171746</v>
      </c>
      <c r="C11">
        <v>28.695011228366788</v>
      </c>
      <c r="D11">
        <v>29.127944792138887</v>
      </c>
      <c r="E11">
        <v>30.105098946633465</v>
      </c>
      <c r="F11">
        <v>28.037599538933705</v>
      </c>
    </row>
    <row r="12" spans="1:14" x14ac:dyDescent="0.2">
      <c r="A12">
        <v>1.6</v>
      </c>
      <c r="B12">
        <v>67.093213439027963</v>
      </c>
      <c r="C12">
        <v>68.103098392308709</v>
      </c>
      <c r="D12">
        <v>67.54615467789381</v>
      </c>
      <c r="E12">
        <v>66.105576569687628</v>
      </c>
      <c r="F12">
        <v>68.850230447815221</v>
      </c>
    </row>
    <row r="13" spans="1:14" x14ac:dyDescent="0.2">
      <c r="A13">
        <v>1.6</v>
      </c>
      <c r="B13">
        <v>72.513431499140466</v>
      </c>
      <c r="C13">
        <v>71.982287561258033</v>
      </c>
      <c r="D13">
        <v>72.288349651550021</v>
      </c>
      <c r="E13">
        <v>72.949532667808867</v>
      </c>
      <c r="F13">
        <v>71.518206461899169</v>
      </c>
    </row>
    <row r="14" spans="1:14" x14ac:dyDescent="0.2">
      <c r="A14">
        <v>1.6</v>
      </c>
      <c r="B14">
        <v>14.289331383501006</v>
      </c>
      <c r="C14">
        <v>18.944559683061421</v>
      </c>
      <c r="D14">
        <v>16.342067220405529</v>
      </c>
      <c r="E14">
        <v>9.8409498783092353</v>
      </c>
      <c r="F14">
        <v>22.49051494738945</v>
      </c>
    </row>
    <row r="15" spans="1:14" x14ac:dyDescent="0.2">
      <c r="A15">
        <v>1.5</v>
      </c>
      <c r="B15">
        <v>62.289266664922799</v>
      </c>
      <c r="C15">
        <v>61.400947871954195</v>
      </c>
      <c r="D15">
        <v>61.90589180430954</v>
      </c>
      <c r="E15">
        <v>63.079967757011431</v>
      </c>
      <c r="F15">
        <v>60.676882862672713</v>
      </c>
    </row>
    <row r="16" spans="1:14" x14ac:dyDescent="0.2">
      <c r="A16">
        <v>1.6</v>
      </c>
      <c r="B16">
        <v>60.123418168731533</v>
      </c>
      <c r="C16">
        <v>59.213340400064823</v>
      </c>
      <c r="D16">
        <v>59.730252341934843</v>
      </c>
      <c r="E16">
        <v>60.936352159658625</v>
      </c>
      <c r="F16">
        <v>58.473855377182524</v>
      </c>
    </row>
    <row r="17" spans="1:6" x14ac:dyDescent="0.2">
      <c r="A17">
        <v>1.7</v>
      </c>
      <c r="B17">
        <v>40.503337824359164</v>
      </c>
      <c r="C17">
        <v>39.633476852358335</v>
      </c>
      <c r="D17">
        <v>40.125927021592439</v>
      </c>
      <c r="E17">
        <v>41.291935670598718</v>
      </c>
      <c r="F17">
        <v>38.936034070719352</v>
      </c>
    </row>
    <row r="18" spans="1:6" x14ac:dyDescent="0.2">
      <c r="A18">
        <v>1.6</v>
      </c>
      <c r="B18">
        <v>30.846951130485344</v>
      </c>
      <c r="C18">
        <v>23.740651003334804</v>
      </c>
      <c r="D18">
        <v>27.719455751850898</v>
      </c>
      <c r="E18">
        <v>37.765077532531585</v>
      </c>
      <c r="F18">
        <v>18.41256491138763</v>
      </c>
    </row>
    <row r="19" spans="1:6" x14ac:dyDescent="0.2">
      <c r="A19">
        <v>1.7</v>
      </c>
      <c r="B19">
        <v>63.073744055996251</v>
      </c>
      <c r="C19">
        <v>62.200584073073522</v>
      </c>
      <c r="D19">
        <v>62.697036524829045</v>
      </c>
      <c r="E19">
        <v>63.867735471574747</v>
      </c>
      <c r="F19">
        <v>61.503451315677665</v>
      </c>
    </row>
    <row r="20" spans="1:6" x14ac:dyDescent="0.2">
      <c r="A20">
        <v>1.8</v>
      </c>
      <c r="B20">
        <v>58.490930835669815</v>
      </c>
      <c r="C20">
        <v>57.575586062455564</v>
      </c>
      <c r="D20">
        <v>58.095209136095377</v>
      </c>
      <c r="E20">
        <v>59.329311076029626</v>
      </c>
      <c r="F20">
        <v>56.849339580895389</v>
      </c>
    </row>
    <row r="21" spans="1:6" x14ac:dyDescent="0.2">
      <c r="A21">
        <v>1.8</v>
      </c>
      <c r="B21">
        <v>71.401984585789151</v>
      </c>
      <c r="C21">
        <v>71.945579467799888</v>
      </c>
      <c r="D21">
        <v>71.649772006627032</v>
      </c>
      <c r="E21">
        <v>70.809489081495329</v>
      </c>
      <c r="F21">
        <v>72.305200625731274</v>
      </c>
    </row>
    <row r="22" spans="1:6" x14ac:dyDescent="0.2">
      <c r="A22">
        <v>1.9</v>
      </c>
      <c r="B22">
        <v>67.378769446298008</v>
      </c>
      <c r="C22">
        <v>66.594725798289161</v>
      </c>
      <c r="D22">
        <v>67.041602033351921</v>
      </c>
      <c r="E22">
        <v>68.105010697114892</v>
      </c>
      <c r="F22">
        <v>65.983882700110115</v>
      </c>
    </row>
    <row r="23" spans="1:6" x14ac:dyDescent="0.2">
      <c r="A23">
        <v>2.2000000000000002</v>
      </c>
      <c r="B23">
        <v>69.271892876340274</v>
      </c>
      <c r="C23">
        <v>68.548313290226844</v>
      </c>
      <c r="D23">
        <v>68.961520667767772</v>
      </c>
      <c r="E23">
        <v>69.935980462207013</v>
      </c>
      <c r="F23">
        <v>67.98033772273341</v>
      </c>
    </row>
    <row r="24" spans="1:6" x14ac:dyDescent="0.2">
      <c r="A24">
        <v>1.9</v>
      </c>
      <c r="B24">
        <v>44.464029681913061</v>
      </c>
      <c r="C24">
        <v>36.685048076392576</v>
      </c>
      <c r="D24">
        <v>41.041870802191795</v>
      </c>
      <c r="E24">
        <v>52.328795581901012</v>
      </c>
      <c r="F24">
        <v>31.072251159844669</v>
      </c>
    </row>
    <row r="25" spans="1:6" x14ac:dyDescent="0.2">
      <c r="A25">
        <v>2</v>
      </c>
      <c r="B25">
        <v>67.346999709937407</v>
      </c>
      <c r="C25">
        <v>66.565295568224187</v>
      </c>
      <c r="D25">
        <v>67.010776533882918</v>
      </c>
      <c r="E25">
        <v>68.085483250081708</v>
      </c>
      <c r="F25">
        <v>65.972925030342594</v>
      </c>
    </row>
    <row r="26" spans="1:6" x14ac:dyDescent="0.2">
      <c r="A26">
        <v>2.1</v>
      </c>
      <c r="B26">
        <v>57.027407204133411</v>
      </c>
      <c r="C26">
        <v>58.934218220418614</v>
      </c>
      <c r="D26">
        <v>57.873639073140779</v>
      </c>
      <c r="E26">
        <v>54.988482301517642</v>
      </c>
      <c r="F26">
        <v>60.228636434766614</v>
      </c>
    </row>
    <row r="27" spans="1:6" x14ac:dyDescent="0.2">
      <c r="A27">
        <v>2.2999999999999998</v>
      </c>
      <c r="B27">
        <v>17.741882909798164</v>
      </c>
      <c r="C27">
        <v>22.170594291716171</v>
      </c>
      <c r="D27">
        <v>19.694681325842886</v>
      </c>
      <c r="E27">
        <v>13.109299868525365</v>
      </c>
      <c r="F27">
        <v>25.240791803835922</v>
      </c>
    </row>
    <row r="28" spans="1:6" x14ac:dyDescent="0.2">
      <c r="A28">
        <v>2.8</v>
      </c>
      <c r="B28">
        <v>74.606571804719124</v>
      </c>
      <c r="C28">
        <v>74.457704075100679</v>
      </c>
      <c r="D28">
        <v>74.549532051741707</v>
      </c>
      <c r="E28">
        <v>74.692208402868275</v>
      </c>
      <c r="F28">
        <v>74.311067141892323</v>
      </c>
    </row>
    <row r="29" spans="1:6" x14ac:dyDescent="0.2">
      <c r="A29">
        <v>2.2999999999999998</v>
      </c>
      <c r="B29">
        <v>74.096446008259832</v>
      </c>
      <c r="C29">
        <v>74.241306318080788</v>
      </c>
      <c r="D29">
        <v>74.168574170380225</v>
      </c>
      <c r="E29">
        <v>73.873859566191072</v>
      </c>
      <c r="F29">
        <v>74.299348568664797</v>
      </c>
    </row>
    <row r="30" spans="1:6" x14ac:dyDescent="0.2">
      <c r="A30">
        <v>2.2999999999999998</v>
      </c>
      <c r="B30">
        <v>57.897287444220844</v>
      </c>
      <c r="C30">
        <v>59.742180276501536</v>
      </c>
      <c r="D30">
        <v>58.716200693941957</v>
      </c>
      <c r="E30">
        <v>55.873094139610608</v>
      </c>
      <c r="F30">
        <v>60.95738933956217</v>
      </c>
    </row>
    <row r="31" spans="1:6" x14ac:dyDescent="0.2">
      <c r="A31">
        <v>2.4</v>
      </c>
      <c r="B31">
        <v>43.035399785091286</v>
      </c>
      <c r="C31">
        <v>45.919308353857573</v>
      </c>
      <c r="D31">
        <v>44.310322594788047</v>
      </c>
      <c r="E31">
        <v>39.915073549215627</v>
      </c>
      <c r="F31">
        <v>47.844009334755398</v>
      </c>
    </row>
    <row r="32" spans="1:6" x14ac:dyDescent="0.2">
      <c r="A32">
        <v>2.6</v>
      </c>
      <c r="B32">
        <v>73.396353594602886</v>
      </c>
      <c r="C32">
        <v>73.698957541144551</v>
      </c>
      <c r="D32">
        <v>73.537805027397511</v>
      </c>
      <c r="E32">
        <v>73.004073154433058</v>
      </c>
      <c r="F32">
        <v>73.863784233129678</v>
      </c>
    </row>
    <row r="33" spans="1:6" x14ac:dyDescent="0.2">
      <c r="A33">
        <v>2.4</v>
      </c>
      <c r="B33">
        <v>74.201753276722897</v>
      </c>
      <c r="C33">
        <v>74.336837143381658</v>
      </c>
      <c r="D33">
        <v>74.269521418821796</v>
      </c>
      <c r="E33">
        <v>73.986324405541893</v>
      </c>
      <c r="F33">
        <v>74.387847363378242</v>
      </c>
    </row>
    <row r="34" spans="1:6" x14ac:dyDescent="0.2">
      <c r="A34">
        <v>2.5</v>
      </c>
      <c r="B34">
        <v>57.803137746024767</v>
      </c>
      <c r="C34">
        <v>59.657328542072079</v>
      </c>
      <c r="D34">
        <v>58.626065081671427</v>
      </c>
      <c r="E34">
        <v>55.748202184927521</v>
      </c>
      <c r="F34">
        <v>60.860904378580607</v>
      </c>
    </row>
    <row r="35" spans="1:6" x14ac:dyDescent="0.2">
      <c r="A35">
        <v>2.9</v>
      </c>
      <c r="B35">
        <v>73.670521162752465</v>
      </c>
      <c r="C35">
        <v>73.223567665915198</v>
      </c>
      <c r="D35">
        <v>73.48195935729683</v>
      </c>
      <c r="E35">
        <v>74.087071274755502</v>
      </c>
      <c r="F35">
        <v>72.894332852374973</v>
      </c>
    </row>
    <row r="36" spans="1:6" x14ac:dyDescent="0.2">
      <c r="A36">
        <v>2.8</v>
      </c>
      <c r="B36">
        <v>71.956709690211468</v>
      </c>
      <c r="C36">
        <v>71.365172894815956</v>
      </c>
      <c r="D36">
        <v>71.704319000013115</v>
      </c>
      <c r="E36">
        <v>72.538917288176194</v>
      </c>
      <c r="F36">
        <v>70.948240236809013</v>
      </c>
    </row>
    <row r="37" spans="1:6" x14ac:dyDescent="0.2">
      <c r="A37">
        <v>3</v>
      </c>
      <c r="B37">
        <v>41.936658430663286</v>
      </c>
      <c r="C37">
        <v>34.366766352777404</v>
      </c>
      <c r="D37">
        <v>38.606921843684191</v>
      </c>
      <c r="E37">
        <v>50.316120948450553</v>
      </c>
      <c r="F37">
        <v>29.508081897112987</v>
      </c>
    </row>
    <row r="38" spans="1:6" x14ac:dyDescent="0.2">
      <c r="A38">
        <v>3</v>
      </c>
      <c r="B38">
        <v>51.873206889546914</v>
      </c>
      <c r="C38">
        <v>50.986151020921398</v>
      </c>
      <c r="D38">
        <v>51.488882783085685</v>
      </c>
      <c r="E38">
        <v>52.809878222112935</v>
      </c>
      <c r="F38">
        <v>50.397683975701433</v>
      </c>
    </row>
    <row r="39" spans="1:6" x14ac:dyDescent="0.2">
      <c r="A39">
        <v>3</v>
      </c>
      <c r="B39">
        <v>72.722116186676729</v>
      </c>
      <c r="C39">
        <v>73.182968178510166</v>
      </c>
      <c r="D39">
        <v>72.932846219321277</v>
      </c>
      <c r="E39">
        <v>72.128234449500255</v>
      </c>
      <c r="F39">
        <v>73.436151634896476</v>
      </c>
    </row>
    <row r="40" spans="1:6" x14ac:dyDescent="0.2">
      <c r="A40">
        <v>3.2</v>
      </c>
      <c r="B40">
        <v>125.64475087739233</v>
      </c>
      <c r="C40">
        <v>114.08433560155714</v>
      </c>
      <c r="D40">
        <v>120.56600845490358</v>
      </c>
      <c r="E40">
        <v>138.62791626742546</v>
      </c>
      <c r="F40">
        <v>106.84153472771278</v>
      </c>
    </row>
    <row r="41" spans="1:6" x14ac:dyDescent="0.2">
      <c r="A41">
        <v>3.2</v>
      </c>
      <c r="B41">
        <v>8.802132769602018</v>
      </c>
      <c r="C41">
        <v>13.696784743884926</v>
      </c>
      <c r="D41">
        <v>10.958621406884529</v>
      </c>
      <c r="E41">
        <v>3.1906133961206367</v>
      </c>
      <c r="F41">
        <v>16.697554318349809</v>
      </c>
    </row>
    <row r="42" spans="1:6" x14ac:dyDescent="0.2">
      <c r="A42">
        <v>4.3</v>
      </c>
      <c r="B42">
        <v>42.224041600602924</v>
      </c>
      <c r="C42">
        <v>41.393115841086136</v>
      </c>
      <c r="D42">
        <v>41.863473515915302</v>
      </c>
      <c r="E42">
        <v>43.124913910707797</v>
      </c>
      <c r="F42">
        <v>40.860387868508475</v>
      </c>
    </row>
    <row r="43" spans="1:6" x14ac:dyDescent="0.2">
      <c r="A43">
        <v>4.3</v>
      </c>
      <c r="B43">
        <v>42.224041600602924</v>
      </c>
      <c r="C43">
        <v>41.393115841086136</v>
      </c>
      <c r="D43">
        <v>41.863473515915302</v>
      </c>
      <c r="E43">
        <v>43.124913910707797</v>
      </c>
      <c r="F43">
        <v>40.860387868508475</v>
      </c>
    </row>
    <row r="44" spans="1:6" x14ac:dyDescent="0.2">
      <c r="A44">
        <v>5</v>
      </c>
      <c r="B44">
        <v>42.224041600602924</v>
      </c>
      <c r="C44">
        <v>41.393115841086136</v>
      </c>
      <c r="D44">
        <v>41.863473515915302</v>
      </c>
      <c r="E44">
        <v>43.124913910707797</v>
      </c>
      <c r="F44">
        <v>40.860387868508475</v>
      </c>
    </row>
    <row r="45" spans="1:6" x14ac:dyDescent="0.2">
      <c r="A45">
        <v>3.4</v>
      </c>
      <c r="B45">
        <v>67.001779093614928</v>
      </c>
      <c r="C45">
        <v>66.23101377859858</v>
      </c>
      <c r="D45">
        <v>66.669887879120608</v>
      </c>
      <c r="E45">
        <v>67.820199250652479</v>
      </c>
      <c r="F45">
        <v>65.732910648325444</v>
      </c>
    </row>
    <row r="46" spans="1:6" x14ac:dyDescent="0.2">
      <c r="A46">
        <v>3.4</v>
      </c>
      <c r="B46">
        <v>71.877989906899572</v>
      </c>
      <c r="C46">
        <v>71.280739542738857</v>
      </c>
      <c r="D46">
        <v>71.622889152168909</v>
      </c>
      <c r="E46">
        <v>72.492458716594854</v>
      </c>
      <c r="F46">
        <v>70.886174259898127</v>
      </c>
    </row>
    <row r="47" spans="1:6" x14ac:dyDescent="0.2">
      <c r="A47">
        <v>3.4</v>
      </c>
      <c r="B47">
        <v>68.438712870061664</v>
      </c>
      <c r="C47">
        <v>67.705307604181499</v>
      </c>
      <c r="D47">
        <v>68.123357667853455</v>
      </c>
      <c r="E47">
        <v>69.21847312073163</v>
      </c>
      <c r="F47">
        <v>67.236512887120242</v>
      </c>
    </row>
    <row r="48" spans="1:6" x14ac:dyDescent="0.2">
      <c r="A48">
        <v>3.4</v>
      </c>
      <c r="B48">
        <v>59.264281021622281</v>
      </c>
      <c r="C48">
        <v>61.020054339741357</v>
      </c>
      <c r="D48">
        <v>60.043583465797823</v>
      </c>
      <c r="E48">
        <v>57.163869107161808</v>
      </c>
      <c r="F48">
        <v>62.043543858327695</v>
      </c>
    </row>
    <row r="49" spans="1:14" x14ac:dyDescent="0.2">
      <c r="A49">
        <v>3.7</v>
      </c>
      <c r="B49">
        <v>68.830102112323885</v>
      </c>
      <c r="C49">
        <v>69.76734097758667</v>
      </c>
      <c r="D49">
        <v>69.249962398325891</v>
      </c>
      <c r="E49">
        <v>67.66282175882283</v>
      </c>
      <c r="F49">
        <v>70.292328201453429</v>
      </c>
    </row>
    <row r="50" spans="1:14" x14ac:dyDescent="0.2">
      <c r="A50">
        <v>3.6</v>
      </c>
      <c r="B50">
        <v>182.25827608310783</v>
      </c>
      <c r="C50">
        <v>168.21198990060964</v>
      </c>
      <c r="D50">
        <v>176.09057457224054</v>
      </c>
      <c r="E50">
        <v>198.67968596204818</v>
      </c>
      <c r="F50">
        <v>159.93673060720795</v>
      </c>
    </row>
    <row r="51" spans="1:14" x14ac:dyDescent="0.2">
      <c r="A51">
        <v>3.6</v>
      </c>
      <c r="B51">
        <v>212.61974001938302</v>
      </c>
      <c r="C51">
        <v>197.25706360420511</v>
      </c>
      <c r="D51">
        <v>205.8753254954058</v>
      </c>
      <c r="E51">
        <v>230.73238444213334</v>
      </c>
      <c r="F51">
        <v>188.36189432185353</v>
      </c>
    </row>
    <row r="52" spans="1:14" x14ac:dyDescent="0.2">
      <c r="A52">
        <v>4.0999999999999996</v>
      </c>
      <c r="B52">
        <v>59.299317920366335</v>
      </c>
      <c r="C52">
        <v>61.058008584489684</v>
      </c>
      <c r="D52">
        <v>60.079711889378778</v>
      </c>
      <c r="E52">
        <v>57.126438427149466</v>
      </c>
      <c r="F52">
        <v>62.032749129716237</v>
      </c>
    </row>
    <row r="53" spans="1:14" x14ac:dyDescent="0.2">
      <c r="A53">
        <v>4.0999999999999996</v>
      </c>
      <c r="B53">
        <v>266.4590686899993</v>
      </c>
      <c r="C53">
        <v>248.78825654871275</v>
      </c>
      <c r="D53">
        <v>258.70343738709215</v>
      </c>
      <c r="E53">
        <v>287.47287841732367</v>
      </c>
      <c r="F53">
        <v>238.68901901458054</v>
      </c>
    </row>
    <row r="54" spans="1:14" x14ac:dyDescent="0.2">
      <c r="A54">
        <v>4.3</v>
      </c>
      <c r="B54">
        <v>112.37192912104757</v>
      </c>
      <c r="C54">
        <v>101.54854658645098</v>
      </c>
      <c r="D54">
        <v>107.6169550373934</v>
      </c>
      <c r="E54">
        <v>125.45112257014391</v>
      </c>
      <c r="F54">
        <v>95.518048038534531</v>
      </c>
    </row>
    <row r="55" spans="1:14" x14ac:dyDescent="0.2">
      <c r="A55">
        <v>3.5</v>
      </c>
      <c r="B55">
        <v>45.624529713162858</v>
      </c>
      <c r="C55">
        <v>48.331454315966454</v>
      </c>
      <c r="D55">
        <v>46.820928806153077</v>
      </c>
      <c r="E55">
        <v>42.265540068574055</v>
      </c>
      <c r="F55">
        <v>49.801636231023153</v>
      </c>
    </row>
    <row r="56" spans="1:14" x14ac:dyDescent="0.2">
      <c r="A56">
        <v>4.3</v>
      </c>
      <c r="B56">
        <v>304.92051694946127</v>
      </c>
      <c r="C56">
        <v>285.7269981281267</v>
      </c>
      <c r="D56">
        <v>296.49821954949908</v>
      </c>
      <c r="E56">
        <v>328.56185868309421</v>
      </c>
      <c r="F56">
        <v>275.43960717043717</v>
      </c>
    </row>
    <row r="57" spans="1:14" x14ac:dyDescent="0.2">
      <c r="A57" s="36">
        <v>5</v>
      </c>
      <c r="B57">
        <v>29.542216844866303</v>
      </c>
      <c r="C57">
        <v>22.707230412568745</v>
      </c>
      <c r="D57">
        <v>26.535673157835468</v>
      </c>
      <c r="E57">
        <v>38.051435446090416</v>
      </c>
      <c r="F57">
        <v>19.080020958718915</v>
      </c>
      <c r="M57" s="36"/>
      <c r="N57" s="36"/>
    </row>
  </sheetData>
  <sortState xmlns:xlrd2="http://schemas.microsoft.com/office/spreadsheetml/2017/richdata2" ref="M3:N57">
    <sortCondition ref="N3:N5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34F0-1122-304F-8050-40F4C9B1DE1A}">
  <dimension ref="A1:M65"/>
  <sheetViews>
    <sheetView zoomScale="106" workbookViewId="0">
      <selection activeCell="G6" sqref="G6"/>
    </sheetView>
  </sheetViews>
  <sheetFormatPr baseColWidth="10" defaultRowHeight="16" x14ac:dyDescent="0.2"/>
  <sheetData>
    <row r="1" spans="1:13" x14ac:dyDescent="0.2"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13" x14ac:dyDescent="0.2">
      <c r="A2" s="13" t="s">
        <v>64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97</v>
      </c>
    </row>
    <row r="3" spans="1:13" x14ac:dyDescent="0.2">
      <c r="A3" s="1">
        <v>0.11</v>
      </c>
      <c r="B3">
        <v>0.43302114277626519</v>
      </c>
      <c r="C3">
        <v>0.44156475974964826</v>
      </c>
      <c r="D3">
        <v>0.43674371052509608</v>
      </c>
      <c r="E3">
        <v>0.43909090909090909</v>
      </c>
      <c r="F3">
        <v>0.46090909090909093</v>
      </c>
      <c r="G3">
        <f>AVERAGEA(B3:B11)</f>
        <v>0.2059465119641771</v>
      </c>
      <c r="H3">
        <f>AVERAGEA(C3:C11)</f>
        <v>0.21121465507184295</v>
      </c>
      <c r="I3">
        <f>AVERAGEA(D3:D11)</f>
        <v>0.20824191210792395</v>
      </c>
      <c r="J3">
        <f>AVERAGEA(E3:E11)</f>
        <v>0.21747401156715687</v>
      </c>
      <c r="K3">
        <f>AVERAGEA(F3:F11)</f>
        <v>0.23084465034221996</v>
      </c>
      <c r="M3">
        <f>AVERAGEA(G3:K3)</f>
        <v>0.21474434821066418</v>
      </c>
    </row>
    <row r="4" spans="1:13" x14ac:dyDescent="0.2">
      <c r="A4" s="1">
        <v>0.15</v>
      </c>
      <c r="B4">
        <v>0.49143287498732119</v>
      </c>
      <c r="C4">
        <v>0.49909630487717399</v>
      </c>
      <c r="D4">
        <v>0.49477193349641235</v>
      </c>
      <c r="E4">
        <v>0.496</v>
      </c>
      <c r="F4">
        <v>0.51533333333333331</v>
      </c>
    </row>
    <row r="5" spans="1:13" x14ac:dyDescent="0.2">
      <c r="A5" s="1">
        <v>0.192</v>
      </c>
      <c r="B5">
        <v>0.20805159847804133</v>
      </c>
      <c r="C5">
        <v>0.21998520714630351</v>
      </c>
      <c r="D5">
        <v>0.21325123077593536</v>
      </c>
      <c r="E5">
        <v>0.20937500000000006</v>
      </c>
      <c r="F5">
        <v>0.24062499999999995</v>
      </c>
      <c r="G5" t="s">
        <v>98</v>
      </c>
    </row>
    <row r="6" spans="1:13" x14ac:dyDescent="0.2">
      <c r="A6" s="1">
        <v>0.80600000000000005</v>
      </c>
      <c r="B6">
        <v>5.083080966088746E-2</v>
      </c>
      <c r="C6">
        <v>3.4996187563101376E-2</v>
      </c>
      <c r="D6">
        <v>4.3931453835388705E-2</v>
      </c>
      <c r="E6">
        <v>6.2038461543136476E-2</v>
      </c>
      <c r="F6">
        <v>1.9482630276404352E-2</v>
      </c>
      <c r="G6">
        <f>AVERAGEA(B12:B45)</f>
        <v>4.2363330212161071E-2</v>
      </c>
      <c r="H6">
        <f t="shared" ref="H6:K6" si="0">AVERAGEA(C12:C45)</f>
        <v>4.3535728595787561E-2</v>
      </c>
      <c r="I6">
        <f t="shared" si="0"/>
        <v>4.208234048766743E-2</v>
      </c>
      <c r="J6">
        <f t="shared" si="0"/>
        <v>4.4965495017207306E-2</v>
      </c>
      <c r="K6">
        <f t="shared" si="0"/>
        <v>4.7470827276449259E-2</v>
      </c>
      <c r="M6">
        <f>AVERAGEA(G6:K6)</f>
        <v>4.408354431785453E-2</v>
      </c>
    </row>
    <row r="7" spans="1:13" x14ac:dyDescent="0.2">
      <c r="A7" s="1">
        <v>0.84</v>
      </c>
      <c r="B7">
        <v>0.30275181332918222</v>
      </c>
      <c r="C7">
        <v>0.28312107690460975</v>
      </c>
      <c r="D7">
        <v>0.29419843991279759</v>
      </c>
      <c r="E7">
        <v>0.3183333333333333</v>
      </c>
      <c r="F7">
        <v>0.26547619047619048</v>
      </c>
    </row>
    <row r="8" spans="1:13" x14ac:dyDescent="0.2">
      <c r="A8" s="1">
        <v>1.05</v>
      </c>
      <c r="B8">
        <v>5.2849897460804506E-2</v>
      </c>
      <c r="C8">
        <v>6.7122189256690515E-2</v>
      </c>
      <c r="D8">
        <v>5.9068525157573409E-2</v>
      </c>
      <c r="E8">
        <v>4.1904761904761938E-2</v>
      </c>
      <c r="F8">
        <v>8.03809523809524E-2</v>
      </c>
    </row>
    <row r="9" spans="1:13" x14ac:dyDescent="0.2">
      <c r="A9" s="1">
        <v>1.39</v>
      </c>
      <c r="B9">
        <v>0.10466924798295504</v>
      </c>
      <c r="C9">
        <v>0.11816069111573828</v>
      </c>
      <c r="D9">
        <v>0.11054764951333114</v>
      </c>
      <c r="E9">
        <v>0.2033093525179856</v>
      </c>
      <c r="F9">
        <v>0.23525179856115105</v>
      </c>
      <c r="G9" t="s">
        <v>99</v>
      </c>
    </row>
    <row r="10" spans="1:13" x14ac:dyDescent="0.2">
      <c r="A10">
        <v>1.4</v>
      </c>
      <c r="B10">
        <v>0.13990623488331927</v>
      </c>
      <c r="C10">
        <v>0.1528667035087867</v>
      </c>
      <c r="D10">
        <v>0.14555328374625462</v>
      </c>
      <c r="E10">
        <v>0.12914285714285703</v>
      </c>
      <c r="F10">
        <v>0.16421428571428573</v>
      </c>
      <c r="G10">
        <f>AVERAGEA(B46:B57)</f>
        <v>0.128820592885104</v>
      </c>
      <c r="H10">
        <f t="shared" ref="H10:K10" si="1">AVERAGEA(C46:C57)</f>
        <v>0.12497115656777145</v>
      </c>
      <c r="I10">
        <f t="shared" si="1"/>
        <v>0.12680630900791304</v>
      </c>
      <c r="J10">
        <f t="shared" si="1"/>
        <v>0.13718692787269079</v>
      </c>
      <c r="K10">
        <f t="shared" si="1"/>
        <v>0.12482027865662439</v>
      </c>
      <c r="M10">
        <f>AVERAGEA(G10:K10)</f>
        <v>0.12852105299802075</v>
      </c>
    </row>
    <row r="11" spans="1:13" x14ac:dyDescent="0.2">
      <c r="A11">
        <v>1.4</v>
      </c>
      <c r="B11">
        <v>7.0004988118817904E-2</v>
      </c>
      <c r="C11">
        <v>8.4018775524534267E-2</v>
      </c>
      <c r="D11">
        <v>7.611098200852659E-2</v>
      </c>
      <c r="E11">
        <v>5.8071428571428524E-2</v>
      </c>
      <c r="F11">
        <v>9.5928571428571335E-2</v>
      </c>
    </row>
    <row r="12" spans="1:13" x14ac:dyDescent="0.2">
      <c r="A12">
        <v>1.5</v>
      </c>
      <c r="B12">
        <v>8.0427006542267129E-2</v>
      </c>
      <c r="C12">
        <v>6.4146409137286156E-2</v>
      </c>
      <c r="D12">
        <v>7.3333333333333403E-2</v>
      </c>
      <c r="E12">
        <v>9.5399999999999999E-2</v>
      </c>
      <c r="F12">
        <v>5.1266666666666648E-2</v>
      </c>
    </row>
    <row r="13" spans="1:13" x14ac:dyDescent="0.2">
      <c r="A13">
        <v>1.6</v>
      </c>
      <c r="B13">
        <v>1.2900318633375374E-2</v>
      </c>
      <c r="C13">
        <v>2.3627414337942798E-3</v>
      </c>
      <c r="D13">
        <v>6.2500000000000056E-3</v>
      </c>
      <c r="E13">
        <v>2.6937499999999948E-2</v>
      </c>
      <c r="F13">
        <v>1.4437500000000075E-2</v>
      </c>
    </row>
    <row r="14" spans="1:13" x14ac:dyDescent="0.2">
      <c r="A14">
        <v>1.6</v>
      </c>
      <c r="B14">
        <v>8.5468490187383395E-3</v>
      </c>
      <c r="C14">
        <v>6.6506100539341639E-3</v>
      </c>
      <c r="D14">
        <v>1.9251136127206026E-3</v>
      </c>
      <c r="E14">
        <v>2.2499999999999881E-2</v>
      </c>
      <c r="F14">
        <v>1.8687500000000024E-2</v>
      </c>
    </row>
    <row r="15" spans="1:13" x14ac:dyDescent="0.2">
      <c r="A15">
        <v>1.6</v>
      </c>
      <c r="B15">
        <v>3.1819447987762178E-2</v>
      </c>
      <c r="C15">
        <v>4.6408640674724805E-2</v>
      </c>
      <c r="D15">
        <v>3.8176153625100462E-2</v>
      </c>
      <c r="E15">
        <v>1.862500000000003E-2</v>
      </c>
      <c r="F15">
        <v>5.8125000000000121E-2</v>
      </c>
    </row>
    <row r="16" spans="1:13" x14ac:dyDescent="0.2">
      <c r="A16">
        <v>1.6</v>
      </c>
      <c r="B16">
        <v>7.9478693831253749E-2</v>
      </c>
      <c r="C16">
        <v>9.3349725097311015E-2</v>
      </c>
      <c r="D16">
        <v>8.552248696885742E-2</v>
      </c>
      <c r="E16">
        <v>6.7125000000000101E-2</v>
      </c>
      <c r="F16">
        <v>0.10468749999999999</v>
      </c>
    </row>
    <row r="17" spans="1:6" x14ac:dyDescent="0.2">
      <c r="A17">
        <v>1.6</v>
      </c>
      <c r="B17">
        <v>9.52204074332616E-2</v>
      </c>
      <c r="C17">
        <v>7.8716893160506868E-2</v>
      </c>
      <c r="D17">
        <v>8.8029606374936675E-2</v>
      </c>
      <c r="E17">
        <v>0.11074999999999988</v>
      </c>
      <c r="F17">
        <v>6.5937499999999954E-2</v>
      </c>
    </row>
    <row r="18" spans="1:6" x14ac:dyDescent="0.2">
      <c r="A18">
        <v>1.7</v>
      </c>
      <c r="B18">
        <v>3.0795677584246291E-2</v>
      </c>
      <c r="C18">
        <v>1.5262958268712426E-2</v>
      </c>
      <c r="D18">
        <v>2.4027864823469892E-2</v>
      </c>
      <c r="E18">
        <v>4.5411764705882318E-2</v>
      </c>
      <c r="F18">
        <v>3.2352941176470944E-3</v>
      </c>
    </row>
    <row r="19" spans="1:6" x14ac:dyDescent="0.2">
      <c r="A19">
        <v>1.7</v>
      </c>
      <c r="B19">
        <v>4.6682053050940746E-2</v>
      </c>
      <c r="C19">
        <v>6.1047286055335714E-2</v>
      </c>
      <c r="D19">
        <v>5.2941176470588151E-2</v>
      </c>
      <c r="E19">
        <v>3.3470588235294092E-2</v>
      </c>
      <c r="F19">
        <v>7.2411764705882342E-2</v>
      </c>
    </row>
    <row r="20" spans="1:6" x14ac:dyDescent="0.2">
      <c r="A20">
        <v>1.8</v>
      </c>
      <c r="B20">
        <v>2.6470748948211886E-2</v>
      </c>
      <c r="C20">
        <v>4.114053941288276E-2</v>
      </c>
      <c r="D20">
        <v>3.2862572111167374E-2</v>
      </c>
      <c r="E20">
        <v>1.2666666666666751E-2</v>
      </c>
      <c r="F20">
        <v>5.2500000000000012E-2</v>
      </c>
    </row>
    <row r="21" spans="1:6" x14ac:dyDescent="0.2">
      <c r="A21">
        <v>1.8</v>
      </c>
      <c r="B21">
        <v>2.6470748948211886E-2</v>
      </c>
      <c r="C21">
        <v>4.114053941288276E-2</v>
      </c>
      <c r="D21">
        <v>3.2862572111167374E-2</v>
      </c>
      <c r="E21">
        <v>1.2666666666666751E-2</v>
      </c>
      <c r="F21">
        <v>5.2500000000000012E-2</v>
      </c>
    </row>
    <row r="22" spans="1:6" x14ac:dyDescent="0.2">
      <c r="A22">
        <v>1.9</v>
      </c>
      <c r="B22">
        <v>4.3309308037645364E-2</v>
      </c>
      <c r="C22">
        <v>2.7588024961438209E-2</v>
      </c>
      <c r="D22">
        <v>3.6459335533956208E-2</v>
      </c>
      <c r="E22">
        <v>5.8684210526315755E-2</v>
      </c>
      <c r="F22">
        <v>1.5894736842105267E-2</v>
      </c>
    </row>
    <row r="23" spans="1:6" x14ac:dyDescent="0.2">
      <c r="A23">
        <v>1.9</v>
      </c>
      <c r="B23">
        <v>1.4847466587992275E-2</v>
      </c>
      <c r="C23">
        <v>4.4493440803693971E-4</v>
      </c>
      <c r="D23">
        <v>8.184363720979854E-3</v>
      </c>
      <c r="E23">
        <v>2.9684210526315796E-2</v>
      </c>
      <c r="F23">
        <v>1.1894736842105239E-2</v>
      </c>
    </row>
    <row r="24" spans="1:6" x14ac:dyDescent="0.2">
      <c r="A24">
        <v>2</v>
      </c>
      <c r="B24">
        <v>4.2459513164937457E-2</v>
      </c>
      <c r="C24">
        <v>2.6751035366750608E-2</v>
      </c>
      <c r="D24">
        <v>3.5615120091496699E-2</v>
      </c>
      <c r="E24">
        <v>5.8000000000000052E-2</v>
      </c>
      <c r="F24">
        <v>1.5300000000000091E-2</v>
      </c>
    </row>
    <row r="25" spans="1:6" x14ac:dyDescent="0.2">
      <c r="A25">
        <v>2.1</v>
      </c>
      <c r="B25">
        <v>3.8676368736026395E-2</v>
      </c>
      <c r="C25">
        <v>2.3024897890645386E-2</v>
      </c>
      <c r="D25">
        <v>3.1856814351472973E-2</v>
      </c>
      <c r="E25">
        <v>5.4380952380952308E-2</v>
      </c>
      <c r="F25">
        <v>1.176190476190463E-2</v>
      </c>
    </row>
    <row r="26" spans="1:6" x14ac:dyDescent="0.2">
      <c r="A26">
        <v>2.2000000000000002</v>
      </c>
      <c r="B26">
        <v>0.12354082431037042</v>
      </c>
      <c r="C26">
        <v>0.13674789789785019</v>
      </c>
      <c r="D26">
        <v>0.12929532224097207</v>
      </c>
      <c r="E26">
        <v>0.11072727272727284</v>
      </c>
      <c r="F26">
        <v>0.14663636363636373</v>
      </c>
    </row>
    <row r="27" spans="1:6" x14ac:dyDescent="0.2">
      <c r="A27">
        <v>2.2999999999999998</v>
      </c>
      <c r="B27">
        <v>5.1643315501888831E-2</v>
      </c>
      <c r="C27">
        <v>6.5933788882454103E-2</v>
      </c>
      <c r="D27">
        <v>5.7869865157350653E-2</v>
      </c>
      <c r="E27">
        <v>3.7304347826086909E-2</v>
      </c>
      <c r="F27">
        <v>7.6217391304347834E-2</v>
      </c>
    </row>
    <row r="28" spans="1:6" x14ac:dyDescent="0.2">
      <c r="A28">
        <v>2.2999999999999998</v>
      </c>
      <c r="B28">
        <v>4.3529119281608963E-2</v>
      </c>
      <c r="C28">
        <v>2.7804523942429608E-2</v>
      </c>
      <c r="D28">
        <v>3.6677703580811037E-2</v>
      </c>
      <c r="E28">
        <v>5.9695652173913136E-2</v>
      </c>
      <c r="F28">
        <v>1.682608695652172E-2</v>
      </c>
    </row>
    <row r="29" spans="1:6" x14ac:dyDescent="0.2">
      <c r="A29">
        <v>2.2999999999999998</v>
      </c>
      <c r="B29">
        <v>6.8970531539736951E-3</v>
      </c>
      <c r="C29">
        <v>8.2755456901853122E-3</v>
      </c>
      <c r="D29">
        <v>2.8614968075220707E-4</v>
      </c>
      <c r="E29">
        <v>2.2347826086956572E-2</v>
      </c>
      <c r="F29">
        <v>1.8999999999999937E-2</v>
      </c>
    </row>
    <row r="30" spans="1:6" x14ac:dyDescent="0.2">
      <c r="A30">
        <v>2.4</v>
      </c>
      <c r="B30">
        <v>1.700050659130814E-2</v>
      </c>
      <c r="C30">
        <v>1.675662147198979E-3</v>
      </c>
      <c r="D30">
        <v>1.0323267681696854E-2</v>
      </c>
      <c r="E30">
        <v>3.2833333333333423E-2</v>
      </c>
      <c r="F30">
        <v>8.958333333333365E-3</v>
      </c>
    </row>
    <row r="31" spans="1:6" x14ac:dyDescent="0.2">
      <c r="A31">
        <v>2.4</v>
      </c>
      <c r="B31">
        <v>4.8739311541886231E-5</v>
      </c>
      <c r="C31">
        <v>1.5020664555171667E-2</v>
      </c>
      <c r="D31">
        <v>6.5172007350561278E-3</v>
      </c>
      <c r="E31">
        <v>1.5541666666666714E-2</v>
      </c>
      <c r="F31">
        <v>2.5541666666666723E-2</v>
      </c>
    </row>
    <row r="32" spans="1:6" x14ac:dyDescent="0.2">
      <c r="A32">
        <v>2.5</v>
      </c>
      <c r="B32">
        <v>7.8266495063072476E-3</v>
      </c>
      <c r="C32">
        <v>7.3599571179887137E-3</v>
      </c>
      <c r="D32">
        <v>1.2096426566431616E-3</v>
      </c>
      <c r="E32">
        <v>2.3600000000000065E-2</v>
      </c>
      <c r="F32">
        <v>1.7800000000000083E-2</v>
      </c>
    </row>
    <row r="33" spans="1:6" x14ac:dyDescent="0.2">
      <c r="A33">
        <v>2.6</v>
      </c>
      <c r="B33">
        <v>7.6878086789346017E-2</v>
      </c>
      <c r="C33">
        <v>9.0788305743235445E-2</v>
      </c>
      <c r="D33">
        <v>8.2938954524667263E-2</v>
      </c>
      <c r="E33">
        <v>6.2576923076923099E-2</v>
      </c>
      <c r="F33">
        <v>0.10050000000000012</v>
      </c>
    </row>
    <row r="34" spans="1:6" x14ac:dyDescent="0.2">
      <c r="A34">
        <v>2.8</v>
      </c>
      <c r="B34">
        <v>0.22099272344798013</v>
      </c>
      <c r="C34">
        <v>0.23273132658201587</v>
      </c>
      <c r="D34">
        <v>0.2261073892363952</v>
      </c>
      <c r="E34">
        <v>0.20921428571428569</v>
      </c>
      <c r="F34">
        <v>0.24117857142857144</v>
      </c>
    </row>
    <row r="35" spans="1:6" x14ac:dyDescent="0.2">
      <c r="A35">
        <v>2.8</v>
      </c>
      <c r="B35">
        <v>9.8507152849069968E-3</v>
      </c>
      <c r="C35">
        <v>2.4770947542768207E-2</v>
      </c>
      <c r="D35">
        <v>1.6351659273993974E-2</v>
      </c>
      <c r="E35">
        <v>6.0357142857143352E-3</v>
      </c>
      <c r="F35">
        <v>3.4678571428571336E-2</v>
      </c>
    </row>
    <row r="36" spans="1:6" x14ac:dyDescent="0.2">
      <c r="A36">
        <v>2.9</v>
      </c>
      <c r="B36">
        <v>8.0013318117346799E-2</v>
      </c>
      <c r="C36">
        <v>9.3876293306767625E-2</v>
      </c>
      <c r="D36">
        <v>8.6053601115022388E-2</v>
      </c>
      <c r="E36">
        <v>6.5413793103448192E-2</v>
      </c>
      <c r="F36">
        <v>0.10320689655172419</v>
      </c>
    </row>
    <row r="37" spans="1:6" x14ac:dyDescent="0.2">
      <c r="A37">
        <v>3</v>
      </c>
      <c r="B37">
        <v>2.9232889698854663E-2</v>
      </c>
      <c r="C37">
        <v>1.3723719517355182E-2</v>
      </c>
      <c r="D37">
        <v>2.2475337609541384E-2</v>
      </c>
      <c r="E37">
        <v>4.6133333333333283E-2</v>
      </c>
      <c r="F37">
        <v>3.7666666666666218E-3</v>
      </c>
    </row>
    <row r="38" spans="1:6" x14ac:dyDescent="0.2">
      <c r="A38">
        <v>3</v>
      </c>
      <c r="B38">
        <v>2.1431692664853969E-2</v>
      </c>
      <c r="C38">
        <v>3.6177415002898616E-2</v>
      </c>
      <c r="D38">
        <v>2.7856600356740202E-2</v>
      </c>
      <c r="E38">
        <v>5.5333333333333163E-3</v>
      </c>
      <c r="F38">
        <v>4.5799999999999987E-2</v>
      </c>
    </row>
    <row r="39" spans="1:6" x14ac:dyDescent="0.2">
      <c r="A39">
        <v>3</v>
      </c>
      <c r="B39">
        <v>5.3587516195776917E-2</v>
      </c>
      <c r="C39">
        <v>6.7848693058780274E-2</v>
      </c>
      <c r="D39">
        <v>5.9801300968195616E-2</v>
      </c>
      <c r="E39">
        <v>3.8333333333333407E-2</v>
      </c>
      <c r="F39">
        <v>7.7266666666666595E-2</v>
      </c>
    </row>
    <row r="40" spans="1:6" x14ac:dyDescent="0.2">
      <c r="A40">
        <v>3.2</v>
      </c>
      <c r="B40">
        <v>3.509416590732381E-2</v>
      </c>
      <c r="C40">
        <v>4.9634012952479573E-2</v>
      </c>
      <c r="D40">
        <v>4.1429370991055009E-2</v>
      </c>
      <c r="E40">
        <v>1.92500000000001E-2</v>
      </c>
      <c r="F40">
        <v>5.8968750000000097E-2</v>
      </c>
    </row>
    <row r="41" spans="1:6" x14ac:dyDescent="0.2">
      <c r="A41">
        <v>3.2</v>
      </c>
      <c r="B41">
        <v>9.47434316086182E-3</v>
      </c>
      <c r="C41">
        <v>5.73709201443659E-3</v>
      </c>
      <c r="D41">
        <v>2.8465181807149631E-3</v>
      </c>
      <c r="E41">
        <v>2.6218749999999957E-2</v>
      </c>
      <c r="F41">
        <v>1.5375000000000111E-2</v>
      </c>
    </row>
    <row r="42" spans="1:6" x14ac:dyDescent="0.2">
      <c r="A42">
        <v>3.4</v>
      </c>
      <c r="B42">
        <v>2.7309173884315249E-2</v>
      </c>
      <c r="C42">
        <v>1.1828991540502647E-2</v>
      </c>
      <c r="D42">
        <v>2.0564252182110658E-2</v>
      </c>
      <c r="E42">
        <v>4.4617647058823512E-2</v>
      </c>
      <c r="F42">
        <v>2.2941176470588323E-3</v>
      </c>
    </row>
    <row r="43" spans="1:6" x14ac:dyDescent="0.2">
      <c r="A43">
        <v>3.4</v>
      </c>
      <c r="B43">
        <v>1.0294306007862422E-2</v>
      </c>
      <c r="C43">
        <v>2.5207853943756915E-2</v>
      </c>
      <c r="D43">
        <v>1.6792337548808104E-2</v>
      </c>
      <c r="E43">
        <v>6.26470588235297E-3</v>
      </c>
      <c r="F43">
        <v>3.4529411764705871E-2</v>
      </c>
    </row>
    <row r="44" spans="1:6" x14ac:dyDescent="0.2">
      <c r="A44">
        <v>3.4</v>
      </c>
      <c r="B44">
        <v>2.7309173884315249E-2</v>
      </c>
      <c r="C44">
        <v>1.1828991540502647E-2</v>
      </c>
      <c r="D44">
        <v>2.0564252182110658E-2</v>
      </c>
      <c r="E44">
        <v>4.4617647058823512E-2</v>
      </c>
      <c r="F44">
        <v>2.2941176470588323E-3</v>
      </c>
    </row>
    <row r="45" spans="1:6" x14ac:dyDescent="0.2">
      <c r="A45">
        <v>3.4</v>
      </c>
      <c r="B45">
        <v>1.0294306007862422E-2</v>
      </c>
      <c r="C45">
        <v>2.5207853943756915E-2</v>
      </c>
      <c r="D45">
        <v>1.6792337548808104E-2</v>
      </c>
      <c r="E45">
        <v>6.26470588235297E-3</v>
      </c>
      <c r="F45">
        <v>3.4529411764705871E-2</v>
      </c>
    </row>
    <row r="46" spans="1:6" x14ac:dyDescent="0.2">
      <c r="A46">
        <v>3.5</v>
      </c>
      <c r="B46">
        <v>0.29398665321640444</v>
      </c>
      <c r="C46">
        <v>0.27448799609207369</v>
      </c>
      <c r="D46">
        <v>0.28549082851093438</v>
      </c>
      <c r="E46">
        <v>0.31691428571428581</v>
      </c>
      <c r="F46">
        <v>0.26345714285714295</v>
      </c>
    </row>
    <row r="47" spans="1:6" x14ac:dyDescent="0.2">
      <c r="A47">
        <v>3.6</v>
      </c>
      <c r="B47">
        <v>9.7546061121909708E-2</v>
      </c>
      <c r="C47">
        <v>8.1007502342511514E-2</v>
      </c>
      <c r="D47">
        <v>9.0339990705114143E-2</v>
      </c>
      <c r="E47">
        <v>0.11649999999999999</v>
      </c>
      <c r="F47">
        <v>7.1222222222222145E-2</v>
      </c>
    </row>
    <row r="48" spans="1:6" x14ac:dyDescent="0.2">
      <c r="A48">
        <v>3.6</v>
      </c>
      <c r="B48">
        <v>4.2819626438727672E-2</v>
      </c>
      <c r="C48">
        <v>2.7105722212660645E-2</v>
      </c>
      <c r="D48">
        <v>3.5972868998358991E-2</v>
      </c>
      <c r="E48">
        <v>6.0666666666666647E-2</v>
      </c>
      <c r="F48">
        <v>1.7638888888888857E-2</v>
      </c>
    </row>
    <row r="49" spans="1:6" x14ac:dyDescent="0.2">
      <c r="A49">
        <v>3.7</v>
      </c>
      <c r="B49">
        <v>2.3040849686240764E-2</v>
      </c>
      <c r="C49">
        <v>3.7762324169069286E-2</v>
      </c>
      <c r="D49">
        <v>2.9455192264535315E-2</v>
      </c>
      <c r="E49">
        <v>6.4594594594595276E-3</v>
      </c>
      <c r="F49">
        <v>4.6729729729729802E-2</v>
      </c>
    </row>
    <row r="50" spans="1:6" x14ac:dyDescent="0.2">
      <c r="A50">
        <v>4.0999999999999996</v>
      </c>
      <c r="B50">
        <v>1.1176555272858593E-2</v>
      </c>
      <c r="C50">
        <v>4.0605299740556827E-3</v>
      </c>
      <c r="D50">
        <v>4.5375542147520452E-3</v>
      </c>
      <c r="E50">
        <v>2.8804878048780513E-2</v>
      </c>
      <c r="F50">
        <v>1.295121951219505E-2</v>
      </c>
    </row>
    <row r="51" spans="1:6" x14ac:dyDescent="0.2">
      <c r="A51">
        <v>4.0999999999999996</v>
      </c>
      <c r="B51">
        <v>4.4830421606577336E-4</v>
      </c>
      <c r="C51">
        <v>1.4627120562109901E-2</v>
      </c>
      <c r="D51">
        <v>6.1202592218779746E-3</v>
      </c>
      <c r="E51">
        <v>1.785365853658535E-2</v>
      </c>
      <c r="F51">
        <v>2.3439024390243868E-2</v>
      </c>
    </row>
    <row r="52" spans="1:6" x14ac:dyDescent="0.2">
      <c r="A52">
        <v>4.3</v>
      </c>
      <c r="B52">
        <v>0.17327432277148458</v>
      </c>
      <c r="C52">
        <v>0.15559463985077013</v>
      </c>
      <c r="D52">
        <v>0.16557104936219674</v>
      </c>
      <c r="E52">
        <v>0.19446511627906973</v>
      </c>
      <c r="F52">
        <v>0.14593023255813964</v>
      </c>
    </row>
    <row r="53" spans="1:6" x14ac:dyDescent="0.2">
      <c r="A53">
        <v>4.3</v>
      </c>
      <c r="B53">
        <v>0.24876327950819579</v>
      </c>
      <c r="C53">
        <v>0.260083417313069</v>
      </c>
      <c r="D53">
        <v>0.25369561437714228</v>
      </c>
      <c r="E53">
        <v>0.2363023255813953</v>
      </c>
      <c r="F53">
        <v>0.26725581395348841</v>
      </c>
    </row>
    <row r="54" spans="1:6" x14ac:dyDescent="0.2">
      <c r="A54">
        <v>4.3</v>
      </c>
      <c r="B54">
        <v>3.2454191106976192E-2</v>
      </c>
      <c r="C54">
        <v>1.6896480199423008E-2</v>
      </c>
      <c r="D54">
        <v>2.5675489176574227E-2</v>
      </c>
      <c r="E54">
        <v>5.067441860465121E-2</v>
      </c>
      <c r="F54">
        <v>8.0232558139535868E-3</v>
      </c>
    </row>
    <row r="55" spans="1:6" x14ac:dyDescent="0.2">
      <c r="A55">
        <v>4.3</v>
      </c>
      <c r="B55">
        <v>0.24876327950819579</v>
      </c>
      <c r="C55">
        <v>0.260083417313069</v>
      </c>
      <c r="D55">
        <v>0.25369561437714228</v>
      </c>
      <c r="E55">
        <v>0.2363023255813953</v>
      </c>
      <c r="F55">
        <v>0.26725581395348841</v>
      </c>
    </row>
    <row r="56" spans="1:6" x14ac:dyDescent="0.2">
      <c r="A56">
        <v>5</v>
      </c>
      <c r="B56">
        <v>0.35393642037704842</v>
      </c>
      <c r="C56">
        <v>0.36367173888923937</v>
      </c>
      <c r="D56">
        <v>0.35817822836434238</v>
      </c>
      <c r="E56">
        <v>0.34321999999999997</v>
      </c>
      <c r="F56">
        <v>0.36984000000000006</v>
      </c>
    </row>
    <row r="57" spans="1:6" x14ac:dyDescent="0.2">
      <c r="A57" s="36">
        <v>5</v>
      </c>
      <c r="B57">
        <v>1.9637571397140442E-2</v>
      </c>
      <c r="C57">
        <v>4.2729898952060807E-3</v>
      </c>
      <c r="D57">
        <v>1.294301852198565E-2</v>
      </c>
      <c r="E57">
        <v>3.8080000000000072E-2</v>
      </c>
      <c r="F57">
        <v>4.1000000000000368E-3</v>
      </c>
    </row>
    <row r="58" spans="1:6" ht="17" thickBot="1" x14ac:dyDescent="0.25"/>
    <row r="59" spans="1:6" x14ac:dyDescent="0.2">
      <c r="A59" s="23"/>
    </row>
    <row r="60" spans="1:6" x14ac:dyDescent="0.2">
      <c r="A60" s="25"/>
    </row>
    <row r="61" spans="1:6" x14ac:dyDescent="0.2">
      <c r="A61" s="25"/>
    </row>
    <row r="62" spans="1:6" x14ac:dyDescent="0.2">
      <c r="A62" s="25"/>
    </row>
    <row r="63" spans="1:6" x14ac:dyDescent="0.2">
      <c r="A63" s="25"/>
    </row>
    <row r="64" spans="1:6" x14ac:dyDescent="0.2">
      <c r="A64" s="25"/>
    </row>
    <row r="65" spans="1:1" ht="17" thickBot="1" x14ac:dyDescent="0.25">
      <c r="A65" s="27"/>
    </row>
  </sheetData>
  <sortState xmlns:xlrd2="http://schemas.microsoft.com/office/spreadsheetml/2017/richdata2" ref="A3:F57">
    <sortCondition ref="A3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Feuil6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FOSSION Lounia</dc:creator>
  <cp:lastModifiedBy>FOSSION Lounia</cp:lastModifiedBy>
  <cp:lastPrinted>2025-04-04T12:45:30Z</cp:lastPrinted>
  <dcterms:created xsi:type="dcterms:W3CDTF">2025-03-24T17:02:01Z</dcterms:created>
  <dcterms:modified xsi:type="dcterms:W3CDTF">2025-05-21T10:55:22Z</dcterms:modified>
</cp:coreProperties>
</file>