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are_wi5nw81\Downloads\"/>
    </mc:Choice>
  </mc:AlternateContent>
  <xr:revisionPtr revIDLastSave="0" documentId="13_ncr:1_{C7A00BCE-51D2-4A44-BD2E-CADDE4C37F44}" xr6:coauthVersionLast="47" xr6:coauthVersionMax="47" xr10:uidLastSave="{00000000-0000-0000-0000-000000000000}"/>
  <bookViews>
    <workbookView xWindow="-120" yWindow="-120" windowWidth="29040" windowHeight="15720" activeTab="2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H4" i="1" l="1"/>
  <c r="H9" i="1" s="1"/>
  <c r="H10" i="1" s="1"/>
  <c r="I4" i="1"/>
  <c r="I9" i="1" s="1"/>
  <c r="I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<sst xmlns="http://schemas.openxmlformats.org/spreadsheetml/2006/main" count="316" uniqueCount="161">
  <si>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</si>
  <si>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</si>
  <si>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</si>
  <si>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</si>
  <si>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</si>
  <si>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</si>
  <si>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</si>
  <si>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</si>
  <si>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</si>
  <si>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</si>
  <si>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</si>
  <si>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</si>
  <si>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</si>
  <si>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</si>
  <si>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</si>
  <si>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</si>
  <si>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</si>
  <si>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</si>
  <si>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</si>
  <si>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</si>
  <si>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</si>
  <si>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</si>
  <si>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</si>
  <si>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</si>
  <si>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</si>
  <si>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</si>
  <si>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</si>
  <si>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</si>
  <si>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</si>
  <si>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</si>
  <si>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</si>
  <si>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</si>
  <si>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</si>
  <si>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</si>
  <si>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</si>
  <si>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</si>
  <si>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</si>
  <si>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</si>
  <si>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</si>
  <si>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</si>
  <si>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</si>
  <si>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</si>
  <si>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</si>
  <si>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</si>
  <si>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</si>
  <si>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</si>
  <si>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</si>
  <si>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</si>
  <si>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</si>
  <si>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</si>
  <si>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</si>
  <si>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</si>
  <si>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</si>
  <si>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</si>
  <si>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</si>
  <si>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</si>
  <si>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</si>
  <si>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</si>
  <si>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</si>
  <si>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</si>
  <si>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</si>
  <si>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</si>
  <si>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</si>
  <si>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</si>
  <si>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</si>
  <si>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</si>
  <si>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</si>
  <si>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</si>
  <si>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</si>
  <si>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</si>
  <si>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</si>
  <si>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</si>
  <si>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</si>
  <si>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</si>
  <si>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</si>
  <si>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</si>
  <si>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</si>
  <si>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</si>
  <si>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</si>
  <si>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</si>
  <si>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</si>
  <si>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</si>
  <si>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</si>
  <si>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</si>
  <si>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</si>
  <si>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</si>
  <si>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</si>
  <si>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</si>
  <si>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</si>
  <si>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</si>
  <si>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</si>
  <si>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</si>
  <si>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</si>
  <si>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</si>
  <si>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</si>
  <si>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</si>
  <si>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</si>
  <si>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</si>
  <si>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</si>
  <si>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</si>
  <si>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</si>
  <si>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</si>
  <si>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</si>
  <si>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</si>
  <si>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</si>
  <si>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</si>
  <si>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</si>
  <si>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</si>
  <si>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</si>
  <si>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</si>
  <si>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</si>
  <si>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</si>
  <si>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</si>
  <si>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</si>
  <si>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</si>
  <si>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</si>
  <si>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</si>
  <si>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</si>
  <si>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</si>
  <si>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</si>
  <si>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</si>
  <si>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</si>
  <si>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</si>
  <si>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</si>
  <si>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</si>
  <si>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</si>
  <si>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</si>
  <si>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</si>
  <si>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</si>
  <si>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</si>
  <si>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</si>
  <si>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</si>
  <si>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</si>
  <si>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</si>
  <si>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</si>
  <si>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</si>
  <si>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</si>
  <si>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</si>
  <si>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</si>
  <si>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</si>
  <si>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</si>
  <si>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</si>
  <si>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</si>
  <si>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</si>
  <si>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</si>
  <si>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</si>
  <si>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</si>
  <si>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</si>
  <si>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</si>
  <si>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</si>
  <si>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</si>
  <si>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PIT Mutation Testing Coverage (&gt;65%)</t>
  </si>
  <si>
    <t>Student 5</t>
  </si>
  <si>
    <t>US401</t>
  </si>
  <si>
    <t>US402</t>
  </si>
  <si>
    <t>US403</t>
  </si>
  <si>
    <t>US417</t>
  </si>
  <si>
    <t>US418</t>
  </si>
  <si>
    <t>US419</t>
  </si>
  <si>
    <t>US420</t>
  </si>
  <si>
    <t>Student 1190811 played a big part on this US 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</si>
</sst>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2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W36"/>
  <sheetViews>
    <sheetView topLeftCell="A46" workbookViewId="0">
      <selection activeCell="K37" sqref="K37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3" ht="21" x14ac:dyDescent="0.25">
      <c r="A1" s="25" t="s">
        <v>150</v>
      </c>
      <c r="B1" s="1"/>
      <c r="C1" s="1"/>
    </row>
    <row r="2" spans="1:23" x14ac:dyDescent="0.25">
      <c r="A2" s="36" t="s">
        <v>0</v>
      </c>
      <c r="B2" s="1"/>
      <c r="C2" s="1"/>
    </row>
    <row r="3" spans="1:23" x14ac:dyDescent="0.25">
      <c r="B3" s="1"/>
      <c r="C3" s="1"/>
    </row>
    <row r="4" spans="1:23" x14ac:dyDescent="0.25">
      <c r="A4" s="2" t="s">
        <v>1</v>
      </c>
      <c r="B4" s="6">
        <v>129</v>
      </c>
      <c r="C4" s="1" t="s">
        <v>2</v>
      </c>
      <c r="K4" s="75"/>
    </row>
    <row r="6" spans="1:23" x14ac:dyDescent="0.25">
      <c r="A6" s="4" t="s">
        <v>3</v>
      </c>
    </row>
    <row r="7" spans="1:23" ht="16.5" thickBot="1" x14ac:dyDescent="0.3"/>
    <row r="8" spans="1:23" ht="15.95" customHeight="1" thickBot="1" x14ac:dyDescent="0.3">
      <c r="B8" s="1"/>
      <c r="C8" s="1"/>
      <c r="E8" s="80" t="s">
        <v>4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2"/>
    </row>
    <row r="9" spans="1:23" ht="105.95" customHeight="1" thickBot="1" x14ac:dyDescent="0.3">
      <c r="B9" s="1"/>
      <c r="C9" s="1"/>
      <c r="D9" s="44">
        <f>C10</f>
        <v>1190718</v>
      </c>
      <c r="E9" s="45">
        <f>C11</f>
        <v>1190782</v>
      </c>
      <c r="F9" s="45">
        <f>C12</f>
        <v>1190811</v>
      </c>
      <c r="G9" s="45">
        <f>C13</f>
        <v>1191419</v>
      </c>
      <c r="H9" s="45" t="str">
        <f>C14</f>
        <v>Student 5</v>
      </c>
      <c r="I9" s="45" t="str">
        <f>C15</f>
        <v>Student 6</v>
      </c>
      <c r="J9" s="45" t="str">
        <f>C16</f>
        <v>Student 7</v>
      </c>
      <c r="K9" s="45" t="str">
        <f>C17</f>
        <v>Student 8</v>
      </c>
      <c r="L9" s="45" t="str">
        <f>C18</f>
        <v>Student 9</v>
      </c>
      <c r="M9" s="45" t="str">
        <f>C19</f>
        <v>Student 10</v>
      </c>
      <c r="N9" s="45" t="str">
        <f>C20</f>
        <v>Student 11</v>
      </c>
      <c r="O9" s="45" t="str">
        <f>C21</f>
        <v>Student 12</v>
      </c>
      <c r="P9" s="45" t="str">
        <f>C22</f>
        <v>Student 13</v>
      </c>
      <c r="Q9" s="45" t="str">
        <f>C23</f>
        <v>Student 14</v>
      </c>
      <c r="R9" s="45" t="str">
        <f>C24</f>
        <v>Student 15</v>
      </c>
      <c r="S9" s="46" t="s">
        <v>5</v>
      </c>
    </row>
    <row r="10" spans="1:23" ht="16.5" thickBot="1" x14ac:dyDescent="0.3">
      <c r="B10" s="77" t="s">
        <v>6</v>
      </c>
      <c r="C10" s="39">
        <v>1190718</v>
      </c>
      <c r="D10" s="38">
        <v>5</v>
      </c>
      <c r="E10" s="40">
        <v>5</v>
      </c>
      <c r="F10" s="41">
        <v>5</v>
      </c>
      <c r="G10" s="41">
        <v>5</v>
      </c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39"/>
      <c r="S10" s="52">
        <f>AVERAGE(D10:R10)</f>
        <v>5</v>
      </c>
    </row>
    <row r="11" spans="1:23" ht="16.5" thickBot="1" x14ac:dyDescent="0.3">
      <c r="B11" s="78"/>
      <c r="C11" s="8">
        <v>1190782</v>
      </c>
      <c r="D11" s="9">
        <v>4</v>
      </c>
      <c r="E11" s="38">
        <v>4</v>
      </c>
      <c r="F11" s="37">
        <v>4</v>
      </c>
      <c r="G11" s="8">
        <v>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3">
        <f t="shared" ref="S11:S24" si="0">AVERAGE(D11:R11)</f>
        <v>4</v>
      </c>
      <c r="V11" s="75"/>
    </row>
    <row r="12" spans="1:23" ht="16.5" thickBot="1" x14ac:dyDescent="0.3">
      <c r="B12" s="78"/>
      <c r="C12" s="8">
        <v>1190811</v>
      </c>
      <c r="D12" s="8">
        <v>5</v>
      </c>
      <c r="E12" s="9">
        <v>5</v>
      </c>
      <c r="F12" s="38">
        <v>5</v>
      </c>
      <c r="G12" s="37">
        <v>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3">
        <f t="shared" si="0"/>
        <v>5</v>
      </c>
    </row>
    <row r="13" spans="1:23" ht="16.5" thickBot="1" x14ac:dyDescent="0.3">
      <c r="B13" s="78"/>
      <c r="C13" s="8">
        <v>1191419</v>
      </c>
      <c r="D13" s="8">
        <v>5</v>
      </c>
      <c r="E13" s="8">
        <v>5</v>
      </c>
      <c r="F13" s="9">
        <v>5</v>
      </c>
      <c r="G13" s="38">
        <v>5</v>
      </c>
      <c r="H13" s="37"/>
      <c r="I13" s="8"/>
      <c r="J13" s="8"/>
      <c r="K13" s="8"/>
      <c r="L13" s="8"/>
      <c r="M13" s="8"/>
      <c r="N13" s="8"/>
      <c r="O13" s="8"/>
      <c r="P13" s="8"/>
      <c r="Q13" s="8"/>
      <c r="R13" s="10"/>
      <c r="S13" s="53">
        <f t="shared" si="0"/>
        <v>5</v>
      </c>
    </row>
    <row r="14" spans="1:23" ht="16.5" thickBot="1" x14ac:dyDescent="0.3">
      <c r="B14" s="78"/>
      <c r="C14" s="8" t="s">
        <v>152</v>
      </c>
      <c r="D14" s="8"/>
      <c r="E14" s="8"/>
      <c r="F14" s="8"/>
      <c r="G14" s="9"/>
      <c r="H14" s="38"/>
      <c r="I14" s="37"/>
      <c r="J14" s="8"/>
      <c r="K14" s="8"/>
      <c r="L14" s="8"/>
      <c r="M14" s="8"/>
      <c r="N14" s="8"/>
      <c r="O14" s="8"/>
      <c r="P14" s="8"/>
      <c r="Q14" s="8"/>
      <c r="R14" s="10"/>
      <c r="S14" s="53" t="e">
        <f t="shared" si="0"/>
        <v>#DIV/0!</v>
      </c>
    </row>
    <row r="15" spans="1:23" ht="16.5" thickBot="1" x14ac:dyDescent="0.3">
      <c r="B15" s="78"/>
      <c r="C15" s="8" t="s">
        <v>7</v>
      </c>
      <c r="D15" s="8"/>
      <c r="E15" s="8"/>
      <c r="F15" s="8"/>
      <c r="G15" s="8"/>
      <c r="H15" s="9"/>
      <c r="I15" s="38"/>
      <c r="J15" s="37"/>
      <c r="K15" s="8"/>
      <c r="L15" s="8"/>
      <c r="M15" s="8"/>
      <c r="N15" s="8"/>
      <c r="O15" s="8"/>
      <c r="P15" s="8"/>
      <c r="Q15" s="8"/>
      <c r="R15" s="10"/>
      <c r="S15" s="53" t="e">
        <f t="shared" si="0"/>
        <v>#DIV/0!</v>
      </c>
      <c r="V15" s="75"/>
      <c r="W15" s="75"/>
    </row>
    <row r="16" spans="1:23" ht="16.5" thickBot="1" x14ac:dyDescent="0.3">
      <c r="B16" s="78"/>
      <c r="C16" s="8" t="s">
        <v>8</v>
      </c>
      <c r="D16" s="8"/>
      <c r="E16" s="8"/>
      <c r="F16" s="8"/>
      <c r="G16" s="8"/>
      <c r="H16" s="8"/>
      <c r="I16" s="9"/>
      <c r="J16" s="38"/>
      <c r="K16" s="37"/>
      <c r="L16" s="8"/>
      <c r="M16" s="8"/>
      <c r="N16" s="8"/>
      <c r="O16" s="8"/>
      <c r="P16" s="8"/>
      <c r="Q16" s="8"/>
      <c r="R16" s="10"/>
      <c r="S16" s="53" t="e">
        <f t="shared" si="0"/>
        <v>#DIV/0!</v>
      </c>
    </row>
    <row r="17" spans="1:21" ht="16.5" thickBot="1" x14ac:dyDescent="0.3">
      <c r="B17" s="78"/>
      <c r="C17" s="8" t="s">
        <v>9</v>
      </c>
      <c r="D17" s="8"/>
      <c r="E17" s="8"/>
      <c r="F17" s="8"/>
      <c r="G17" s="8"/>
      <c r="H17" s="8"/>
      <c r="I17" s="8"/>
      <c r="J17" s="9"/>
      <c r="K17" s="38"/>
      <c r="L17" s="37"/>
      <c r="M17" s="8"/>
      <c r="N17" s="8"/>
      <c r="O17" s="8"/>
      <c r="P17" s="8"/>
      <c r="Q17" s="8"/>
      <c r="R17" s="10"/>
      <c r="S17" s="53" t="e">
        <f t="shared" si="0"/>
        <v>#DIV/0!</v>
      </c>
      <c r="U17" s="75"/>
    </row>
    <row r="18" spans="1:21" ht="16.5" thickBot="1" x14ac:dyDescent="0.3">
      <c r="B18" s="78"/>
      <c r="C18" s="8" t="s">
        <v>10</v>
      </c>
      <c r="D18" s="8"/>
      <c r="E18" s="8"/>
      <c r="F18" s="8"/>
      <c r="G18" s="8"/>
      <c r="H18" s="8"/>
      <c r="I18" s="8"/>
      <c r="J18" s="8"/>
      <c r="K18" s="9"/>
      <c r="L18" s="38"/>
      <c r="M18" s="37"/>
      <c r="N18" s="8"/>
      <c r="O18" s="8"/>
      <c r="P18" s="8"/>
      <c r="Q18" s="8"/>
      <c r="R18" s="10"/>
      <c r="S18" s="53" t="e">
        <f t="shared" si="0"/>
        <v>#DIV/0!</v>
      </c>
    </row>
    <row r="19" spans="1:21" ht="16.5" thickBot="1" x14ac:dyDescent="0.3">
      <c r="B19" s="78"/>
      <c r="C19" s="8" t="s">
        <v>11</v>
      </c>
      <c r="D19" s="8"/>
      <c r="E19" s="8"/>
      <c r="F19" s="8"/>
      <c r="G19" s="8"/>
      <c r="H19" s="8"/>
      <c r="I19" s="8"/>
      <c r="J19" s="8"/>
      <c r="K19" s="8"/>
      <c r="L19" s="9"/>
      <c r="M19" s="38"/>
      <c r="N19" s="37"/>
      <c r="O19" s="8"/>
      <c r="P19" s="8"/>
      <c r="Q19" s="8"/>
      <c r="R19" s="10"/>
      <c r="S19" s="53" t="e">
        <f t="shared" si="0"/>
        <v>#DIV/0!</v>
      </c>
    </row>
    <row r="20" spans="1:21" ht="16.5" thickBot="1" x14ac:dyDescent="0.3">
      <c r="B20" s="78"/>
      <c r="C20" s="8" t="s">
        <v>12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8"/>
      <c r="O20" s="37"/>
      <c r="P20" s="8"/>
      <c r="Q20" s="8"/>
      <c r="R20" s="10"/>
      <c r="S20" s="53" t="e">
        <f t="shared" si="0"/>
        <v>#DIV/0!</v>
      </c>
    </row>
    <row r="21" spans="1:21" ht="16.5" thickBot="1" x14ac:dyDescent="0.3">
      <c r="B21" s="78"/>
      <c r="C21" s="8" t="s">
        <v>13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8"/>
      <c r="P21" s="37"/>
      <c r="Q21" s="8"/>
      <c r="R21" s="10"/>
      <c r="S21" s="53" t="e">
        <f t="shared" si="0"/>
        <v>#DIV/0!</v>
      </c>
    </row>
    <row r="22" spans="1:21" ht="16.5" thickBot="1" x14ac:dyDescent="0.3">
      <c r="B22" s="78"/>
      <c r="C22" s="8" t="s">
        <v>14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8"/>
      <c r="Q22" s="37"/>
      <c r="R22" s="10"/>
      <c r="S22" s="53" t="e">
        <f t="shared" si="0"/>
        <v>#DIV/0!</v>
      </c>
    </row>
    <row r="23" spans="1:21" ht="16.5" thickBot="1" x14ac:dyDescent="0.3">
      <c r="B23" s="78"/>
      <c r="C23" s="8" t="s">
        <v>15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8"/>
      <c r="R23" s="49"/>
      <c r="S23" s="53" t="e">
        <f t="shared" si="0"/>
        <v>#DIV/0!</v>
      </c>
    </row>
    <row r="24" spans="1:21" ht="16.5" thickBot="1" x14ac:dyDescent="0.3">
      <c r="B24" s="79"/>
      <c r="C24" s="42" t="s">
        <v>16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3"/>
      <c r="R24" s="50"/>
      <c r="S24" s="54" t="e">
        <f t="shared" si="0"/>
        <v>#DIV/0!</v>
      </c>
    </row>
    <row r="25" spans="1:21" ht="16.5" thickBot="1" x14ac:dyDescent="0.3">
      <c r="B25" s="1"/>
      <c r="C25" s="47" t="s">
        <v>5</v>
      </c>
      <c r="D25" s="48">
        <f>AVERAGE(D10:D24)</f>
        <v>4.75</v>
      </c>
      <c r="E25" s="48">
        <f t="shared" ref="E25:R25" si="1">AVERAGE(E10:E24)</f>
        <v>4.75</v>
      </c>
      <c r="F25" s="48">
        <f t="shared" si="1"/>
        <v>4.75</v>
      </c>
      <c r="G25" s="48">
        <f t="shared" si="1"/>
        <v>4.75</v>
      </c>
      <c r="H25" s="48" t="e">
        <f t="shared" si="1"/>
        <v>#DIV/0!</v>
      </c>
      <c r="I25" s="48" t="e">
        <f t="shared" si="1"/>
        <v>#DIV/0!</v>
      </c>
      <c r="J25" s="48" t="e">
        <f t="shared" si="1"/>
        <v>#DIV/0!</v>
      </c>
      <c r="K25" s="48" t="e">
        <f t="shared" si="1"/>
        <v>#DIV/0!</v>
      </c>
      <c r="L25" s="48" t="e">
        <f t="shared" si="1"/>
        <v>#DIV/0!</v>
      </c>
      <c r="M25" s="48" t="e">
        <f t="shared" si="1"/>
        <v>#DIV/0!</v>
      </c>
      <c r="N25" s="48" t="e">
        <f t="shared" si="1"/>
        <v>#DIV/0!</v>
      </c>
      <c r="O25" s="48" t="e">
        <f t="shared" si="1"/>
        <v>#DIV/0!</v>
      </c>
      <c r="P25" s="48" t="e">
        <f t="shared" si="1"/>
        <v>#DIV/0!</v>
      </c>
      <c r="Q25" s="48" t="e">
        <f t="shared" si="1"/>
        <v>#DIV/0!</v>
      </c>
      <c r="R25" s="51" t="e">
        <f t="shared" si="1"/>
        <v>#DIV/0!</v>
      </c>
      <c r="S25" s="55"/>
    </row>
    <row r="27" spans="1:21" x14ac:dyDescent="0.25">
      <c r="A27" s="4" t="s">
        <v>17</v>
      </c>
    </row>
    <row r="28" spans="1:21" x14ac:dyDescent="0.25">
      <c r="A28" t="s">
        <v>18</v>
      </c>
    </row>
    <row r="29" spans="1:21" x14ac:dyDescent="0.25">
      <c r="A29" s="3" t="s">
        <v>19</v>
      </c>
    </row>
    <row r="30" spans="1:21" x14ac:dyDescent="0.25">
      <c r="A30" t="s">
        <v>20</v>
      </c>
    </row>
    <row r="31" spans="1:21" x14ac:dyDescent="0.25">
      <c r="A31">
        <v>0</v>
      </c>
      <c r="B31" t="s">
        <v>21</v>
      </c>
    </row>
    <row r="32" spans="1:21" x14ac:dyDescent="0.25">
      <c r="A32">
        <v>1</v>
      </c>
      <c r="B32" t="s">
        <v>22</v>
      </c>
    </row>
    <row r="33" spans="1:2" x14ac:dyDescent="0.25">
      <c r="A33">
        <v>2</v>
      </c>
      <c r="B33" t="s">
        <v>23</v>
      </c>
    </row>
    <row r="34" spans="1:2" x14ac:dyDescent="0.25">
      <c r="A34">
        <v>3</v>
      </c>
      <c r="B34" t="s">
        <v>24</v>
      </c>
    </row>
    <row r="35" spans="1:2" x14ac:dyDescent="0.25">
      <c r="A35">
        <v>4</v>
      </c>
      <c r="B35" t="s">
        <v>25</v>
      </c>
    </row>
    <row r="36" spans="1:2" x14ac:dyDescent="0.25">
      <c r="A36">
        <v>5</v>
      </c>
      <c r="B36" t="s">
        <v>26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workbookViewId="0">
      <selection activeCell="D6" sqref="D6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2" t="s">
        <v>27</v>
      </c>
    </row>
    <row r="2" spans="1:10" ht="16.5" thickBot="1" x14ac:dyDescent="0.3"/>
    <row r="3" spans="1:10" x14ac:dyDescent="0.25">
      <c r="A3" s="77" t="s">
        <v>28</v>
      </c>
      <c r="B3" s="85" t="s">
        <v>29</v>
      </c>
      <c r="C3" s="85" t="s">
        <v>30</v>
      </c>
      <c r="D3" s="83" t="s">
        <v>31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8"/>
      <c r="B4" s="86"/>
      <c r="C4" s="86"/>
      <c r="D4" s="84"/>
      <c r="E4" s="15" t="s">
        <v>32</v>
      </c>
      <c r="F4" s="7" t="s">
        <v>33</v>
      </c>
      <c r="G4" s="7" t="s">
        <v>34</v>
      </c>
      <c r="H4" s="7" t="s">
        <v>35</v>
      </c>
      <c r="I4" s="7" t="s">
        <v>36</v>
      </c>
      <c r="J4" s="16" t="s">
        <v>37</v>
      </c>
    </row>
    <row r="5" spans="1:10" ht="48" thickBot="1" x14ac:dyDescent="0.3">
      <c r="A5" s="78"/>
      <c r="B5" s="86"/>
      <c r="C5" s="86"/>
      <c r="D5" s="84"/>
      <c r="E5" s="23" t="s">
        <v>38</v>
      </c>
      <c r="F5" s="24" t="s">
        <v>39</v>
      </c>
      <c r="G5" s="24" t="s">
        <v>40</v>
      </c>
      <c r="H5" s="24" t="s">
        <v>41</v>
      </c>
      <c r="I5" s="24" t="s">
        <v>42</v>
      </c>
      <c r="J5" s="17" t="s">
        <v>43</v>
      </c>
    </row>
    <row r="6" spans="1:10" ht="47.25" x14ac:dyDescent="0.25">
      <c r="A6" s="15" t="s">
        <v>153</v>
      </c>
      <c r="B6" s="8">
        <v>1190718</v>
      </c>
      <c r="C6" s="8">
        <v>5</v>
      </c>
      <c r="D6" s="13"/>
      <c r="E6" s="33" t="s">
        <v>38</v>
      </c>
      <c r="F6" s="34" t="s">
        <v>39</v>
      </c>
      <c r="G6" s="34" t="s">
        <v>40</v>
      </c>
      <c r="H6" s="34" t="s">
        <v>41</v>
      </c>
      <c r="I6" s="34" t="s">
        <v>42</v>
      </c>
      <c r="J6" s="35" t="s">
        <v>44</v>
      </c>
    </row>
    <row r="7" spans="1:10" ht="47.25" x14ac:dyDescent="0.25">
      <c r="A7" s="15" t="s">
        <v>154</v>
      </c>
      <c r="B7" s="8">
        <v>1191419</v>
      </c>
      <c r="C7" s="8">
        <v>5</v>
      </c>
      <c r="D7" s="13"/>
      <c r="E7" s="15" t="s">
        <v>38</v>
      </c>
      <c r="F7" s="7" t="s">
        <v>39</v>
      </c>
      <c r="G7" s="7" t="s">
        <v>40</v>
      </c>
      <c r="H7" s="7" t="s">
        <v>41</v>
      </c>
      <c r="I7" s="7" t="s">
        <v>42</v>
      </c>
      <c r="J7" s="35" t="s">
        <v>44</v>
      </c>
    </row>
    <row r="8" spans="1:10" ht="47.25" x14ac:dyDescent="0.25">
      <c r="A8" s="15" t="s">
        <v>155</v>
      </c>
      <c r="B8" s="8">
        <v>1190782</v>
      </c>
      <c r="C8" s="8">
        <v>2</v>
      </c>
      <c r="D8" s="13"/>
      <c r="E8" s="15" t="s">
        <v>38</v>
      </c>
      <c r="F8" s="7" t="s">
        <v>39</v>
      </c>
      <c r="G8" s="7" t="s">
        <v>40</v>
      </c>
      <c r="H8" s="7" t="s">
        <v>41</v>
      </c>
      <c r="I8" s="7" t="s">
        <v>42</v>
      </c>
      <c r="J8" s="35" t="s">
        <v>44</v>
      </c>
    </row>
    <row r="9" spans="1:10" ht="47.25" x14ac:dyDescent="0.25">
      <c r="A9" s="15" t="s">
        <v>156</v>
      </c>
      <c r="B9" s="8">
        <v>1190718</v>
      </c>
      <c r="C9" s="8">
        <v>5</v>
      </c>
      <c r="D9" s="13"/>
      <c r="E9" s="15" t="s">
        <v>38</v>
      </c>
      <c r="F9" s="7" t="s">
        <v>39</v>
      </c>
      <c r="G9" s="7" t="s">
        <v>40</v>
      </c>
      <c r="H9" s="7" t="s">
        <v>41</v>
      </c>
      <c r="I9" s="7" t="s">
        <v>42</v>
      </c>
      <c r="J9" s="35" t="s">
        <v>44</v>
      </c>
    </row>
    <row r="10" spans="1:10" ht="47.25" x14ac:dyDescent="0.25">
      <c r="A10" s="15" t="s">
        <v>157</v>
      </c>
      <c r="B10" s="8">
        <v>1191419</v>
      </c>
      <c r="C10" s="8">
        <v>5</v>
      </c>
      <c r="D10" s="13" t="s">
        <v>160</v>
      </c>
      <c r="E10" s="15" t="s">
        <v>38</v>
      </c>
      <c r="F10" s="7" t="s">
        <v>39</v>
      </c>
      <c r="G10" s="7" t="s">
        <v>40</v>
      </c>
      <c r="H10" s="7" t="s">
        <v>41</v>
      </c>
      <c r="I10" s="7" t="s">
        <v>42</v>
      </c>
      <c r="J10" s="35" t="s">
        <v>44</v>
      </c>
    </row>
    <row r="11" spans="1:10" ht="47.25" x14ac:dyDescent="0.25">
      <c r="A11" s="15" t="s">
        <v>158</v>
      </c>
      <c r="B11" s="8">
        <v>1190811</v>
      </c>
      <c r="C11" s="8">
        <v>5</v>
      </c>
      <c r="D11" s="13"/>
      <c r="E11" s="15" t="s">
        <v>38</v>
      </c>
      <c r="F11" s="7" t="s">
        <v>39</v>
      </c>
      <c r="G11" s="7" t="s">
        <v>40</v>
      </c>
      <c r="H11" s="7" t="s">
        <v>41</v>
      </c>
      <c r="I11" s="7" t="s">
        <v>42</v>
      </c>
      <c r="J11" s="35" t="s">
        <v>44</v>
      </c>
    </row>
    <row r="12" spans="1:10" ht="47.25" x14ac:dyDescent="0.25">
      <c r="A12" s="15" t="s">
        <v>159</v>
      </c>
      <c r="B12" s="8">
        <v>1190811</v>
      </c>
      <c r="C12" s="8">
        <v>5</v>
      </c>
      <c r="D12" s="13"/>
      <c r="E12" s="15" t="s">
        <v>38</v>
      </c>
      <c r="F12" s="7" t="s">
        <v>39</v>
      </c>
      <c r="G12" s="7" t="s">
        <v>40</v>
      </c>
      <c r="H12" s="7" t="s">
        <v>41</v>
      </c>
      <c r="I12" s="7" t="s">
        <v>42</v>
      </c>
      <c r="J12" s="35" t="s">
        <v>44</v>
      </c>
    </row>
    <row r="13" spans="1:10" ht="47.25" x14ac:dyDescent="0.25">
      <c r="A13" s="15"/>
      <c r="B13" s="8"/>
      <c r="C13" s="8"/>
      <c r="D13" s="13"/>
      <c r="E13" s="15" t="s">
        <v>38</v>
      </c>
      <c r="F13" s="7" t="s">
        <v>39</v>
      </c>
      <c r="G13" s="7" t="s">
        <v>40</v>
      </c>
      <c r="H13" s="7" t="s">
        <v>41</v>
      </c>
      <c r="I13" s="7" t="s">
        <v>42</v>
      </c>
      <c r="J13" s="35" t="s">
        <v>44</v>
      </c>
    </row>
    <row r="14" spans="1:10" ht="47.25" x14ac:dyDescent="0.25">
      <c r="A14" s="15"/>
      <c r="B14" s="8"/>
      <c r="C14" s="8"/>
      <c r="D14" s="13"/>
      <c r="E14" s="15" t="s">
        <v>38</v>
      </c>
      <c r="F14" s="7" t="s">
        <v>39</v>
      </c>
      <c r="G14" s="7" t="s">
        <v>40</v>
      </c>
      <c r="H14" s="7" t="s">
        <v>41</v>
      </c>
      <c r="I14" s="7" t="s">
        <v>42</v>
      </c>
      <c r="J14" s="35" t="s">
        <v>44</v>
      </c>
    </row>
    <row r="15" spans="1:10" ht="47.25" x14ac:dyDescent="0.25">
      <c r="A15" s="15"/>
      <c r="B15" s="8"/>
      <c r="C15" s="8"/>
      <c r="D15" s="13"/>
      <c r="E15" s="15" t="s">
        <v>38</v>
      </c>
      <c r="F15" s="7" t="s">
        <v>39</v>
      </c>
      <c r="G15" s="7" t="s">
        <v>40</v>
      </c>
      <c r="H15" s="7" t="s">
        <v>41</v>
      </c>
      <c r="I15" s="7" t="s">
        <v>42</v>
      </c>
      <c r="J15" s="35" t="s">
        <v>44</v>
      </c>
    </row>
    <row r="16" spans="1:10" ht="47.25" x14ac:dyDescent="0.25">
      <c r="A16" s="15"/>
      <c r="B16" s="8"/>
      <c r="C16" s="8"/>
      <c r="D16" s="13"/>
      <c r="E16" s="15" t="s">
        <v>38</v>
      </c>
      <c r="F16" s="7" t="s">
        <v>39</v>
      </c>
      <c r="G16" s="7" t="s">
        <v>40</v>
      </c>
      <c r="H16" s="7" t="s">
        <v>41</v>
      </c>
      <c r="I16" s="7" t="s">
        <v>42</v>
      </c>
      <c r="J16" s="35" t="s">
        <v>44</v>
      </c>
    </row>
    <row r="17" spans="1:10" ht="47.25" x14ac:dyDescent="0.25">
      <c r="A17" s="15"/>
      <c r="B17" s="8"/>
      <c r="C17" s="8"/>
      <c r="D17" s="13"/>
      <c r="E17" s="15" t="s">
        <v>38</v>
      </c>
      <c r="F17" s="7" t="s">
        <v>39</v>
      </c>
      <c r="G17" s="7" t="s">
        <v>40</v>
      </c>
      <c r="H17" s="7" t="s">
        <v>41</v>
      </c>
      <c r="I17" s="7" t="s">
        <v>42</v>
      </c>
      <c r="J17" s="35" t="s">
        <v>44</v>
      </c>
    </row>
    <row r="18" spans="1:10" ht="47.25" x14ac:dyDescent="0.25">
      <c r="A18" s="15"/>
      <c r="B18" s="8"/>
      <c r="C18" s="8"/>
      <c r="D18" s="13"/>
      <c r="E18" s="15" t="s">
        <v>38</v>
      </c>
      <c r="F18" s="7" t="s">
        <v>39</v>
      </c>
      <c r="G18" s="7" t="s">
        <v>40</v>
      </c>
      <c r="H18" s="7" t="s">
        <v>41</v>
      </c>
      <c r="I18" s="7" t="s">
        <v>42</v>
      </c>
      <c r="J18" s="35" t="s">
        <v>44</v>
      </c>
    </row>
    <row r="19" spans="1:10" ht="47.25" x14ac:dyDescent="0.25">
      <c r="A19" s="15"/>
      <c r="B19" s="8"/>
      <c r="C19" s="8"/>
      <c r="D19" s="13"/>
      <c r="E19" s="15" t="s">
        <v>38</v>
      </c>
      <c r="F19" s="7" t="s">
        <v>39</v>
      </c>
      <c r="G19" s="7" t="s">
        <v>40</v>
      </c>
      <c r="H19" s="7" t="s">
        <v>41</v>
      </c>
      <c r="I19" s="7" t="s">
        <v>42</v>
      </c>
      <c r="J19" s="35" t="s">
        <v>44</v>
      </c>
    </row>
    <row r="20" spans="1:10" ht="47.25" x14ac:dyDescent="0.25">
      <c r="A20" s="15"/>
      <c r="B20" s="8"/>
      <c r="C20" s="8"/>
      <c r="D20" s="13"/>
      <c r="E20" s="15" t="s">
        <v>38</v>
      </c>
      <c r="F20" s="7" t="s">
        <v>39</v>
      </c>
      <c r="G20" s="7" t="s">
        <v>40</v>
      </c>
      <c r="H20" s="7" t="s">
        <v>41</v>
      </c>
      <c r="I20" s="7" t="s">
        <v>42</v>
      </c>
      <c r="J20" s="35" t="s">
        <v>44</v>
      </c>
    </row>
    <row r="21" spans="1:10" ht="47.25" x14ac:dyDescent="0.25">
      <c r="A21" s="15"/>
      <c r="B21" s="8"/>
      <c r="C21" s="8"/>
      <c r="D21" s="13"/>
      <c r="E21" s="15" t="s">
        <v>38</v>
      </c>
      <c r="F21" s="7" t="s">
        <v>39</v>
      </c>
      <c r="G21" s="7" t="s">
        <v>40</v>
      </c>
      <c r="H21" s="7" t="s">
        <v>41</v>
      </c>
      <c r="I21" s="7" t="s">
        <v>42</v>
      </c>
      <c r="J21" s="35" t="s">
        <v>44</v>
      </c>
    </row>
    <row r="22" spans="1:10" ht="47.25" x14ac:dyDescent="0.25">
      <c r="A22" s="15"/>
      <c r="B22" s="8"/>
      <c r="C22" s="8"/>
      <c r="D22" s="13"/>
      <c r="E22" s="15" t="s">
        <v>38</v>
      </c>
      <c r="F22" s="7" t="s">
        <v>39</v>
      </c>
      <c r="G22" s="7" t="s">
        <v>40</v>
      </c>
      <c r="H22" s="7" t="s">
        <v>41</v>
      </c>
      <c r="I22" s="7" t="s">
        <v>42</v>
      </c>
      <c r="J22" s="35" t="s">
        <v>44</v>
      </c>
    </row>
    <row r="23" spans="1:10" ht="47.25" x14ac:dyDescent="0.25">
      <c r="A23" s="15"/>
      <c r="B23" s="8"/>
      <c r="C23" s="8"/>
      <c r="D23" s="13"/>
      <c r="E23" s="15" t="s">
        <v>38</v>
      </c>
      <c r="F23" s="7" t="s">
        <v>39</v>
      </c>
      <c r="G23" s="7" t="s">
        <v>40</v>
      </c>
      <c r="H23" s="7" t="s">
        <v>41</v>
      </c>
      <c r="I23" s="7" t="s">
        <v>42</v>
      </c>
      <c r="J23" s="35" t="s">
        <v>44</v>
      </c>
    </row>
    <row r="24" spans="1:10" ht="47.25" x14ac:dyDescent="0.25">
      <c r="A24" s="15"/>
      <c r="B24" s="8"/>
      <c r="C24" s="8"/>
      <c r="D24" s="13"/>
      <c r="E24" s="15" t="s">
        <v>38</v>
      </c>
      <c r="F24" s="7" t="s">
        <v>39</v>
      </c>
      <c r="G24" s="7" t="s">
        <v>40</v>
      </c>
      <c r="H24" s="7" t="s">
        <v>41</v>
      </c>
      <c r="I24" s="7" t="s">
        <v>42</v>
      </c>
      <c r="J24" s="35" t="s">
        <v>44</v>
      </c>
    </row>
    <row r="25" spans="1:10" ht="48" thickBot="1" x14ac:dyDescent="0.3">
      <c r="A25" s="23"/>
      <c r="B25" s="8"/>
      <c r="C25" s="8"/>
      <c r="D25" s="13"/>
      <c r="E25" s="23" t="s">
        <v>38</v>
      </c>
      <c r="F25" s="24" t="s">
        <v>39</v>
      </c>
      <c r="G25" s="24" t="s">
        <v>40</v>
      </c>
      <c r="H25" s="24" t="s">
        <v>41</v>
      </c>
      <c r="I25" s="24" t="s">
        <v>42</v>
      </c>
      <c r="J25" s="35" t="s">
        <v>44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1">
    <dataValidation type="list" allowBlank="1" showInputMessage="1" showErrorMessage="1" sqref="C6:C25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tabSelected="1" workbookViewId="0">
      <selection activeCell="E14" sqref="E14"/>
    </sheetView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2" t="s">
        <v>45</v>
      </c>
    </row>
    <row r="2" spans="1:6" ht="16.5" thickBot="1" x14ac:dyDescent="0.3"/>
    <row r="3" spans="1:6" ht="36" customHeight="1" thickBot="1" x14ac:dyDescent="0.3">
      <c r="A3" s="59" t="s">
        <v>46</v>
      </c>
      <c r="B3" s="58" t="s">
        <v>47</v>
      </c>
      <c r="C3" s="56" t="s">
        <v>48</v>
      </c>
      <c r="D3" s="56" t="s">
        <v>49</v>
      </c>
      <c r="E3" s="56" t="s">
        <v>50</v>
      </c>
      <c r="F3" s="57" t="s">
        <v>51</v>
      </c>
    </row>
    <row r="4" spans="1:6" ht="36" customHeight="1" x14ac:dyDescent="0.25">
      <c r="A4" s="60" t="s">
        <v>52</v>
      </c>
      <c r="B4" s="11">
        <v>34</v>
      </c>
      <c r="C4" s="63">
        <v>91.1</v>
      </c>
      <c r="D4" s="22">
        <v>80</v>
      </c>
      <c r="E4" s="22">
        <v>90</v>
      </c>
      <c r="F4" s="12">
        <f>IF(((C4-D4)/(E4-D4)*100)&gt;100,100,(C4-D4)/(E4-D4)*100)</f>
        <v>100</v>
      </c>
    </row>
    <row r="5" spans="1:6" ht="36" customHeight="1" x14ac:dyDescent="0.25">
      <c r="A5" s="61" t="s">
        <v>151</v>
      </c>
      <c r="B5" s="15">
        <v>21</v>
      </c>
      <c r="C5" s="30">
        <v>80.7</v>
      </c>
      <c r="D5" s="7">
        <v>75</v>
      </c>
      <c r="E5" s="7">
        <v>85</v>
      </c>
      <c r="F5" s="16">
        <f>IF(((C5-D5)/(E5-D5)*100)&gt;100,100,(C5-D5)/(E5-D5)*100)</f>
        <v>57.000000000000028</v>
      </c>
    </row>
    <row r="6" spans="1:6" ht="36" customHeight="1" x14ac:dyDescent="0.25">
      <c r="A6" s="61" t="s">
        <v>53</v>
      </c>
      <c r="B6" s="15">
        <v>-13</v>
      </c>
      <c r="C6" s="74">
        <v>0.8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2" t="s">
        <v>54</v>
      </c>
      <c r="B7" s="23">
        <v>-13</v>
      </c>
      <c r="C7" s="64">
        <v>4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7" t="s">
        <v>55</v>
      </c>
      <c r="B8" s="56">
        <v>55</v>
      </c>
      <c r="C8" s="56"/>
      <c r="D8" s="56"/>
      <c r="E8" s="56"/>
      <c r="F8" s="76">
        <f>SUMPRODUCT(B4:B7,F4:F7)/100</f>
        <v>45.970000000000006</v>
      </c>
    </row>
    <row r="9" spans="1:6" ht="36" customHeight="1" thickBot="1" x14ac:dyDescent="0.3">
      <c r="A9" s="65"/>
      <c r="B9" s="66"/>
      <c r="C9" s="66"/>
      <c r="D9" s="67"/>
      <c r="E9" s="47" t="s">
        <v>56</v>
      </c>
      <c r="F9" s="68">
        <f>IF((F8/B8)&lt;0,0,(F8/B8))</f>
        <v>0.8358181818181819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>
      <selection activeCell="C8" sqref="C8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57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58</v>
      </c>
      <c r="B3" s="21" t="s">
        <v>47</v>
      </c>
      <c r="C3" s="21">
        <f>'Group and Self Assessment'!C10</f>
        <v>1190718</v>
      </c>
      <c r="D3" s="21">
        <f>'Group and Self Assessment'!C11</f>
        <v>1190782</v>
      </c>
      <c r="E3" s="21">
        <f>'Group and Self Assessment'!C12</f>
        <v>1190811</v>
      </c>
      <c r="F3" s="21">
        <f>'Group and Self Assessment'!C13</f>
        <v>1191419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59</v>
      </c>
      <c r="Z3" s="12" t="s">
        <v>31</v>
      </c>
    </row>
    <row r="4" spans="1:26" ht="31.5" x14ac:dyDescent="0.25">
      <c r="A4" s="15" t="s">
        <v>60</v>
      </c>
      <c r="B4" s="18">
        <v>0.35</v>
      </c>
      <c r="C4" s="31">
        <f>'Code Quality'!$F$9*5</f>
        <v>4.1790909090909096</v>
      </c>
      <c r="D4" s="31">
        <f>'Code Quality'!$F$9*5</f>
        <v>4.1790909090909096</v>
      </c>
      <c r="E4" s="31">
        <f>'Code Quality'!$F$9*5</f>
        <v>4.1790909090909096</v>
      </c>
      <c r="F4" s="31">
        <f>'Code Quality'!$F$9*5</f>
        <v>4.1790909090909096</v>
      </c>
      <c r="G4" s="31">
        <f>'Code Quality'!$F$9*5</f>
        <v>4.1790909090909096</v>
      </c>
      <c r="H4" s="31">
        <f>'Code Quality'!$F$9*5</f>
        <v>4.1790909090909096</v>
      </c>
      <c r="I4" s="31">
        <f>'Code Quality'!$F$9*5</f>
        <v>4.1790909090909096</v>
      </c>
      <c r="J4" s="31">
        <f>'Code Quality'!$F$9*5</f>
        <v>4.1790909090909096</v>
      </c>
      <c r="K4" s="31">
        <f>'Code Quality'!$F$9*5</f>
        <v>4.1790909090909096</v>
      </c>
      <c r="L4" s="31">
        <f>'Code Quality'!$F$9*5</f>
        <v>4.1790909090909096</v>
      </c>
      <c r="M4" s="31">
        <f>'Code Quality'!$F$9*5</f>
        <v>4.1790909090909096</v>
      </c>
      <c r="N4" s="31">
        <f>'Code Quality'!$F$9*5</f>
        <v>4.1790909090909096</v>
      </c>
      <c r="O4" s="31">
        <f>'Code Quality'!$F$9*5</f>
        <v>4.1790909090909096</v>
      </c>
      <c r="P4" s="31">
        <f>'Code Quality'!$F$9*5</f>
        <v>4.1790909090909096</v>
      </c>
      <c r="Q4" s="31">
        <f>'Code Quality'!$F$9*5</f>
        <v>4.1790909090909096</v>
      </c>
      <c r="R4" s="28">
        <f>AVERAGE(C4:Q4)</f>
        <v>4.1790909090909096</v>
      </c>
      <c r="S4" s="7" t="s">
        <v>61</v>
      </c>
      <c r="T4" s="7" t="s">
        <v>61</v>
      </c>
      <c r="U4" s="7" t="s">
        <v>61</v>
      </c>
      <c r="V4" s="7" t="s">
        <v>61</v>
      </c>
      <c r="W4" s="7" t="s">
        <v>61</v>
      </c>
      <c r="X4" s="7" t="s">
        <v>61</v>
      </c>
      <c r="Y4" s="7"/>
      <c r="Z4" s="16"/>
    </row>
    <row r="5" spans="1:26" ht="63" x14ac:dyDescent="0.25">
      <c r="A5" s="15" t="s">
        <v>62</v>
      </c>
      <c r="B5" s="18">
        <v>7.4999999999999997E-2</v>
      </c>
      <c r="C5" s="26">
        <v>5</v>
      </c>
      <c r="D5" s="26">
        <v>5</v>
      </c>
      <c r="E5" s="26">
        <v>5</v>
      </c>
      <c r="F5" s="26">
        <v>5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5</v>
      </c>
      <c r="S5" s="7" t="s">
        <v>63</v>
      </c>
      <c r="T5" s="7" t="s">
        <v>64</v>
      </c>
      <c r="U5" s="7" t="s">
        <v>65</v>
      </c>
      <c r="V5" s="7" t="s">
        <v>66</v>
      </c>
      <c r="W5" s="7" t="s">
        <v>67</v>
      </c>
      <c r="X5" s="7" t="s">
        <v>68</v>
      </c>
      <c r="Y5" s="7"/>
      <c r="Z5" s="16"/>
    </row>
    <row r="6" spans="1:26" ht="110.25" x14ac:dyDescent="0.25">
      <c r="A6" s="15" t="s">
        <v>69</v>
      </c>
      <c r="B6" s="18">
        <v>0.1</v>
      </c>
      <c r="C6" s="26">
        <v>5</v>
      </c>
      <c r="D6" s="26">
        <v>5</v>
      </c>
      <c r="E6" s="26">
        <v>5</v>
      </c>
      <c r="F6" s="26">
        <v>5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5</v>
      </c>
      <c r="S6" s="7" t="s">
        <v>70</v>
      </c>
      <c r="T6" s="7" t="s">
        <v>71</v>
      </c>
      <c r="U6" s="7" t="s">
        <v>72</v>
      </c>
      <c r="V6" s="7" t="s">
        <v>73</v>
      </c>
      <c r="W6" s="7" t="s">
        <v>74</v>
      </c>
      <c r="X6" s="7" t="s">
        <v>75</v>
      </c>
      <c r="Y6" s="7"/>
      <c r="Z6" s="16"/>
    </row>
    <row r="7" spans="1:26" ht="78.75" x14ac:dyDescent="0.25">
      <c r="A7" s="15" t="s">
        <v>76</v>
      </c>
      <c r="B7" s="18">
        <v>0.35</v>
      </c>
      <c r="C7" s="26">
        <v>5</v>
      </c>
      <c r="D7" s="26">
        <v>2</v>
      </c>
      <c r="E7" s="26">
        <v>5</v>
      </c>
      <c r="F7" s="26">
        <v>5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4.25</v>
      </c>
      <c r="S7" s="7" t="s">
        <v>77</v>
      </c>
      <c r="T7" s="7" t="s">
        <v>78</v>
      </c>
      <c r="U7" s="7" t="s">
        <v>79</v>
      </c>
      <c r="V7" s="7" t="s">
        <v>80</v>
      </c>
      <c r="W7" s="7" t="s">
        <v>81</v>
      </c>
      <c r="X7" s="7" t="s">
        <v>75</v>
      </c>
      <c r="Y7" s="7"/>
      <c r="Z7" s="16"/>
    </row>
    <row r="8" spans="1:26" ht="78.75" x14ac:dyDescent="0.25">
      <c r="A8" s="15" t="s">
        <v>82</v>
      </c>
      <c r="B8" s="18">
        <v>0.125</v>
      </c>
      <c r="C8" s="26">
        <v>5</v>
      </c>
      <c r="D8" s="26">
        <v>5</v>
      </c>
      <c r="E8" s="26">
        <v>5</v>
      </c>
      <c r="F8" s="26">
        <v>5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5</v>
      </c>
      <c r="S8" s="7" t="s">
        <v>83</v>
      </c>
      <c r="T8" s="7" t="s">
        <v>84</v>
      </c>
      <c r="U8" s="7" t="s">
        <v>85</v>
      </c>
      <c r="V8" s="7" t="s">
        <v>86</v>
      </c>
      <c r="W8" s="7" t="s">
        <v>87</v>
      </c>
      <c r="X8" s="7" t="s">
        <v>75</v>
      </c>
      <c r="Y8" s="7"/>
      <c r="Z8" s="16"/>
    </row>
    <row r="9" spans="1:26" x14ac:dyDescent="0.25">
      <c r="A9" s="15" t="s">
        <v>56</v>
      </c>
      <c r="B9" s="19">
        <f>SUM(B4:B8)</f>
        <v>1</v>
      </c>
      <c r="C9" s="7">
        <f>SUMPRODUCT(C4:C8,$B$4:$B$8)</f>
        <v>4.7126818181818182</v>
      </c>
      <c r="D9" s="7">
        <f t="shared" ref="D9:Q9" si="1">SUMPRODUCT(D4:D8,$B$4:$B$8)</f>
        <v>3.6626818181818184</v>
      </c>
      <c r="E9" s="7">
        <f t="shared" si="1"/>
        <v>4.7126818181818182</v>
      </c>
      <c r="F9" s="7">
        <f t="shared" si="1"/>
        <v>4.7126818181818182</v>
      </c>
      <c r="G9" s="7">
        <f t="shared" si="1"/>
        <v>1.4626818181818182</v>
      </c>
      <c r="H9" s="7">
        <f t="shared" si="1"/>
        <v>1.4626818181818182</v>
      </c>
      <c r="I9" s="7">
        <f t="shared" si="1"/>
        <v>1.4626818181818182</v>
      </c>
      <c r="J9" s="7">
        <f t="shared" si="1"/>
        <v>1.4626818181818182</v>
      </c>
      <c r="K9" s="7">
        <f t="shared" si="1"/>
        <v>1.4626818181818182</v>
      </c>
      <c r="L9" s="7">
        <f t="shared" si="1"/>
        <v>1.4626818181818182</v>
      </c>
      <c r="M9" s="7">
        <f t="shared" si="1"/>
        <v>1.4626818181818182</v>
      </c>
      <c r="N9" s="7">
        <f t="shared" si="1"/>
        <v>1.4626818181818182</v>
      </c>
      <c r="O9" s="7">
        <f t="shared" si="1"/>
        <v>1.4626818181818182</v>
      </c>
      <c r="P9" s="7">
        <f t="shared" si="1"/>
        <v>1.4626818181818182</v>
      </c>
      <c r="Q9" s="7">
        <f t="shared" si="1"/>
        <v>1.4626818181818182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88</v>
      </c>
      <c r="B10" s="24"/>
      <c r="C10" s="24">
        <f>C9/5*20</f>
        <v>18.850727272727273</v>
      </c>
      <c r="D10" s="24">
        <f t="shared" ref="D10:Q10" si="2">D9/5*20</f>
        <v>14.650727272727273</v>
      </c>
      <c r="E10" s="24">
        <f t="shared" si="2"/>
        <v>18.850727272727273</v>
      </c>
      <c r="F10" s="24">
        <f t="shared" si="2"/>
        <v>18.850727272727273</v>
      </c>
      <c r="G10" s="24">
        <f t="shared" si="2"/>
        <v>5.8507272727272728</v>
      </c>
      <c r="H10" s="24">
        <f t="shared" si="2"/>
        <v>5.8507272727272728</v>
      </c>
      <c r="I10" s="24">
        <f t="shared" si="2"/>
        <v>5.8507272727272728</v>
      </c>
      <c r="J10" s="24">
        <f t="shared" si="2"/>
        <v>5.8507272727272728</v>
      </c>
      <c r="K10" s="24">
        <f t="shared" si="2"/>
        <v>5.8507272727272728</v>
      </c>
      <c r="L10" s="24">
        <f t="shared" si="2"/>
        <v>5.8507272727272728</v>
      </c>
      <c r="M10" s="24">
        <f t="shared" si="2"/>
        <v>5.8507272727272728</v>
      </c>
      <c r="N10" s="24">
        <f t="shared" si="2"/>
        <v>5.8507272727272728</v>
      </c>
      <c r="O10" s="24">
        <f t="shared" si="2"/>
        <v>5.8507272727272728</v>
      </c>
      <c r="P10" s="24">
        <f t="shared" si="2"/>
        <v>5.8507272727272728</v>
      </c>
      <c r="Q10" s="24">
        <f t="shared" si="2"/>
        <v>5.8507272727272728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89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opLeftCell="A7" workbookViewId="0">
      <selection activeCell="H20" sqref="H20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149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58</v>
      </c>
      <c r="B3" s="21" t="s">
        <v>47</v>
      </c>
      <c r="C3" s="21">
        <f>'Group and Self Assessment'!C10</f>
        <v>1190718</v>
      </c>
      <c r="D3" s="21">
        <f>'Group and Self Assessment'!C11</f>
        <v>1190782</v>
      </c>
      <c r="E3" s="21">
        <f>'Group and Self Assessment'!C12</f>
        <v>1190811</v>
      </c>
      <c r="F3" s="21">
        <f>'Group and Self Assessment'!C13</f>
        <v>1191419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1">
        <f>0</f>
        <v>0</v>
      </c>
      <c r="T3" s="72">
        <f>1</f>
        <v>1</v>
      </c>
      <c r="U3" s="72">
        <f>2</f>
        <v>2</v>
      </c>
      <c r="V3" s="71">
        <f>3</f>
        <v>3</v>
      </c>
      <c r="W3" s="71">
        <f>4</f>
        <v>4</v>
      </c>
      <c r="X3" s="71">
        <f>5</f>
        <v>5</v>
      </c>
      <c r="Y3" s="22" t="s">
        <v>59</v>
      </c>
      <c r="Z3" s="12" t="s">
        <v>31</v>
      </c>
    </row>
    <row r="4" spans="1:26" ht="144.75" customHeight="1" x14ac:dyDescent="0.25">
      <c r="A4" s="15" t="s">
        <v>90</v>
      </c>
      <c r="B4" s="18">
        <v>0.1</v>
      </c>
      <c r="C4" s="26">
        <v>5</v>
      </c>
      <c r="D4" s="26">
        <v>5</v>
      </c>
      <c r="E4" s="26">
        <v>5</v>
      </c>
      <c r="F4" s="26">
        <v>5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69">
        <f t="shared" ref="R4:R7" si="0">AVERAGE(C4:Q4)</f>
        <v>5</v>
      </c>
      <c r="S4" s="73" t="s">
        <v>91</v>
      </c>
      <c r="T4" s="73" t="s">
        <v>92</v>
      </c>
      <c r="U4" s="73" t="s">
        <v>93</v>
      </c>
      <c r="V4" s="73" t="s">
        <v>94</v>
      </c>
      <c r="W4" s="73" t="s">
        <v>95</v>
      </c>
      <c r="X4" s="73" t="s">
        <v>96</v>
      </c>
      <c r="Y4" s="70"/>
      <c r="Z4" s="16"/>
    </row>
    <row r="5" spans="1:26" ht="101.25" customHeight="1" x14ac:dyDescent="0.25">
      <c r="A5" s="15" t="s">
        <v>97</v>
      </c>
      <c r="B5" s="18">
        <v>0.1</v>
      </c>
      <c r="C5" s="26">
        <v>5</v>
      </c>
      <c r="D5" s="26">
        <v>5</v>
      </c>
      <c r="E5" s="26">
        <v>5</v>
      </c>
      <c r="F5" s="26">
        <v>5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69">
        <f t="shared" si="0"/>
        <v>5</v>
      </c>
      <c r="S5" s="73" t="s">
        <v>98</v>
      </c>
      <c r="T5" s="73" t="s">
        <v>99</v>
      </c>
      <c r="U5" s="73" t="s">
        <v>100</v>
      </c>
      <c r="V5" s="73" t="s">
        <v>101</v>
      </c>
      <c r="W5" s="73" t="s">
        <v>102</v>
      </c>
      <c r="X5" s="73" t="s">
        <v>103</v>
      </c>
      <c r="Y5" s="70"/>
      <c r="Z5" s="16"/>
    </row>
    <row r="6" spans="1:26" ht="31.5" x14ac:dyDescent="0.25">
      <c r="A6" s="15" t="s">
        <v>104</v>
      </c>
      <c r="B6" s="18">
        <v>0.05</v>
      </c>
      <c r="C6" s="26">
        <v>4</v>
      </c>
      <c r="D6" s="26">
        <v>4</v>
      </c>
      <c r="E6" s="26">
        <v>4</v>
      </c>
      <c r="F6" s="26">
        <v>4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69">
        <f t="shared" si="0"/>
        <v>4</v>
      </c>
      <c r="S6" s="73" t="s">
        <v>105</v>
      </c>
      <c r="T6" s="73" t="s">
        <v>106</v>
      </c>
      <c r="U6" s="73" t="s">
        <v>107</v>
      </c>
      <c r="V6" s="73" t="s">
        <v>108</v>
      </c>
      <c r="W6" s="73" t="s">
        <v>109</v>
      </c>
      <c r="X6" s="73" t="s">
        <v>110</v>
      </c>
      <c r="Y6" s="70"/>
      <c r="Z6" s="16"/>
    </row>
    <row r="7" spans="1:26" ht="47.25" x14ac:dyDescent="0.25">
      <c r="A7" s="15" t="s">
        <v>111</v>
      </c>
      <c r="B7" s="18">
        <v>0.05</v>
      </c>
      <c r="C7" s="26">
        <v>5</v>
      </c>
      <c r="D7" s="26">
        <v>5</v>
      </c>
      <c r="E7" s="26">
        <v>5</v>
      </c>
      <c r="F7" s="26">
        <v>5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69">
        <f t="shared" si="0"/>
        <v>5</v>
      </c>
      <c r="S7" s="73" t="s">
        <v>105</v>
      </c>
      <c r="T7" s="73" t="s">
        <v>112</v>
      </c>
      <c r="U7" s="73" t="s">
        <v>113</v>
      </c>
      <c r="V7" s="73" t="s">
        <v>114</v>
      </c>
      <c r="W7" s="73" t="s">
        <v>115</v>
      </c>
      <c r="X7" s="73" t="s">
        <v>116</v>
      </c>
      <c r="Y7" s="70"/>
      <c r="Z7" s="16"/>
    </row>
    <row r="8" spans="1:26" ht="63" x14ac:dyDescent="0.25">
      <c r="A8" s="15" t="s">
        <v>117</v>
      </c>
      <c r="B8" s="18">
        <v>0.1</v>
      </c>
      <c r="C8" s="26">
        <v>5</v>
      </c>
      <c r="D8" s="26">
        <v>5</v>
      </c>
      <c r="E8" s="26">
        <v>5</v>
      </c>
      <c r="F8" s="26">
        <v>5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69">
        <f t="shared" ref="R8:R12" si="1">AVERAGE(C8:Q8)</f>
        <v>5</v>
      </c>
      <c r="S8" s="73" t="s">
        <v>105</v>
      </c>
      <c r="T8" s="73" t="s">
        <v>118</v>
      </c>
      <c r="U8" s="73" t="s">
        <v>119</v>
      </c>
      <c r="V8" s="73" t="s">
        <v>120</v>
      </c>
      <c r="W8" s="73" t="s">
        <v>121</v>
      </c>
      <c r="X8" s="73" t="s">
        <v>122</v>
      </c>
      <c r="Y8" s="70"/>
      <c r="Z8" s="16"/>
    </row>
    <row r="9" spans="1:26" ht="63" x14ac:dyDescent="0.25">
      <c r="A9" s="15" t="s">
        <v>123</v>
      </c>
      <c r="B9" s="18">
        <v>0.05</v>
      </c>
      <c r="C9" s="26">
        <v>5</v>
      </c>
      <c r="D9" s="26">
        <v>5</v>
      </c>
      <c r="E9" s="26">
        <v>5</v>
      </c>
      <c r="F9" s="26">
        <v>5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69">
        <f t="shared" ref="R9:R11" si="2">AVERAGE(C9:Q9)</f>
        <v>5</v>
      </c>
      <c r="S9" s="73" t="s">
        <v>124</v>
      </c>
      <c r="T9" s="73" t="s">
        <v>125</v>
      </c>
      <c r="U9" s="73"/>
      <c r="V9" s="73" t="s">
        <v>126</v>
      </c>
      <c r="W9" s="73"/>
      <c r="X9" s="73" t="s">
        <v>127</v>
      </c>
      <c r="Y9" s="70"/>
      <c r="Z9" s="16"/>
    </row>
    <row r="10" spans="1:26" ht="78.75" x14ac:dyDescent="0.25">
      <c r="A10" s="15" t="s">
        <v>128</v>
      </c>
      <c r="B10" s="18">
        <v>0.1</v>
      </c>
      <c r="C10" s="26">
        <v>5</v>
      </c>
      <c r="D10" s="26">
        <v>5</v>
      </c>
      <c r="E10" s="26">
        <v>5</v>
      </c>
      <c r="F10" s="26">
        <v>5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69">
        <f t="shared" si="2"/>
        <v>5</v>
      </c>
      <c r="S10" s="73" t="s">
        <v>124</v>
      </c>
      <c r="T10" s="73" t="s">
        <v>129</v>
      </c>
      <c r="U10" s="73" t="s">
        <v>130</v>
      </c>
      <c r="V10" s="73" t="s">
        <v>131</v>
      </c>
      <c r="W10" s="73" t="s">
        <v>132</v>
      </c>
      <c r="X10" s="73" t="s">
        <v>133</v>
      </c>
      <c r="Y10" s="70"/>
      <c r="Z10" s="16"/>
    </row>
    <row r="11" spans="1:26" ht="31.5" x14ac:dyDescent="0.25">
      <c r="A11" s="15" t="s">
        <v>134</v>
      </c>
      <c r="B11" s="18">
        <v>0.1</v>
      </c>
      <c r="C11" s="26">
        <v>5</v>
      </c>
      <c r="D11" s="26">
        <v>5</v>
      </c>
      <c r="E11" s="26">
        <v>5</v>
      </c>
      <c r="F11" s="26">
        <v>5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69">
        <f t="shared" si="2"/>
        <v>5</v>
      </c>
      <c r="S11" s="73" t="s">
        <v>124</v>
      </c>
      <c r="T11" s="73" t="s">
        <v>135</v>
      </c>
      <c r="U11" s="73" t="s">
        <v>136</v>
      </c>
      <c r="V11" s="73" t="s">
        <v>137</v>
      </c>
      <c r="W11" s="73" t="s">
        <v>138</v>
      </c>
      <c r="X11" s="73" t="s">
        <v>139</v>
      </c>
      <c r="Y11" s="70"/>
      <c r="Z11" s="16"/>
    </row>
    <row r="12" spans="1:26" ht="31.5" x14ac:dyDescent="0.25">
      <c r="A12" s="15" t="s">
        <v>140</v>
      </c>
      <c r="B12" s="18">
        <v>0.1</v>
      </c>
      <c r="C12" s="26">
        <v>5</v>
      </c>
      <c r="D12" s="26">
        <v>5</v>
      </c>
      <c r="E12" s="26">
        <v>5</v>
      </c>
      <c r="F12" s="26">
        <v>5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69">
        <f t="shared" si="1"/>
        <v>5</v>
      </c>
      <c r="S12" s="73" t="s">
        <v>124</v>
      </c>
      <c r="T12" s="73" t="s">
        <v>135</v>
      </c>
      <c r="U12" s="73" t="s">
        <v>136</v>
      </c>
      <c r="V12" s="73" t="s">
        <v>137</v>
      </c>
      <c r="W12" s="73" t="s">
        <v>138</v>
      </c>
      <c r="X12" s="73" t="s">
        <v>139</v>
      </c>
      <c r="Y12" s="70"/>
      <c r="Z12" s="16"/>
    </row>
    <row r="13" spans="1:26" ht="31.5" x14ac:dyDescent="0.25">
      <c r="A13" s="15" t="s">
        <v>141</v>
      </c>
      <c r="B13" s="18">
        <v>0.1</v>
      </c>
      <c r="C13" s="26">
        <v>4</v>
      </c>
      <c r="D13" s="26">
        <v>4</v>
      </c>
      <c r="E13" s="26">
        <v>4</v>
      </c>
      <c r="F13" s="26">
        <v>4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69">
        <f t="shared" ref="R13:R14" si="3">AVERAGE(C13:Q13)</f>
        <v>4</v>
      </c>
      <c r="S13" s="73" t="s">
        <v>142</v>
      </c>
      <c r="T13" s="73" t="s">
        <v>143</v>
      </c>
      <c r="U13" s="73" t="s">
        <v>144</v>
      </c>
      <c r="V13" s="73" t="s">
        <v>145</v>
      </c>
      <c r="W13" s="73" t="s">
        <v>146</v>
      </c>
      <c r="X13" s="73" t="s">
        <v>147</v>
      </c>
      <c r="Y13" s="70"/>
      <c r="Z13" s="16"/>
    </row>
    <row r="14" spans="1:26" ht="31.5" x14ac:dyDescent="0.25">
      <c r="A14" s="15" t="s">
        <v>148</v>
      </c>
      <c r="B14" s="18">
        <v>0.15</v>
      </c>
      <c r="C14" s="26">
        <v>4</v>
      </c>
      <c r="D14" s="26">
        <v>4</v>
      </c>
      <c r="E14" s="26">
        <v>4</v>
      </c>
      <c r="F14" s="26">
        <v>4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69">
        <f t="shared" si="3"/>
        <v>4</v>
      </c>
      <c r="S14" s="73" t="s">
        <v>124</v>
      </c>
      <c r="T14" s="73" t="s">
        <v>135</v>
      </c>
      <c r="U14" s="73" t="s">
        <v>136</v>
      </c>
      <c r="V14" s="73" t="s">
        <v>137</v>
      </c>
      <c r="W14" s="73" t="s">
        <v>138</v>
      </c>
      <c r="X14" s="73" t="s">
        <v>139</v>
      </c>
      <c r="Y14" s="70"/>
      <c r="Z14" s="16"/>
    </row>
    <row r="15" spans="1:26" x14ac:dyDescent="0.25">
      <c r="A15" s="15" t="s">
        <v>56</v>
      </c>
      <c r="B15" s="19">
        <f>SUM(B4:B14)</f>
        <v>1</v>
      </c>
      <c r="C15" s="7">
        <f t="shared" ref="C15:Q15" si="4">SUMPRODUCT(C8:C14,$B$8:$B$14)</f>
        <v>3.25</v>
      </c>
      <c r="D15" s="7">
        <f t="shared" si="4"/>
        <v>3.25</v>
      </c>
      <c r="E15" s="7">
        <f t="shared" si="4"/>
        <v>3.25</v>
      </c>
      <c r="F15" s="7">
        <f t="shared" si="4"/>
        <v>3.25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4"/>
      <c r="T15" s="34"/>
      <c r="U15" s="34"/>
      <c r="V15" s="34"/>
      <c r="W15" s="34"/>
      <c r="X15" s="34"/>
      <c r="Y15" s="7"/>
      <c r="Z15" s="16"/>
    </row>
    <row r="16" spans="1:26" x14ac:dyDescent="0.25">
      <c r="A16" s="23" t="s">
        <v>88</v>
      </c>
      <c r="B16" s="24"/>
      <c r="C16" s="24">
        <f>C15/5*20</f>
        <v>13</v>
      </c>
      <c r="D16" s="24">
        <f t="shared" ref="D16:Q16" si="5">D15/5*20</f>
        <v>13</v>
      </c>
      <c r="E16" s="24">
        <f t="shared" si="5"/>
        <v>13</v>
      </c>
      <c r="F16" s="24">
        <f t="shared" si="5"/>
        <v>13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89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Zé Soares_Work</cp:lastModifiedBy>
  <cp:revision/>
  <dcterms:created xsi:type="dcterms:W3CDTF">2021-10-23T17:18:59Z</dcterms:created>
  <dcterms:modified xsi:type="dcterms:W3CDTF">2022-01-23T21:56:47Z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