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4.xml" ContentType="application/vnd.openxmlformats-officedocument.spreadsheetml.comments+xml"/>
  <Override PartName="/xl/worksheets/sheet8.xml" ContentType="application/vnd.openxmlformats-officedocument.spreadsheetml.worksheet+xml"/>
  <Override PartName="/xl/comments/comment5.xml" ContentType="application/vnd.openxmlformats-officedocument.spreadsheetml.comments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625" tabRatio="600" firstSheet="0" activeTab="3" autoFilterDateGrouping="1"/>
  </bookViews>
  <sheets>
    <sheet name="GRAINES" sheetId="1" state="visible" r:id="rId1"/>
    <sheet name="TOURTEAUX" sheetId="2" state="visible" r:id="rId2"/>
    <sheet name="GATEAU_F" sheetId="3" state="visible" r:id="rId3"/>
    <sheet name="HUILE" sheetId="4" state="visible" r:id="rId4"/>
    <sheet name="IMPURETES" sheetId="5" state="visible" r:id="rId5"/>
    <sheet name="PRESTATION" sheetId="6" state="visible" r:id="rId6"/>
    <sheet name="COURTAGE_AUTRES_Frais" sheetId="7" state="visible" r:id="rId7"/>
    <sheet name="TICPE" sheetId="8" state="visible" r:id="rId8"/>
    <sheet name="NEGOCE" sheetId="9" state="visible" r:id="rId9"/>
  </sheets>
  <definedNames>
    <definedName name="Z_09A9F074_3964_4707_8DBB_A7EC385E76E4_.wvu.Cols" localSheetId="0" hidden="1">GRAINES!$C:$C,GRAINES!$E:$F,GRAINES!$M:$N</definedName>
    <definedName name="Z_09A9F074_3964_4707_8DBB_A7EC385E76E4_.wvu.FilterData" localSheetId="0" hidden="1">GRAINES!$A$1:$AC$420</definedName>
    <definedName name="Z_116CFE42_A9C6_4733_BE67_E772142D968F_.wvu.FilterData" localSheetId="0" hidden="1">GRAINES!$1:$253</definedName>
    <definedName name="Z_150AF164_ABE2_42DF_8ACE_DC5423DDEB24_.wvu.FilterData" localSheetId="0" hidden="1">GRAINES!$A$1:$AC$412</definedName>
    <definedName name="Z_19A18028_46F6_4E5D_96D7_B8CA9EC4ECC9_.wvu.FilterData" localSheetId="0" hidden="1">GRAINES!$A$1:$AC$142</definedName>
    <definedName name="Z_416D3716_56CF_43D4_8EBB_88B1066C8420_.wvu.FilterData" localSheetId="0" hidden="1">GRAINES!$A$1:$AC$46</definedName>
    <definedName name="Z_418B856B_0A24_42CB_B962_430260618661_.wvu.FilterData" localSheetId="0" hidden="1">GRAINES!$A$1:$AC$183</definedName>
    <definedName name="Z_4E15FB4A_DFFA_43B3_950A_514BC9ED7F9E_.wvu.FilterData" localSheetId="0" hidden="1">GRAINES!$1:$256</definedName>
    <definedName name="Z_59493B00_713F_4993_B66F_CF4BEFF407B1_.wvu.FilterData" localSheetId="0" hidden="1">GRAINES!$A$1:$AC$142</definedName>
    <definedName name="Z_643EEAB1_0ABD_4A4D_87F3_510DBBFC8139_.wvu.FilterData" localSheetId="0" hidden="1">GRAINES!$A$1:$AC$412</definedName>
    <definedName name="Z_767842B1_3827_441A_B6ED_2E07138E9DC0_.wvu.FilterData" localSheetId="0" hidden="1">GRAINES!$A$1:$AC$420</definedName>
    <definedName name="Z_7B16F758_DA31_4F70_B557_8158ABFE8C3C_.wvu.FilterData" localSheetId="0" hidden="1">GRAINES!$A$1:$AC$419</definedName>
    <definedName name="Z_7BABC040_2C9A_4F0A_90E0_B662CADE67A9_.wvu.FilterData" localSheetId="0" hidden="1">GRAINES!$A$1:$AC$142</definedName>
    <definedName name="Z_7C168F49_5777_41C4_8493_66BC676EF8D1_.wvu.FilterData" localSheetId="0" hidden="1">GRAINES!$A$1:$AC$46</definedName>
    <definedName name="Z_82FF738E_7B6A_46BB_A768_296B49CF4797_.wvu.FilterData" localSheetId="0" hidden="1">GRAINES!$A$1:$AC$338</definedName>
    <definedName name="Z_A68FB82E_EAF9_4C8B_987F_DCE72E446944_.wvu.FilterData" localSheetId="0" hidden="1">GRAINES!$A$1:$AC$414</definedName>
    <definedName name="Z_B1580378_5B98_458F_815C_95CE433B235A_.wvu.FilterData" localSheetId="0" hidden="1">GRAINES!$A$1:$AC$420</definedName>
    <definedName name="Z_BC3830AD_E810_4C41_8DB2_D5DE9038D637_.wvu.FilterData" localSheetId="0" hidden="1">GRAINES!$1:$271</definedName>
    <definedName name="Z_C359B0F4_0142_4978_8222_C439703987CA_.wvu.FilterData" localSheetId="0" hidden="1">GRAINES!$A$1:$AC$142</definedName>
    <definedName name="Z_CC582A29_2F06_4E0D_B0D6_E956468F3F6B_.wvu.FilterData" localSheetId="0" hidden="1">GRAINES!$A$1:$AC$46</definedName>
    <definedName name="Z_D3D4EC2C_9073_49D8_B926_217D6101A20E_.wvu.FilterData" localSheetId="0" hidden="1">GRAINES!$A$1:$AC$46</definedName>
    <definedName name="Z_E083BB3F_1754_43C1_AB80_3922243F5060_.wvu.FilterData" localSheetId="0" hidden="1">GRAINES!$A$1:$AC$420</definedName>
    <definedName name="Z_E21B0876_ABA2_46A6_8C48_2D1ACF97666F_.wvu.FilterData" localSheetId="0" hidden="1">GRAINES!$A$1:$AC$142</definedName>
    <definedName name="Z_E9E03251_D3C2_4F51_900C_4D6FACA04E3D_.wvu.FilterData" localSheetId="0" hidden="1">GRAINES!$A$1:$AC$142</definedName>
    <definedName name="Z_F2CD1A33_D2B7_48C4_BD0B_3CC7A75CD0F9_.wvu.FilterData" localSheetId="0" hidden="1">GRAINES!$A$1:$AD$46</definedName>
    <definedName name="Z_F586B6DE_7B81_4557_9BFD_5188CE50B420_.wvu.FilterData" localSheetId="0" hidden="1">GRAINES!$A$1:$AC$414</definedName>
    <definedName name="Z_FD206588_59E5_43C1_BFAA_FEBB049A2E78_.wvu.FilterData" localSheetId="0" hidden="1">GRAINES!$A$1:$AC$420</definedName>
    <definedName name="Z_FE96DB3D_5F3F_4527_AA1C_B0B8737520C3_.wvu.FilterData" localSheetId="0" hidden="1">GRAINES!$A$1:$AC$268</definedName>
    <definedName name="_xlnm._FilterDatabase" localSheetId="0" hidden="1">'GRAINES'!$A$1:$XFC$256</definedName>
    <definedName name="Z_09A9F074_3964_4707_8DBB_A7EC385E76E4_.wvu.FilterData" localSheetId="1" hidden="1">TOURTEAUX!$A$1:$Z$297</definedName>
    <definedName name="Z_150AF164_ABE2_42DF_8ACE_DC5423DDEB24_.wvu.FilterData" localSheetId="1" hidden="1">TOURTEAUX!$A$1:$Z$297</definedName>
    <definedName name="Z_254A430E_B182_43E5_BCA9_456344AB9007_.wvu.FilterData" localSheetId="1" hidden="1">TOURTEAUX!$A$1:$Z$297</definedName>
    <definedName name="Z_40903DAD_6694_4A53_9567_AECA33F56C09_.wvu.FilterData" localSheetId="1" hidden="1">TOURTEAUX!$A$1:$Z$297</definedName>
    <definedName name="Z_45FD614D_D4FB_4D1E_A815_E8BB939C8B1C_.wvu.FilterData" localSheetId="1" hidden="1">TOURTEAUX!$A$2:$Z$80</definedName>
    <definedName name="Z_4E15FB4A_DFFA_43B3_950A_514BC9ED7F9E_.wvu.FilterData" localSheetId="1" hidden="1">TOURTEAUX!$A$2:$Z$283</definedName>
    <definedName name="Z_59D0D1E8_E59E_41F6_B7CC_3FA311A22BEF_.wvu.FilterData" localSheetId="1" hidden="1">TOURTEAUX!$A$2:$Z$59</definedName>
    <definedName name="Z_64ED1BCA_5C5F_4B84_A8DF_888F180DC764_.wvu.FilterData" localSheetId="1" hidden="1">TOURTEAUX!$A$1:$Z$297</definedName>
    <definedName name="Z_653BD882_9994_468A_8F7C_CD0F32345CCF_.wvu.FilterData" localSheetId="1" hidden="1">TOURTEAUX!$A$1:$Z$297</definedName>
    <definedName name="Z_6588E8A4_CB60_4649_8F55_398A4577E13F_.wvu.FilterData" localSheetId="1" hidden="1">TOURTEAUX!$A$2:$Z$80</definedName>
    <definedName name="Z_6D2255FC_9203_4541_9330_9143AF1B5D5C_.wvu.FilterData" localSheetId="1" hidden="1">TOURTEAUX!$A$1:$Z$297</definedName>
    <definedName name="Z_7B16F758_DA31_4F70_B557_8158ABFE8C3C_.wvu.FilterData" localSheetId="1" hidden="1">TOURTEAUX!$A$1:$Z$297</definedName>
    <definedName name="Z_7FC6100F_7519_49FF_923F_1CAF790629E6_.wvu.FilterData" localSheetId="1" hidden="1">TOURTEAUX!$A$2:$U$172</definedName>
    <definedName name="Z_BB58AA03_1E29_4D3F_90F8_06EBA8E2D46A_.wvu.FilterData" localSheetId="1" hidden="1">TOURTEAUX!$A$1:$Z$297</definedName>
    <definedName name="Z_E21B0876_ABA2_46A6_8C48_2D1ACF97666F_.wvu.FilterData" localSheetId="1" hidden="1">TOURTEAUX!$A$2:$Z$59</definedName>
    <definedName name="Z_E36DFBF4_7520_4631_8DCA_71972AA8D880_.wvu.FilterData" localSheetId="1" hidden="1">TOURTEAUX!$A$1:$Z$283</definedName>
    <definedName name="Z_E47F37E1_C87D_4127_9962_C62CCF91F32C_.wvu.FilterData" localSheetId="1" hidden="1">TOURTEAUX!$A$1:$Z$297</definedName>
    <definedName name="Z_E74AAF05_AB49_4D8F_90D7_3B7546557BD6_.wvu.FilterData" localSheetId="1" hidden="1">TOURTEAUX!$A$2:$Z$59</definedName>
    <definedName name="Z_F5C6CCE3_09F1_414F_9F5F_4F423DE417EF_.wvu.FilterData" localSheetId="1" hidden="1">TOURTEAUX!$A$2:$Z$80</definedName>
    <definedName name="_xlnm._FilterDatabase" localSheetId="1" hidden="1">'TOURTEAUX'!$A$1:$AA$277</definedName>
    <definedName name="Z_09A9F074_3964_4707_8DBB_A7EC385E76E4_.wvu.FilterData" localSheetId="3" hidden="1">HUILE!$A$1:$XFC$172</definedName>
    <definedName name="Z_150AF164_ABE2_42DF_8ACE_DC5423DDEB24_.wvu.FilterData" localSheetId="3" hidden="1">HUILE!$A$1:$XFC$167</definedName>
    <definedName name="Z_1D152503_C96D_4B54_9E98_98669C5C3337_.wvu.FilterData" localSheetId="3" hidden="1">HUILE!$A$1:$XFC$167</definedName>
    <definedName name="Z_254A430E_B182_43E5_BCA9_456344AB9007_.wvu.FilterData" localSheetId="3" hidden="1">HUILE!$A$1:$XFC$171</definedName>
    <definedName name="Z_2B35D91D_70C5_4ADC_B5E7_C198A4691E08_.wvu.FilterData" localSheetId="3" hidden="1">HUILE!$A$1:$XFC$171</definedName>
    <definedName name="Z_2E1F103A_DD08_4190_B485_005F73878FF4_.wvu.FilterData" localSheetId="3" hidden="1">HUILE!$A$1:$XFC$169</definedName>
    <definedName name="Z_40903DAD_6694_4A53_9567_AECA33F56C09_.wvu.FilterData" localSheetId="3" hidden="1">HUILE!$A$1:$XFC$167</definedName>
    <definedName name="Z_4114E75B_2CFC_4059_AD96_4B037BA29031_.wvu.FilterData" localSheetId="3" hidden="1">HUILE!$A$1:$XFC$172</definedName>
    <definedName name="Z_4E15FB4A_DFFA_43B3_950A_514BC9ED7F9E_.wvu.Cols" localSheetId="3" hidden="1">HUILE!$B:$C</definedName>
    <definedName name="Z_4E15FB4A_DFFA_43B3_950A_514BC9ED7F9E_.wvu.FilterData" localSheetId="3" hidden="1">HUILE!$A$1:$XFC$108</definedName>
    <definedName name="Z_4E5B731D_0AF7_418F_AB11_6CB06F7D0AAA_.wvu.FilterData" localSheetId="3" hidden="1">HUILE!$A$1:$AH$62</definedName>
    <definedName name="Z_6588E8A4_CB60_4649_8F55_398A4577E13F_.wvu.FilterData" localSheetId="3" hidden="1">HUILE!$A$1:$AH$62</definedName>
    <definedName name="Z_8CF410D1_14E8_49FA_B982_29691660EF2A_.wvu.FilterData" localSheetId="3" hidden="1">HUILE!$A$1:$AG$104</definedName>
    <definedName name="Z_90D51DE0_6B0D_417B_ABF7_E85D1CCBE0D8_.wvu.FilterData" localSheetId="3" hidden="1">HUILE!$A$1:$XFC$167</definedName>
    <definedName name="Z_C359B0F4_0142_4978_8222_C439703987CA_.wvu.FilterData" localSheetId="3" hidden="1">HUILE!$A$1:$AH$62</definedName>
    <definedName name="Z_E21B0876_ABA2_46A6_8C48_2D1ACF97666F_.wvu.FilterData" localSheetId="3" hidden="1">HUILE!$A$1:$AH$62</definedName>
    <definedName name="Z_E7DAFC22_DDA6_4D60_AB08_17C7B00CC26B_.wvu.FilterData" localSheetId="3" hidden="1">HUILE!$A$1:$AH$89</definedName>
    <definedName name="Z_FA2C2268_9AD0_4390_BDF0_9A6F1A9CB796_.wvu.FilterData" localSheetId="3" hidden="1">HUILE!$A$1:$XFC$170</definedName>
    <definedName name="_xlnm._FilterDatabase" localSheetId="3" hidden="1">'HUILE'!$A$1:$XFC$108</definedName>
    <definedName name="Z_09A9F074_3964_4707_8DBB_A7EC385E76E4_.wvu.FilterData" localSheetId="6" hidden="1">COURTAGE_AUTRES_Frais!$A$2:$K$51</definedName>
    <definedName name="Z_150AF164_ABE2_42DF_8ACE_DC5423DDEB24_.wvu.FilterData" localSheetId="6" hidden="1">COURTAGE_AUTRES_Frais!$A$2:$K$51</definedName>
    <definedName name="Z_4E15FB4A_DFFA_43B3_950A_514BC9ED7F9E_.wvu.FilterData" localSheetId="6" hidden="1">COURTAGE_AUTRES_Frais!$A$2:$K$51</definedName>
    <definedName name="Z_64ED1BCA_5C5F_4B84_A8DF_888F180DC764_.wvu.FilterData" localSheetId="6" hidden="1">COURTAGE_AUTRES_Frais!$A$2:$K$51</definedName>
    <definedName name="Z_A419F7DA_B544_4D4A_AE9D_A026778D9E1F_.wvu.FilterData" localSheetId="6" hidden="1">COURTAGE_AUTRES_Frais!$A$2:$K$51</definedName>
    <definedName name="Z_B6FA8FDE_9CC0_4981_A3ED_BC856B3CA3A5_.wvu.FilterData" localSheetId="6" hidden="1">COURTAGE_AUTRES_Frais!$A$2:$K$51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"/>
    <numFmt numFmtId="165" formatCode="#,##0.00\ _€"/>
    <numFmt numFmtId="166" formatCode="_-* #,##0.00\ _€_-;\-* #,##0.00\ _€_-;_-* &quot;-&quot;??\ _€_-;_-@_-"/>
    <numFmt numFmtId="167" formatCode="#,##0\ &quot;€&quot;"/>
    <numFmt numFmtId="168" formatCode="#,##0.00\ &quot;€&quot;"/>
  </numFmts>
  <fonts count="3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8"/>
    </font>
    <font>
      <name val="Calibri"/>
      <family val="2"/>
      <b val="1"/>
      <sz val="10"/>
      <scheme val="minor"/>
    </font>
    <font>
      <name val="Calibri"/>
      <family val="2"/>
      <b val="1"/>
      <sz val="8"/>
      <scheme val="minor"/>
    </font>
    <font>
      <name val="Calibri"/>
      <family val="2"/>
      <sz val="11"/>
      <scheme val="minor"/>
    </font>
    <font>
      <name val="Calibri"/>
      <family val="2"/>
      <sz val="10"/>
      <scheme val="minor"/>
    </font>
    <font>
      <name val="Calibri"/>
      <family val="2"/>
      <color indexed="8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sz val="11"/>
    </font>
    <font>
      <name val="Calibri"/>
      <family val="2"/>
      <sz val="10"/>
    </font>
    <font>
      <name val="Arial"/>
      <family val="2"/>
      <b val="1"/>
      <sz val="9"/>
    </font>
    <font>
      <name val="Arial"/>
      <family val="2"/>
      <b val="1"/>
      <color indexed="10"/>
      <sz val="9"/>
    </font>
    <font>
      <name val="Arial"/>
      <family val="2"/>
      <b val="1"/>
      <color rgb="FFFF0000"/>
      <sz val="9"/>
    </font>
    <font>
      <name val="Calibri"/>
      <family val="2"/>
      <b val="1"/>
      <color theme="1"/>
      <sz val="11"/>
      <u val="single"/>
      <scheme val="minor"/>
    </font>
    <font>
      <name val="Arial"/>
      <family val="2"/>
      <b val="1"/>
      <color rgb="FFFF000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b val="1"/>
      <color theme="1"/>
      <sz val="11"/>
      <u val="single"/>
    </font>
    <font>
      <name val="Calibri"/>
      <family val="2"/>
      <b val="1"/>
      <color theme="1"/>
      <sz val="11"/>
    </font>
    <font>
      <name val="Calibri"/>
      <family val="2"/>
      <b val="1"/>
      <color indexed="8"/>
      <sz val="11"/>
    </font>
    <font>
      <name val="Arial"/>
      <family val="2"/>
      <b val="1"/>
      <color indexed="10"/>
      <sz val="10"/>
    </font>
    <font>
      <name val="Calibri"/>
      <family val="2"/>
      <color theme="1"/>
      <sz val="9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color rgb="FFFF0000"/>
      <sz val="11"/>
    </font>
    <font>
      <name val="Arial"/>
      <family val="2"/>
      <b val="1"/>
      <color rgb="FF000000"/>
      <sz val="9"/>
    </font>
    <font>
      <name val="Calibri"/>
      <family val="2"/>
      <color rgb="FFFF0000"/>
      <sz val="10"/>
      <scheme val="minor"/>
    </font>
    <font>
      <name val="Calibri"/>
      <family val="2"/>
      <color theme="1"/>
      <sz val="8"/>
      <scheme val="minor"/>
    </font>
    <font>
      <name val="Arial"/>
      <family val="2"/>
      <color rgb="FF000000"/>
      <sz val="10"/>
    </font>
    <font>
      <name val="Calibri"/>
      <family val="2"/>
      <color theme="4"/>
      <sz val="10"/>
      <scheme val="minor"/>
    </font>
    <font>
      <name val="Calibri"/>
      <family val="2"/>
      <b val="1"/>
      <sz val="10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1"/>
    </font>
    <font>
      <name val="Arial"/>
      <family val="2"/>
      <color rgb="FF1F1F1F"/>
      <sz val="9"/>
    </font>
  </fonts>
  <fills count="1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0" fontId="4" fillId="0" borderId="0"/>
    <xf numFmtId="0" fontId="4" fillId="0" borderId="0"/>
  </cellStyleXfs>
  <cellXfs count="326">
    <xf numFmtId="0" fontId="0" fillId="0" borderId="0" pivotButton="0" quotePrefix="0" xfId="0"/>
    <xf numFmtId="0" fontId="6" fillId="0" borderId="3" applyAlignment="1" pivotButton="0" quotePrefix="0" xfId="1">
      <alignment vertical="center" wrapText="1"/>
    </xf>
    <xf numFmtId="0" fontId="0" fillId="0" borderId="4" pivotButton="0" quotePrefix="0" xfId="0"/>
    <xf numFmtId="0" fontId="9" fillId="2" borderId="4" pivotButton="0" quotePrefix="0" xfId="0"/>
    <xf numFmtId="0" fontId="0" fillId="0" borderId="0" applyAlignment="1" pivotButton="0" quotePrefix="0" xfId="0">
      <alignment horizontal="center"/>
    </xf>
    <xf numFmtId="164" fontId="7" fillId="2" borderId="2" applyAlignment="1" pivotButton="0" quotePrefix="0" xfId="1">
      <alignment horizontal="center" vertical="center" wrapText="1"/>
    </xf>
    <xf numFmtId="4" fontId="7" fillId="2" borderId="2" applyAlignment="1" pivotButton="0" quotePrefix="0" xfId="1">
      <alignment horizontal="center" vertical="center" wrapText="1"/>
    </xf>
    <xf numFmtId="0" fontId="7" fillId="2" borderId="2" applyAlignment="1" pivotButton="0" quotePrefix="0" xfId="1">
      <alignment horizontal="center" vertical="center" wrapText="1"/>
    </xf>
    <xf numFmtId="10" fontId="7" fillId="2" borderId="2" applyAlignment="1" pivotButton="0" quotePrefix="0" xfId="1">
      <alignment horizontal="center" vertical="center" wrapText="1"/>
    </xf>
    <xf numFmtId="0" fontId="10" fillId="2" borderId="4" applyAlignment="1" pivotButton="0" quotePrefix="0" xfId="0">
      <alignment vertical="center"/>
    </xf>
    <xf numFmtId="0" fontId="7" fillId="2" borderId="4" applyAlignment="1" pivotButton="0" quotePrefix="0" xfId="0">
      <alignment horizontal="center" vertical="center"/>
    </xf>
    <xf numFmtId="0" fontId="10" fillId="2" borderId="4" applyAlignment="1" pivotButton="0" quotePrefix="0" xfId="0">
      <alignment horizontal="center" vertical="center"/>
    </xf>
    <xf numFmtId="0" fontId="0" fillId="0" borderId="4" pivotButton="0" quotePrefix="0" xfId="0"/>
    <xf numFmtId="0" fontId="11" fillId="2" borderId="5" applyAlignment="1" pivotButton="0" quotePrefix="0" xfId="0">
      <alignment vertical="center"/>
    </xf>
    <xf numFmtId="0" fontId="11" fillId="2" borderId="6" applyAlignment="1" pivotButton="0" quotePrefix="0" xfId="0">
      <alignment vertical="center"/>
    </xf>
    <xf numFmtId="0" fontId="0" fillId="0" borderId="0" pivotButton="0" quotePrefix="0" xfId="0"/>
    <xf numFmtId="0" fontId="10" fillId="2" borderId="4" pivotButton="0" quotePrefix="0" xfId="0"/>
    <xf numFmtId="0" fontId="12" fillId="2" borderId="4" pivotButton="0" quotePrefix="0" xfId="0"/>
    <xf numFmtId="0" fontId="12" fillId="0" borderId="4" pivotButton="0" quotePrefix="0" xfId="0"/>
    <xf numFmtId="164" fontId="12" fillId="2" borderId="4" pivotButton="0" quotePrefix="0" xfId="0"/>
    <xf numFmtId="0" fontId="12" fillId="2" borderId="4" pivotButton="0" quotePrefix="0" xfId="0"/>
    <xf numFmtId="4" fontId="10" fillId="2" borderId="4" pivotButton="0" quotePrefix="0" xfId="0"/>
    <xf numFmtId="0" fontId="10" fillId="2" borderId="4" pivotButton="0" quotePrefix="0" xfId="0"/>
    <xf numFmtId="4" fontId="12" fillId="2" borderId="4" pivotButton="0" quotePrefix="0" xfId="0"/>
    <xf numFmtId="165" fontId="12" fillId="2" borderId="4" pivotButton="0" quotePrefix="0" xfId="0"/>
    <xf numFmtId="4" fontId="12" fillId="2" borderId="6" applyAlignment="1" pivotButton="0" quotePrefix="0" xfId="0">
      <alignment vertical="center"/>
    </xf>
    <xf numFmtId="10" fontId="12" fillId="2" borderId="6" applyAlignment="1" pivotButton="0" quotePrefix="0" xfId="0">
      <alignment vertical="center"/>
    </xf>
    <xf numFmtId="4" fontId="12" fillId="2" borderId="4" applyAlignment="1" pivotButton="0" quotePrefix="0" xfId="0">
      <alignment vertical="center"/>
    </xf>
    <xf numFmtId="0" fontId="12" fillId="2" borderId="4" applyAlignment="1" pivotButton="0" quotePrefix="0" xfId="0">
      <alignment vertical="center"/>
    </xf>
    <xf numFmtId="0" fontId="12" fillId="2" borderId="0" pivotButton="0" quotePrefix="0" xfId="0"/>
    <xf numFmtId="0" fontId="12" fillId="0" borderId="4" applyAlignment="1" pivotButton="0" quotePrefix="0" xfId="0">
      <alignment horizontal="center"/>
    </xf>
    <xf numFmtId="0" fontId="0" fillId="0" borderId="0" pivotButton="0" quotePrefix="0" xfId="0"/>
    <xf numFmtId="0" fontId="6" fillId="0" borderId="7" applyAlignment="1" pivotButton="0" quotePrefix="0" xfId="1">
      <alignment horizontal="center" vertical="center" wrapText="1"/>
    </xf>
    <xf numFmtId="0" fontId="6" fillId="0" borderId="8" applyAlignment="1" pivotButton="0" quotePrefix="0" xfId="1">
      <alignment horizontal="left" vertical="center" wrapText="1"/>
    </xf>
    <xf numFmtId="0" fontId="6" fillId="0" borderId="8" applyAlignment="1" pivotButton="0" quotePrefix="0" xfId="1">
      <alignment horizontal="center" vertical="center" wrapText="1"/>
    </xf>
    <xf numFmtId="0" fontId="6" fillId="0" borderId="3" applyAlignment="1" pivotButton="0" quotePrefix="0" xfId="1">
      <alignment horizontal="right" vertical="center" wrapText="1"/>
    </xf>
    <xf numFmtId="4" fontId="6" fillId="2" borderId="3" applyAlignment="1" pivotButton="0" quotePrefix="0" xfId="1">
      <alignment vertical="center" wrapText="1"/>
    </xf>
    <xf numFmtId="0" fontId="5" fillId="0" borderId="3" applyAlignment="1" pivotButton="0" quotePrefix="0" xfId="0">
      <alignment vertical="center" wrapText="1"/>
    </xf>
    <xf numFmtId="4" fontId="6" fillId="0" borderId="3" applyAlignment="1" pivotButton="0" quotePrefix="0" xfId="1">
      <alignment vertical="center" wrapText="1"/>
    </xf>
    <xf numFmtId="0" fontId="6" fillId="2" borderId="3" applyAlignment="1" pivotButton="0" quotePrefix="0" xfId="1">
      <alignment vertical="center" wrapText="1"/>
    </xf>
    <xf numFmtId="0" fontId="6" fillId="2" borderId="3" applyAlignment="1" pivotButton="0" quotePrefix="0" xfId="1">
      <alignment vertical="center" wrapText="1"/>
    </xf>
    <xf numFmtId="166" fontId="5" fillId="2" borderId="8" applyAlignment="1" pivotButton="0" quotePrefix="0" xfId="1">
      <alignment vertical="center" wrapText="1"/>
    </xf>
    <xf numFmtId="0" fontId="13" fillId="2" borderId="0" pivotButton="0" quotePrefix="0" xfId="0"/>
    <xf numFmtId="0" fontId="14" fillId="2" borderId="4" pivotButton="0" quotePrefix="0" xfId="0"/>
    <xf numFmtId="4" fontId="14" fillId="2" borderId="4" pivotButton="0" quotePrefix="0" xfId="0"/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5" fillId="0" borderId="10" applyAlignment="1" applyProtection="1" pivotButton="0" quotePrefix="0" xfId="2">
      <alignment vertical="center" wrapText="1"/>
      <protection locked="0" hidden="0"/>
    </xf>
    <xf numFmtId="0" fontId="15" fillId="0" borderId="2" applyAlignment="1" applyProtection="1" pivotButton="0" quotePrefix="0" xfId="2">
      <alignment vertical="center" wrapText="1"/>
      <protection locked="0" hidden="0"/>
    </xf>
    <xf numFmtId="0" fontId="16" fillId="0" borderId="2" applyAlignment="1" applyProtection="1" pivotButton="0" quotePrefix="0" xfId="2">
      <alignment vertical="center" wrapText="1"/>
      <protection locked="0" hidden="0"/>
    </xf>
    <xf numFmtId="0" fontId="15" fillId="2" borderId="2" applyAlignment="1" applyProtection="1" pivotButton="0" quotePrefix="0" xfId="2">
      <alignment vertical="center" wrapText="1"/>
      <protection locked="0" hidden="0"/>
    </xf>
    <xf numFmtId="0" fontId="18" fillId="0" borderId="0" pivotButton="0" quotePrefix="0" xfId="0"/>
    <xf numFmtId="0" fontId="19" fillId="4" borderId="0" pivotButton="0" quotePrefix="0" xfId="0"/>
    <xf numFmtId="0" fontId="0" fillId="4" borderId="0" pivotButton="0" quotePrefix="0" xfId="0"/>
    <xf numFmtId="0" fontId="5" fillId="0" borderId="11" applyAlignment="1" pivotButton="0" quotePrefix="0" xfId="2">
      <alignment vertical="center" wrapText="1"/>
    </xf>
    <xf numFmtId="0" fontId="5" fillId="0" borderId="11" applyAlignment="1" pivotButton="0" quotePrefix="0" xfId="2">
      <alignment horizontal="center" vertical="center" wrapText="1"/>
    </xf>
    <xf numFmtId="0" fontId="3" fillId="0" borderId="4" pivotButton="0" quotePrefix="0" xfId="0"/>
    <xf numFmtId="49" fontId="3" fillId="2" borderId="4" pivotButton="0" quotePrefix="0" xfId="0"/>
    <xf numFmtId="0" fontId="12" fillId="0" borderId="4" pivotButton="0" quotePrefix="0" xfId="0"/>
    <xf numFmtId="49" fontId="12" fillId="2" borderId="4" pivotButton="0" quotePrefix="0" xfId="0"/>
    <xf numFmtId="0" fontId="3" fillId="0" borderId="4" applyAlignment="1" pivotButton="0" quotePrefix="0" xfId="0">
      <alignment vertical="center" wrapText="1"/>
    </xf>
    <xf numFmtId="0" fontId="3" fillId="0" borderId="13" applyAlignment="1" pivotButton="0" quotePrefix="0" xfId="0">
      <alignment vertical="center" wrapText="1"/>
    </xf>
    <xf numFmtId="2" fontId="13" fillId="2" borderId="4" pivotButton="0" quotePrefix="0" xfId="0"/>
    <xf numFmtId="0" fontId="9" fillId="0" borderId="4" pivotButton="0" quotePrefix="0" xfId="0"/>
    <xf numFmtId="0" fontId="13" fillId="0" borderId="4" applyAlignment="1" pivotButton="0" quotePrefix="0" xfId="0">
      <alignment vertical="center" wrapText="1"/>
    </xf>
    <xf numFmtId="167" fontId="13" fillId="0" borderId="4" applyAlignment="1" pivotButton="0" quotePrefix="0" xfId="0">
      <alignment vertical="center" wrapText="1"/>
    </xf>
    <xf numFmtId="14" fontId="9" fillId="2" borderId="4" pivotButton="0" quotePrefix="0" xfId="0"/>
    <xf numFmtId="0" fontId="22" fillId="0" borderId="0" pivotButton="0" quotePrefix="0" xfId="0"/>
    <xf numFmtId="0" fontId="23" fillId="0" borderId="4" applyAlignment="1" pivotButton="0" quotePrefix="0" xfId="0">
      <alignment horizontal="center"/>
    </xf>
    <xf numFmtId="0" fontId="24" fillId="0" borderId="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0" pivotButton="0" quotePrefix="0" xfId="0"/>
    <xf numFmtId="0" fontId="13" fillId="2" borderId="4" applyAlignment="1" pivotButton="0" quotePrefix="0" xfId="0">
      <alignment horizontal="center"/>
    </xf>
    <xf numFmtId="0" fontId="9" fillId="2" borderId="0" applyAlignment="1" pivotButton="0" quotePrefix="0" xfId="0">
      <alignment horizontal="center"/>
    </xf>
    <xf numFmtId="0" fontId="9" fillId="2" borderId="0" pivotButton="0" quotePrefix="0" xfId="0"/>
    <xf numFmtId="0" fontId="17" fillId="2" borderId="2" applyAlignment="1" applyProtection="1" pivotButton="0" quotePrefix="0" xfId="2">
      <alignment vertical="center" wrapText="1"/>
      <protection locked="0" hidden="0"/>
    </xf>
    <xf numFmtId="0" fontId="15" fillId="0" borderId="14" applyAlignment="1" applyProtection="1" pivotButton="0" quotePrefix="0" xfId="0">
      <alignment horizontal="left" vertical="center" wrapText="1"/>
      <protection locked="0" hidden="0"/>
    </xf>
    <xf numFmtId="9" fontId="0" fillId="0" borderId="4" pivotButton="0" quotePrefix="0" xfId="0"/>
    <xf numFmtId="0" fontId="0" fillId="0" borderId="4" pivotButton="0" quotePrefix="0" xfId="0"/>
    <xf numFmtId="0" fontId="5" fillId="0" borderId="7" applyAlignment="1" pivotButton="0" quotePrefix="0" xfId="2">
      <alignment vertical="center" wrapText="1"/>
    </xf>
    <xf numFmtId="0" fontId="25" fillId="0" borderId="3" applyAlignment="1" applyProtection="1" pivotButton="0" quotePrefix="0" xfId="2">
      <alignment vertical="center" wrapText="1"/>
      <protection locked="0" hidden="0"/>
    </xf>
    <xf numFmtId="0" fontId="5" fillId="0" borderId="3" applyAlignment="1" pivotButton="0" quotePrefix="0" xfId="2">
      <alignment vertical="center" wrapText="1"/>
    </xf>
    <xf numFmtId="0" fontId="5" fillId="0" borderId="12" applyAlignment="1" pivotButton="0" quotePrefix="0" xfId="2">
      <alignment vertical="center" wrapText="1"/>
    </xf>
    <xf numFmtId="0" fontId="11" fillId="2" borderId="4" applyAlignment="1" pivotButton="0" quotePrefix="0" xfId="0">
      <alignment vertical="center"/>
    </xf>
    <xf numFmtId="10" fontId="12" fillId="2" borderId="4" applyAlignment="1" pivotButton="0" quotePrefix="0" xfId="0">
      <alignment vertical="center"/>
    </xf>
    <xf numFmtId="0" fontId="6" fillId="0" borderId="9" applyAlignment="1" pivotButton="0" quotePrefix="0" xfId="1">
      <alignment horizontal="center" vertical="center" wrapText="1"/>
    </xf>
    <xf numFmtId="0" fontId="15" fillId="0" borderId="9" applyAlignment="1" applyProtection="1" pivotButton="0" quotePrefix="0" xfId="2">
      <alignment horizontal="center" vertical="center" wrapText="1"/>
      <protection locked="0" hidden="0"/>
    </xf>
    <xf numFmtId="0" fontId="15" fillId="2" borderId="9" applyAlignment="1" applyProtection="1" pivotButton="0" quotePrefix="0" xfId="0">
      <alignment horizontal="center" vertical="center" wrapText="1"/>
      <protection locked="0" hidden="0"/>
    </xf>
    <xf numFmtId="0" fontId="17" fillId="2" borderId="9" applyAlignment="1" applyProtection="1" pivotButton="0" quotePrefix="0" xfId="2">
      <alignment horizontal="center" vertical="center" wrapText="1"/>
      <protection locked="0" hidden="0"/>
    </xf>
    <xf numFmtId="4" fontId="0" fillId="0" borderId="0" pivotButton="0" quotePrefix="0" xfId="0"/>
    <xf numFmtId="14" fontId="12" fillId="0" borderId="4" applyAlignment="1" pivotButton="0" quotePrefix="0" xfId="0">
      <alignment horizontal="center"/>
    </xf>
    <xf numFmtId="0" fontId="16" fillId="0" borderId="9" applyAlignment="1" applyProtection="1" pivotButton="0" quotePrefix="0" xfId="2">
      <alignment horizontal="center" vertical="center" wrapText="1"/>
      <protection locked="0" hidden="0"/>
    </xf>
    <xf numFmtId="0" fontId="15" fillId="2" borderId="9" applyAlignment="1" applyProtection="1" pivotButton="0" quotePrefix="0" xfId="2">
      <alignment horizontal="center" vertical="center" wrapText="1"/>
      <protection locked="0" hidden="0"/>
    </xf>
    <xf numFmtId="4" fontId="15" fillId="0" borderId="9" applyAlignment="1" applyProtection="1" pivotButton="0" quotePrefix="0" xfId="2">
      <alignment horizontal="center" vertical="center" wrapText="1"/>
      <protection locked="0" hidden="0"/>
    </xf>
    <xf numFmtId="168" fontId="15" fillId="2" borderId="9" applyAlignment="1" applyProtection="1" pivotButton="0" quotePrefix="0" xfId="2">
      <alignment horizontal="center" vertical="center" wrapText="1"/>
      <protection locked="0" hidden="0"/>
    </xf>
    <xf numFmtId="4" fontId="12" fillId="0" borderId="4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0" fontId="10" fillId="5" borderId="4" applyAlignment="1" pivotButton="0" quotePrefix="0" xfId="0">
      <alignment vertical="center"/>
    </xf>
    <xf numFmtId="164" fontId="12" fillId="2" borderId="4" pivotButton="0" quotePrefix="0" xfId="0"/>
    <xf numFmtId="165" fontId="12" fillId="2" borderId="4" pivotButton="0" quotePrefix="0" xfId="0"/>
    <xf numFmtId="49" fontId="12" fillId="2" borderId="4" applyAlignment="1" pivotButton="0" quotePrefix="1" xfId="0">
      <alignment horizontal="right" vertical="top"/>
    </xf>
    <xf numFmtId="14" fontId="10" fillId="2" borderId="4" applyAlignment="1" pivotButton="0" quotePrefix="0" xfId="0">
      <alignment horizontal="center"/>
    </xf>
    <xf numFmtId="14" fontId="12" fillId="2" borderId="4" applyAlignment="1" pivotButton="0" quotePrefix="0" xfId="0">
      <alignment horizontal="center" vertical="top"/>
    </xf>
    <xf numFmtId="0" fontId="12" fillId="2" borderId="4" applyAlignment="1" pivotButton="0" quotePrefix="0" xfId="0">
      <alignment vertical="top"/>
    </xf>
    <xf numFmtId="0" fontId="12" fillId="2" borderId="5" applyAlignment="1" pivotButton="0" quotePrefix="0" xfId="0">
      <alignment vertical="center"/>
    </xf>
    <xf numFmtId="0" fontId="12" fillId="2" borderId="6" applyAlignment="1" pivotButton="0" quotePrefix="0" xfId="0">
      <alignment vertical="center"/>
    </xf>
    <xf numFmtId="0" fontId="12" fillId="5" borderId="16" applyAlignment="1" pivotButton="0" quotePrefix="0" xfId="0">
      <alignment vertical="center"/>
    </xf>
    <xf numFmtId="0" fontId="12" fillId="2" borderId="16" applyAlignment="1" pivotButton="0" quotePrefix="0" xfId="0">
      <alignment vertical="center"/>
    </xf>
    <xf numFmtId="14" fontId="10" fillId="2" borderId="4" applyAlignment="1" pivotButton="0" quotePrefix="0" xfId="0">
      <alignment horizontal="center" vertical="center"/>
    </xf>
    <xf numFmtId="14" fontId="12" fillId="0" borderId="4" applyAlignment="1" pivotButton="0" quotePrefix="0" xfId="0">
      <alignment horizontal="center"/>
    </xf>
    <xf numFmtId="0" fontId="15" fillId="0" borderId="9" applyAlignment="1" applyProtection="1" pivotButton="0" quotePrefix="0" xfId="2">
      <alignment horizontal="left" vertical="center" wrapText="1"/>
      <protection locked="0" hidden="0"/>
    </xf>
    <xf numFmtId="0" fontId="0" fillId="0" borderId="0" applyAlignment="1" pivotButton="0" quotePrefix="0" xfId="0">
      <alignment horizontal="left"/>
    </xf>
    <xf numFmtId="4" fontId="10" fillId="2" borderId="4" applyAlignment="1" pivotButton="0" quotePrefix="0" xfId="0">
      <alignment vertical="center"/>
    </xf>
    <xf numFmtId="165" fontId="12" fillId="2" borderId="4" applyAlignment="1" pivotButton="0" quotePrefix="0" xfId="0">
      <alignment vertical="center"/>
    </xf>
    <xf numFmtId="49" fontId="12" fillId="2" borderId="4" applyAlignment="1" pivotButton="0" quotePrefix="0" xfId="0">
      <alignment horizontal="center"/>
    </xf>
    <xf numFmtId="49" fontId="12" fillId="2" borderId="4" applyAlignment="1" pivotButton="0" quotePrefix="0" xfId="0">
      <alignment horizontal="center" vertical="top"/>
    </xf>
    <xf numFmtId="49" fontId="12" fillId="2" borderId="4" applyAlignment="1" pivotButton="0" quotePrefix="0" xfId="0">
      <alignment horizontal="center" vertical="center"/>
    </xf>
    <xf numFmtId="0" fontId="26" fillId="2" borderId="4" applyAlignment="1" pivotButton="0" quotePrefix="0" xfId="0">
      <alignment horizontal="center"/>
    </xf>
    <xf numFmtId="0" fontId="12" fillId="2" borderId="4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/>
    </xf>
    <xf numFmtId="0" fontId="12" fillId="0" borderId="4" applyAlignment="1" pivotButton="0" quotePrefix="0" xfId="0">
      <alignment horizontal="center" vertical="center"/>
    </xf>
    <xf numFmtId="49" fontId="10" fillId="2" borderId="4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 wrapText="1"/>
    </xf>
    <xf numFmtId="0" fontId="12" fillId="2" borderId="6" applyAlignment="1" pivotButton="0" quotePrefix="0" xfId="0">
      <alignment horizontal="center" vertical="center"/>
    </xf>
    <xf numFmtId="4" fontId="12" fillId="2" borderId="4" applyAlignment="1" pivotButton="0" quotePrefix="0" xfId="0">
      <alignment horizontal="center" vertical="center"/>
    </xf>
    <xf numFmtId="4" fontId="12" fillId="2" borderId="6" applyAlignment="1" pivotButton="0" quotePrefix="0" xfId="0">
      <alignment horizontal="center" vertical="center"/>
    </xf>
    <xf numFmtId="168" fontId="12" fillId="2" borderId="4" applyAlignment="1" pivotButton="0" quotePrefix="0" xfId="0">
      <alignment horizontal="center" vertical="center"/>
    </xf>
    <xf numFmtId="9" fontId="27" fillId="2" borderId="4" applyAlignment="1" pivotButton="0" quotePrefix="0" xfId="0">
      <alignment horizontal="center" vertical="center" wrapText="1"/>
    </xf>
    <xf numFmtId="0" fontId="12" fillId="2" borderId="4" applyAlignment="1" pivotButton="0" quotePrefix="0" xfId="0">
      <alignment horizontal="left" vertical="center" wrapText="1"/>
    </xf>
    <xf numFmtId="0" fontId="12" fillId="2" borderId="4" applyAlignment="1" pivotButton="0" quotePrefix="0" xfId="0">
      <alignment horizontal="left" vertical="center"/>
    </xf>
    <xf numFmtId="0" fontId="12" fillId="2" borderId="6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2" fillId="6" borderId="4" applyAlignment="1" pivotButton="0" quotePrefix="0" xfId="0">
      <alignment horizontal="center" vertical="center"/>
    </xf>
    <xf numFmtId="164" fontId="12" fillId="2" borderId="4" applyAlignment="1" pivotButton="0" quotePrefix="0" xfId="0">
      <alignment vertical="center"/>
    </xf>
    <xf numFmtId="14" fontId="0" fillId="0" borderId="4" pivotButton="0" quotePrefix="0" xfId="0"/>
    <xf numFmtId="9" fontId="0" fillId="0" borderId="6" pivotButton="0" quotePrefix="0" xfId="0"/>
    <xf numFmtId="0" fontId="0" fillId="0" borderId="4" pivotButton="0" quotePrefix="0" xfId="0"/>
    <xf numFmtId="0" fontId="0" fillId="0" borderId="6" pivotButton="0" quotePrefix="0" xfId="0"/>
    <xf numFmtId="0" fontId="5" fillId="3" borderId="12" applyAlignment="1" applyProtection="1" pivotButton="0" quotePrefix="0" xfId="0">
      <alignment horizontal="center" vertical="center" wrapText="1"/>
      <protection locked="0" hidden="0"/>
    </xf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0" borderId="9" applyAlignment="1" applyProtection="1" pivotButton="0" quotePrefix="0" xfId="0">
      <alignment horizontal="left" vertical="center" wrapText="1"/>
      <protection locked="0" hidden="0"/>
    </xf>
    <xf numFmtId="0" fontId="12" fillId="2" borderId="5" applyAlignment="1" pivotButton="0" quotePrefix="0" xfId="0">
      <alignment horizontal="left" vertical="center"/>
    </xf>
    <xf numFmtId="14" fontId="12" fillId="2" borderId="4" applyAlignment="1" pivotButton="0" quotePrefix="0" xfId="0">
      <alignment horizontal="center"/>
    </xf>
    <xf numFmtId="4" fontId="12" fillId="2" borderId="4" applyAlignment="1" pivotButton="0" quotePrefix="0" xfId="0">
      <alignment horizontal="center"/>
    </xf>
    <xf numFmtId="0" fontId="10" fillId="2" borderId="4" applyAlignment="1" pivotButton="0" quotePrefix="0" xfId="0">
      <alignment horizontal="center"/>
    </xf>
    <xf numFmtId="0" fontId="0" fillId="2" borderId="0" pivotButton="0" quotePrefix="0" xfId="0"/>
    <xf numFmtId="14" fontId="13" fillId="0" borderId="4" pivotButton="0" quotePrefix="0" xfId="0"/>
    <xf numFmtId="0" fontId="13" fillId="0" borderId="4" pivotButton="0" quotePrefix="0" xfId="0"/>
    <xf numFmtId="0" fontId="2" fillId="2" borderId="4" pivotButton="0" quotePrefix="0" xfId="0"/>
    <xf numFmtId="0" fontId="28" fillId="2" borderId="4" pivotButton="0" quotePrefix="0" xfId="0"/>
    <xf numFmtId="2" fontId="28" fillId="2" borderId="4" pivotButton="0" quotePrefix="0" xfId="0"/>
    <xf numFmtId="0" fontId="28" fillId="0" borderId="4" pivotButton="0" quotePrefix="0" xfId="0"/>
    <xf numFmtId="0" fontId="2" fillId="0" borderId="4" pivotButton="0" quotePrefix="0" xfId="0"/>
    <xf numFmtId="167" fontId="28" fillId="0" borderId="4" pivotButton="0" quotePrefix="0" xfId="0"/>
    <xf numFmtId="167" fontId="23" fillId="0" borderId="4" pivotButton="0" quotePrefix="0" xfId="0"/>
    <xf numFmtId="14" fontId="13" fillId="0" borderId="4" applyAlignment="1" pivotButton="0" quotePrefix="0" xfId="0">
      <alignment vertical="center" wrapText="1"/>
    </xf>
    <xf numFmtId="0" fontId="28" fillId="0" borderId="4" applyAlignment="1" pivotButton="0" quotePrefix="0" xfId="0">
      <alignment vertical="center" wrapText="1"/>
    </xf>
    <xf numFmtId="164" fontId="28" fillId="0" borderId="4" applyAlignment="1" pivotButton="0" quotePrefix="0" xfId="0">
      <alignment vertical="center" wrapText="1"/>
    </xf>
    <xf numFmtId="167" fontId="28" fillId="0" borderId="4" applyAlignment="1" pivotButton="0" quotePrefix="0" xfId="0">
      <alignment vertical="center" wrapText="1"/>
    </xf>
    <xf numFmtId="1" fontId="13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14" fontId="9" fillId="0" borderId="4" pivotButton="0" quotePrefix="0" xfId="0"/>
    <xf numFmtId="49" fontId="9" fillId="0" borderId="4" applyAlignment="1" pivotButton="0" quotePrefix="0" xfId="0">
      <alignment horizontal="right"/>
    </xf>
    <xf numFmtId="0" fontId="28" fillId="0" borderId="4" applyAlignment="1" pivotButton="0" quotePrefix="0" xfId="0">
      <alignment vertical="center"/>
    </xf>
    <xf numFmtId="0" fontId="28" fillId="0" borderId="17" applyAlignment="1" pivotButton="0" quotePrefix="0" xfId="0">
      <alignment vertical="center" wrapText="1"/>
    </xf>
    <xf numFmtId="0" fontId="28" fillId="0" borderId="0" applyAlignment="1" pivotButton="0" quotePrefix="0" xfId="0">
      <alignment vertical="center" wrapText="1"/>
    </xf>
    <xf numFmtId="0" fontId="2" fillId="0" borderId="0" pivotButton="0" quotePrefix="0" xfId="0"/>
    <xf numFmtId="164" fontId="28" fillId="0" borderId="17" applyAlignment="1" pivotButton="0" quotePrefix="0" xfId="0">
      <alignment vertical="center" wrapText="1"/>
    </xf>
    <xf numFmtId="0" fontId="29" fillId="0" borderId="0" pivotButton="0" quotePrefix="0" xfId="0"/>
    <xf numFmtId="4" fontId="12" fillId="0" borderId="4" pivotButton="0" quotePrefix="0" xfId="0"/>
    <xf numFmtId="164" fontId="30" fillId="2" borderId="4" pivotButton="0" quotePrefix="0" xfId="0"/>
    <xf numFmtId="0" fontId="30" fillId="2" borderId="4" applyAlignment="1" pivotButton="0" quotePrefix="0" xfId="0">
      <alignment horizontal="center"/>
    </xf>
    <xf numFmtId="49" fontId="31" fillId="2" borderId="4" applyAlignment="1" pivotButton="0" quotePrefix="1" xfId="0">
      <alignment horizontal="right" vertical="top"/>
    </xf>
    <xf numFmtId="0" fontId="0" fillId="0" borderId="4" pivotButton="0" quotePrefix="0" xfId="0"/>
    <xf numFmtId="0" fontId="0" fillId="2" borderId="4" pivotButton="0" quotePrefix="0" xfId="0"/>
    <xf numFmtId="0" fontId="10" fillId="0" borderId="4" pivotButton="0" quotePrefix="0" xfId="0"/>
    <xf numFmtId="49" fontId="10" fillId="2" borderId="4" pivotButton="0" quotePrefix="0" xfId="0"/>
    <xf numFmtId="14" fontId="10" fillId="7" borderId="4" applyAlignment="1" pivotButton="0" quotePrefix="0" xfId="0">
      <alignment horizontal="center" vertical="center"/>
    </xf>
    <xf numFmtId="0" fontId="31" fillId="2" borderId="6" applyAlignment="1" pivotButton="0" quotePrefix="0" xfId="0">
      <alignment horizontal="center" vertical="center"/>
    </xf>
    <xf numFmtId="4" fontId="3" fillId="0" borderId="4" applyAlignment="1" pivotButton="0" quotePrefix="0" xfId="0">
      <alignment horizontal="center"/>
    </xf>
    <xf numFmtId="4" fontId="0" fillId="0" borderId="4" applyAlignment="1" pivotButton="0" quotePrefix="0" xfId="0">
      <alignment horizontal="center"/>
    </xf>
    <xf numFmtId="4" fontId="12" fillId="0" borderId="4" applyAlignment="1" pivotButton="0" quotePrefix="0" xfId="0">
      <alignment horizontal="center"/>
    </xf>
    <xf numFmtId="4" fontId="0" fillId="0" borderId="4" applyAlignment="1" pivotButton="0" quotePrefix="0" xfId="0">
      <alignment horizontal="center"/>
    </xf>
    <xf numFmtId="4" fontId="10" fillId="0" borderId="4" applyAlignment="1" pivotButton="0" quotePrefix="0" xfId="0">
      <alignment horizontal="center"/>
    </xf>
    <xf numFmtId="49" fontId="3" fillId="0" borderId="4" pivotButton="0" quotePrefix="0" xfId="0"/>
    <xf numFmtId="49" fontId="0" fillId="0" borderId="4" pivotButton="0" quotePrefix="0" xfId="0"/>
    <xf numFmtId="49" fontId="12" fillId="0" borderId="4" applyAlignment="1" pivotButton="0" quotePrefix="1" xfId="0">
      <alignment horizontal="left"/>
    </xf>
    <xf numFmtId="49" fontId="12" fillId="0" borderId="4" applyAlignment="1" pivotButton="0" quotePrefix="0" xfId="0">
      <alignment horizontal="left"/>
    </xf>
    <xf numFmtId="49" fontId="12" fillId="0" borderId="4" pivotButton="0" quotePrefix="0" xfId="0"/>
    <xf numFmtId="49" fontId="12" fillId="0" borderId="4" pivotButton="0" quotePrefix="1" xfId="0"/>
    <xf numFmtId="49" fontId="0" fillId="0" borderId="0" pivotButton="0" quotePrefix="0" xfId="0"/>
    <xf numFmtId="49" fontId="10" fillId="0" borderId="4" applyAlignment="1" pivotButton="0" quotePrefix="0" xfId="0">
      <alignment horizontal="left"/>
    </xf>
    <xf numFmtId="2" fontId="3" fillId="0" borderId="4" pivotButton="0" quotePrefix="0" xfId="0"/>
    <xf numFmtId="2" fontId="0" fillId="2" borderId="4" pivotButton="0" quotePrefix="0" xfId="0"/>
    <xf numFmtId="2" fontId="12" fillId="0" borderId="4" pivotButton="0" quotePrefix="0" xfId="0"/>
    <xf numFmtId="2" fontId="0" fillId="0" borderId="0" pivotButton="0" quotePrefix="0" xfId="0"/>
    <xf numFmtId="2" fontId="10" fillId="0" borderId="4" pivotButton="0" quotePrefix="0" xfId="0"/>
    <xf numFmtId="49" fontId="30" fillId="2" borderId="4" pivotButton="0" quotePrefix="0" xfId="0"/>
    <xf numFmtId="164" fontId="33" fillId="2" borderId="4" pivotButton="0" quotePrefix="0" xfId="0"/>
    <xf numFmtId="0" fontId="12" fillId="5" borderId="0" applyAlignment="1" pivotButton="0" quotePrefix="0" xfId="0">
      <alignment horizontal="center" vertical="center"/>
    </xf>
    <xf numFmtId="4" fontId="30" fillId="2" borderId="4" applyAlignment="1" pivotButton="0" quotePrefix="0" xfId="0">
      <alignment horizontal="center" vertical="center"/>
    </xf>
    <xf numFmtId="0" fontId="30" fillId="2" borderId="5" applyAlignment="1" pivotButton="0" quotePrefix="0" xfId="0">
      <alignment horizontal="left" vertical="center"/>
    </xf>
    <xf numFmtId="0" fontId="12" fillId="2" borderId="6" applyAlignment="1" pivotButton="0" quotePrefix="0" xfId="0">
      <alignment horizontal="left" vertical="center"/>
    </xf>
    <xf numFmtId="4" fontId="12" fillId="0" borderId="4" pivotButton="0" quotePrefix="0" xfId="0"/>
    <xf numFmtId="4" fontId="10" fillId="2" borderId="4" applyAlignment="1" pivotButton="0" quotePrefix="0" xfId="0">
      <alignment horizontal="center" vertical="center"/>
    </xf>
    <xf numFmtId="14" fontId="10" fillId="2" borderId="4" applyAlignment="1" pivotButton="0" quotePrefix="0" xfId="0">
      <alignment horizontal="center" vertical="top"/>
    </xf>
    <xf numFmtId="0" fontId="10" fillId="2" borderId="4" applyAlignment="1" pivotButton="0" quotePrefix="0" xfId="0">
      <alignment vertical="top"/>
    </xf>
    <xf numFmtId="0" fontId="10" fillId="2" borderId="16" applyAlignment="1" pivotButton="0" quotePrefix="0" xfId="0">
      <alignment vertical="center"/>
    </xf>
    <xf numFmtId="49" fontId="10" fillId="2" borderId="4" applyAlignment="1" pivotButton="0" quotePrefix="1" xfId="0">
      <alignment horizontal="right" vertical="top"/>
    </xf>
    <xf numFmtId="49" fontId="10" fillId="2" borderId="4" applyAlignment="1" pivotButton="0" quotePrefix="0" xfId="0">
      <alignment horizontal="center" vertical="top"/>
    </xf>
    <xf numFmtId="164" fontId="10" fillId="2" borderId="4" pivotButton="0" quotePrefix="0" xfId="0"/>
    <xf numFmtId="164" fontId="10" fillId="2" borderId="4" applyAlignment="1" pivotButton="0" quotePrefix="0" xfId="0">
      <alignment vertical="center"/>
    </xf>
    <xf numFmtId="165" fontId="10" fillId="2" borderId="4" pivotButton="0" quotePrefix="0" xfId="0"/>
    <xf numFmtId="0" fontId="10" fillId="2" borderId="5" applyAlignment="1" pivotButton="0" quotePrefix="0" xfId="0">
      <alignment vertical="center"/>
    </xf>
    <xf numFmtId="0" fontId="10" fillId="2" borderId="6" applyAlignment="1" pivotButton="0" quotePrefix="0" xfId="0">
      <alignment vertical="center"/>
    </xf>
    <xf numFmtId="4" fontId="10" fillId="2" borderId="6" applyAlignment="1" pivotButton="0" quotePrefix="0" xfId="0">
      <alignment vertical="center"/>
    </xf>
    <xf numFmtId="10" fontId="10" fillId="2" borderId="6" applyAlignment="1" pivotButton="0" quotePrefix="0" xfId="0">
      <alignment vertical="center"/>
    </xf>
    <xf numFmtId="0" fontId="10" fillId="2" borderId="0" pivotButton="0" quotePrefix="0" xfId="0"/>
    <xf numFmtId="0" fontId="10" fillId="0" borderId="4" applyAlignment="1" pivotButton="0" quotePrefix="0" xfId="0">
      <alignment horizontal="center"/>
    </xf>
    <xf numFmtId="0" fontId="10" fillId="2" borderId="4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center" vertical="center"/>
    </xf>
    <xf numFmtId="4" fontId="10" fillId="2" borderId="6" applyAlignment="1" pivotButton="0" quotePrefix="0" xfId="0">
      <alignment horizontal="center" vertical="center"/>
    </xf>
    <xf numFmtId="168" fontId="10" fillId="2" borderId="4" applyAlignment="1" pivotButton="0" quotePrefix="0" xfId="0">
      <alignment horizontal="center" vertical="center"/>
    </xf>
    <xf numFmtId="9" fontId="7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left" vertical="center" wrapText="1"/>
    </xf>
    <xf numFmtId="0" fontId="10" fillId="2" borderId="4" applyAlignment="1" pivotButton="0" quotePrefix="0" xfId="0">
      <alignment horizontal="left" vertical="center"/>
    </xf>
    <xf numFmtId="0" fontId="10" fillId="2" borderId="6" applyAlignment="1" pivotButton="0" quotePrefix="0" xfId="0">
      <alignment horizontal="center" vertical="center"/>
    </xf>
    <xf numFmtId="0" fontId="10" fillId="2" borderId="5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49" fontId="12" fillId="8" borderId="4" pivotButton="0" quotePrefix="0" xfId="0"/>
    <xf numFmtId="49" fontId="10" fillId="0" borderId="4" pivotButton="0" quotePrefix="0" xfId="0"/>
    <xf numFmtId="0" fontId="10" fillId="5" borderId="16" applyAlignment="1" pivotButton="0" quotePrefix="0" xfId="0">
      <alignment vertical="center"/>
    </xf>
    <xf numFmtId="0" fontId="30" fillId="0" borderId="4" applyAlignment="1" pivotButton="0" quotePrefix="0" xfId="0">
      <alignment horizontal="center"/>
    </xf>
    <xf numFmtId="14" fontId="10" fillId="0" borderId="4" applyAlignment="1" pivotButton="0" quotePrefix="0" xfId="0">
      <alignment horizontal="center"/>
    </xf>
    <xf numFmtId="0" fontId="10" fillId="0" borderId="4" pivotButton="0" quotePrefix="0" xfId="0"/>
    <xf numFmtId="4" fontId="10" fillId="0" borderId="4" applyAlignment="1" pivotButton="0" quotePrefix="0" xfId="0">
      <alignment horizontal="center"/>
    </xf>
    <xf numFmtId="0" fontId="12" fillId="5" borderId="4" applyAlignment="1" pivotButton="0" quotePrefix="0" xfId="0">
      <alignment horizontal="center"/>
    </xf>
    <xf numFmtId="0" fontId="7" fillId="2" borderId="2" applyAlignment="1" pivotButton="0" quotePrefix="0" xfId="0">
      <alignment horizontal="center" vertical="center" wrapText="1"/>
    </xf>
    <xf numFmtId="49" fontId="34" fillId="2" borderId="8" applyAlignment="1" pivotButton="0" quotePrefix="0" xfId="0">
      <alignment horizontal="center" vertical="center" wrapText="1"/>
    </xf>
    <xf numFmtId="49" fontId="7" fillId="2" borderId="3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/>
    </xf>
    <xf numFmtId="14" fontId="7" fillId="2" borderId="7" applyAlignment="1" pivotButton="0" quotePrefix="0" xfId="0">
      <alignment horizontal="center" vertical="center" wrapText="1"/>
    </xf>
    <xf numFmtId="0" fontId="34" fillId="2" borderId="3" applyAlignment="1" pivotButton="0" quotePrefix="0" xfId="0">
      <alignment horizontal="center" vertical="center" wrapText="1"/>
    </xf>
    <xf numFmtId="4" fontId="34" fillId="2" borderId="3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center" vertical="center" wrapText="1"/>
    </xf>
    <xf numFmtId="0" fontId="34" fillId="2" borderId="8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0" fontId="35" fillId="0" borderId="8" applyAlignment="1" pivotButton="0" quotePrefix="0" xfId="0">
      <alignment horizontal="center" vertical="center" wrapText="1"/>
    </xf>
    <xf numFmtId="0" fontId="36" fillId="2" borderId="0" applyAlignment="1" pivotButton="0" quotePrefix="0" xfId="0">
      <alignment horizontal="center" vertical="center" wrapText="1"/>
    </xf>
    <xf numFmtId="4" fontId="12" fillId="9" borderId="4" applyAlignment="1" pivotButton="0" quotePrefix="0" xfId="0">
      <alignment horizontal="center"/>
    </xf>
    <xf numFmtId="4" fontId="3" fillId="0" borderId="4" pivotButton="0" quotePrefix="0" xfId="0"/>
    <xf numFmtId="4" fontId="0" fillId="0" borderId="4" pivotButton="0" quotePrefix="0" xfId="0"/>
    <xf numFmtId="4" fontId="10" fillId="0" borderId="4" pivotButton="0" quotePrefix="0" xfId="0"/>
    <xf numFmtId="14" fontId="7" fillId="2" borderId="1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 vertical="center" wrapText="1"/>
    </xf>
    <xf numFmtId="0" fontId="8" fillId="2" borderId="3" applyAlignment="1" pivotButton="0" quotePrefix="0" xfId="1">
      <alignment horizontal="center" vertical="center" wrapText="1"/>
    </xf>
    <xf numFmtId="0" fontId="7" fillId="2" borderId="2" applyAlignment="1" pivotButton="0" quotePrefix="0" xfId="1">
      <alignment horizontal="center" vertical="center" wrapText="1"/>
    </xf>
    <xf numFmtId="0" fontId="8" fillId="2" borderId="2" applyAlignment="1" pivotButton="0" quotePrefix="0" xfId="1">
      <alignment horizontal="center" vertical="center" wrapText="1"/>
    </xf>
    <xf numFmtId="166" fontId="7" fillId="2" borderId="2" applyAlignment="1" pivotButton="0" quotePrefix="0" xfId="1">
      <alignment horizontal="center" vertical="center" wrapText="1"/>
    </xf>
    <xf numFmtId="49" fontId="7" fillId="2" borderId="2" applyAlignment="1" pivotButton="0" quotePrefix="0" xfId="1">
      <alignment horizontal="center" vertical="center" wrapText="1"/>
    </xf>
    <xf numFmtId="0" fontId="1" fillId="2" borderId="0" applyAlignment="1" pivotButton="0" quotePrefix="0" xfId="0">
      <alignment horizontal="center"/>
    </xf>
    <xf numFmtId="49" fontId="12" fillId="2" borderId="4" applyAlignment="1" pivotButton="0" quotePrefix="1" xfId="0">
      <alignment horizontal="right"/>
    </xf>
    <xf numFmtId="49" fontId="12" fillId="2" borderId="4" applyAlignment="1" pivotButton="0" quotePrefix="1" xfId="0">
      <alignment horizontal="right" vertical="center"/>
    </xf>
    <xf numFmtId="0" fontId="12" fillId="10" borderId="4" applyAlignment="1" pivotButton="0" quotePrefix="0" xfId="0">
      <alignment horizontal="center"/>
    </xf>
    <xf numFmtId="0" fontId="37" fillId="0" borderId="0" pivotButton="0" quotePrefix="0" xfId="0"/>
    <xf numFmtId="4" fontId="30" fillId="2" borderId="6" applyAlignment="1" pivotButton="0" quotePrefix="0" xfId="0">
      <alignment vertical="center"/>
    </xf>
    <xf numFmtId="10" fontId="30" fillId="2" borderId="6" applyAlignment="1" pivotButton="0" quotePrefix="0" xfId="0">
      <alignment vertical="center"/>
    </xf>
    <xf numFmtId="4" fontId="30" fillId="2" borderId="4" applyAlignment="1" pivotButton="0" quotePrefix="0" xfId="0">
      <alignment vertical="center"/>
    </xf>
    <xf numFmtId="164" fontId="30" fillId="2" borderId="4" applyAlignment="1" pivotButton="0" quotePrefix="0" xfId="0">
      <alignment vertical="center"/>
    </xf>
    <xf numFmtId="0" fontId="37" fillId="0" borderId="0" applyAlignment="1" pivotButton="0" quotePrefix="0" xfId="0">
      <alignment horizontal="center"/>
    </xf>
    <xf numFmtId="0" fontId="12" fillId="2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4" fontId="12" fillId="2" borderId="15" applyAlignment="1" pivotButton="0" quotePrefix="0" xfId="0">
      <alignment horizontal="center" vertical="center"/>
    </xf>
    <xf numFmtId="4" fontId="10" fillId="2" borderId="15" applyAlignment="1" pivotButton="0" quotePrefix="0" xfId="0">
      <alignment horizontal="center" vertical="center"/>
    </xf>
    <xf numFmtId="4" fontId="12" fillId="2" borderId="5" applyAlignment="1" pivotButton="0" quotePrefix="0" xfId="0">
      <alignment horizontal="center" vertical="center"/>
    </xf>
    <xf numFmtId="0" fontId="12" fillId="0" borderId="17" pivotButton="0" quotePrefix="0" xfId="0"/>
    <xf numFmtId="4" fontId="10" fillId="2" borderId="4" applyAlignment="1" pivotButton="0" quotePrefix="0" xfId="0">
      <alignment horizontal="center"/>
    </xf>
    <xf numFmtId="0" fontId="10" fillId="2" borderId="17" pivotButton="0" quotePrefix="0" xfId="0"/>
    <xf numFmtId="0" fontId="26" fillId="0" borderId="4" pivotButton="0" quotePrefix="0" xfId="0"/>
    <xf numFmtId="0" fontId="34" fillId="2" borderId="3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left"/>
    </xf>
    <xf numFmtId="0" fontId="10" fillId="2" borderId="4" applyAlignment="1" pivotButton="0" quotePrefix="0" xfId="0">
      <alignment horizontal="left"/>
    </xf>
    <xf numFmtId="0" fontId="12" fillId="2" borderId="4" applyAlignment="1" pivotButton="0" quotePrefix="0" xfId="0">
      <alignment horizontal="left"/>
    </xf>
    <xf numFmtId="0" fontId="10" fillId="0" borderId="4" applyAlignment="1" pivotButton="0" quotePrefix="0" xfId="0">
      <alignment horizontal="left"/>
    </xf>
    <xf numFmtId="4" fontId="15" fillId="2" borderId="9" applyAlignment="1" applyProtection="1" pivotButton="0" quotePrefix="0" xfId="2">
      <alignment horizontal="center" vertical="center" wrapText="1"/>
      <protection locked="0" hidden="0"/>
    </xf>
    <xf numFmtId="0" fontId="12" fillId="2" borderId="6" applyAlignment="1" pivotButton="0" quotePrefix="1" xfId="0">
      <alignment horizontal="center" vertical="center"/>
    </xf>
    <xf numFmtId="9" fontId="27" fillId="5" borderId="4" applyAlignment="1" pivotButton="0" quotePrefix="0" xfId="0">
      <alignment horizontal="center" vertical="center" wrapText="1"/>
    </xf>
    <xf numFmtId="164" fontId="10" fillId="10" borderId="4" applyAlignment="1" pivotButton="0" quotePrefix="0" xfId="0">
      <alignment vertical="center"/>
    </xf>
    <xf numFmtId="4" fontId="12" fillId="11" borderId="4" applyAlignment="1" pivotButton="0" quotePrefix="0" xfId="0">
      <alignment horizontal="center" vertical="center"/>
    </xf>
    <xf numFmtId="49" fontId="12" fillId="2" borderId="4" applyAlignment="1" pivotButton="0" quotePrefix="1" xfId="0">
      <alignment horizontal="center" vertical="top"/>
    </xf>
    <xf numFmtId="49" fontId="30" fillId="12" borderId="4" applyAlignment="1" pivotButton="0" quotePrefix="0" xfId="0">
      <alignment horizontal="center" vertical="top"/>
    </xf>
    <xf numFmtId="4" fontId="30" fillId="12" borderId="4" pivotButton="0" quotePrefix="0" xfId="0"/>
    <xf numFmtId="164" fontId="10" fillId="2" borderId="4" pivotButton="0" quotePrefix="0" xfId="0"/>
    <xf numFmtId="164" fontId="12" fillId="10" borderId="4" pivotButton="0" quotePrefix="0" xfId="0"/>
    <xf numFmtId="164" fontId="12" fillId="10" borderId="4" pivotButton="0" quotePrefix="0" xfId="0"/>
    <xf numFmtId="4" fontId="12" fillId="10" borderId="4" pivotButton="0" quotePrefix="0" xfId="0"/>
    <xf numFmtId="4" fontId="30" fillId="10" borderId="4" pivotButton="0" quotePrefix="0" xfId="0"/>
    <xf numFmtId="4" fontId="10" fillId="10" borderId="4" pivotButton="0" quotePrefix="0" xfId="0"/>
    <xf numFmtId="14" fontId="0" fillId="0" borderId="4" pivotButton="0" quotePrefix="0" xfId="0"/>
    <xf numFmtId="9" fontId="0" fillId="0" borderId="6" pivotButton="0" quotePrefix="0" xfId="0"/>
    <xf numFmtId="0" fontId="0" fillId="0" borderId="4" applyAlignment="1" pivotButton="0" quotePrefix="0" xfId="0">
      <alignment horizontal="center" vertical="center"/>
    </xf>
    <xf numFmtId="14" fontId="9" fillId="2" borderId="4" applyAlignment="1" pivotButton="0" quotePrefix="0" xfId="0">
      <alignment horizontal="center"/>
    </xf>
    <xf numFmtId="0" fontId="9" fillId="2" borderId="4" applyAlignment="1" pivotButton="0" quotePrefix="0" xfId="0">
      <alignment horizontal="center"/>
    </xf>
    <xf numFmtId="4" fontId="9" fillId="2" borderId="4" applyAlignment="1" pivotButton="0" quotePrefix="0" xfId="0">
      <alignment horizontal="center"/>
    </xf>
    <xf numFmtId="4" fontId="9" fillId="2" borderId="4" pivotButton="0" quotePrefix="0" xfId="0"/>
    <xf numFmtId="0" fontId="9" fillId="2" borderId="4" pivotButton="0" quotePrefix="0" xfId="0"/>
    <xf numFmtId="0" fontId="9" fillId="2" borderId="4" applyAlignment="1" pivotButton="0" quotePrefix="0" xfId="0">
      <alignment horizontal="left"/>
    </xf>
    <xf numFmtId="14" fontId="12" fillId="2" borderId="4" applyAlignment="1" pivotButton="0" quotePrefix="0" xfId="0">
      <alignment horizontal="center"/>
    </xf>
    <xf numFmtId="49" fontId="12" fillId="2" borderId="4" applyAlignment="1" pivotButton="0" quotePrefix="1" xfId="0">
      <alignment horizontal="center"/>
    </xf>
    <xf numFmtId="14" fontId="10" fillId="2" borderId="4" applyAlignment="1" pivotButton="0" quotePrefix="0" xfId="0">
      <alignment horizontal="center"/>
    </xf>
    <xf numFmtId="49" fontId="10" fillId="2" borderId="4" applyAlignment="1" pivotButton="0" quotePrefix="0" xfId="0">
      <alignment horizontal="center"/>
    </xf>
    <xf numFmtId="168" fontId="0" fillId="0" borderId="0" pivotButton="0" quotePrefix="0" xfId="0"/>
    <xf numFmtId="49" fontId="30" fillId="12" borderId="4" applyAlignment="1" pivotButton="0" quotePrefix="0" xfId="0">
      <alignment horizontal="center"/>
    </xf>
    <xf numFmtId="0" fontId="12" fillId="13" borderId="4" pivotButton="0" quotePrefix="0" xfId="0"/>
    <xf numFmtId="0" fontId="3" fillId="0" borderId="4" pivotButton="0" quotePrefix="0" xfId="0"/>
    <xf numFmtId="0" fontId="0" fillId="0" borderId="4" pivotButton="0" quotePrefix="0" xfId="0"/>
    <xf numFmtId="14" fontId="10" fillId="2" borderId="4" applyAlignment="1" pivotButton="0" quotePrefix="0" xfId="0">
      <alignment horizontal="center" vertical="center"/>
    </xf>
    <xf numFmtId="166" fontId="7" fillId="2" borderId="2" applyAlignment="1" pivotButton="0" quotePrefix="0" xfId="1">
      <alignment horizontal="center" vertical="center" wrapText="1"/>
    </xf>
    <xf numFmtId="166" fontId="5" fillId="2" borderId="8" applyAlignment="1" pivotButton="0" quotePrefix="0" xfId="1">
      <alignment vertical="center" wrapText="1"/>
    </xf>
    <xf numFmtId="168" fontId="15" fillId="2" borderId="9" applyAlignment="1" applyProtection="1" pivotButton="0" quotePrefix="0" xfId="2">
      <alignment horizontal="center" vertical="center" wrapText="1"/>
      <protection locked="0" hidden="0"/>
    </xf>
    <xf numFmtId="168" fontId="12" fillId="2" borderId="4" applyAlignment="1" pivotButton="0" quotePrefix="0" xfId="0">
      <alignment horizontal="center" vertical="center"/>
    </xf>
    <xf numFmtId="168" fontId="10" fillId="2" borderId="4" applyAlignment="1" pivotButton="0" quotePrefix="0" xfId="0">
      <alignment horizontal="center" vertical="center"/>
    </xf>
    <xf numFmtId="168" fontId="0" fillId="0" borderId="0" pivotButton="0" quotePrefix="0" xfId="0"/>
  </cellXfs>
  <cellStyles count="3">
    <cellStyle name="Normal" xfId="0" builtinId="0"/>
    <cellStyle name="Normal 4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Suzie CAPERAN</author>
    <author>France MARGARON</author>
    <author>Patrick BEAL</author>
  </authors>
  <commentList>
    <comment ref="F2" authorId="0" shapeId="0">
      <text>
        <t xml:space="preserve">Suzie CAPERAN:
FACTURATION SUR POIDS D'ARRIVEE
</t>
      </text>
    </comment>
    <comment ref="I79" authorId="0" shapeId="0">
      <text>
        <t xml:space="preserve">Suzie CAPERAN:
VALENCE CEREALES
</t>
      </text>
    </comment>
    <comment ref="R134" authorId="0" shapeId="0">
      <text>
        <t xml:space="preserve">Suzie CAPERAN:
Réfaction 3%
</t>
      </text>
    </comment>
    <comment ref="R135" authorId="0" shapeId="0">
      <text>
        <t xml:space="preserve">Suzie CAPERAN:
Réfaction 3%
</t>
      </text>
    </comment>
    <comment ref="G152" authorId="0" shapeId="0">
      <text>
        <t xml:space="preserve">Suzie CAPERAN:
MOISI+FLAIR IMPORTANT REFUS DU CAMION
mais réception de 10.260
déchargées
Suzie CAPERAN:
28.740DEPART
</t>
      </text>
    </comment>
    <comment ref="G153" authorId="0" shapeId="0">
      <text>
        <t xml:space="preserve">Suzie CAPERAN:
MOISI+FLAIR IMPORTANT REFUS DU CAMION
mais réception de 10.260
déchargées
</t>
      </text>
    </comment>
    <comment ref="G154" authorId="0" shapeId="0">
      <text>
        <t xml:space="preserve">Suzie CAPERAN:
MOISI+FLAIR IMPORTANT REFUS DU CAMION
mais réception de 10.260
déchargées
</t>
      </text>
    </comment>
    <comment ref="G183" authorId="0" shapeId="0">
      <text>
        <t xml:space="preserve">Suzie CAPERAN:
CITERNE SUR BASCULE
</t>
      </text>
    </comment>
    <comment ref="Q202" authorId="1" shapeId="0">
      <text>
        <t xml:space="preserve">France MARGARON:
Erreur 655 le vrai prix est 687
</t>
      </text>
    </comment>
    <comment ref="L265" authorId="1" shapeId="0">
      <text>
        <t xml:space="preserve">France MARGARON:
REFACTION 2%
30.100-0602
</t>
      </text>
    </comment>
    <comment ref="O265" authorId="2" shapeId="0">
      <text>
        <t xml:space="preserve">Patrick BEAL:
Réfaction qualité -2%
</t>
      </text>
    </comment>
    <comment ref="K338" authorId="1" shapeId="0">
      <text>
        <t xml:space="preserve">France MARGARON:
REFUSE POUR FLAIR
</t>
      </text>
    </comment>
    <comment ref="G374" authorId="1" shapeId="0">
      <text>
        <t xml:space="preserve">France MARGARON:
FLAIR
</t>
      </text>
    </comment>
    <comment ref="I374" authorId="1" shapeId="0">
      <text>
        <t xml:space="preserve">France MARGARON:flair
</t>
      </text>
    </comment>
    <comment ref="I376" authorId="1" shapeId="0">
      <text>
        <t xml:space="preserve">France MARGARON:flair
</t>
      </text>
    </comment>
    <comment ref="I380" authorId="1" shapeId="0">
      <text>
        <t xml:space="preserve">France MARGARON:flair
</t>
      </text>
    </comment>
    <comment ref="I381" authorId="1" shapeId="0">
      <text>
        <t xml:space="preserve">France MARGARON:flair
</t>
      </text>
    </comment>
    <comment ref="I384" authorId="1" shapeId="0">
      <text>
        <t xml:space="preserve">France MARGARON:flair
</t>
      </text>
    </comment>
    <comment ref="I386" authorId="1" shapeId="0">
      <text>
        <t xml:space="preserve">France MARGARON:flair
</t>
      </text>
    </comment>
    <comment ref="I390" authorId="1" shapeId="0">
      <text>
        <t xml:space="preserve">France MARGARON:flair
</t>
      </text>
    </comment>
  </commentList>
</comments>
</file>

<file path=xl/comments/comment2.xml><?xml version="1.0" encoding="utf-8"?>
<comments xmlns="http://schemas.openxmlformats.org/spreadsheetml/2006/main">
  <authors>
    <author>Suzie CAPERAN</author>
    <author>France MARGARON</author>
  </authors>
  <commentList>
    <comment ref="I8" authorId="0" shapeId="0">
      <text>
        <t xml:space="preserve">Suzie CAPERAN:
gatoc
</t>
      </text>
    </comment>
    <comment ref="N189" authorId="1" shapeId="0">
      <text>
        <t xml:space="preserve">France MARGARON:
F20616+A339+F20726
</t>
      </text>
    </comment>
    <comment ref="I200" authorId="1" shapeId="0">
      <text>
        <t xml:space="preserve">France MARGARON:
Si ! 30 !
</t>
      </text>
    </comment>
    <comment ref="I205" authorId="1" shapeId="0">
      <text>
        <t xml:space="preserve">France MARGARON:
Si ! 30 !
</t>
      </text>
    </comment>
    <comment ref="I206" authorId="1" shapeId="0">
      <text>
        <t xml:space="preserve">France MARGARON:
Si ! 30 !
</t>
      </text>
    </comment>
    <comment ref="N219" authorId="1" shapeId="0">
      <text>
        <t xml:space="preserve">France MARGARON:
F20659 erreur code article
A335
</t>
      </text>
    </comment>
    <comment ref="C226" authorId="1" shapeId="0">
      <text>
        <t xml:space="preserve">France MARGARON:
Enlevé par SEGUY sur le compte DNA
</t>
      </text>
    </comment>
    <comment ref="C233" authorId="1" shapeId="0">
      <text>
        <t xml:space="preserve">France MARGARON:
Enlevé par SEGUY sur le compte DNA
</t>
      </text>
    </comment>
    <comment ref="N246" authorId="1" shapeId="0">
      <text>
        <t xml:space="preserve">France MARGARON:
F20659 erreur code article
A335
</t>
      </text>
    </comment>
    <comment ref="N247" authorId="1" shapeId="0">
      <text>
        <t xml:space="preserve">France MARGARON:
F20659 erreur code article
A335
</t>
      </text>
    </comment>
    <comment ref="C254" authorId="1" shapeId="0">
      <text>
        <t xml:space="preserve">France MARGARON:
Enlevé par SEGUY sur le compte DNA
</t>
      </text>
    </comment>
    <comment ref="N255" authorId="1" shapeId="0">
      <text>
        <t xml:space="preserve">France MARGARON:
ERREUR CONTRAT
F20712+A338
</t>
      </text>
    </comment>
    <comment ref="N256" authorId="1" shapeId="0">
      <text>
        <t xml:space="preserve">France MARGARON:
ERREUR CONTRAT
F20712+A338
</t>
      </text>
    </comment>
    <comment ref="C258" authorId="1" shapeId="0">
      <text>
        <t xml:space="preserve">France MARGARON:
Enlevé par SEGUY sur le compte DNA
</t>
      </text>
    </comment>
  </commentList>
</comments>
</file>

<file path=xl/comments/comment3.xml><?xml version="1.0" encoding="utf-8"?>
<comments xmlns="http://schemas.openxmlformats.org/spreadsheetml/2006/main">
  <authors>
    <author>Suzie CAPERAN</author>
    <author>France MARGARON</author>
  </authors>
  <commentList>
    <comment ref="AA2" authorId="0" shapeId="0">
      <text>
        <t xml:space="preserve">Suzie CAPERAN: GO 7.15% inclus 
</t>
      </text>
    </comment>
    <comment ref="O10" authorId="0" shapeId="0">
      <text>
        <t xml:space="preserve">Suzie CAPERAN:
mini facturation =25t
</t>
      </text>
    </comment>
    <comment ref="AA10" authorId="0" shapeId="0">
      <text>
        <t xml:space="preserve">Suzie CAPERAN:
dont 7.13%
 GO
</t>
      </text>
    </comment>
    <comment ref="X18" authorId="0" shapeId="0">
      <text>
        <t xml:space="preserve">Suzie CAPERAN:
A326 sur F2038
</t>
      </text>
    </comment>
    <comment ref="AA20" authorId="0" shapeId="0">
      <text>
        <t xml:space="preserve">Suzie CAPERAN: GO 7.15% inclus 
</t>
      </text>
    </comment>
    <comment ref="AA40" authorId="0" shapeId="0">
      <text>
        <t xml:space="preserve">Suzie CAPERAN: GO 7.15% inclus 
Suzie CAPERAN:
dt 7.13 inclus
</t>
      </text>
    </comment>
    <comment ref="X44" authorId="0" shapeId="0">
      <text>
        <t xml:space="preserve">Suzie CAPERAN:
A/330 - 99GUSTAV DE
</t>
      </text>
    </comment>
    <comment ref="AA58" authorId="0" shapeId="0">
      <text>
        <t xml:space="preserve">Suzie CAPERAN:
dont 7.13 GO inclus
</t>
      </text>
    </comment>
    <comment ref="AA59" authorId="0" shapeId="0">
      <text>
        <t xml:space="preserve">Suzie CAPERAN: GO inclus
</t>
      </text>
    </comment>
    <comment ref="AA61" authorId="0" shapeId="0">
      <text>
        <t xml:space="preserve">Suzie CAPERAN: GO 7.15% inclus 
Suzie CAPERAN:
30 € dt GO inclus
</t>
      </text>
    </comment>
    <comment ref="AA71" authorId="0" shapeId="0">
      <text>
        <t>Suzie CAPERAN: GO 7.15% inclus 
Suzie CAPERAN:
dt 7.13 inclus
Suzie CAPERAN:
mini fact 25T x27.86+1.9864 GO = 746.16</t>
      </text>
    </comment>
    <comment ref="X89" authorId="0" shapeId="0">
      <text>
        <t xml:space="preserve">Suzie CAPERAN:
A/330 - 99GUSTAV DE
</t>
      </text>
    </comment>
    <comment ref="AA94" authorId="0" shapeId="0">
      <text>
        <t xml:space="preserve">Suzie CAPERAN:
30€ y/c GO 7.13
</t>
      </text>
    </comment>
    <comment ref="AA97" authorId="0" shapeId="0">
      <text>
        <t xml:space="preserve">Suzie CAPERAN:
dont 7.13 GO inclus
</t>
      </text>
    </comment>
    <comment ref="AA101" authorId="0" shapeId="0">
      <text>
        <t xml:space="preserve">Suzie CAPERAN:
1 forfait aller + 1 forfait retour GO inclus
</t>
      </text>
    </comment>
    <comment ref="AA108" authorId="0" shapeId="0">
      <text>
        <t xml:space="preserve">Suzie CAPERAN: GO inclus
</t>
      </text>
    </comment>
    <comment ref="AA115" authorId="0" shapeId="0">
      <text>
        <t xml:space="preserve">Suzie CAPERAN:
30€ y/c GO 7.13
</t>
      </text>
    </comment>
    <comment ref="AA124" authorId="0" shapeId="0">
      <text>
        <t xml:space="preserve">Suzie CAPERAN:
dont 7.13 GO inclus
</t>
      </text>
    </comment>
    <comment ref="AA134" authorId="0" shapeId="0">
      <text>
        <t xml:space="preserve">Suzie CAPERAN:
30€ y/c GO 7.13
</t>
      </text>
    </comment>
    <comment ref="AA135" authorId="1" shapeId="0">
      <text>
        <t xml:space="preserve">France MARGARON:
615 €+GO
</t>
      </text>
    </comment>
    <comment ref="AA137" authorId="1" shapeId="0">
      <text>
        <t xml:space="preserve">France MARGARON:
y/c GO 7.13%
</t>
      </text>
    </comment>
    <comment ref="X145" authorId="1" shapeId="0">
      <text>
        <t xml:space="preserve">France MARGARON:
F20688--&gt;A326 erreur adresse destination finale
</t>
      </text>
    </comment>
    <comment ref="X150" authorId="1" shapeId="0">
      <text>
        <t xml:space="preserve">France MARGARON:
F20688--&gt;A326 erreur adresse destination finale
</t>
      </text>
    </comment>
    <comment ref="AA160" authorId="0" shapeId="0">
      <text>
        <t xml:space="preserve">Suzie CAPERAN: GO inclus
</t>
      </text>
    </comment>
    <comment ref="AA161" authorId="0" shapeId="0">
      <text>
        <t xml:space="preserve">Suzie CAPERAN: GO inclus
</t>
      </text>
    </comment>
    <comment ref="AA163" authorId="1" shapeId="0">
      <text>
        <t xml:space="preserve">France MARGARON:
y/c GO 7.13%
</t>
      </text>
    </comment>
  </commentList>
</comments>
</file>

<file path=xl/comments/comment4.xml><?xml version="1.0" encoding="utf-8"?>
<comments xmlns="http://schemas.openxmlformats.org/spreadsheetml/2006/main">
  <authors>
    <author>France MARGARON</author>
  </authors>
  <commentList>
    <comment ref="E27" authorId="0" shapeId="0">
      <text>
        <t xml:space="preserve">France MARGARON:
5€/quinzaine
</t>
      </text>
    </comment>
    <comment ref="E41" authorId="0" shapeId="0">
      <text>
        <t xml:space="preserve">France MARGARON:
5€/quinzaine
</t>
      </text>
    </comment>
  </commentList>
</comments>
</file>

<file path=xl/comments/comment5.xml><?xml version="1.0" encoding="utf-8"?>
<comments xmlns="http://schemas.openxmlformats.org/spreadsheetml/2006/main">
  <authors>
    <author>Suzie CAPERAN</author>
  </authors>
  <commentList>
    <comment ref="J3" authorId="0" shapeId="0">
      <text>
        <t xml:space="preserve">Suzie CAPERAN:
DTN-&gt; à multiplier par 10
</t>
      </text>
    </comment>
  </commentList>
</comment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AC421"/>
  <sheetViews>
    <sheetView topLeftCell="D1" zoomScale="124" zoomScaleNormal="100" workbookViewId="0">
      <pane ySplit="82" topLeftCell="A337" activePane="bottomLeft" state="frozen"/>
      <selection activeCell="D1" sqref="D1"/>
      <selection pane="bottomLeft" activeCell="U394" sqref="U394"/>
    </sheetView>
  </sheetViews>
  <sheetFormatPr baseColWidth="10" defaultRowHeight="15"/>
  <cols>
    <col width="11.42578125" customWidth="1" style="243" min="1" max="1"/>
    <col width="18.7109375" customWidth="1" style="148" min="2" max="2"/>
    <col hidden="1" width="15.5703125" customWidth="1" style="148" min="3" max="3"/>
    <col width="19.7109375" customWidth="1" style="148" min="4" max="4"/>
    <col hidden="1" width="11.42578125" customWidth="1" style="243" min="5" max="5"/>
    <col hidden="1" width="13.5703125" customWidth="1" style="243" min="6" max="6"/>
    <col width="10.85546875" customWidth="1" style="243" min="7" max="7"/>
    <col width="13.85546875" customWidth="1" style="148" min="8" max="8"/>
    <col width="14.140625" customWidth="1" style="148" min="9" max="9"/>
    <col width="17.140625" customWidth="1" style="243" min="10" max="10"/>
    <col width="11.42578125" customWidth="1" style="148" min="11" max="12"/>
    <col hidden="1" width="7.28515625" customWidth="1" style="148" min="13" max="13"/>
    <col hidden="1" width="7.42578125" customWidth="1" style="243" min="14" max="14"/>
    <col width="11.42578125" customWidth="1" style="148" min="15" max="15"/>
    <col width="5" customWidth="1" style="148" min="16" max="16"/>
    <col width="11.42578125" customWidth="1" style="148" min="17" max="20"/>
    <col width="48.28515625" customWidth="1" style="76" min="21" max="21"/>
    <col width="31.140625" customWidth="1" style="148" min="22" max="22"/>
    <col width="20.42578125" customWidth="1" style="148" min="23" max="23"/>
    <col width="11.42578125" customWidth="1" style="148" min="24" max="28"/>
    <col width="36.5703125" customWidth="1" style="148" min="29" max="29"/>
    <col width="11.42578125" customWidth="1" style="148" min="30" max="16384"/>
  </cols>
  <sheetData>
    <row r="1" ht="49.5" customFormat="1" customHeight="1" s="263" thickTop="1">
      <c r="A1" s="256" t="inlineStr">
        <is>
          <t>Date Réception</t>
        </is>
      </c>
      <c r="B1" s="257" t="inlineStr">
        <is>
          <t>FOURNISSEUR</t>
        </is>
      </c>
      <c r="C1" s="259" t="inlineStr">
        <is>
          <t>Certification 2Bsvs</t>
        </is>
      </c>
      <c r="D1" s="259" t="inlineStr">
        <is>
          <t xml:space="preserve">DURABLE - Oui / NON </t>
        </is>
      </c>
      <c r="E1" s="259" t="inlineStr">
        <is>
          <t>Récolte</t>
        </is>
      </c>
      <c r="F1" s="259" t="inlineStr">
        <is>
          <t xml:space="preserve">CONTRAT - DEPART / RENDU </t>
        </is>
      </c>
      <c r="G1" s="258" t="inlineStr">
        <is>
          <t>N° chargement/TP</t>
        </is>
      </c>
      <c r="H1" s="259" t="inlineStr">
        <is>
          <t>Immatriculation</t>
        </is>
      </c>
      <c r="I1" s="259" t="inlineStr">
        <is>
          <t>N° BL fournisseur</t>
        </is>
      </c>
      <c r="J1" s="259" t="inlineStr">
        <is>
          <t>Contrat Fournisseur</t>
        </is>
      </c>
      <c r="K1" s="5" t="inlineStr">
        <is>
          <t>Poids de DEPART (T)</t>
        </is>
      </c>
      <c r="L1" s="5" t="inlineStr">
        <is>
          <t>Quantité livrée T</t>
        </is>
      </c>
      <c r="M1" s="259" t="inlineStr">
        <is>
          <t>H2O %</t>
        </is>
      </c>
      <c r="N1" s="240" t="inlineStr">
        <is>
          <t>Cellule de stockage (S1/S2/S3)</t>
        </is>
      </c>
      <c r="O1" s="6" t="inlineStr">
        <is>
          <t>Prix de base graine(€ HT/T)</t>
        </is>
      </c>
      <c r="P1" s="260" t="inlineStr">
        <is>
          <t>Complément prix</t>
        </is>
      </c>
      <c r="Q1" s="6" t="inlineStr">
        <is>
          <t>Prix total (€ HT/T)</t>
        </is>
      </c>
      <c r="R1" s="6" t="inlineStr">
        <is>
          <t>CA HT Prév</t>
        </is>
      </c>
      <c r="S1" s="320" t="inlineStr">
        <is>
          <t>CA Facturé</t>
        </is>
      </c>
      <c r="T1" s="6" t="inlineStr">
        <is>
          <t>Ecart</t>
        </is>
      </c>
      <c r="U1" s="262" t="inlineStr">
        <is>
          <t>N° FACTURE GRCOL</t>
        </is>
      </c>
      <c r="V1" s="259" t="inlineStr">
        <is>
          <t>Condition paiement fournisseur</t>
        </is>
      </c>
      <c r="W1" s="259" t="inlineStr">
        <is>
          <t>Transporteur</t>
        </is>
      </c>
      <c r="X1" s="6" t="inlineStr">
        <is>
          <t>Prix tspt € HT/T</t>
        </is>
      </c>
      <c r="Y1" s="8" t="inlineStr">
        <is>
          <t xml:space="preserve">taxes gasoils </t>
        </is>
      </c>
      <c r="Z1" s="6" t="inlineStr">
        <is>
          <t>Coût transport €</t>
        </is>
      </c>
      <c r="AA1" s="6" t="inlineStr">
        <is>
          <t>Coût facturé</t>
        </is>
      </c>
      <c r="AB1" s="6" t="inlineStr">
        <is>
          <t>Ecart</t>
        </is>
      </c>
      <c r="AC1" s="240" t="inlineStr">
        <is>
          <t>n° Fact TPT</t>
        </is>
      </c>
    </row>
    <row r="2" hidden="1" ht="15" customFormat="1" customHeight="1" s="29">
      <c r="A2" s="312" t="n">
        <v>44928</v>
      </c>
      <c r="B2" s="22" t="inlineStr">
        <is>
          <t xml:space="preserve">CEREVIA / OXYANE </t>
        </is>
      </c>
      <c r="C2" s="20" t="inlineStr">
        <is>
          <t>2BS030535</t>
        </is>
      </c>
      <c r="D2" s="9" t="inlineStr">
        <is>
          <t>DURABLE</t>
        </is>
      </c>
      <c r="E2" s="10" t="n">
        <v>2022</v>
      </c>
      <c r="F2" s="11" t="inlineStr">
        <is>
          <t>RENDU</t>
        </is>
      </c>
      <c r="G2" s="121" t="n">
        <v>22352</v>
      </c>
      <c r="H2" s="20" t="inlineStr">
        <is>
          <t>CD 687 EF</t>
        </is>
      </c>
      <c r="I2" s="264" t="inlineStr">
        <is>
          <t>EXP-14-6436</t>
        </is>
      </c>
      <c r="J2" s="116" t="inlineStr">
        <is>
          <t>2022101541</t>
        </is>
      </c>
      <c r="K2" s="100" t="n">
        <v>27.46</v>
      </c>
      <c r="L2" s="100" t="n">
        <v>27.4</v>
      </c>
      <c r="M2" s="20" t="n">
        <v>6.7</v>
      </c>
      <c r="N2" s="121" t="inlineStr">
        <is>
          <t>S1</t>
        </is>
      </c>
      <c r="O2" s="21" t="n">
        <v>655</v>
      </c>
      <c r="P2" s="22" t="n">
        <v>0</v>
      </c>
      <c r="Q2" s="21">
        <f>O2+P2</f>
        <v/>
      </c>
      <c r="R2" s="23">
        <f>Q2*L2</f>
        <v/>
      </c>
      <c r="S2" s="101" t="n">
        <v>17947</v>
      </c>
      <c r="T2" s="23">
        <f>IF(S2=0,R2,R2-S2)</f>
        <v/>
      </c>
      <c r="U2" s="20" t="inlineStr">
        <is>
          <t>480696 - 06/01/2023</t>
        </is>
      </c>
      <c r="V2" s="13" t="inlineStr">
        <is>
          <t>LCR 15 jours nets date de livraison</t>
        </is>
      </c>
      <c r="W2" s="85" t="inlineStr">
        <is>
          <t>CERETRANS</t>
        </is>
      </c>
      <c r="X2" s="27" t="n">
        <v>0</v>
      </c>
      <c r="Y2" s="86" t="n">
        <v>0</v>
      </c>
      <c r="Z2" s="27" t="n">
        <v>0</v>
      </c>
      <c r="AA2" s="27" t="n">
        <v>0</v>
      </c>
      <c r="AB2" s="27">
        <f>AA2-Z2</f>
        <v/>
      </c>
      <c r="AC2" s="28" t="n"/>
    </row>
    <row r="3" hidden="1" ht="15" customFormat="1" customHeight="1" s="29">
      <c r="A3" s="312" t="n">
        <v>44928</v>
      </c>
      <c r="B3" s="22" t="inlineStr">
        <is>
          <t xml:space="preserve">CEREVIA / OXYANE </t>
        </is>
      </c>
      <c r="C3" s="20" t="inlineStr">
        <is>
          <t>2BS030535</t>
        </is>
      </c>
      <c r="D3" s="9" t="inlineStr">
        <is>
          <t>DURABLE</t>
        </is>
      </c>
      <c r="E3" s="10" t="n">
        <v>2022</v>
      </c>
      <c r="F3" s="11" t="inlineStr">
        <is>
          <t>RENDU</t>
        </is>
      </c>
      <c r="G3" s="121" t="n">
        <v>22355</v>
      </c>
      <c r="H3" s="20" t="inlineStr">
        <is>
          <t>EY 537 GN</t>
        </is>
      </c>
      <c r="I3" s="264" t="inlineStr">
        <is>
          <t>EXP-82-3163</t>
        </is>
      </c>
      <c r="J3" s="116" t="inlineStr">
        <is>
          <t>2022101541</t>
        </is>
      </c>
      <c r="K3" s="100" t="n">
        <v>29.3</v>
      </c>
      <c r="L3" s="100" t="n">
        <v>29.3</v>
      </c>
      <c r="M3" s="20" t="n">
        <v>6.2</v>
      </c>
      <c r="N3" s="121" t="inlineStr">
        <is>
          <t>S1</t>
        </is>
      </c>
      <c r="O3" s="21" t="n">
        <v>655</v>
      </c>
      <c r="P3" s="22" t="n">
        <v>0</v>
      </c>
      <c r="Q3" s="21">
        <f>O3+P3</f>
        <v/>
      </c>
      <c r="R3" s="23">
        <f>Q3*L3</f>
        <v/>
      </c>
      <c r="S3" s="101" t="n">
        <v>19191.5</v>
      </c>
      <c r="T3" s="23">
        <f>IF(S3=0,R3,R3-S3)</f>
        <v/>
      </c>
      <c r="U3" s="20" t="inlineStr">
        <is>
          <t>480687 - 05/01/2023</t>
        </is>
      </c>
      <c r="V3" s="13" t="inlineStr">
        <is>
          <t>LCR 15 jours nets date de livraison</t>
        </is>
      </c>
      <c r="W3" s="14" t="inlineStr">
        <is>
          <t>AJR TRANSPORT</t>
        </is>
      </c>
      <c r="X3" s="25" t="n">
        <v>0</v>
      </c>
      <c r="Y3" s="26" t="n">
        <v>0</v>
      </c>
      <c r="Z3" s="25" t="n">
        <v>0</v>
      </c>
      <c r="AA3" s="27" t="n">
        <v>0</v>
      </c>
      <c r="AB3" s="27">
        <f>AA3-Z3</f>
        <v/>
      </c>
      <c r="AC3" s="28" t="n"/>
    </row>
    <row r="4" hidden="1" ht="15" customFormat="1" customHeight="1" s="29">
      <c r="A4" s="312" t="n">
        <v>44929</v>
      </c>
      <c r="B4" s="22" t="inlineStr">
        <is>
          <t>CHOLAT</t>
        </is>
      </c>
      <c r="C4" s="20" t="inlineStr">
        <is>
          <t>2BS030520</t>
        </is>
      </c>
      <c r="D4" s="9" t="inlineStr">
        <is>
          <t>DURABLE</t>
        </is>
      </c>
      <c r="E4" s="10" t="n">
        <v>2022</v>
      </c>
      <c r="F4" s="11" t="inlineStr">
        <is>
          <t xml:space="preserve">RENDU </t>
        </is>
      </c>
      <c r="G4" s="121" t="n">
        <v>22359</v>
      </c>
      <c r="H4" s="20" t="inlineStr">
        <is>
          <t>BG 056 YL</t>
        </is>
      </c>
      <c r="I4" s="264" t="inlineStr">
        <is>
          <t>EXP-024-2022-52</t>
        </is>
      </c>
      <c r="J4" s="116" t="inlineStr">
        <is>
          <t>2220623</t>
        </is>
      </c>
      <c r="K4" s="100" t="n">
        <v>28.34</v>
      </c>
      <c r="L4" s="100" t="n">
        <v>28.36</v>
      </c>
      <c r="M4" s="20" t="n">
        <v>7.1</v>
      </c>
      <c r="N4" s="121" t="inlineStr">
        <is>
          <t>S1</t>
        </is>
      </c>
      <c r="O4" s="21" t="n">
        <v>701.5</v>
      </c>
      <c r="P4" s="22" t="n">
        <v>0</v>
      </c>
      <c r="Q4" s="21">
        <f>O4+P4</f>
        <v/>
      </c>
      <c r="R4" s="23">
        <f>Q4*L4</f>
        <v/>
      </c>
      <c r="S4" s="101">
        <f>19512.09+368.42</f>
        <v/>
      </c>
      <c r="T4" s="23">
        <f>IF(S4=0,R4,R4-S4)</f>
        <v/>
      </c>
      <c r="U4" s="20" t="n"/>
      <c r="V4" s="13" t="inlineStr">
        <is>
          <t xml:space="preserve">VIREMENT 30 JOURS </t>
        </is>
      </c>
      <c r="W4" s="14" t="inlineStr">
        <is>
          <t>CHAZOT</t>
        </is>
      </c>
      <c r="X4" s="25" t="n">
        <v>0</v>
      </c>
      <c r="Y4" s="26" t="n">
        <v>0</v>
      </c>
      <c r="Z4" s="25" t="n">
        <v>0</v>
      </c>
      <c r="AA4" s="27" t="n">
        <v>0</v>
      </c>
      <c r="AB4" s="27">
        <f>AA4-Z4</f>
        <v/>
      </c>
      <c r="AC4" s="28" t="n"/>
    </row>
    <row r="5" hidden="1" ht="15" customFormat="1" customHeight="1" s="29">
      <c r="A5" s="312" t="n">
        <v>44929</v>
      </c>
      <c r="B5" s="22" t="inlineStr">
        <is>
          <t>CHOLAT</t>
        </is>
      </c>
      <c r="C5" s="20" t="inlineStr">
        <is>
          <t>2BS030520</t>
        </is>
      </c>
      <c r="D5" s="9" t="inlineStr">
        <is>
          <t>DURABLE</t>
        </is>
      </c>
      <c r="E5" s="10" t="n">
        <v>2022</v>
      </c>
      <c r="F5" s="11" t="inlineStr">
        <is>
          <t xml:space="preserve">RENDU </t>
        </is>
      </c>
      <c r="G5" s="121" t="n">
        <v>22358</v>
      </c>
      <c r="H5" s="20" t="inlineStr">
        <is>
          <t>BY 127 AJ</t>
        </is>
      </c>
      <c r="I5" s="264" t="inlineStr">
        <is>
          <t>SANS</t>
        </is>
      </c>
      <c r="J5" s="116" t="n">
        <v>2220622</v>
      </c>
      <c r="K5" s="100" t="n">
        <v>28.4</v>
      </c>
      <c r="L5" s="100" t="n">
        <v>28.38</v>
      </c>
      <c r="M5" s="20" t="n">
        <v>6.8</v>
      </c>
      <c r="N5" s="121" t="inlineStr">
        <is>
          <t>S1S3</t>
        </is>
      </c>
      <c r="O5" s="21" t="n">
        <v>707.5</v>
      </c>
      <c r="P5" s="22" t="n">
        <v>0</v>
      </c>
      <c r="Q5" s="21">
        <f>O5+P5</f>
        <v/>
      </c>
      <c r="R5" s="23">
        <f>Q5*L5</f>
        <v/>
      </c>
      <c r="S5" s="101">
        <f>19723.8+369.2</f>
        <v/>
      </c>
      <c r="T5" s="23">
        <f>IF(S5=0,R5,R5-S5)</f>
        <v/>
      </c>
      <c r="U5" s="20" t="inlineStr">
        <is>
          <t>FCE-999-2023-46 - 17/01/2023</t>
        </is>
      </c>
      <c r="V5" s="13" t="inlineStr">
        <is>
          <t xml:space="preserve">VIREMENT 30 JOURS </t>
        </is>
      </c>
      <c r="W5" s="14" t="inlineStr">
        <is>
          <t>CHAZOT</t>
        </is>
      </c>
      <c r="X5" s="25" t="n">
        <v>0</v>
      </c>
      <c r="Y5" s="26" t="n">
        <v>0</v>
      </c>
      <c r="Z5" s="25" t="n">
        <v>0</v>
      </c>
      <c r="AA5" s="27" t="n">
        <v>0</v>
      </c>
      <c r="AB5" s="27">
        <f>AA5-Z5</f>
        <v/>
      </c>
      <c r="AC5" s="28" t="n"/>
    </row>
    <row r="6" hidden="1" ht="15" customFormat="1" customHeight="1" s="29">
      <c r="A6" s="312" t="n">
        <v>44929</v>
      </c>
      <c r="B6" s="22" t="inlineStr">
        <is>
          <t>CHOLAT</t>
        </is>
      </c>
      <c r="C6" s="20" t="inlineStr">
        <is>
          <t>2BS030520</t>
        </is>
      </c>
      <c r="D6" s="9" t="inlineStr">
        <is>
          <t>DURABLE</t>
        </is>
      </c>
      <c r="E6" s="10" t="n">
        <v>2022</v>
      </c>
      <c r="F6" s="11" t="inlineStr">
        <is>
          <t xml:space="preserve">RENDU </t>
        </is>
      </c>
      <c r="G6" s="121" t="n">
        <v>22362</v>
      </c>
      <c r="H6" s="20" t="inlineStr">
        <is>
          <t>BY 127 AJ</t>
        </is>
      </c>
      <c r="I6" s="264" t="inlineStr">
        <is>
          <t>EXP-024-2022-53</t>
        </is>
      </c>
      <c r="J6" s="116" t="inlineStr">
        <is>
          <t>2220624</t>
        </is>
      </c>
      <c r="K6" s="100" t="n">
        <v>28.56</v>
      </c>
      <c r="L6" s="100" t="n">
        <v>28.62</v>
      </c>
      <c r="M6" s="20" t="n">
        <v>6.8</v>
      </c>
      <c r="N6" s="121" t="inlineStr">
        <is>
          <t>S3</t>
        </is>
      </c>
      <c r="O6" s="21" t="n">
        <v>698</v>
      </c>
      <c r="P6" s="22" t="n">
        <v>0</v>
      </c>
      <c r="Q6" s="21">
        <f>O6+P6</f>
        <v/>
      </c>
      <c r="R6" s="23">
        <f>Q6*L6</f>
        <v/>
      </c>
      <c r="S6" s="101">
        <f>19563.6+371.28</f>
        <v/>
      </c>
      <c r="T6" s="23">
        <f>IF(S6=0,R6,R6-S6)</f>
        <v/>
      </c>
      <c r="U6" s="20" t="inlineStr">
        <is>
          <t>FCE-999-2023-45 - 17/01/2023</t>
        </is>
      </c>
      <c r="V6" s="13" t="inlineStr">
        <is>
          <t xml:space="preserve">VIREMENT 30 JOURS </t>
        </is>
      </c>
      <c r="W6" s="14" t="inlineStr">
        <is>
          <t>CHAZOT</t>
        </is>
      </c>
      <c r="X6" s="25" t="n">
        <v>0</v>
      </c>
      <c r="Y6" s="26" t="n">
        <v>0</v>
      </c>
      <c r="Z6" s="25" t="n">
        <v>0</v>
      </c>
      <c r="AA6" s="27" t="n">
        <v>0</v>
      </c>
      <c r="AB6" s="27">
        <f>AA6-Z6</f>
        <v/>
      </c>
      <c r="AC6" s="28" t="n"/>
    </row>
    <row r="7" hidden="1" ht="15" customFormat="1" customHeight="1" s="29">
      <c r="A7" s="312" t="n">
        <v>44929</v>
      </c>
      <c r="B7" s="22" t="inlineStr">
        <is>
          <t xml:space="preserve">CEREVIA / OXYANE </t>
        </is>
      </c>
      <c r="C7" s="20" t="inlineStr">
        <is>
          <t>2BS030535</t>
        </is>
      </c>
      <c r="D7" s="9" t="inlineStr">
        <is>
          <t>DURABLE</t>
        </is>
      </c>
      <c r="E7" s="10" t="n">
        <v>2022</v>
      </c>
      <c r="F7" s="11" t="inlineStr">
        <is>
          <t>RENDU</t>
        </is>
      </c>
      <c r="G7" s="121" t="n">
        <v>22363</v>
      </c>
      <c r="H7" s="20" t="inlineStr">
        <is>
          <t>CD 221 JG</t>
        </is>
      </c>
      <c r="I7" s="264" t="inlineStr">
        <is>
          <t>SANS</t>
        </is>
      </c>
      <c r="J7" s="116" t="inlineStr">
        <is>
          <t>2022101541</t>
        </is>
      </c>
      <c r="K7" s="100" t="n">
        <v>30.54</v>
      </c>
      <c r="L7" s="100" t="n">
        <v>30.54</v>
      </c>
      <c r="M7" s="20" t="n">
        <v>6.6</v>
      </c>
      <c r="N7" s="121" t="inlineStr">
        <is>
          <t>S2</t>
        </is>
      </c>
      <c r="O7" s="21" t="n">
        <v>655</v>
      </c>
      <c r="P7" s="22" t="n">
        <v>0</v>
      </c>
      <c r="Q7" s="21">
        <f>O7+P7</f>
        <v/>
      </c>
      <c r="R7" s="23">
        <f>Q7*L7</f>
        <v/>
      </c>
      <c r="S7" s="101" t="n">
        <v>20003.7</v>
      </c>
      <c r="T7" s="23">
        <f>IF(S7=0,R7,R7-S7)</f>
        <v/>
      </c>
      <c r="U7" s="20" t="inlineStr">
        <is>
          <t>480687 - 05/01/2023</t>
        </is>
      </c>
      <c r="V7" s="13" t="inlineStr">
        <is>
          <t>LCR 15 jours nets date de livraison</t>
        </is>
      </c>
      <c r="W7" s="14" t="inlineStr">
        <is>
          <t>CERETRANS</t>
        </is>
      </c>
      <c r="X7" s="25" t="n">
        <v>0</v>
      </c>
      <c r="Y7" s="26" t="n">
        <v>0</v>
      </c>
      <c r="Z7" s="25" t="n">
        <v>0</v>
      </c>
      <c r="AA7" s="27" t="n">
        <v>0</v>
      </c>
      <c r="AB7" s="27">
        <f>AA7-Z7</f>
        <v/>
      </c>
      <c r="AC7" s="28" t="n"/>
    </row>
    <row r="8" hidden="1" ht="15" customFormat="1" customHeight="1" s="29">
      <c r="A8" s="312" t="n">
        <v>44929</v>
      </c>
      <c r="B8" s="22" t="inlineStr">
        <is>
          <t xml:space="preserve">DROMOISE </t>
        </is>
      </c>
      <c r="C8" s="20" t="inlineStr">
        <is>
          <t>2BS050017</t>
        </is>
      </c>
      <c r="D8" s="9" t="inlineStr">
        <is>
          <t>DURABLE</t>
        </is>
      </c>
      <c r="E8" s="10" t="n">
        <v>2022</v>
      </c>
      <c r="F8" s="11" t="inlineStr">
        <is>
          <t xml:space="preserve">RENDU </t>
        </is>
      </c>
      <c r="G8" s="121" t="n">
        <v>22366</v>
      </c>
      <c r="H8" s="20" t="inlineStr">
        <is>
          <t>FE 431 PK</t>
        </is>
      </c>
      <c r="I8" s="264" t="inlineStr">
        <is>
          <t>2 301 000 039</t>
        </is>
      </c>
      <c r="J8" s="116" t="n">
        <v>2221125</v>
      </c>
      <c r="K8" s="100" t="n">
        <v>29.82</v>
      </c>
      <c r="L8" s="100" t="n">
        <v>29.84</v>
      </c>
      <c r="M8" s="20" t="n">
        <v>6.1</v>
      </c>
      <c r="N8" s="121" t="inlineStr">
        <is>
          <t>S2</t>
        </is>
      </c>
      <c r="O8" s="21" t="n">
        <v>634</v>
      </c>
      <c r="P8" s="22" t="n">
        <v>0</v>
      </c>
      <c r="Q8" s="21">
        <f>O8+P8</f>
        <v/>
      </c>
      <c r="R8" s="23">
        <f>Q8*L8</f>
        <v/>
      </c>
      <c r="S8" s="101" t="n">
        <v>18918.56</v>
      </c>
      <c r="T8" s="23">
        <f>IF(S8=0,R8,R8-S8)</f>
        <v/>
      </c>
      <c r="U8" s="20" t="inlineStr">
        <is>
          <t>2301000034 - 05/01/2023</t>
        </is>
      </c>
      <c r="V8" s="13" t="inlineStr">
        <is>
          <t>LCR 30 jours nets date de livraison</t>
        </is>
      </c>
      <c r="W8" s="14" t="inlineStr">
        <is>
          <t>DROMOISE</t>
        </is>
      </c>
      <c r="X8" s="25" t="n">
        <v>0</v>
      </c>
      <c r="Y8" s="26" t="n">
        <v>0</v>
      </c>
      <c r="Z8" s="25" t="n">
        <v>0</v>
      </c>
      <c r="AA8" s="27" t="n">
        <v>0</v>
      </c>
      <c r="AB8" s="27">
        <f>AA8-Z8</f>
        <v/>
      </c>
      <c r="AC8" s="28" t="n"/>
    </row>
    <row r="9" hidden="1" ht="15" customFormat="1" customHeight="1" s="29">
      <c r="A9" s="312" t="n">
        <v>44929</v>
      </c>
      <c r="B9" s="22" t="inlineStr">
        <is>
          <t xml:space="preserve">DROMOISE </t>
        </is>
      </c>
      <c r="C9" s="20" t="inlineStr">
        <is>
          <t>2BS050017</t>
        </is>
      </c>
      <c r="D9" s="9" t="inlineStr">
        <is>
          <t>DURABLE</t>
        </is>
      </c>
      <c r="E9" s="10" t="n">
        <v>2022</v>
      </c>
      <c r="F9" s="11" t="inlineStr">
        <is>
          <t xml:space="preserve">RENDU </t>
        </is>
      </c>
      <c r="G9" s="121" t="n">
        <v>22367</v>
      </c>
      <c r="H9" s="20" t="inlineStr">
        <is>
          <t>GA 202 WK</t>
        </is>
      </c>
      <c r="I9" s="264" t="inlineStr">
        <is>
          <t>2 301 000 042</t>
        </is>
      </c>
      <c r="J9" s="116" t="n">
        <v>2221125</v>
      </c>
      <c r="K9" s="100" t="n">
        <v>30.7</v>
      </c>
      <c r="L9" s="100" t="n">
        <v>30.68</v>
      </c>
      <c r="M9" s="20" t="n">
        <v>6.1</v>
      </c>
      <c r="N9" s="121" t="inlineStr">
        <is>
          <t>S3</t>
        </is>
      </c>
      <c r="O9" s="21" t="n">
        <v>634</v>
      </c>
      <c r="P9" s="22" t="n">
        <v>0</v>
      </c>
      <c r="Q9" s="21">
        <f>O9+P9</f>
        <v/>
      </c>
      <c r="R9" s="23">
        <f>Q9*L9</f>
        <v/>
      </c>
      <c r="S9" s="101" t="n">
        <v>19451.12</v>
      </c>
      <c r="T9" s="23">
        <f>IF(S9=0,R9,R9-S9)</f>
        <v/>
      </c>
      <c r="U9" s="20" t="inlineStr">
        <is>
          <t>2301000034 - 05/01/2023</t>
        </is>
      </c>
      <c r="V9" s="13" t="inlineStr">
        <is>
          <t>LCR 30 jours nets date de livraison</t>
        </is>
      </c>
      <c r="W9" s="14" t="inlineStr">
        <is>
          <t>DROMOISE</t>
        </is>
      </c>
      <c r="X9" s="25" t="n">
        <v>0</v>
      </c>
      <c r="Y9" s="26" t="n">
        <v>0</v>
      </c>
      <c r="Z9" s="25" t="n">
        <v>0</v>
      </c>
      <c r="AA9" s="27" t="n">
        <v>0</v>
      </c>
      <c r="AB9" s="27">
        <f>AA9-Z9</f>
        <v/>
      </c>
      <c r="AC9" s="28" t="n"/>
    </row>
    <row r="10" hidden="1" ht="15" customFormat="1" customHeight="1" s="29">
      <c r="A10" s="312" t="n">
        <v>44929</v>
      </c>
      <c r="B10" s="22" t="inlineStr">
        <is>
          <t xml:space="preserve">LIMAGRAIN </t>
        </is>
      </c>
      <c r="C10" s="20" t="inlineStr">
        <is>
          <t>2BS050005</t>
        </is>
      </c>
      <c r="D10" s="99" t="inlineStr">
        <is>
          <t>NON DURABLE</t>
        </is>
      </c>
      <c r="E10" s="10" t="n">
        <v>2022</v>
      </c>
      <c r="F10" s="11" t="inlineStr">
        <is>
          <t>DEPART ENNEZAT</t>
        </is>
      </c>
      <c r="G10" s="121" t="n">
        <v>22368</v>
      </c>
      <c r="H10" s="20" t="inlineStr">
        <is>
          <t>ER 960 KG</t>
        </is>
      </c>
      <c r="I10" s="264" t="inlineStr">
        <is>
          <t>161115</t>
        </is>
      </c>
      <c r="J10" s="117" t="inlineStr">
        <is>
          <t>121203/122209</t>
        </is>
      </c>
      <c r="K10" s="297" t="n">
        <v>29.26</v>
      </c>
      <c r="L10" s="295" t="n">
        <v>29.26</v>
      </c>
      <c r="M10" s="20" t="n">
        <v>6.1</v>
      </c>
      <c r="N10" s="121" t="inlineStr">
        <is>
          <t>S3</t>
        </is>
      </c>
      <c r="O10" s="21" t="n">
        <v>670</v>
      </c>
      <c r="P10" s="22" t="n">
        <v>0</v>
      </c>
      <c r="Q10" s="21">
        <f>O10+P10</f>
        <v/>
      </c>
      <c r="R10" s="23">
        <f>K10*O10+P10</f>
        <v/>
      </c>
      <c r="S10" s="101" t="n">
        <v>19604.2</v>
      </c>
      <c r="T10" s="23">
        <f>IF(S10=0,R10,R10-S10)</f>
        <v/>
      </c>
      <c r="U10" s="22" t="inlineStr">
        <is>
          <t>90259 - 10/01/2023</t>
        </is>
      </c>
      <c r="V10" s="13" t="inlineStr">
        <is>
          <t xml:space="preserve">VIREMENT 30 JOURS </t>
        </is>
      </c>
      <c r="W10" s="14" t="inlineStr">
        <is>
          <t>TCG</t>
        </is>
      </c>
      <c r="X10" s="25" t="n">
        <v>14.5</v>
      </c>
      <c r="Y10" s="26" t="n">
        <v>0</v>
      </c>
      <c r="Z10" s="25">
        <f>X10*L10</f>
        <v/>
      </c>
      <c r="AA10" s="27">
        <f>X10*L10</f>
        <v/>
      </c>
      <c r="AB10" s="27">
        <f>Z10-AA10</f>
        <v/>
      </c>
      <c r="AC10" s="28" t="inlineStr">
        <is>
          <t>FA1901860</t>
        </is>
      </c>
    </row>
    <row r="11" hidden="1" ht="15" customFormat="1" customHeight="1" s="29">
      <c r="A11" s="312" t="n">
        <v>44929</v>
      </c>
      <c r="B11" s="22" t="inlineStr">
        <is>
          <t xml:space="preserve">CEREVIA / OXYANE </t>
        </is>
      </c>
      <c r="C11" s="20" t="inlineStr">
        <is>
          <t>2BS030535</t>
        </is>
      </c>
      <c r="D11" s="9" t="inlineStr">
        <is>
          <t>DURABLE</t>
        </is>
      </c>
      <c r="E11" s="10" t="n">
        <v>2022</v>
      </c>
      <c r="F11" s="11" t="inlineStr">
        <is>
          <t>RENDU</t>
        </is>
      </c>
      <c r="G11" s="121" t="n">
        <v>22369</v>
      </c>
      <c r="H11" s="20" t="inlineStr">
        <is>
          <t>AT 037 PP</t>
        </is>
      </c>
      <c r="I11" s="264" t="inlineStr">
        <is>
          <t>EXP-82-3174</t>
        </is>
      </c>
      <c r="J11" s="117" t="inlineStr">
        <is>
          <t>2022101541</t>
        </is>
      </c>
      <c r="K11" s="100" t="n">
        <v>30.78</v>
      </c>
      <c r="L11" s="100" t="n">
        <v>30.74</v>
      </c>
      <c r="M11" s="20" t="n">
        <v>6.2</v>
      </c>
      <c r="N11" s="121" t="inlineStr">
        <is>
          <t>S3</t>
        </is>
      </c>
      <c r="O11" s="21" t="n">
        <v>655</v>
      </c>
      <c r="P11" s="22" t="n">
        <v>0</v>
      </c>
      <c r="Q11" s="21">
        <f>O11+P11</f>
        <v/>
      </c>
      <c r="R11" s="23">
        <f>Q11*L11</f>
        <v/>
      </c>
      <c r="S11" s="101" t="n">
        <v>20134.7</v>
      </c>
      <c r="T11" s="23">
        <f>IF(S11=0,R11,R11-S11)</f>
        <v/>
      </c>
      <c r="U11" s="20" t="inlineStr">
        <is>
          <t>480687 - 05/01/2023</t>
        </is>
      </c>
      <c r="V11" s="13" t="inlineStr">
        <is>
          <t>LCR 15 jours nets date de livraison</t>
        </is>
      </c>
      <c r="W11" s="14" t="inlineStr">
        <is>
          <t>AJR TRANSPORT</t>
        </is>
      </c>
      <c r="X11" s="25" t="n">
        <v>0</v>
      </c>
      <c r="Y11" s="26" t="n">
        <v>0</v>
      </c>
      <c r="Z11" s="25" t="n">
        <v>0</v>
      </c>
      <c r="AA11" s="27" t="n">
        <v>0</v>
      </c>
      <c r="AB11" s="27">
        <f>AA11-Z11</f>
        <v/>
      </c>
      <c r="AC11" s="28" t="n"/>
    </row>
    <row r="12" hidden="1" ht="15" customFormat="1" customHeight="1" s="29">
      <c r="A12" s="312" t="n">
        <v>44930</v>
      </c>
      <c r="B12" s="22" t="inlineStr">
        <is>
          <t>CHOLAT</t>
        </is>
      </c>
      <c r="C12" s="20" t="inlineStr">
        <is>
          <t>2BS030520</t>
        </is>
      </c>
      <c r="D12" s="9" t="inlineStr">
        <is>
          <t>DURABLE</t>
        </is>
      </c>
      <c r="E12" s="10" t="n">
        <v>2022</v>
      </c>
      <c r="F12" s="11" t="inlineStr">
        <is>
          <t xml:space="preserve">RENDU </t>
        </is>
      </c>
      <c r="G12" s="121" t="n">
        <v>22371</v>
      </c>
      <c r="H12" s="20" t="inlineStr">
        <is>
          <t>BG 056 YL</t>
        </is>
      </c>
      <c r="I12" s="264" t="inlineStr">
        <is>
          <t>EXP-010-2022-132</t>
        </is>
      </c>
      <c r="J12" s="117" t="inlineStr">
        <is>
          <t>2220624</t>
        </is>
      </c>
      <c r="K12" s="100" t="n">
        <v>28.44</v>
      </c>
      <c r="L12" s="100" t="n">
        <v>21.38</v>
      </c>
      <c r="M12" s="20" t="n">
        <v>6.8</v>
      </c>
      <c r="N12" s="121" t="inlineStr">
        <is>
          <t>S1</t>
        </is>
      </c>
      <c r="O12" s="21" t="n">
        <v>698</v>
      </c>
      <c r="P12" s="22" t="n">
        <v>0</v>
      </c>
      <c r="Q12" s="21">
        <f>O12+P12</f>
        <v/>
      </c>
      <c r="R12" s="23">
        <f>Q12*L12</f>
        <v/>
      </c>
      <c r="S12" s="101">
        <f>14686.4+278.72</f>
        <v/>
      </c>
      <c r="T12" s="23">
        <f>IF(S12=0,R12,R12-S12)</f>
        <v/>
      </c>
      <c r="U12" s="20" t="inlineStr">
        <is>
          <t>FCE-999-2023-45 - 17/01/2023</t>
        </is>
      </c>
      <c r="V12" s="13" t="inlineStr">
        <is>
          <t xml:space="preserve">VIREMENT 30 JOURS </t>
        </is>
      </c>
      <c r="W12" s="14" t="inlineStr">
        <is>
          <t>CHAZOT</t>
        </is>
      </c>
      <c r="X12" s="25" t="n">
        <v>0</v>
      </c>
      <c r="Y12" s="26" t="n">
        <v>0</v>
      </c>
      <c r="Z12" s="25" t="n">
        <v>0</v>
      </c>
      <c r="AA12" s="27" t="n">
        <v>0</v>
      </c>
      <c r="AB12" s="27">
        <f>AA12-Z12</f>
        <v/>
      </c>
      <c r="AC12" s="28" t="n"/>
    </row>
    <row r="13" hidden="1" ht="15" customFormat="1" customHeight="1" s="29">
      <c r="A13" s="312" t="n">
        <v>44930</v>
      </c>
      <c r="B13" s="22" t="inlineStr">
        <is>
          <t>CHOLAT</t>
        </is>
      </c>
      <c r="C13" s="20" t="inlineStr">
        <is>
          <t>2BS030520</t>
        </is>
      </c>
      <c r="D13" s="9" t="inlineStr">
        <is>
          <t>DURABLE</t>
        </is>
      </c>
      <c r="E13" s="10" t="n">
        <v>2022</v>
      </c>
      <c r="F13" s="11" t="inlineStr">
        <is>
          <t xml:space="preserve">RENDU </t>
        </is>
      </c>
      <c r="G13" s="121" t="n">
        <v>22371</v>
      </c>
      <c r="H13" s="20" t="inlineStr">
        <is>
          <t>BG 056 YL</t>
        </is>
      </c>
      <c r="I13" s="264" t="inlineStr">
        <is>
          <t>EXP-010-2022-132</t>
        </is>
      </c>
      <c r="J13" s="117" t="inlineStr">
        <is>
          <t>2220623</t>
        </is>
      </c>
      <c r="K13" s="100" t="n"/>
      <c r="L13" s="100" t="n">
        <v>7.08</v>
      </c>
      <c r="M13" s="20" t="n">
        <v>6.8</v>
      </c>
      <c r="N13" s="121" t="inlineStr">
        <is>
          <t>S1</t>
        </is>
      </c>
      <c r="O13" s="21" t="n">
        <v>701.5</v>
      </c>
      <c r="P13" s="22" t="n">
        <v>0</v>
      </c>
      <c r="Q13" s="21">
        <f>O13+P13</f>
        <v/>
      </c>
      <c r="R13" s="23">
        <f>Q13*L13</f>
        <v/>
      </c>
      <c r="S13" s="101">
        <f>4874.58+92.04</f>
        <v/>
      </c>
      <c r="T13" s="23">
        <f>IF(S13=0,R13,R13-S13)</f>
        <v/>
      </c>
      <c r="U13" s="20" t="n"/>
      <c r="V13" s="13" t="inlineStr">
        <is>
          <t xml:space="preserve">VIREMENT 30 JOURS </t>
        </is>
      </c>
      <c r="W13" s="14" t="inlineStr">
        <is>
          <t>CHAZOT</t>
        </is>
      </c>
      <c r="X13" s="25" t="n">
        <v>0</v>
      </c>
      <c r="Y13" s="26" t="n">
        <v>0</v>
      </c>
      <c r="Z13" s="25" t="n">
        <v>0</v>
      </c>
      <c r="AA13" s="27" t="n">
        <v>0</v>
      </c>
      <c r="AB13" s="27">
        <f>AA13-Z13</f>
        <v/>
      </c>
      <c r="AC13" s="28" t="n"/>
    </row>
    <row r="14" hidden="1" ht="15" customFormat="1" customHeight="1" s="29">
      <c r="A14" s="312" t="n">
        <v>44930</v>
      </c>
      <c r="B14" s="22" t="inlineStr">
        <is>
          <t xml:space="preserve">DROMOISE </t>
        </is>
      </c>
      <c r="C14" s="20" t="inlineStr">
        <is>
          <t>2BS050017</t>
        </is>
      </c>
      <c r="D14" s="9" t="inlineStr">
        <is>
          <t>DURABLE</t>
        </is>
      </c>
      <c r="E14" s="10" t="n">
        <v>2022</v>
      </c>
      <c r="F14" s="11" t="inlineStr">
        <is>
          <t xml:space="preserve">RENDU </t>
        </is>
      </c>
      <c r="G14" s="121" t="n">
        <v>22373</v>
      </c>
      <c r="H14" s="20" t="inlineStr">
        <is>
          <t>BM 511 QS</t>
        </is>
      </c>
      <c r="I14" s="264" t="inlineStr">
        <is>
          <t>2 301 000 051</t>
        </is>
      </c>
      <c r="J14" s="117" t="n">
        <v>2221125</v>
      </c>
      <c r="K14" s="100" t="n">
        <v>29.78</v>
      </c>
      <c r="L14" s="100" t="n">
        <v>29.78</v>
      </c>
      <c r="M14" s="20" t="n">
        <v>6</v>
      </c>
      <c r="N14" s="121" t="inlineStr">
        <is>
          <t>S2</t>
        </is>
      </c>
      <c r="O14" s="21" t="n">
        <v>634</v>
      </c>
      <c r="P14" s="22" t="n">
        <v>0</v>
      </c>
      <c r="Q14" s="21">
        <f>O14+P14</f>
        <v/>
      </c>
      <c r="R14" s="23">
        <f>Q14*L14</f>
        <v/>
      </c>
      <c r="S14" s="101" t="n">
        <v>18880.52</v>
      </c>
      <c r="T14" s="23">
        <f>IF(S14=0,R14,R14-S14)</f>
        <v/>
      </c>
      <c r="U14" s="20" t="inlineStr">
        <is>
          <t>2301000071 - 10/01/2023</t>
        </is>
      </c>
      <c r="V14" s="13" t="inlineStr">
        <is>
          <t>LCR 30 jours nets date de livraison</t>
        </is>
      </c>
      <c r="W14" s="14" t="inlineStr">
        <is>
          <t>DROMOISE</t>
        </is>
      </c>
      <c r="X14" s="25" t="n">
        <v>0</v>
      </c>
      <c r="Y14" s="26" t="n">
        <v>0</v>
      </c>
      <c r="Z14" s="25" t="n">
        <v>0</v>
      </c>
      <c r="AA14" s="27" t="n">
        <v>0</v>
      </c>
      <c r="AB14" s="27">
        <f>AA14-Z14</f>
        <v/>
      </c>
      <c r="AC14" s="28" t="n"/>
    </row>
    <row r="15" hidden="1" ht="15" customFormat="1" customHeight="1" s="29">
      <c r="A15" s="312" t="n">
        <v>44930</v>
      </c>
      <c r="B15" s="22" t="inlineStr">
        <is>
          <t xml:space="preserve">UNION GRAINS SOLEIL </t>
        </is>
      </c>
      <c r="C15" s="20" t="inlineStr">
        <is>
          <t>2BS050027</t>
        </is>
      </c>
      <c r="D15" s="99" t="inlineStr">
        <is>
          <t>NON DURABLE</t>
        </is>
      </c>
      <c r="E15" s="10" t="n">
        <v>2022</v>
      </c>
      <c r="F15" s="11" t="inlineStr">
        <is>
          <t>RENDU</t>
        </is>
      </c>
      <c r="G15" s="121" t="n">
        <v>22377</v>
      </c>
      <c r="H15" s="20" t="inlineStr">
        <is>
          <t>FD 643 RN</t>
        </is>
      </c>
      <c r="I15" s="264" t="inlineStr">
        <is>
          <t>107-00-0010470</t>
        </is>
      </c>
      <c r="J15" s="117" t="inlineStr">
        <is>
          <t>2221129</t>
        </is>
      </c>
      <c r="K15" s="100" t="n">
        <v>30.36</v>
      </c>
      <c r="L15" s="100" t="n">
        <v>30.34</v>
      </c>
      <c r="M15" s="20" t="n">
        <v>5</v>
      </c>
      <c r="N15" s="121" t="inlineStr">
        <is>
          <t>S2</t>
        </is>
      </c>
      <c r="O15" s="21" t="n">
        <v>627</v>
      </c>
      <c r="P15" s="22" t="n">
        <v>0</v>
      </c>
      <c r="Q15" s="21">
        <f>O15+P15</f>
        <v/>
      </c>
      <c r="R15" s="23">
        <f>Q15*L15</f>
        <v/>
      </c>
      <c r="S15" s="101" t="n">
        <v>19023.18</v>
      </c>
      <c r="T15" s="23">
        <f>IF(S15=0,R15,R15-S15)</f>
        <v/>
      </c>
      <c r="U15" s="20" t="inlineStr">
        <is>
          <t>12022767 - 06/01/2023</t>
        </is>
      </c>
      <c r="V15" s="13" t="inlineStr">
        <is>
          <t>LCR 15 jours nets date de livraison</t>
        </is>
      </c>
      <c r="W15" s="14" t="inlineStr">
        <is>
          <t xml:space="preserve">KERDUDO </t>
        </is>
      </c>
      <c r="X15" s="25" t="n">
        <v>0</v>
      </c>
      <c r="Y15" s="26" t="n">
        <v>0</v>
      </c>
      <c r="Z15" s="25" t="n">
        <v>0</v>
      </c>
      <c r="AA15" s="27" t="n">
        <v>0</v>
      </c>
      <c r="AB15" s="27">
        <f>AA15-Z15</f>
        <v/>
      </c>
      <c r="AC15" s="28" t="n"/>
    </row>
    <row r="16" hidden="1" ht="15" customFormat="1" customHeight="1" s="29">
      <c r="A16" s="312" t="n">
        <v>44930</v>
      </c>
      <c r="B16" s="22" t="inlineStr">
        <is>
          <t>CHOLAT</t>
        </is>
      </c>
      <c r="C16" s="20" t="inlineStr">
        <is>
          <t>2BS030520</t>
        </is>
      </c>
      <c r="D16" s="9" t="inlineStr">
        <is>
          <t>DURABLE</t>
        </is>
      </c>
      <c r="E16" s="10" t="n">
        <v>2022</v>
      </c>
      <c r="F16" s="11" t="inlineStr">
        <is>
          <t xml:space="preserve">RENDU </t>
        </is>
      </c>
      <c r="G16" s="121" t="n">
        <v>22378</v>
      </c>
      <c r="H16" s="20" t="inlineStr">
        <is>
          <t>BG 056 YL</t>
        </is>
      </c>
      <c r="I16" s="264" t="inlineStr">
        <is>
          <t>EXP-010-2022-133</t>
        </is>
      </c>
      <c r="J16" s="117" t="inlineStr">
        <is>
          <t>2220622</t>
        </is>
      </c>
      <c r="K16" s="100" t="n">
        <v>28.22</v>
      </c>
      <c r="L16" s="100" t="n">
        <v>24.76</v>
      </c>
      <c r="M16" s="20" t="n">
        <v>6.5</v>
      </c>
      <c r="N16" s="121" t="inlineStr">
        <is>
          <t>S2</t>
        </is>
      </c>
      <c r="O16" s="21" t="n">
        <v>707.5</v>
      </c>
      <c r="P16" s="22" t="n">
        <v>0</v>
      </c>
      <c r="Q16" s="21">
        <f>O16+P16</f>
        <v/>
      </c>
      <c r="R16" s="23">
        <f>Q16*L16</f>
        <v/>
      </c>
      <c r="S16" s="101">
        <f>17181.93+321.62</f>
        <v/>
      </c>
      <c r="T16" s="23">
        <f>IF(S16=0,R16,R16-S16)</f>
        <v/>
      </c>
      <c r="U16" s="20" t="inlineStr">
        <is>
          <t>FCE-999-2023-46 - 17/01/2023</t>
        </is>
      </c>
      <c r="V16" s="13" t="inlineStr">
        <is>
          <t xml:space="preserve">VIREMENT 30 JOURS </t>
        </is>
      </c>
      <c r="W16" s="14" t="inlineStr">
        <is>
          <t>CHAZOT</t>
        </is>
      </c>
      <c r="X16" s="25" t="n">
        <v>0</v>
      </c>
      <c r="Y16" s="26" t="n">
        <v>0</v>
      </c>
      <c r="Z16" s="25" t="n">
        <v>0</v>
      </c>
      <c r="AA16" s="27" t="n">
        <v>0</v>
      </c>
      <c r="AB16" s="27">
        <f>AA16-Z16</f>
        <v/>
      </c>
      <c r="AC16" s="28" t="n"/>
    </row>
    <row r="17" hidden="1" ht="15" customFormat="1" customHeight="1" s="29">
      <c r="A17" s="312" t="n">
        <v>44930</v>
      </c>
      <c r="B17" s="22" t="inlineStr">
        <is>
          <t>CHOLAT</t>
        </is>
      </c>
      <c r="C17" s="20" t="inlineStr">
        <is>
          <t>2BS030520</t>
        </is>
      </c>
      <c r="D17" s="9" t="inlineStr">
        <is>
          <t>DURABLE</t>
        </is>
      </c>
      <c r="E17" s="10" t="n">
        <v>2022</v>
      </c>
      <c r="F17" s="11" t="inlineStr">
        <is>
          <t xml:space="preserve">RENDU </t>
        </is>
      </c>
      <c r="G17" s="121" t="n">
        <v>22378</v>
      </c>
      <c r="H17" s="20" t="inlineStr">
        <is>
          <t>BG 056 YL</t>
        </is>
      </c>
      <c r="I17" s="264" t="inlineStr">
        <is>
          <t>EXP-010-2022-133</t>
        </is>
      </c>
      <c r="J17" s="117" t="inlineStr">
        <is>
          <t>2220613</t>
        </is>
      </c>
      <c r="K17" s="100" t="n"/>
      <c r="L17" s="100" t="n">
        <v>3.5</v>
      </c>
      <c r="M17" s="20" t="n">
        <v>6.5</v>
      </c>
      <c r="N17" s="121" t="inlineStr">
        <is>
          <t>S2</t>
        </is>
      </c>
      <c r="O17" s="21" t="n">
        <v>755</v>
      </c>
      <c r="P17" s="22" t="n">
        <v>0</v>
      </c>
      <c r="Q17" s="21">
        <f>O17+P17</f>
        <v/>
      </c>
      <c r="R17" s="23">
        <f>Q17*L17</f>
        <v/>
      </c>
      <c r="S17" s="101">
        <f>2597+45.5</f>
        <v/>
      </c>
      <c r="T17" s="23">
        <f>IF(S17=0,R17,R17-S17)</f>
        <v/>
      </c>
      <c r="U17" s="20" t="inlineStr">
        <is>
          <t>FCE-999-2023-95 - 30/01/2023</t>
        </is>
      </c>
      <c r="V17" s="13" t="inlineStr">
        <is>
          <t xml:space="preserve">VIREMENT 30 JOURS </t>
        </is>
      </c>
      <c r="W17" s="14" t="inlineStr">
        <is>
          <t>CHAZOT</t>
        </is>
      </c>
      <c r="X17" s="25" t="n">
        <v>0</v>
      </c>
      <c r="Y17" s="26" t="n">
        <v>0</v>
      </c>
      <c r="Z17" s="25" t="n">
        <v>0</v>
      </c>
      <c r="AA17" s="27" t="n">
        <v>0</v>
      </c>
      <c r="AB17" s="27">
        <f>AA17-Z17</f>
        <v/>
      </c>
      <c r="AC17" s="28" t="n"/>
    </row>
    <row r="18" hidden="1" ht="15" customFormat="1" customHeight="1" s="29">
      <c r="A18" s="312" t="n">
        <v>44930</v>
      </c>
      <c r="B18" s="22" t="inlineStr">
        <is>
          <t xml:space="preserve">DROMOISE </t>
        </is>
      </c>
      <c r="C18" s="20" t="inlineStr">
        <is>
          <t>2BS050017</t>
        </is>
      </c>
      <c r="D18" s="9" t="inlineStr">
        <is>
          <t>DURABLE</t>
        </is>
      </c>
      <c r="E18" s="10" t="n">
        <v>2022</v>
      </c>
      <c r="F18" s="11" t="inlineStr">
        <is>
          <t xml:space="preserve">RENDU </t>
        </is>
      </c>
      <c r="G18" s="121" t="n">
        <v>22379</v>
      </c>
      <c r="H18" s="20" t="inlineStr">
        <is>
          <t>BN 511 QS</t>
        </is>
      </c>
      <c r="I18" s="264" t="inlineStr">
        <is>
          <t>2 301 000 063</t>
        </is>
      </c>
      <c r="J18" s="117" t="inlineStr">
        <is>
          <t>2220617</t>
        </is>
      </c>
      <c r="K18" s="100" t="n">
        <v>29.16</v>
      </c>
      <c r="L18" s="100" t="n">
        <v>29.14</v>
      </c>
      <c r="M18" s="20" t="n">
        <v>6.4</v>
      </c>
      <c r="N18" s="121" t="inlineStr">
        <is>
          <t>S3</t>
        </is>
      </c>
      <c r="O18" s="21" t="n">
        <v>742.25</v>
      </c>
      <c r="P18" s="22" t="n">
        <v>0</v>
      </c>
      <c r="Q18" s="21">
        <f>O18+P18</f>
        <v/>
      </c>
      <c r="R18" s="23">
        <f>Q18*L18</f>
        <v/>
      </c>
      <c r="S18" s="101" t="n">
        <v>21629.17</v>
      </c>
      <c r="T18" s="23">
        <f>IF(S18=0,R18,R18-S18)</f>
        <v/>
      </c>
      <c r="U18" s="20" t="inlineStr">
        <is>
          <t>2301000071 - 10/01/2023</t>
        </is>
      </c>
      <c r="V18" s="13" t="inlineStr">
        <is>
          <t>LCR 30 jours nets date de livraison</t>
        </is>
      </c>
      <c r="W18" s="14" t="inlineStr">
        <is>
          <t>DROMOISE</t>
        </is>
      </c>
      <c r="X18" s="25" t="n">
        <v>0</v>
      </c>
      <c r="Y18" s="26" t="n">
        <v>0</v>
      </c>
      <c r="Z18" s="25" t="n">
        <v>0</v>
      </c>
      <c r="AA18" s="27" t="n">
        <v>0</v>
      </c>
      <c r="AB18" s="27">
        <f>AA18-Z18</f>
        <v/>
      </c>
      <c r="AC18" s="28" t="n"/>
    </row>
    <row r="19" hidden="1" ht="15" customFormat="1" customHeight="1" s="29">
      <c r="A19" s="312" t="n">
        <v>44930</v>
      </c>
      <c r="B19" s="22" t="inlineStr">
        <is>
          <t xml:space="preserve">CEREVIA / OXYANE </t>
        </is>
      </c>
      <c r="C19" s="20" t="inlineStr">
        <is>
          <t>2BS030535</t>
        </is>
      </c>
      <c r="D19" s="9" t="inlineStr">
        <is>
          <t>DURABLE</t>
        </is>
      </c>
      <c r="E19" s="10" t="n">
        <v>2022</v>
      </c>
      <c r="F19" s="11" t="inlineStr">
        <is>
          <t>RENDU</t>
        </is>
      </c>
      <c r="G19" s="121" t="n">
        <v>22382</v>
      </c>
      <c r="H19" s="20" t="inlineStr">
        <is>
          <t>AV 102 PA</t>
        </is>
      </c>
      <c r="I19" s="264" t="inlineStr">
        <is>
          <t>EXP-82-1218</t>
        </is>
      </c>
      <c r="J19" s="117" t="inlineStr">
        <is>
          <t>2022101541</t>
        </is>
      </c>
      <c r="K19" s="100" t="n">
        <v>28.84</v>
      </c>
      <c r="L19" s="100" t="n">
        <v>28.82</v>
      </c>
      <c r="M19" s="20" t="n">
        <v>6.8</v>
      </c>
      <c r="N19" s="121" t="inlineStr">
        <is>
          <t>S3</t>
        </is>
      </c>
      <c r="O19" s="21" t="n">
        <v>655</v>
      </c>
      <c r="P19" s="22" t="n">
        <v>0</v>
      </c>
      <c r="Q19" s="21">
        <f>O19+P19</f>
        <v/>
      </c>
      <c r="R19" s="23">
        <f>Q19*L19</f>
        <v/>
      </c>
      <c r="S19" s="101" t="n">
        <v>18877.1</v>
      </c>
      <c r="T19" s="23">
        <f>IF(S19=0,R19,R19-S19)</f>
        <v/>
      </c>
      <c r="U19" s="20" t="inlineStr">
        <is>
          <t>480806 - 09/01/2023</t>
        </is>
      </c>
      <c r="V19" s="13" t="inlineStr">
        <is>
          <t>LCR 15 jours nets date de livraison</t>
        </is>
      </c>
      <c r="W19" s="14" t="inlineStr">
        <is>
          <t>CERETRANS</t>
        </is>
      </c>
      <c r="X19" s="25" t="n">
        <v>0</v>
      </c>
      <c r="Y19" s="26" t="n">
        <v>0</v>
      </c>
      <c r="Z19" s="25" t="n">
        <v>0</v>
      </c>
      <c r="AA19" s="27" t="n">
        <v>0</v>
      </c>
      <c r="AB19" s="27">
        <f>AA19-Z19</f>
        <v/>
      </c>
      <c r="AC19" s="28" t="n"/>
    </row>
    <row r="20" hidden="1" ht="15" customFormat="1" customHeight="1" s="29">
      <c r="A20" s="312" t="n">
        <v>44930</v>
      </c>
      <c r="B20" s="22" t="inlineStr">
        <is>
          <t>CHOLAT</t>
        </is>
      </c>
      <c r="C20" s="20" t="inlineStr">
        <is>
          <t>2BS030520</t>
        </is>
      </c>
      <c r="D20" s="9" t="inlineStr">
        <is>
          <t>DURABLE</t>
        </is>
      </c>
      <c r="E20" s="10" t="n">
        <v>2022</v>
      </c>
      <c r="F20" s="11" t="inlineStr">
        <is>
          <t xml:space="preserve">RENDU </t>
        </is>
      </c>
      <c r="G20" s="121" t="n">
        <v>22383</v>
      </c>
      <c r="H20" s="20" t="inlineStr">
        <is>
          <t>BV 056 YL</t>
        </is>
      </c>
      <c r="I20" s="102" t="inlineStr">
        <is>
          <t>EXP-010-2022-134</t>
        </is>
      </c>
      <c r="J20" s="117" t="n">
        <v>2220629</v>
      </c>
      <c r="K20" s="100" t="n">
        <v>28.18</v>
      </c>
      <c r="L20" s="100" t="n">
        <v>28.18</v>
      </c>
      <c r="M20" s="20" t="n">
        <v>6.2</v>
      </c>
      <c r="N20" s="121" t="inlineStr">
        <is>
          <t>S3</t>
        </is>
      </c>
      <c r="O20" s="21" t="n">
        <v>697.25</v>
      </c>
      <c r="P20" s="22" t="n">
        <v>19</v>
      </c>
      <c r="Q20" s="21">
        <f>O20+P20</f>
        <v/>
      </c>
      <c r="R20" s="23">
        <f>Q20*L20</f>
        <v/>
      </c>
      <c r="S20" s="101">
        <f>19295.85+366.6</f>
        <v/>
      </c>
      <c r="T20" s="23">
        <f>IF(S20=0,R20,R20-S20)</f>
        <v/>
      </c>
      <c r="U20" s="20" t="inlineStr">
        <is>
          <t>FCE-999-2023.96 - 30/01/2023</t>
        </is>
      </c>
      <c r="V20" s="13" t="inlineStr">
        <is>
          <t xml:space="preserve">VIREMENT 30 JOURS </t>
        </is>
      </c>
      <c r="W20" s="14" t="inlineStr">
        <is>
          <t>CHAZOT</t>
        </is>
      </c>
      <c r="X20" s="25" t="n">
        <v>0</v>
      </c>
      <c r="Y20" s="26" t="n">
        <v>0</v>
      </c>
      <c r="Z20" s="25" t="n">
        <v>0</v>
      </c>
      <c r="AA20" s="27" t="n">
        <v>0</v>
      </c>
      <c r="AB20" s="27">
        <f>AA20-Z20</f>
        <v/>
      </c>
      <c r="AC20" s="28" t="n"/>
    </row>
    <row r="21" hidden="1" ht="15" customFormat="1" customHeight="1" s="29">
      <c r="A21" s="312" t="n">
        <v>44930</v>
      </c>
      <c r="B21" s="22" t="inlineStr">
        <is>
          <t xml:space="preserve">CEREVIA / OXYANE </t>
        </is>
      </c>
      <c r="C21" s="20" t="inlineStr">
        <is>
          <t>2BS030535</t>
        </is>
      </c>
      <c r="D21" s="9" t="inlineStr">
        <is>
          <t>DURABLE</t>
        </is>
      </c>
      <c r="E21" s="10" t="n">
        <v>2022</v>
      </c>
      <c r="F21" s="11" t="inlineStr">
        <is>
          <t>RENDU</t>
        </is>
      </c>
      <c r="G21" s="121" t="n">
        <v>22384</v>
      </c>
      <c r="H21" s="20" t="inlineStr">
        <is>
          <t>EY 537 GN</t>
        </is>
      </c>
      <c r="I21" s="102" t="inlineStr">
        <is>
          <t>EXP-84-1219</t>
        </is>
      </c>
      <c r="J21" s="117" t="inlineStr">
        <is>
          <t>2022101541</t>
        </is>
      </c>
      <c r="K21" s="100" t="n">
        <v>30.2</v>
      </c>
      <c r="L21" s="100" t="n">
        <v>30.2</v>
      </c>
      <c r="M21" s="20" t="n">
        <v>6.5</v>
      </c>
      <c r="N21" s="121" t="inlineStr">
        <is>
          <t>S3</t>
        </is>
      </c>
      <c r="O21" s="21" t="n">
        <v>655</v>
      </c>
      <c r="P21" s="22" t="n">
        <v>0</v>
      </c>
      <c r="Q21" s="21">
        <f>O21+P21</f>
        <v/>
      </c>
      <c r="R21" s="23">
        <f>Q21*L21</f>
        <v/>
      </c>
      <c r="S21" s="101" t="n">
        <v>19781</v>
      </c>
      <c r="T21" s="23">
        <f>IF(S21=0,R21,R21-S21)</f>
        <v/>
      </c>
      <c r="U21" s="20" t="inlineStr">
        <is>
          <t>480806 - 09/01/2023</t>
        </is>
      </c>
      <c r="V21" s="13" t="inlineStr">
        <is>
          <t>LCR 15 jours nets date de livraison</t>
        </is>
      </c>
      <c r="W21" s="14" t="inlineStr">
        <is>
          <t>AJR TRANSPORT</t>
        </is>
      </c>
      <c r="X21" s="25" t="n">
        <v>0</v>
      </c>
      <c r="Y21" s="26" t="n">
        <v>0</v>
      </c>
      <c r="Z21" s="25" t="n">
        <v>0</v>
      </c>
      <c r="AA21" s="27" t="n">
        <v>0</v>
      </c>
      <c r="AB21" s="27">
        <f>AA21-Z21</f>
        <v/>
      </c>
      <c r="AC21" s="28" t="n"/>
    </row>
    <row r="22" hidden="1" ht="15" customFormat="1" customHeight="1" s="29">
      <c r="A22" s="312" t="n">
        <v>44931</v>
      </c>
      <c r="B22" s="22" t="inlineStr">
        <is>
          <t xml:space="preserve">LIMAGRAIN </t>
        </is>
      </c>
      <c r="C22" s="20" t="inlineStr">
        <is>
          <t>2BS050005</t>
        </is>
      </c>
      <c r="D22" s="99" t="inlineStr">
        <is>
          <t>NON DURABLE</t>
        </is>
      </c>
      <c r="E22" s="10" t="n">
        <v>2022</v>
      </c>
      <c r="F22" s="11" t="inlineStr">
        <is>
          <t>DEPART ENNEZAT</t>
        </is>
      </c>
      <c r="G22" s="121" t="n">
        <v>22388</v>
      </c>
      <c r="H22" s="20" t="inlineStr">
        <is>
          <t>DK 815 DN</t>
        </is>
      </c>
      <c r="I22" s="102" t="inlineStr">
        <is>
          <t>161174</t>
        </is>
      </c>
      <c r="J22" s="117" t="inlineStr">
        <is>
          <t>121203/122209</t>
        </is>
      </c>
      <c r="K22" s="297" t="n">
        <v>28.88</v>
      </c>
      <c r="L22" s="100" t="n">
        <v>28.9</v>
      </c>
      <c r="M22" s="20" t="n">
        <v>6</v>
      </c>
      <c r="N22" s="121" t="inlineStr">
        <is>
          <t>S1</t>
        </is>
      </c>
      <c r="O22" s="21" t="n">
        <v>670</v>
      </c>
      <c r="P22" s="22" t="n">
        <v>0</v>
      </c>
      <c r="Q22" s="21">
        <f>O22+P22</f>
        <v/>
      </c>
      <c r="R22" s="23">
        <f>K22*O22+P22</f>
        <v/>
      </c>
      <c r="S22" s="101" t="n">
        <v>19349.6</v>
      </c>
      <c r="T22" s="23">
        <f>IF(S22=0,R22,R22-S22)</f>
        <v/>
      </c>
      <c r="U22" s="22" t="inlineStr">
        <is>
          <t>90260 - 10/01/2023</t>
        </is>
      </c>
      <c r="V22" s="13" t="inlineStr">
        <is>
          <t xml:space="preserve">VIREMENT 30 JOURS </t>
        </is>
      </c>
      <c r="W22" s="14" t="inlineStr">
        <is>
          <t>BRULAS</t>
        </is>
      </c>
      <c r="X22" s="25" t="n">
        <v>18</v>
      </c>
      <c r="Y22" s="26" t="n">
        <v>0</v>
      </c>
      <c r="Z22" s="25">
        <f>L22*X22</f>
        <v/>
      </c>
      <c r="AA22" s="27" t="n">
        <v>520.2</v>
      </c>
      <c r="AB22" s="27">
        <f>AA22-Z22</f>
        <v/>
      </c>
      <c r="AC22" s="28" t="inlineStr">
        <is>
          <t>FA2301-239 - 31/01/2023</t>
        </is>
      </c>
    </row>
    <row r="23" hidden="1" ht="15" customFormat="1" customHeight="1" s="29">
      <c r="A23" s="104" t="n">
        <v>44931</v>
      </c>
      <c r="B23" s="105" t="inlineStr">
        <is>
          <t xml:space="preserve">SOUCHARD </t>
        </is>
      </c>
      <c r="C23" s="20" t="inlineStr">
        <is>
          <t>2BS050026</t>
        </is>
      </c>
      <c r="D23" s="108" t="inlineStr">
        <is>
          <t>NON DURABLE</t>
        </is>
      </c>
      <c r="E23" s="121" t="n">
        <v>2022</v>
      </c>
      <c r="F23" s="121" t="inlineStr">
        <is>
          <t xml:space="preserve">RENDU </t>
        </is>
      </c>
      <c r="G23" s="121" t="n">
        <v>22389</v>
      </c>
      <c r="H23" s="20" t="inlineStr">
        <is>
          <t>DD 039 ZF</t>
        </is>
      </c>
      <c r="I23" s="102" t="inlineStr">
        <is>
          <t>0526</t>
        </is>
      </c>
      <c r="J23" s="117" t="inlineStr">
        <is>
          <t>2220734</t>
        </is>
      </c>
      <c r="K23" s="100" t="n">
        <v>32.1</v>
      </c>
      <c r="L23" s="100" t="n">
        <v>32.1</v>
      </c>
      <c r="M23" s="20" t="n">
        <v>6.3</v>
      </c>
      <c r="N23" s="121" t="inlineStr">
        <is>
          <t>S1</t>
        </is>
      </c>
      <c r="O23" s="23" t="n">
        <v>707.25</v>
      </c>
      <c r="P23" s="20" t="n">
        <v>0</v>
      </c>
      <c r="Q23" s="23">
        <f>O23+P23</f>
        <v/>
      </c>
      <c r="R23" s="23">
        <f>Q23*L23</f>
        <v/>
      </c>
      <c r="S23" s="101" t="n">
        <v>22702.73</v>
      </c>
      <c r="T23" s="23">
        <f>IF(S23=0,R23,R23-S23)</f>
        <v/>
      </c>
      <c r="U23" s="20" t="inlineStr">
        <is>
          <t>0175 - 10/01/2023</t>
        </is>
      </c>
      <c r="V23" s="106" t="inlineStr">
        <is>
          <t>LCR 15 jours nets date de livraison</t>
        </is>
      </c>
      <c r="W23" s="107" t="inlineStr">
        <is>
          <t xml:space="preserve">SOUCHARD </t>
        </is>
      </c>
      <c r="X23" s="25" t="n">
        <v>0</v>
      </c>
      <c r="Y23" s="26" t="n">
        <v>0</v>
      </c>
      <c r="Z23" s="25" t="n">
        <v>0</v>
      </c>
      <c r="AA23" s="27" t="n">
        <v>0</v>
      </c>
      <c r="AB23" s="27">
        <f>AA23-Z23</f>
        <v/>
      </c>
      <c r="AC23" s="28" t="n"/>
    </row>
    <row r="24" hidden="1" ht="15" customFormat="1" customHeight="1" s="29">
      <c r="A24" s="104" t="n">
        <v>44931</v>
      </c>
      <c r="B24" s="105" t="inlineStr">
        <is>
          <t>CHOLAT</t>
        </is>
      </c>
      <c r="C24" s="20" t="inlineStr">
        <is>
          <t>2BS030520</t>
        </is>
      </c>
      <c r="D24" s="109" t="inlineStr">
        <is>
          <t>DURABLE</t>
        </is>
      </c>
      <c r="E24" s="121" t="n">
        <v>2022</v>
      </c>
      <c r="F24" s="121" t="inlineStr">
        <is>
          <t xml:space="preserve">RENDU </t>
        </is>
      </c>
      <c r="G24" s="121" t="n">
        <v>22391</v>
      </c>
      <c r="H24" s="20" t="inlineStr">
        <is>
          <t>BG 056 YL</t>
        </is>
      </c>
      <c r="I24" s="102" t="inlineStr">
        <is>
          <t>EXP-010-2022-135</t>
        </is>
      </c>
      <c r="J24" s="117" t="n">
        <v>2220629</v>
      </c>
      <c r="K24" s="100" t="n">
        <v>28.2</v>
      </c>
      <c r="L24" s="100" t="n">
        <v>28.28</v>
      </c>
      <c r="M24" s="20" t="n">
        <v>6.2</v>
      </c>
      <c r="N24" s="121" t="inlineStr">
        <is>
          <t>S1</t>
        </is>
      </c>
      <c r="O24" s="21" t="n">
        <v>697.25</v>
      </c>
      <c r="P24" s="22" t="n">
        <v>19</v>
      </c>
      <c r="Q24" s="23">
        <f>O24+P24</f>
        <v/>
      </c>
      <c r="R24" s="23">
        <f>Q24*L24</f>
        <v/>
      </c>
      <c r="S24" s="101">
        <f>19815.88+376.48</f>
        <v/>
      </c>
      <c r="T24" s="23">
        <f>IF(S24=0,R24,R24-S24)</f>
        <v/>
      </c>
      <c r="U24" s="20" t="inlineStr">
        <is>
          <t>FCE-999-2023.96 - 30/01/2023</t>
        </is>
      </c>
      <c r="V24" s="106" t="inlineStr">
        <is>
          <t xml:space="preserve">VIREMENT 30 JOURS </t>
        </is>
      </c>
      <c r="W24" s="107" t="inlineStr">
        <is>
          <t>CHAZOT</t>
        </is>
      </c>
      <c r="X24" s="25" t="n">
        <v>0</v>
      </c>
      <c r="Y24" s="26" t="n">
        <v>0</v>
      </c>
      <c r="Z24" s="25" t="n">
        <v>0</v>
      </c>
      <c r="AA24" s="27" t="n">
        <v>0</v>
      </c>
      <c r="AB24" s="27">
        <f>AA24-Z24</f>
        <v/>
      </c>
      <c r="AC24" s="28" t="n"/>
    </row>
    <row r="25" hidden="1" ht="15" customFormat="1" customHeight="1" s="29">
      <c r="A25" s="312" t="n">
        <v>44931</v>
      </c>
      <c r="B25" s="22" t="inlineStr">
        <is>
          <t xml:space="preserve">LIMAGRAIN </t>
        </is>
      </c>
      <c r="C25" s="20" t="inlineStr">
        <is>
          <t>2BS050005</t>
        </is>
      </c>
      <c r="D25" s="99" t="inlineStr">
        <is>
          <t>NON DURABLE</t>
        </is>
      </c>
      <c r="E25" s="10" t="n">
        <v>2022</v>
      </c>
      <c r="F25" s="11" t="inlineStr">
        <is>
          <t>DEPART ENNEZAT</t>
        </is>
      </c>
      <c r="G25" s="121" t="n">
        <v>22392</v>
      </c>
      <c r="H25" s="20" t="inlineStr">
        <is>
          <t>ER 960 KG</t>
        </is>
      </c>
      <c r="I25" s="102" t="inlineStr">
        <is>
          <t>161203</t>
        </is>
      </c>
      <c r="J25" s="117" t="inlineStr">
        <is>
          <t>121203/122209</t>
        </is>
      </c>
      <c r="K25" s="297" t="n">
        <v>29.96</v>
      </c>
      <c r="L25" s="100" t="n">
        <v>29.92</v>
      </c>
      <c r="M25" s="20" t="n">
        <v>6.1</v>
      </c>
      <c r="N25" s="121" t="inlineStr">
        <is>
          <t>S2</t>
        </is>
      </c>
      <c r="O25" s="21" t="n">
        <v>670</v>
      </c>
      <c r="P25" s="22" t="n">
        <v>0</v>
      </c>
      <c r="Q25" s="21">
        <f>O25+P25</f>
        <v/>
      </c>
      <c r="R25" s="23">
        <f>K25*O25+P25</f>
        <v/>
      </c>
      <c r="S25" s="101" t="n">
        <v>20073.2</v>
      </c>
      <c r="T25" s="23">
        <f>IF(S25=0,R25,R25-S25)</f>
        <v/>
      </c>
      <c r="U25" s="22" t="inlineStr">
        <is>
          <t>90262 - 10/01/2023</t>
        </is>
      </c>
      <c r="V25" s="13" t="inlineStr">
        <is>
          <t xml:space="preserve">VIREMENT 30 JOURS </t>
        </is>
      </c>
      <c r="W25" s="14" t="inlineStr">
        <is>
          <t>TCG</t>
        </is>
      </c>
      <c r="X25" s="25" t="n">
        <v>14.5</v>
      </c>
      <c r="Y25" s="26" t="n">
        <v>0</v>
      </c>
      <c r="Z25" s="25">
        <f>X25*L25</f>
        <v/>
      </c>
      <c r="AA25" s="27">
        <f>X25*L25</f>
        <v/>
      </c>
      <c r="AB25" s="27">
        <f>Z25-AA25</f>
        <v/>
      </c>
      <c r="AC25" s="28" t="inlineStr">
        <is>
          <t>FA1901860</t>
        </is>
      </c>
    </row>
    <row r="26" hidden="1" ht="15" customFormat="1" customHeight="1" s="29">
      <c r="A26" s="312" t="n">
        <v>44931</v>
      </c>
      <c r="B26" s="22" t="inlineStr">
        <is>
          <t xml:space="preserve">DROMOISE </t>
        </is>
      </c>
      <c r="C26" s="20" t="inlineStr">
        <is>
          <t>2BS050017</t>
        </is>
      </c>
      <c r="D26" s="9" t="inlineStr">
        <is>
          <t>DURABLE</t>
        </is>
      </c>
      <c r="E26" s="10" t="n">
        <v>2022</v>
      </c>
      <c r="F26" s="11" t="inlineStr">
        <is>
          <t xml:space="preserve">RENDU </t>
        </is>
      </c>
      <c r="G26" s="121" t="n">
        <v>22395</v>
      </c>
      <c r="H26" s="20" t="inlineStr">
        <is>
          <t>GA 202 WK</t>
        </is>
      </c>
      <c r="I26" s="264" t="inlineStr">
        <is>
          <t>2 301 000 103</t>
        </is>
      </c>
      <c r="J26" s="117" t="inlineStr">
        <is>
          <t>2221125</t>
        </is>
      </c>
      <c r="K26" s="100" t="n">
        <v>29.14</v>
      </c>
      <c r="L26" s="100" t="n">
        <v>29.12</v>
      </c>
      <c r="M26" s="20" t="n">
        <v>6.5</v>
      </c>
      <c r="N26" s="121" t="inlineStr">
        <is>
          <t>S2</t>
        </is>
      </c>
      <c r="O26" s="21" t="n">
        <v>634</v>
      </c>
      <c r="P26" s="22" t="n">
        <v>0</v>
      </c>
      <c r="Q26" s="21">
        <f>O26+P26</f>
        <v/>
      </c>
      <c r="R26" s="23">
        <f>Q26*L26</f>
        <v/>
      </c>
      <c r="S26" s="101" t="n">
        <v>18462.08</v>
      </c>
      <c r="T26" s="23">
        <f>IF(S26=0,R26,R26-S26)</f>
        <v/>
      </c>
      <c r="U26" s="20" t="inlineStr">
        <is>
          <t>2301000073 - 10/01/2023</t>
        </is>
      </c>
      <c r="V26" s="13" t="inlineStr">
        <is>
          <t>LCR 30 jours nets date de livraison</t>
        </is>
      </c>
      <c r="W26" s="14" t="inlineStr">
        <is>
          <t>DROMOISE</t>
        </is>
      </c>
      <c r="X26" s="25" t="n">
        <v>0</v>
      </c>
      <c r="Y26" s="26" t="n">
        <v>0</v>
      </c>
      <c r="Z26" s="25" t="n">
        <v>0</v>
      </c>
      <c r="AA26" s="27" t="n">
        <v>0</v>
      </c>
      <c r="AB26" s="27">
        <f>AA26-Z26</f>
        <v/>
      </c>
      <c r="AC26" s="28" t="n"/>
    </row>
    <row r="27" hidden="1" ht="15" customFormat="1" customHeight="1" s="29">
      <c r="A27" s="312" t="n">
        <v>44931</v>
      </c>
      <c r="B27" s="22" t="inlineStr">
        <is>
          <t xml:space="preserve">DROMOISE </t>
        </is>
      </c>
      <c r="C27" s="20" t="inlineStr">
        <is>
          <t>2BS050017</t>
        </is>
      </c>
      <c r="D27" s="9" t="inlineStr">
        <is>
          <t>DURABLE</t>
        </is>
      </c>
      <c r="E27" s="10" t="n">
        <v>2022</v>
      </c>
      <c r="F27" s="11" t="inlineStr">
        <is>
          <t xml:space="preserve">RENDU </t>
        </is>
      </c>
      <c r="G27" s="121" t="n">
        <v>22396</v>
      </c>
      <c r="H27" s="20" t="inlineStr">
        <is>
          <t>DS 274 PR</t>
        </is>
      </c>
      <c r="I27" s="264" t="inlineStr">
        <is>
          <t>2 301 000 106</t>
        </is>
      </c>
      <c r="J27" s="117" t="inlineStr">
        <is>
          <t>2221125</t>
        </is>
      </c>
      <c r="K27" s="100" t="n">
        <v>28.64</v>
      </c>
      <c r="L27" s="100" t="n">
        <v>28.64</v>
      </c>
      <c r="M27" s="20" t="n">
        <v>6.5</v>
      </c>
      <c r="N27" s="121" t="inlineStr">
        <is>
          <t>S2</t>
        </is>
      </c>
      <c r="O27" s="21" t="n">
        <v>634</v>
      </c>
      <c r="P27" s="22" t="n">
        <v>0</v>
      </c>
      <c r="Q27" s="21">
        <f>O27+P27</f>
        <v/>
      </c>
      <c r="R27" s="23">
        <f>Q27*L27</f>
        <v/>
      </c>
      <c r="S27" s="101" t="n">
        <v>18157.76</v>
      </c>
      <c r="T27" s="23">
        <f>IF(S27=0,R27,R27-S27)</f>
        <v/>
      </c>
      <c r="U27" s="20" t="inlineStr">
        <is>
          <t>2301000073 - 10/01/2023</t>
        </is>
      </c>
      <c r="V27" s="13" t="inlineStr">
        <is>
          <t>LCR 30 jours nets date de livraison</t>
        </is>
      </c>
      <c r="W27" s="14" t="inlineStr">
        <is>
          <t>DROMOISE</t>
        </is>
      </c>
      <c r="X27" s="25" t="n">
        <v>0</v>
      </c>
      <c r="Y27" s="26" t="n">
        <v>0</v>
      </c>
      <c r="Z27" s="25" t="n">
        <v>0</v>
      </c>
      <c r="AA27" s="27" t="n">
        <v>0</v>
      </c>
      <c r="AB27" s="27">
        <f>AA27-Z27</f>
        <v/>
      </c>
      <c r="AC27" s="28" t="n"/>
    </row>
    <row r="28" hidden="1" ht="15" customFormat="1" customHeight="1" s="29">
      <c r="A28" s="312" t="n">
        <v>44931</v>
      </c>
      <c r="B28" s="22" t="inlineStr">
        <is>
          <t xml:space="preserve">CEREVIA / OXYANE </t>
        </is>
      </c>
      <c r="C28" s="20" t="inlineStr">
        <is>
          <t>2BS030535</t>
        </is>
      </c>
      <c r="D28" s="9" t="inlineStr">
        <is>
          <t>DURABLE</t>
        </is>
      </c>
      <c r="E28" s="10" t="n">
        <v>2022</v>
      </c>
      <c r="F28" s="11" t="inlineStr">
        <is>
          <t>RENDU</t>
        </is>
      </c>
      <c r="G28" s="121" t="n">
        <v>22397</v>
      </c>
      <c r="H28" s="20" t="inlineStr">
        <is>
          <t>FA 728 PL</t>
        </is>
      </c>
      <c r="I28" s="264" t="inlineStr">
        <is>
          <t>EXP-82-1220</t>
        </is>
      </c>
      <c r="J28" s="117" t="inlineStr">
        <is>
          <t>2022101541</t>
        </is>
      </c>
      <c r="K28" s="100" t="n">
        <v>30.4</v>
      </c>
      <c r="L28" s="100" t="n">
        <v>30.4</v>
      </c>
      <c r="M28" s="20" t="n">
        <v>6.7</v>
      </c>
      <c r="N28" s="121" t="inlineStr">
        <is>
          <t>S3</t>
        </is>
      </c>
      <c r="O28" s="21" t="n">
        <v>655</v>
      </c>
      <c r="P28" s="22" t="n">
        <v>0</v>
      </c>
      <c r="Q28" s="21">
        <f>O28+P28</f>
        <v/>
      </c>
      <c r="R28" s="23">
        <f>Q28*L28</f>
        <v/>
      </c>
      <c r="S28" s="101" t="n"/>
      <c r="T28" s="23">
        <f>IF(S28=0,R28,R28-S28)</f>
        <v/>
      </c>
      <c r="U28" s="20" t="n"/>
      <c r="V28" s="13" t="inlineStr">
        <is>
          <t>LCR 15 jours nets date de livraison</t>
        </is>
      </c>
      <c r="W28" s="14" t="inlineStr">
        <is>
          <t>CLEMENT</t>
        </is>
      </c>
      <c r="X28" s="25" t="n">
        <v>0</v>
      </c>
      <c r="Y28" s="26" t="n">
        <v>0</v>
      </c>
      <c r="Z28" s="25" t="n">
        <v>0</v>
      </c>
      <c r="AA28" s="27" t="n">
        <v>0</v>
      </c>
      <c r="AB28" s="27">
        <f>AA28-Z28</f>
        <v/>
      </c>
      <c r="AC28" s="28" t="n"/>
    </row>
    <row r="29" hidden="1" ht="15" customFormat="1" customHeight="1" s="29">
      <c r="A29" s="312" t="n">
        <v>44931</v>
      </c>
      <c r="B29" s="22" t="inlineStr">
        <is>
          <t xml:space="preserve">DROMOISE </t>
        </is>
      </c>
      <c r="C29" s="20" t="inlineStr">
        <is>
          <t>2BS050017</t>
        </is>
      </c>
      <c r="D29" s="9" t="inlineStr">
        <is>
          <t>DURABLE</t>
        </is>
      </c>
      <c r="E29" s="10" t="n">
        <v>2022</v>
      </c>
      <c r="F29" s="11" t="inlineStr">
        <is>
          <t xml:space="preserve">RENDU </t>
        </is>
      </c>
      <c r="G29" s="121" t="n">
        <v>22402</v>
      </c>
      <c r="H29" s="20" t="inlineStr">
        <is>
          <t>GA 202 WK</t>
        </is>
      </c>
      <c r="I29" s="264" t="inlineStr">
        <is>
          <t>2 301 000 110</t>
        </is>
      </c>
      <c r="J29" s="117" t="inlineStr">
        <is>
          <t>2221125</t>
        </is>
      </c>
      <c r="K29" s="100" t="n">
        <v>29</v>
      </c>
      <c r="L29" s="100" t="n">
        <v>28.98</v>
      </c>
      <c r="M29" s="20" t="n">
        <v>6.7</v>
      </c>
      <c r="N29" s="121" t="inlineStr">
        <is>
          <t>S3</t>
        </is>
      </c>
      <c r="O29" s="21" t="n">
        <v>634</v>
      </c>
      <c r="P29" s="22" t="n">
        <v>0</v>
      </c>
      <c r="Q29" s="21">
        <f>O29+P29</f>
        <v/>
      </c>
      <c r="R29" s="23">
        <f>Q29*L29</f>
        <v/>
      </c>
      <c r="S29" s="101" t="n">
        <v>18373.32</v>
      </c>
      <c r="T29" s="23">
        <f>IF(S29=0,R29,R29-S29)</f>
        <v/>
      </c>
      <c r="U29" s="20" t="inlineStr">
        <is>
          <t>2301000073 - 10/01/2023</t>
        </is>
      </c>
      <c r="V29" s="13" t="inlineStr">
        <is>
          <t>LCR 30 jours nets date de livraison</t>
        </is>
      </c>
      <c r="W29" s="14" t="inlineStr">
        <is>
          <t>DROMOISE</t>
        </is>
      </c>
      <c r="X29" s="25" t="n">
        <v>0</v>
      </c>
      <c r="Y29" s="26" t="n">
        <v>0</v>
      </c>
      <c r="Z29" s="25" t="n">
        <v>0</v>
      </c>
      <c r="AA29" s="27" t="n">
        <v>0</v>
      </c>
      <c r="AB29" s="27">
        <f>AA29-Z29</f>
        <v/>
      </c>
      <c r="AC29" s="28" t="n"/>
    </row>
    <row r="30" hidden="1" ht="15" customFormat="1" customHeight="1" s="29">
      <c r="A30" s="312" t="n">
        <v>44931</v>
      </c>
      <c r="B30" s="22" t="inlineStr">
        <is>
          <t xml:space="preserve">CEREVIA / OXYANE </t>
        </is>
      </c>
      <c r="C30" s="20" t="inlineStr">
        <is>
          <t>2BS030535</t>
        </is>
      </c>
      <c r="D30" s="9" t="inlineStr">
        <is>
          <t>DURABLE</t>
        </is>
      </c>
      <c r="E30" s="10" t="n">
        <v>2022</v>
      </c>
      <c r="F30" s="11" t="inlineStr">
        <is>
          <t>RENDU</t>
        </is>
      </c>
      <c r="G30" s="121" t="n">
        <v>22403</v>
      </c>
      <c r="H30" s="20" t="inlineStr">
        <is>
          <t>AJ 372 WW</t>
        </is>
      </c>
      <c r="I30" s="264" t="inlineStr">
        <is>
          <t>EXP-82-1221</t>
        </is>
      </c>
      <c r="J30" s="117" t="inlineStr">
        <is>
          <t>2022101541</t>
        </is>
      </c>
      <c r="K30" s="100" t="n">
        <v>29.7</v>
      </c>
      <c r="L30" s="100" t="n">
        <v>29.72</v>
      </c>
      <c r="M30" s="20" t="n">
        <v>6.5</v>
      </c>
      <c r="N30" s="121" t="inlineStr">
        <is>
          <t>S3</t>
        </is>
      </c>
      <c r="O30" s="21" t="n">
        <v>655</v>
      </c>
      <c r="P30" s="22" t="n">
        <v>0</v>
      </c>
      <c r="Q30" s="21">
        <f>O30+P30</f>
        <v/>
      </c>
      <c r="R30" s="23">
        <f>Q30*L30</f>
        <v/>
      </c>
      <c r="S30" s="101" t="n"/>
      <c r="T30" s="23">
        <f>IF(S30=0,R30,R30-S30)</f>
        <v/>
      </c>
      <c r="U30" s="20" t="n"/>
      <c r="V30" s="13" t="inlineStr">
        <is>
          <t>LCR 15 jours nets date de livraison</t>
        </is>
      </c>
      <c r="W30" s="14" t="inlineStr">
        <is>
          <t>CERETRANS</t>
        </is>
      </c>
      <c r="X30" s="25" t="n">
        <v>0</v>
      </c>
      <c r="Y30" s="26" t="n">
        <v>0</v>
      </c>
      <c r="Z30" s="25" t="n">
        <v>0</v>
      </c>
      <c r="AA30" s="27" t="n">
        <v>0</v>
      </c>
      <c r="AB30" s="27">
        <f>AA30-Z30</f>
        <v/>
      </c>
      <c r="AC30" s="28" t="n"/>
    </row>
    <row r="31" hidden="1" ht="15" customFormat="1" customHeight="1" s="29">
      <c r="A31" s="312" t="n">
        <v>44932</v>
      </c>
      <c r="B31" s="22" t="inlineStr">
        <is>
          <t xml:space="preserve">LIMAGRAIN </t>
        </is>
      </c>
      <c r="C31" s="20" t="inlineStr">
        <is>
          <t>2BS050005</t>
        </is>
      </c>
      <c r="D31" s="108" t="inlineStr">
        <is>
          <t>NON DURABLE</t>
        </is>
      </c>
      <c r="E31" s="10" t="n">
        <v>2022</v>
      </c>
      <c r="F31" s="11" t="inlineStr">
        <is>
          <t>DEPART ENNEZAT</t>
        </is>
      </c>
      <c r="G31" s="121" t="n">
        <v>22405</v>
      </c>
      <c r="H31" s="20" t="inlineStr">
        <is>
          <t>ED 166 WD</t>
        </is>
      </c>
      <c r="I31" s="102" t="inlineStr">
        <is>
          <t>161236</t>
        </is>
      </c>
      <c r="J31" s="117" t="inlineStr">
        <is>
          <t>121203/122209</t>
        </is>
      </c>
      <c r="K31" s="297" t="n">
        <v>30.1</v>
      </c>
      <c r="L31" s="100" t="n">
        <v>30.12</v>
      </c>
      <c r="M31" s="20" t="n">
        <v>6.1</v>
      </c>
      <c r="N31" s="121" t="inlineStr">
        <is>
          <t>S1</t>
        </is>
      </c>
      <c r="O31" s="21" t="n">
        <v>670</v>
      </c>
      <c r="P31" s="22" t="n">
        <v>0</v>
      </c>
      <c r="Q31" s="21">
        <f>O31+P31</f>
        <v/>
      </c>
      <c r="R31" s="23">
        <f>K31*O31+P31</f>
        <v/>
      </c>
      <c r="S31" s="101" t="n">
        <v>20167</v>
      </c>
      <c r="T31" s="23">
        <f>IF(S31=0,R31,R31-S31)</f>
        <v/>
      </c>
      <c r="U31" s="22" t="inlineStr">
        <is>
          <t>90261 - 10/01/2023</t>
        </is>
      </c>
      <c r="V31" s="13" t="inlineStr">
        <is>
          <t xml:space="preserve">VIREMENT 30 JOURS </t>
        </is>
      </c>
      <c r="W31" s="14" t="inlineStr">
        <is>
          <t>BRULAS</t>
        </is>
      </c>
      <c r="X31" s="25" t="n">
        <v>18</v>
      </c>
      <c r="Y31" s="26" t="n">
        <v>0</v>
      </c>
      <c r="Z31" s="25">
        <f>L31*X31</f>
        <v/>
      </c>
      <c r="AA31" s="27" t="n">
        <v>542.16</v>
      </c>
      <c r="AB31" s="27">
        <f>AA31-Z31</f>
        <v/>
      </c>
      <c r="AC31" s="28" t="inlineStr">
        <is>
          <t>FA2301-239 - 31/01/2023</t>
        </is>
      </c>
    </row>
    <row r="32" hidden="1" ht="15" customFormat="1" customHeight="1" s="29">
      <c r="A32" s="104" t="n">
        <v>44932</v>
      </c>
      <c r="B32" s="105" t="inlineStr">
        <is>
          <t>CHOLAT</t>
        </is>
      </c>
      <c r="C32" s="20" t="inlineStr">
        <is>
          <t>2BS030520</t>
        </is>
      </c>
      <c r="D32" s="109" t="inlineStr">
        <is>
          <t>DURABLE</t>
        </is>
      </c>
      <c r="E32" s="121" t="n">
        <v>2022</v>
      </c>
      <c r="F32" s="121" t="inlineStr">
        <is>
          <t xml:space="preserve">RENDU </t>
        </is>
      </c>
      <c r="G32" s="121" t="n">
        <v>22408</v>
      </c>
      <c r="H32" s="20" t="inlineStr">
        <is>
          <t>FB 540 GW</t>
        </is>
      </c>
      <c r="I32" s="102" t="inlineStr">
        <is>
          <t>EXP-010-2022-138</t>
        </is>
      </c>
      <c r="J32" s="117" t="inlineStr">
        <is>
          <t>2220623</t>
        </is>
      </c>
      <c r="K32" s="100" t="n">
        <v>14.56</v>
      </c>
      <c r="L32" s="100" t="n">
        <v>14.56</v>
      </c>
      <c r="M32" s="20" t="n">
        <v>6.2</v>
      </c>
      <c r="N32" s="121" t="inlineStr">
        <is>
          <t>B3</t>
        </is>
      </c>
      <c r="O32" s="23" t="n">
        <v>701.5</v>
      </c>
      <c r="P32" s="20" t="n">
        <v>0</v>
      </c>
      <c r="Q32" s="23">
        <f>O32+P32</f>
        <v/>
      </c>
      <c r="R32" s="23">
        <f>Q32*L32</f>
        <v/>
      </c>
      <c r="S32" s="101" t="n">
        <v>0</v>
      </c>
      <c r="T32" s="23">
        <f>IF(S32=0,R32,R32-S32)</f>
        <v/>
      </c>
      <c r="U32" s="20" t="n"/>
      <c r="V32" s="106" t="inlineStr">
        <is>
          <t xml:space="preserve">VIREMENT 30 JOURS </t>
        </is>
      </c>
      <c r="W32" s="107" t="inlineStr">
        <is>
          <t>CHAZOT</t>
        </is>
      </c>
      <c r="X32" s="25" t="n">
        <v>0</v>
      </c>
      <c r="Y32" s="26" t="n">
        <v>0</v>
      </c>
      <c r="Z32" s="25" t="n">
        <v>0</v>
      </c>
      <c r="AA32" s="27" t="n">
        <v>0</v>
      </c>
      <c r="AB32" s="27">
        <f>AA32-Z32</f>
        <v/>
      </c>
      <c r="AC32" s="28" t="n"/>
    </row>
    <row r="33" hidden="1" ht="15" customFormat="1" customHeight="1" s="29">
      <c r="A33" s="104" t="n">
        <v>44932</v>
      </c>
      <c r="B33" s="105" t="inlineStr">
        <is>
          <t>CHOLAT</t>
        </is>
      </c>
      <c r="C33" s="20" t="inlineStr">
        <is>
          <t>2BS030520</t>
        </is>
      </c>
      <c r="D33" s="109" t="inlineStr">
        <is>
          <t>DURABLE</t>
        </is>
      </c>
      <c r="E33" s="121" t="n">
        <v>2022</v>
      </c>
      <c r="F33" s="121" t="inlineStr">
        <is>
          <t xml:space="preserve">RENDU </t>
        </is>
      </c>
      <c r="G33" s="121" t="n">
        <v>22408</v>
      </c>
      <c r="H33" s="20" t="inlineStr">
        <is>
          <t>FB 540 GW</t>
        </is>
      </c>
      <c r="I33" s="102" t="inlineStr">
        <is>
          <t>EXP-010-2022-138</t>
        </is>
      </c>
      <c r="J33" s="117" t="inlineStr">
        <is>
          <t>2220706</t>
        </is>
      </c>
      <c r="K33" s="100" t="n">
        <v>14.42</v>
      </c>
      <c r="L33" s="100" t="n">
        <v>14.42</v>
      </c>
      <c r="M33" s="20" t="n">
        <v>6.2</v>
      </c>
      <c r="N33" s="121" t="inlineStr">
        <is>
          <t>B3</t>
        </is>
      </c>
      <c r="O33" s="23" t="n">
        <v>701.75</v>
      </c>
      <c r="P33" s="20" t="n">
        <v>0</v>
      </c>
      <c r="Q33" s="23">
        <f>O33+P33</f>
        <v/>
      </c>
      <c r="R33" s="23">
        <f>Q33*L33</f>
        <v/>
      </c>
      <c r="S33" s="101">
        <f>9931.78+187.46</f>
        <v/>
      </c>
      <c r="T33" s="23">
        <f>IF(S33=0,R33,R33-S33)</f>
        <v/>
      </c>
      <c r="U33" s="20" t="inlineStr">
        <is>
          <t>FCE-999-2023-47 - 17/01/2023</t>
        </is>
      </c>
      <c r="V33" s="106" t="inlineStr">
        <is>
          <t xml:space="preserve">VIREMENT 30 JOURS </t>
        </is>
      </c>
      <c r="W33" s="107" t="inlineStr">
        <is>
          <t>CHAZOT</t>
        </is>
      </c>
      <c r="X33" s="25" t="n">
        <v>0</v>
      </c>
      <c r="Y33" s="26" t="n">
        <v>0</v>
      </c>
      <c r="Z33" s="25" t="n">
        <v>0</v>
      </c>
      <c r="AA33" s="27" t="n">
        <v>0</v>
      </c>
      <c r="AB33" s="27">
        <f>AA33-Z33</f>
        <v/>
      </c>
      <c r="AC33" s="28" t="n"/>
    </row>
    <row r="34" hidden="1" ht="15" customFormat="1" customHeight="1" s="29">
      <c r="A34" s="104" t="n">
        <v>44932</v>
      </c>
      <c r="B34" s="105" t="inlineStr">
        <is>
          <t xml:space="preserve">CEREVIA / OXYANE </t>
        </is>
      </c>
      <c r="C34" s="20" t="inlineStr">
        <is>
          <t>2BS030535</t>
        </is>
      </c>
      <c r="D34" s="109" t="inlineStr">
        <is>
          <t>DURABLE</t>
        </is>
      </c>
      <c r="E34" s="121" t="n">
        <v>2022</v>
      </c>
      <c r="F34" s="121" t="inlineStr">
        <is>
          <t>RENDU</t>
        </is>
      </c>
      <c r="G34" s="121" t="n">
        <v>22411</v>
      </c>
      <c r="H34" s="20" t="inlineStr">
        <is>
          <t>FA 553 BY</t>
        </is>
      </c>
      <c r="I34" s="102" t="inlineStr">
        <is>
          <t>EXP-82-1223</t>
        </is>
      </c>
      <c r="J34" s="117" t="inlineStr">
        <is>
          <t>2022101541</t>
        </is>
      </c>
      <c r="K34" s="100" t="n">
        <v>29.62</v>
      </c>
      <c r="L34" s="100" t="n">
        <v>29.62</v>
      </c>
      <c r="M34" s="20" t="n">
        <v>6.5</v>
      </c>
      <c r="N34" s="121" t="inlineStr">
        <is>
          <t>S3</t>
        </is>
      </c>
      <c r="O34" s="23" t="n">
        <v>655</v>
      </c>
      <c r="P34" s="20" t="n">
        <v>0</v>
      </c>
      <c r="Q34" s="23">
        <f>O34+P34</f>
        <v/>
      </c>
      <c r="R34" s="23">
        <f>Q34*L34</f>
        <v/>
      </c>
      <c r="S34" s="101" t="n"/>
      <c r="T34" s="23">
        <f>IF(S34=0,R34,R34-S34)</f>
        <v/>
      </c>
      <c r="U34" s="20" t="n"/>
      <c r="V34" s="106" t="inlineStr">
        <is>
          <t>LCR 15 jours nets date de livraison</t>
        </is>
      </c>
      <c r="W34" s="107" t="inlineStr">
        <is>
          <t>CERETRANS</t>
        </is>
      </c>
      <c r="X34" s="25" t="n">
        <v>0</v>
      </c>
      <c r="Y34" s="26" t="n">
        <v>0</v>
      </c>
      <c r="Z34" s="25" t="n">
        <v>0</v>
      </c>
      <c r="AA34" s="27" t="n">
        <v>0</v>
      </c>
      <c r="AB34" s="27">
        <f>AA34-Z34</f>
        <v/>
      </c>
      <c r="AC34" s="28" t="n"/>
    </row>
    <row r="35" hidden="1" ht="15" customFormat="1" customHeight="1" s="29">
      <c r="A35" s="104" t="n">
        <v>44932</v>
      </c>
      <c r="B35" s="105" t="inlineStr">
        <is>
          <t xml:space="preserve">CEREVIA / OXYANE </t>
        </is>
      </c>
      <c r="C35" s="20" t="inlineStr">
        <is>
          <t>2BS030535</t>
        </is>
      </c>
      <c r="D35" s="109" t="inlineStr">
        <is>
          <t>DURABLE</t>
        </is>
      </c>
      <c r="E35" s="121" t="n">
        <v>2022</v>
      </c>
      <c r="F35" s="121" t="inlineStr">
        <is>
          <t>RENDU</t>
        </is>
      </c>
      <c r="G35" s="121" t="n">
        <v>22412</v>
      </c>
      <c r="H35" s="20" t="inlineStr">
        <is>
          <t>EY 537 GN</t>
        </is>
      </c>
      <c r="I35" s="102" t="inlineStr">
        <is>
          <t>EXP-82-1224</t>
        </is>
      </c>
      <c r="J35" s="117" t="inlineStr">
        <is>
          <t>2022101541</t>
        </is>
      </c>
      <c r="K35" s="100" t="n">
        <v>30.36</v>
      </c>
      <c r="L35" s="100" t="n">
        <v>30.38</v>
      </c>
      <c r="M35" s="20" t="n">
        <v>6.4</v>
      </c>
      <c r="N35" s="121" t="inlineStr">
        <is>
          <t>S3</t>
        </is>
      </c>
      <c r="O35" s="23" t="n">
        <v>655</v>
      </c>
      <c r="P35" s="20" t="n">
        <v>0</v>
      </c>
      <c r="Q35" s="23">
        <f>O35+P35</f>
        <v/>
      </c>
      <c r="R35" s="23">
        <f>Q35*L35</f>
        <v/>
      </c>
      <c r="S35" s="101" t="n"/>
      <c r="T35" s="23">
        <f>IF(S35=0,R35,R35-S35)</f>
        <v/>
      </c>
      <c r="U35" s="20" t="n"/>
      <c r="V35" s="106" t="inlineStr">
        <is>
          <t>LCR 15 jours nets date de livraison</t>
        </is>
      </c>
      <c r="W35" s="107" t="inlineStr">
        <is>
          <t>AJR TRANSPORT</t>
        </is>
      </c>
      <c r="X35" s="25" t="n">
        <v>0</v>
      </c>
      <c r="Y35" s="26" t="n">
        <v>0</v>
      </c>
      <c r="Z35" s="25" t="n">
        <v>0</v>
      </c>
      <c r="AA35" s="27" t="n">
        <v>0</v>
      </c>
      <c r="AB35" s="27">
        <f>AA35-Z35</f>
        <v/>
      </c>
      <c r="AC35" s="28" t="n"/>
    </row>
    <row r="36" hidden="1" ht="15" customFormat="1" customHeight="1" s="29">
      <c r="A36" s="104" t="n">
        <v>44932</v>
      </c>
      <c r="B36" s="105" t="inlineStr">
        <is>
          <t xml:space="preserve">DROMOISE </t>
        </is>
      </c>
      <c r="C36" s="20" t="inlineStr">
        <is>
          <t>2BS050017</t>
        </is>
      </c>
      <c r="D36" s="109" t="inlineStr">
        <is>
          <t>DURABLE</t>
        </is>
      </c>
      <c r="E36" s="121" t="n">
        <v>2022</v>
      </c>
      <c r="F36" s="121" t="inlineStr">
        <is>
          <t xml:space="preserve">RENDU </t>
        </is>
      </c>
      <c r="G36" s="121" t="n">
        <v>22409</v>
      </c>
      <c r="H36" s="20" t="inlineStr">
        <is>
          <t>BN 511 QS</t>
        </is>
      </c>
      <c r="I36" s="102" t="inlineStr">
        <is>
          <t>2 301 000 123</t>
        </is>
      </c>
      <c r="J36" s="117" t="inlineStr">
        <is>
          <t>2221125</t>
        </is>
      </c>
      <c r="K36" s="100" t="n">
        <v>29.18</v>
      </c>
      <c r="L36" s="100" t="n">
        <v>29.16</v>
      </c>
      <c r="M36" s="20" t="n">
        <v>7.6</v>
      </c>
      <c r="N36" s="121" t="inlineStr">
        <is>
          <t>S3</t>
        </is>
      </c>
      <c r="O36" s="23" t="n">
        <v>634</v>
      </c>
      <c r="P36" s="20" t="n">
        <v>0</v>
      </c>
      <c r="Q36" s="23">
        <f>O36+P36</f>
        <v/>
      </c>
      <c r="R36" s="23">
        <f>Q36*L36</f>
        <v/>
      </c>
      <c r="S36" s="101" t="n">
        <v>18487.44</v>
      </c>
      <c r="T36" s="23">
        <f>IF(S36=0,R36,R36-S36)</f>
        <v/>
      </c>
      <c r="U36" s="20" t="inlineStr">
        <is>
          <t>2301000074 - 10/01/2023</t>
        </is>
      </c>
      <c r="V36" s="106" t="inlineStr">
        <is>
          <t>LCR 30 jours nets date de livraison</t>
        </is>
      </c>
      <c r="W36" s="107" t="inlineStr">
        <is>
          <t>DROMOISE</t>
        </is>
      </c>
      <c r="X36" s="25" t="n">
        <v>0</v>
      </c>
      <c r="Y36" s="26" t="n">
        <v>0</v>
      </c>
      <c r="Z36" s="25" t="n">
        <v>0</v>
      </c>
      <c r="AA36" s="27" t="n">
        <v>0</v>
      </c>
      <c r="AB36" s="27">
        <f>AA36-Z36</f>
        <v/>
      </c>
      <c r="AC36" s="28" t="n"/>
    </row>
    <row r="37" hidden="1" ht="15" customFormat="1" customHeight="1" s="29">
      <c r="A37" s="104" t="n">
        <v>44935</v>
      </c>
      <c r="B37" s="105" t="inlineStr">
        <is>
          <t>CHOLAT</t>
        </is>
      </c>
      <c r="C37" s="20" t="inlineStr">
        <is>
          <t>2BS030520</t>
        </is>
      </c>
      <c r="D37" s="109" t="inlineStr">
        <is>
          <t>DURABLE</t>
        </is>
      </c>
      <c r="E37" s="121" t="n">
        <v>2022</v>
      </c>
      <c r="F37" s="121" t="inlineStr">
        <is>
          <t xml:space="preserve">RENDU </t>
        </is>
      </c>
      <c r="G37" s="121" t="n">
        <v>22416</v>
      </c>
      <c r="H37" s="20" t="inlineStr">
        <is>
          <t>DS 336 VA</t>
        </is>
      </c>
      <c r="I37" s="102" t="inlineStr">
        <is>
          <t>EXP-010-2022-139</t>
        </is>
      </c>
      <c r="J37" s="117" t="inlineStr">
        <is>
          <t>2220629</t>
        </is>
      </c>
      <c r="K37" s="100" t="n">
        <v>30.56</v>
      </c>
      <c r="L37" s="100" t="n">
        <v>30.58</v>
      </c>
      <c r="M37" s="20" t="n">
        <v>6.3</v>
      </c>
      <c r="N37" s="121" t="inlineStr">
        <is>
          <t>S2</t>
        </is>
      </c>
      <c r="O37" s="21" t="n">
        <v>697.25</v>
      </c>
      <c r="P37" s="22" t="n">
        <v>19</v>
      </c>
      <c r="Q37" s="23">
        <f>O37+P37</f>
        <v/>
      </c>
      <c r="R37" s="23">
        <f>Q37*L37</f>
        <v/>
      </c>
      <c r="S37" s="101">
        <f>20910.68+397.25</f>
        <v/>
      </c>
      <c r="T37" s="23">
        <f>IF(S37=0,R37,R37-S37)</f>
        <v/>
      </c>
      <c r="U37" s="20" t="inlineStr">
        <is>
          <t>FCE-999-2023.96 - 30/01/2023</t>
        </is>
      </c>
      <c r="V37" s="106" t="inlineStr">
        <is>
          <t xml:space="preserve">VIREMENT 30 JOURS </t>
        </is>
      </c>
      <c r="W37" s="107" t="inlineStr">
        <is>
          <t>FL TRANS</t>
        </is>
      </c>
      <c r="X37" s="25" t="n">
        <v>0</v>
      </c>
      <c r="Y37" s="26" t="n">
        <v>0</v>
      </c>
      <c r="Z37" s="25" t="n">
        <v>0</v>
      </c>
      <c r="AA37" s="27" t="n">
        <v>0</v>
      </c>
      <c r="AB37" s="27">
        <f>AA37-Z37</f>
        <v/>
      </c>
      <c r="AC37" s="28" t="n"/>
    </row>
    <row r="38" hidden="1" ht="15" customFormat="1" customHeight="1" s="29">
      <c r="A38" s="104" t="n">
        <v>44935</v>
      </c>
      <c r="B38" s="105" t="inlineStr">
        <is>
          <t>CHOLAT</t>
        </is>
      </c>
      <c r="C38" s="20" t="inlineStr">
        <is>
          <t>2BS030520</t>
        </is>
      </c>
      <c r="D38" s="109" t="inlineStr">
        <is>
          <t>DURABLE</t>
        </is>
      </c>
      <c r="E38" s="121" t="n">
        <v>2022</v>
      </c>
      <c r="F38" s="121" t="inlineStr">
        <is>
          <t xml:space="preserve">RENDU </t>
        </is>
      </c>
      <c r="G38" s="121" t="n">
        <v>22419</v>
      </c>
      <c r="H38" s="20" t="inlineStr">
        <is>
          <t>DS 336 VA</t>
        </is>
      </c>
      <c r="I38" s="102" t="inlineStr">
        <is>
          <t>EXP-010-2022-142</t>
        </is>
      </c>
      <c r="J38" s="117" t="inlineStr">
        <is>
          <t>2220629</t>
        </is>
      </c>
      <c r="K38" s="100" t="n">
        <v>12.96</v>
      </c>
      <c r="L38" s="100" t="n">
        <v>12.96</v>
      </c>
      <c r="M38" s="20" t="n">
        <v>6.4</v>
      </c>
      <c r="N38" s="121" t="inlineStr">
        <is>
          <t>S3</t>
        </is>
      </c>
      <c r="O38" s="21" t="n">
        <v>697.25</v>
      </c>
      <c r="P38" s="22" t="n">
        <v>19</v>
      </c>
      <c r="Q38" s="23">
        <f>O38+P38</f>
        <v/>
      </c>
      <c r="R38" s="23">
        <f>Q38*L38</f>
        <v/>
      </c>
      <c r="S38" s="101">
        <f>8402.59+159.64</f>
        <v/>
      </c>
      <c r="T38" s="23">
        <f>IF(S38=0,R38,R38-S38)</f>
        <v/>
      </c>
      <c r="U38" s="20" t="inlineStr">
        <is>
          <t>FCE-999-2023.96 - 30/01/2023</t>
        </is>
      </c>
      <c r="V38" s="106" t="inlineStr">
        <is>
          <t xml:space="preserve">VIREMENT 30 JOURS </t>
        </is>
      </c>
      <c r="W38" s="107" t="inlineStr">
        <is>
          <t>FL TRANS</t>
        </is>
      </c>
      <c r="X38" s="25" t="n">
        <v>0</v>
      </c>
      <c r="Y38" s="26" t="n">
        <v>0</v>
      </c>
      <c r="Z38" s="25" t="n">
        <v>0</v>
      </c>
      <c r="AA38" s="27" t="n">
        <v>0</v>
      </c>
      <c r="AB38" s="27">
        <f>AA38-Z38</f>
        <v/>
      </c>
      <c r="AC38" s="28" t="n"/>
    </row>
    <row r="39" hidden="1" ht="15" customFormat="1" customHeight="1" s="29">
      <c r="A39" s="104" t="n">
        <v>44935</v>
      </c>
      <c r="B39" s="105" t="inlineStr">
        <is>
          <t>CHOLAT</t>
        </is>
      </c>
      <c r="C39" s="20" t="inlineStr">
        <is>
          <t>2BS030520</t>
        </is>
      </c>
      <c r="D39" s="109" t="inlineStr">
        <is>
          <t>DURABLE</t>
        </is>
      </c>
      <c r="E39" s="121" t="n">
        <v>2022</v>
      </c>
      <c r="F39" s="121" t="inlineStr">
        <is>
          <t xml:space="preserve">RENDU </t>
        </is>
      </c>
      <c r="G39" s="121" t="n">
        <v>22419</v>
      </c>
      <c r="H39" s="20" t="inlineStr">
        <is>
          <t>DS 336 VA</t>
        </is>
      </c>
      <c r="I39" s="102" t="inlineStr">
        <is>
          <t>EXP-010-2022-142</t>
        </is>
      </c>
      <c r="J39" s="117" t="inlineStr">
        <is>
          <t>2220706</t>
        </is>
      </c>
      <c r="K39" s="100" t="n">
        <v>17.02</v>
      </c>
      <c r="L39" s="100" t="n">
        <v>17.02</v>
      </c>
      <c r="M39" s="20" t="n">
        <v>6.4</v>
      </c>
      <c r="N39" s="121" t="inlineStr">
        <is>
          <t>S3</t>
        </is>
      </c>
      <c r="O39" s="23" t="n">
        <v>701.75</v>
      </c>
      <c r="P39" s="20" t="n">
        <v>0</v>
      </c>
      <c r="Q39" s="23" t="n">
        <v>701.75</v>
      </c>
      <c r="R39" s="23">
        <f>Q39*L39</f>
        <v/>
      </c>
      <c r="S39" s="101">
        <f>10592.95+199.94</f>
        <v/>
      </c>
      <c r="T39" s="23">
        <f>IF(S39=0,R39,R39-S39)</f>
        <v/>
      </c>
      <c r="U39" s="20" t="inlineStr">
        <is>
          <t>FCE-999-2023-47 - 17/01/2023</t>
        </is>
      </c>
      <c r="V39" s="106" t="inlineStr">
        <is>
          <t xml:space="preserve">VIREMENT 30 JOURS </t>
        </is>
      </c>
      <c r="W39" s="107" t="inlineStr">
        <is>
          <t>FL TRANS</t>
        </is>
      </c>
      <c r="X39" s="25" t="n">
        <v>0</v>
      </c>
      <c r="Y39" s="26" t="n">
        <v>0</v>
      </c>
      <c r="Z39" s="25" t="n">
        <v>0</v>
      </c>
      <c r="AA39" s="27" t="n">
        <v>0</v>
      </c>
      <c r="AB39" s="27">
        <f>AA39-Z39</f>
        <v/>
      </c>
      <c r="AC39" s="28" t="n"/>
    </row>
    <row r="40" hidden="1" ht="15" customFormat="1" customHeight="1" s="29">
      <c r="A40" s="104" t="n">
        <v>44935</v>
      </c>
      <c r="B40" s="105" t="inlineStr">
        <is>
          <t xml:space="preserve">DROMOISE </t>
        </is>
      </c>
      <c r="C40" s="20" t="inlineStr">
        <is>
          <t>2BS050017</t>
        </is>
      </c>
      <c r="D40" s="109" t="inlineStr">
        <is>
          <t>DURABLE</t>
        </is>
      </c>
      <c r="E40" s="121" t="n">
        <v>2022</v>
      </c>
      <c r="F40" s="121" t="inlineStr">
        <is>
          <t xml:space="preserve">RENDU </t>
        </is>
      </c>
      <c r="G40" s="121" t="n">
        <v>22420</v>
      </c>
      <c r="H40" s="20" t="inlineStr">
        <is>
          <t>GA 202 WK</t>
        </is>
      </c>
      <c r="I40" s="102" t="inlineStr">
        <is>
          <t>2 301 000 145</t>
        </is>
      </c>
      <c r="J40" s="117" t="inlineStr">
        <is>
          <t>2221125</t>
        </is>
      </c>
      <c r="K40" s="100" t="n">
        <v>30.92</v>
      </c>
      <c r="L40" s="100" t="n">
        <v>30.9</v>
      </c>
      <c r="M40" s="20" t="n">
        <v>7.7</v>
      </c>
      <c r="N40" s="121" t="inlineStr">
        <is>
          <t>S3</t>
        </is>
      </c>
      <c r="O40" s="23" t="n">
        <v>634</v>
      </c>
      <c r="P40" s="20" t="n">
        <v>0</v>
      </c>
      <c r="Q40" s="23">
        <f>O40+P40</f>
        <v/>
      </c>
      <c r="R40" s="23">
        <f>Q40*L40</f>
        <v/>
      </c>
      <c r="S40" s="101" t="n">
        <v>19590.6</v>
      </c>
      <c r="T40" s="23">
        <f>IF(S40=0,R40,R40-S40)</f>
        <v/>
      </c>
      <c r="U40" s="20" t="inlineStr">
        <is>
          <t>2301000075 - 10/01/2023</t>
        </is>
      </c>
      <c r="V40" s="106" t="inlineStr">
        <is>
          <t>LCR 30 jours nets date de livraison</t>
        </is>
      </c>
      <c r="W40" s="107" t="inlineStr">
        <is>
          <t>DROMOISE</t>
        </is>
      </c>
      <c r="X40" s="25" t="n">
        <v>0</v>
      </c>
      <c r="Y40" s="26" t="n">
        <v>0</v>
      </c>
      <c r="Z40" s="25" t="n">
        <v>0</v>
      </c>
      <c r="AA40" s="27" t="n">
        <v>0</v>
      </c>
      <c r="AB40" s="27">
        <f>AA40-Z40</f>
        <v/>
      </c>
      <c r="AC40" s="28" t="n"/>
    </row>
    <row r="41" hidden="1" ht="15" customFormat="1" customHeight="1" s="29">
      <c r="A41" s="104" t="n">
        <v>44935</v>
      </c>
      <c r="B41" s="105" t="inlineStr">
        <is>
          <t xml:space="preserve">CEREVIA / OXYANE </t>
        </is>
      </c>
      <c r="C41" s="20" t="inlineStr">
        <is>
          <t>2BS030535</t>
        </is>
      </c>
      <c r="D41" s="108" t="inlineStr">
        <is>
          <t>NON DURABLE</t>
        </is>
      </c>
      <c r="E41" s="121" t="n">
        <v>2022</v>
      </c>
      <c r="F41" s="121" t="inlineStr">
        <is>
          <t>RENDU</t>
        </is>
      </c>
      <c r="G41" s="121" t="n">
        <v>22422</v>
      </c>
      <c r="H41" s="20" t="inlineStr">
        <is>
          <t>DG 106 HW</t>
        </is>
      </c>
      <c r="I41" s="102" t="inlineStr">
        <is>
          <t>EXP-84-1226</t>
        </is>
      </c>
      <c r="J41" s="117" t="n">
        <v>2022100988</v>
      </c>
      <c r="K41" s="100" t="n">
        <v>30.1</v>
      </c>
      <c r="L41" s="100" t="n">
        <v>30.08</v>
      </c>
      <c r="M41" s="20" t="n">
        <v>6.5</v>
      </c>
      <c r="N41" s="121" t="inlineStr">
        <is>
          <t>S3</t>
        </is>
      </c>
      <c r="O41" s="23" t="n">
        <v>617</v>
      </c>
      <c r="P41" s="20" t="n">
        <v>54</v>
      </c>
      <c r="Q41" s="23">
        <f>O41+P41</f>
        <v/>
      </c>
      <c r="R41" s="23">
        <f>Q41*L41</f>
        <v/>
      </c>
      <c r="S41" s="101" t="n">
        <v>18559.36</v>
      </c>
      <c r="T41" s="23">
        <f>IF(S41=0,R41,R41-S41)</f>
        <v/>
      </c>
      <c r="U41" s="20" t="inlineStr">
        <is>
          <t>481168 - 16/01/2023</t>
        </is>
      </c>
      <c r="V41" s="106" t="inlineStr">
        <is>
          <t>LCR 15 jours nets date de livraison</t>
        </is>
      </c>
      <c r="W41" s="107" t="inlineStr">
        <is>
          <t>TRAS</t>
        </is>
      </c>
      <c r="X41" s="25" t="n">
        <v>0</v>
      </c>
      <c r="Y41" s="26" t="n">
        <v>0</v>
      </c>
      <c r="Z41" s="25" t="n">
        <v>0</v>
      </c>
      <c r="AA41" s="27" t="n">
        <v>0</v>
      </c>
      <c r="AB41" s="27">
        <f>AA41-Z41</f>
        <v/>
      </c>
      <c r="AC41" s="28" t="n"/>
    </row>
    <row r="42" hidden="1" ht="15" customFormat="1" customHeight="1" s="29">
      <c r="A42" s="104" t="n">
        <v>44935</v>
      </c>
      <c r="B42" s="105" t="inlineStr">
        <is>
          <t xml:space="preserve">DROMOISE </t>
        </is>
      </c>
      <c r="C42" s="20" t="inlineStr">
        <is>
          <t>2BS050017</t>
        </is>
      </c>
      <c r="D42" s="109" t="inlineStr">
        <is>
          <t>DURABLE</t>
        </is>
      </c>
      <c r="E42" s="121" t="n">
        <v>2022</v>
      </c>
      <c r="F42" s="121" t="inlineStr">
        <is>
          <t xml:space="preserve">RENDU </t>
        </is>
      </c>
      <c r="G42" s="121" t="n">
        <v>22423</v>
      </c>
      <c r="H42" s="20" t="inlineStr">
        <is>
          <t>GA 202 WK</t>
        </is>
      </c>
      <c r="I42" s="102" t="inlineStr">
        <is>
          <t>2 301 000 148</t>
        </is>
      </c>
      <c r="J42" s="117" t="inlineStr">
        <is>
          <t>2221125</t>
        </is>
      </c>
      <c r="K42" s="100" t="n">
        <v>29.68</v>
      </c>
      <c r="L42" s="100" t="n">
        <v>29.66</v>
      </c>
      <c r="M42" s="20" t="n">
        <v>7.7</v>
      </c>
      <c r="N42" s="121" t="inlineStr">
        <is>
          <t>S3</t>
        </is>
      </c>
      <c r="O42" s="23" t="n">
        <v>634</v>
      </c>
      <c r="P42" s="20" t="n">
        <v>0</v>
      </c>
      <c r="Q42" s="23">
        <f>O42+P42</f>
        <v/>
      </c>
      <c r="R42" s="23">
        <f>Q42*L42</f>
        <v/>
      </c>
      <c r="S42" s="101" t="n">
        <v>18804.44</v>
      </c>
      <c r="T42" s="23">
        <f>IF(S42=0,R42,R42-S42)</f>
        <v/>
      </c>
      <c r="U42" s="20" t="inlineStr">
        <is>
          <t>2301000075 - 10/01/2023</t>
        </is>
      </c>
      <c r="V42" s="106" t="inlineStr">
        <is>
          <t>LCR 30 jours nets date de livraison</t>
        </is>
      </c>
      <c r="W42" s="107" t="inlineStr">
        <is>
          <t>DROMOISE</t>
        </is>
      </c>
      <c r="X42" s="25" t="n">
        <v>0</v>
      </c>
      <c r="Y42" s="26" t="n">
        <v>0</v>
      </c>
      <c r="Z42" s="25" t="n">
        <v>0</v>
      </c>
      <c r="AA42" s="27" t="n">
        <v>0</v>
      </c>
      <c r="AB42" s="27">
        <f>AA42-Z42</f>
        <v/>
      </c>
      <c r="AC42" s="28" t="n"/>
    </row>
    <row r="43" hidden="1" ht="15" customFormat="1" customHeight="1" s="29">
      <c r="A43" s="104" t="n">
        <v>44935</v>
      </c>
      <c r="B43" s="105" t="inlineStr">
        <is>
          <t xml:space="preserve">CEREVIA / OXYANE </t>
        </is>
      </c>
      <c r="C43" s="20" t="inlineStr">
        <is>
          <t>2BS030535</t>
        </is>
      </c>
      <c r="D43" s="109" t="inlineStr">
        <is>
          <t>DURABLE</t>
        </is>
      </c>
      <c r="E43" s="121" t="n">
        <v>2022</v>
      </c>
      <c r="F43" s="121" t="inlineStr">
        <is>
          <t>RENDU</t>
        </is>
      </c>
      <c r="G43" s="121" t="inlineStr">
        <is>
          <t>SANS</t>
        </is>
      </c>
      <c r="H43" s="20" t="inlineStr">
        <is>
          <t>FG 374 TM</t>
        </is>
      </c>
      <c r="I43" s="102" t="inlineStr">
        <is>
          <t>EXP-84-1228</t>
        </is>
      </c>
      <c r="J43" s="117" t="n">
        <v>2022101541</v>
      </c>
      <c r="K43" s="100" t="n">
        <v>29.62</v>
      </c>
      <c r="L43" s="100" t="n">
        <v>29.62</v>
      </c>
      <c r="M43" s="20" t="n">
        <v>6.5</v>
      </c>
      <c r="N43" s="121" t="inlineStr">
        <is>
          <t>S3</t>
        </is>
      </c>
      <c r="O43" s="23" t="n">
        <v>655</v>
      </c>
      <c r="P43" s="20" t="n">
        <v>0</v>
      </c>
      <c r="Q43" s="23">
        <f>O43+P43</f>
        <v/>
      </c>
      <c r="R43" s="23">
        <f>Q43*L43</f>
        <v/>
      </c>
      <c r="S43" s="101" t="n">
        <v>19401.1</v>
      </c>
      <c r="T43" s="23">
        <f>IF(S43=0,R43,R43-S43)</f>
        <v/>
      </c>
      <c r="U43" s="20" t="inlineStr">
        <is>
          <t>481013 - 12/01/2023</t>
        </is>
      </c>
      <c r="V43" s="106" t="inlineStr">
        <is>
          <t>LCR 15 jours nets date de livraison</t>
        </is>
      </c>
      <c r="W43" s="107" t="inlineStr">
        <is>
          <t>DARDELIN</t>
        </is>
      </c>
      <c r="X43" s="25" t="n">
        <v>0</v>
      </c>
      <c r="Y43" s="26" t="n">
        <v>0</v>
      </c>
      <c r="Z43" s="25" t="n">
        <v>0</v>
      </c>
      <c r="AA43" s="27" t="n">
        <v>0</v>
      </c>
      <c r="AB43" s="27">
        <f>AA43-Z43</f>
        <v/>
      </c>
      <c r="AC43" s="28" t="n"/>
    </row>
    <row r="44" hidden="1" ht="15" customFormat="1" customHeight="1" s="29">
      <c r="A44" s="104" t="n">
        <v>44936</v>
      </c>
      <c r="B44" s="105" t="inlineStr">
        <is>
          <t>CHOLAT</t>
        </is>
      </c>
      <c r="C44" s="20" t="inlineStr">
        <is>
          <t>2BS030520</t>
        </is>
      </c>
      <c r="D44" s="109" t="inlineStr">
        <is>
          <t>DURABLE</t>
        </is>
      </c>
      <c r="E44" s="121" t="n">
        <v>2022</v>
      </c>
      <c r="F44" s="121" t="inlineStr">
        <is>
          <t xml:space="preserve">RENDU </t>
        </is>
      </c>
      <c r="G44" s="121" t="n">
        <v>22426</v>
      </c>
      <c r="H44" s="20" t="inlineStr">
        <is>
          <t>DS 336 VA</t>
        </is>
      </c>
      <c r="I44" s="102" t="inlineStr">
        <is>
          <t>EXP-010-2022-144</t>
        </is>
      </c>
      <c r="J44" s="117" t="inlineStr">
        <is>
          <t>2220706</t>
        </is>
      </c>
      <c r="K44" s="100" t="n">
        <v>29.5</v>
      </c>
      <c r="L44" s="100" t="n">
        <v>18.56</v>
      </c>
      <c r="M44" s="20" t="n">
        <v>6.5</v>
      </c>
      <c r="N44" s="121" t="inlineStr">
        <is>
          <t>S2</t>
        </is>
      </c>
      <c r="O44" s="23" t="n">
        <v>701.75</v>
      </c>
      <c r="P44" s="20" t="n">
        <v>0</v>
      </c>
      <c r="Q44" s="23" t="n">
        <v>701.75</v>
      </c>
      <c r="R44" s="23">
        <f>Q44*L44</f>
        <v/>
      </c>
      <c r="S44" s="101">
        <f>13912.75+262.6</f>
        <v/>
      </c>
      <c r="T44" s="23">
        <f>IF(S44=0,R44,R44-S44)</f>
        <v/>
      </c>
      <c r="U44" s="20" t="inlineStr">
        <is>
          <t>FCE-999-2023-47 - 17/01/2023</t>
        </is>
      </c>
      <c r="V44" s="106" t="inlineStr">
        <is>
          <t xml:space="preserve">VIREMENT 30 JOURS </t>
        </is>
      </c>
      <c r="W44" s="107" t="inlineStr">
        <is>
          <t>FL TRANS</t>
        </is>
      </c>
      <c r="X44" s="25" t="n">
        <v>0</v>
      </c>
      <c r="Y44" s="26" t="n">
        <v>0</v>
      </c>
      <c r="Z44" s="25" t="n">
        <v>0</v>
      </c>
      <c r="AA44" s="27" t="n">
        <v>0</v>
      </c>
      <c r="AB44" s="27">
        <f>AA44-Z44</f>
        <v/>
      </c>
      <c r="AC44" s="28" t="n"/>
    </row>
    <row r="45" hidden="1" ht="15" customFormat="1" customHeight="1" s="29">
      <c r="A45" s="104" t="n">
        <v>44936</v>
      </c>
      <c r="B45" s="105" t="inlineStr">
        <is>
          <t>CHOLAT</t>
        </is>
      </c>
      <c r="C45" s="20" t="inlineStr">
        <is>
          <t>2BS030520</t>
        </is>
      </c>
      <c r="D45" s="109" t="inlineStr">
        <is>
          <t>DURABLE</t>
        </is>
      </c>
      <c r="E45" s="121" t="n">
        <v>2022</v>
      </c>
      <c r="F45" s="121" t="inlineStr">
        <is>
          <t xml:space="preserve">RENDU </t>
        </is>
      </c>
      <c r="G45" s="174" t="n">
        <v>22426</v>
      </c>
      <c r="H45" s="20" t="inlineStr">
        <is>
          <t>DS 336 VA</t>
        </is>
      </c>
      <c r="I45" s="102" t="inlineStr">
        <is>
          <t>EXP-010-2022-143</t>
        </is>
      </c>
      <c r="J45" s="117" t="inlineStr">
        <is>
          <t>2220723</t>
        </is>
      </c>
      <c r="K45" s="173" t="n">
        <v>1.04</v>
      </c>
      <c r="L45" s="100" t="n">
        <v>12</v>
      </c>
      <c r="M45" s="20" t="n">
        <v>6.5</v>
      </c>
      <c r="N45" s="121" t="inlineStr">
        <is>
          <t>S2</t>
        </is>
      </c>
      <c r="O45" s="23" t="n">
        <v>661.5</v>
      </c>
      <c r="P45" s="20" t="n">
        <v>0</v>
      </c>
      <c r="Q45" s="23" t="n">
        <v>661.5</v>
      </c>
      <c r="R45" s="23">
        <f>Q45*L45</f>
        <v/>
      </c>
      <c r="S45" s="101">
        <f>7807.94+156.52</f>
        <v/>
      </c>
      <c r="T45" s="23">
        <f>IF(S45=0,R45,R45-S45)</f>
        <v/>
      </c>
      <c r="U45" s="20" t="inlineStr">
        <is>
          <t>FCE-999-2023.110 - 31/01/2023</t>
        </is>
      </c>
      <c r="V45" s="106" t="inlineStr">
        <is>
          <t xml:space="preserve">VIREMENT 30 JOURS </t>
        </is>
      </c>
      <c r="W45" s="107" t="inlineStr">
        <is>
          <t>FL TRANS</t>
        </is>
      </c>
      <c r="X45" s="25" t="n">
        <v>0</v>
      </c>
      <c r="Y45" s="26" t="n">
        <v>0</v>
      </c>
      <c r="Z45" s="25" t="n">
        <v>0</v>
      </c>
      <c r="AA45" s="27" t="n">
        <v>0</v>
      </c>
      <c r="AB45" s="27">
        <f>AA45-Z45</f>
        <v/>
      </c>
      <c r="AC45" s="28" t="n"/>
    </row>
    <row r="46" hidden="1" ht="15" customFormat="1" customHeight="1" s="29">
      <c r="A46" s="104" t="n">
        <v>44936</v>
      </c>
      <c r="B46" s="105" t="inlineStr">
        <is>
          <t xml:space="preserve">CEREVIA / OXYANE </t>
        </is>
      </c>
      <c r="C46" s="20" t="inlineStr">
        <is>
          <t>2BS030535</t>
        </is>
      </c>
      <c r="D46" s="109" t="inlineStr">
        <is>
          <t>DURABLE</t>
        </is>
      </c>
      <c r="E46" s="121" t="n">
        <v>2022</v>
      </c>
      <c r="F46" s="121" t="inlineStr">
        <is>
          <t>RENDU</t>
        </is>
      </c>
      <c r="G46" s="121" t="n">
        <v>22430</v>
      </c>
      <c r="H46" s="20" t="inlineStr">
        <is>
          <t>FG 374 TM</t>
        </is>
      </c>
      <c r="I46" s="102" t="inlineStr">
        <is>
          <t>EXP-84-1229</t>
        </is>
      </c>
      <c r="J46" s="117" t="n">
        <v>2022101541</v>
      </c>
      <c r="K46" s="100" t="n">
        <v>29.58</v>
      </c>
      <c r="L46" s="100" t="n">
        <v>29.58</v>
      </c>
      <c r="M46" s="20" t="n">
        <v>6.5</v>
      </c>
      <c r="N46" s="121" t="inlineStr">
        <is>
          <t>S2</t>
        </is>
      </c>
      <c r="O46" s="23" t="n">
        <v>655</v>
      </c>
      <c r="P46" s="20" t="n">
        <v>0</v>
      </c>
      <c r="Q46" s="23">
        <f>O46+P46</f>
        <v/>
      </c>
      <c r="R46" s="23">
        <f>Q46*L46</f>
        <v/>
      </c>
      <c r="S46" s="101" t="n">
        <v>19374.9</v>
      </c>
      <c r="T46" s="23">
        <f>IF(S46=0,R46,R46-S46)</f>
        <v/>
      </c>
      <c r="U46" s="20" t="inlineStr">
        <is>
          <t>481013 - 12/01/2023</t>
        </is>
      </c>
      <c r="V46" s="106" t="inlineStr">
        <is>
          <t>LCR 15 jours nets date de livraison</t>
        </is>
      </c>
      <c r="W46" s="107" t="inlineStr">
        <is>
          <t>DARDELIN</t>
        </is>
      </c>
      <c r="X46" s="25" t="n">
        <v>0</v>
      </c>
      <c r="Y46" s="26" t="n">
        <v>0</v>
      </c>
      <c r="Z46" s="25" t="n">
        <v>0</v>
      </c>
      <c r="AA46" s="27" t="n">
        <v>0</v>
      </c>
      <c r="AB46" s="27">
        <f>AA46-Z46</f>
        <v/>
      </c>
      <c r="AC46" s="28" t="n"/>
    </row>
    <row r="47" hidden="1" ht="15" customFormat="1" customHeight="1" s="29">
      <c r="A47" s="104" t="n">
        <v>44936</v>
      </c>
      <c r="B47" s="105" t="inlineStr">
        <is>
          <t xml:space="preserve">DROMOISE </t>
        </is>
      </c>
      <c r="C47" s="20" t="inlineStr">
        <is>
          <t>2BS050017</t>
        </is>
      </c>
      <c r="D47" s="109" t="inlineStr">
        <is>
          <t>DURABLE</t>
        </is>
      </c>
      <c r="E47" s="121" t="n">
        <v>2022</v>
      </c>
      <c r="F47" s="121" t="inlineStr">
        <is>
          <t xml:space="preserve">RENDU </t>
        </is>
      </c>
      <c r="G47" s="121" t="n">
        <v>22432</v>
      </c>
      <c r="H47" s="20" t="inlineStr">
        <is>
          <t>GA 202 WK</t>
        </is>
      </c>
      <c r="I47" s="102" t="inlineStr">
        <is>
          <t>2 301 000 174</t>
        </is>
      </c>
      <c r="J47" s="117" t="inlineStr">
        <is>
          <t>2221125</t>
        </is>
      </c>
      <c r="K47" s="100" t="n">
        <v>31.1</v>
      </c>
      <c r="L47" s="100" t="n">
        <v>31.08</v>
      </c>
      <c r="M47" s="20" t="n">
        <v>7.4</v>
      </c>
      <c r="N47" s="121" t="inlineStr">
        <is>
          <t>S1</t>
        </is>
      </c>
      <c r="O47" s="23" t="n">
        <v>634</v>
      </c>
      <c r="P47" s="20" t="n">
        <v>0</v>
      </c>
      <c r="Q47" s="23">
        <f>O47+P47</f>
        <v/>
      </c>
      <c r="R47" s="23">
        <f>Q47*L47</f>
        <v/>
      </c>
      <c r="S47" s="101" t="n">
        <v>19704.72</v>
      </c>
      <c r="T47" s="23">
        <f>IF(S47=0,R47,R47-S47)</f>
        <v/>
      </c>
      <c r="U47" s="20" t="inlineStr">
        <is>
          <t>2301000110 -12/01/2023</t>
        </is>
      </c>
      <c r="V47" s="106" t="inlineStr">
        <is>
          <t>LCR 30 jours nets date de livraison</t>
        </is>
      </c>
      <c r="W47" s="107" t="inlineStr">
        <is>
          <t>DROMOISE</t>
        </is>
      </c>
      <c r="X47" s="25" t="n">
        <v>0</v>
      </c>
      <c r="Y47" s="26" t="n">
        <v>0</v>
      </c>
      <c r="Z47" s="25" t="n">
        <v>0</v>
      </c>
      <c r="AA47" s="27" t="n">
        <v>0</v>
      </c>
      <c r="AB47" s="27">
        <f>AA47-Z47</f>
        <v/>
      </c>
      <c r="AC47" s="28" t="n"/>
    </row>
    <row r="48" hidden="1" ht="15" customFormat="1" customHeight="1" s="29">
      <c r="A48" s="104" t="n">
        <v>44936</v>
      </c>
      <c r="B48" s="105" t="inlineStr">
        <is>
          <t xml:space="preserve">CEREVIA / OXYANE </t>
        </is>
      </c>
      <c r="C48" s="20" t="inlineStr">
        <is>
          <t>2BS030535</t>
        </is>
      </c>
      <c r="D48" s="109" t="inlineStr">
        <is>
          <t>DURABLE</t>
        </is>
      </c>
      <c r="E48" s="121" t="n">
        <v>2022</v>
      </c>
      <c r="F48" s="121" t="inlineStr">
        <is>
          <t>RENDU</t>
        </is>
      </c>
      <c r="G48" s="121" t="n">
        <v>22433</v>
      </c>
      <c r="H48" s="20" t="inlineStr">
        <is>
          <t>EY 335 CW</t>
        </is>
      </c>
      <c r="I48" s="102" t="inlineStr">
        <is>
          <t>EXP-84-1232</t>
        </is>
      </c>
      <c r="J48" s="117" t="n">
        <v>2022101541</v>
      </c>
      <c r="K48" s="100" t="n">
        <v>30.86</v>
      </c>
      <c r="L48" s="100" t="n">
        <v>30.86</v>
      </c>
      <c r="M48" s="20" t="n">
        <v>6.6</v>
      </c>
      <c r="N48" s="121" t="inlineStr">
        <is>
          <t>S3</t>
        </is>
      </c>
      <c r="O48" s="23" t="n">
        <v>655</v>
      </c>
      <c r="P48" s="20" t="n">
        <v>0</v>
      </c>
      <c r="Q48" s="23">
        <f>O48+P48</f>
        <v/>
      </c>
      <c r="R48" s="23">
        <f>Q48*L48</f>
        <v/>
      </c>
      <c r="S48" s="101" t="n">
        <v>20213.3</v>
      </c>
      <c r="T48" s="23">
        <f>IF(S48=0,R48,R48-S48)</f>
        <v/>
      </c>
      <c r="U48" s="20" t="inlineStr">
        <is>
          <t>481013 - 12/01/2023</t>
        </is>
      </c>
      <c r="V48" s="106" t="inlineStr">
        <is>
          <t>LCR 15 jours nets date de livraison</t>
        </is>
      </c>
      <c r="W48" s="107" t="inlineStr">
        <is>
          <t>TRAS</t>
        </is>
      </c>
      <c r="X48" s="25" t="n">
        <v>0</v>
      </c>
      <c r="Y48" s="26" t="n">
        <v>0</v>
      </c>
      <c r="Z48" s="25" t="n">
        <v>0</v>
      </c>
      <c r="AA48" s="27" t="n">
        <v>0</v>
      </c>
      <c r="AB48" s="27">
        <f>AA48-Z48</f>
        <v/>
      </c>
      <c r="AC48" s="28" t="n"/>
    </row>
    <row r="49" hidden="1" ht="15" customFormat="1" customHeight="1" s="29">
      <c r="A49" s="104" t="n">
        <v>44936</v>
      </c>
      <c r="B49" s="105" t="inlineStr">
        <is>
          <t xml:space="preserve">SOUCHARD </t>
        </is>
      </c>
      <c r="C49" s="20" t="inlineStr">
        <is>
          <t>2BS050026</t>
        </is>
      </c>
      <c r="D49" s="108" t="inlineStr">
        <is>
          <t>NON DURABLE</t>
        </is>
      </c>
      <c r="E49" s="121" t="n">
        <v>2022</v>
      </c>
      <c r="F49" s="121" t="inlineStr">
        <is>
          <t xml:space="preserve">RENDU </t>
        </is>
      </c>
      <c r="G49" s="121" t="n">
        <v>22434</v>
      </c>
      <c r="H49" s="20" t="inlineStr">
        <is>
          <t>DD 840 QP</t>
        </is>
      </c>
      <c r="I49" s="102" t="inlineStr">
        <is>
          <t>0542</t>
        </is>
      </c>
      <c r="J49" s="117" t="n">
        <v>2220734</v>
      </c>
      <c r="K49" s="100" t="n">
        <v>31.72</v>
      </c>
      <c r="L49" s="100" t="n">
        <v>31.7</v>
      </c>
      <c r="M49" s="20" t="n">
        <v>6.1</v>
      </c>
      <c r="N49" s="121" t="inlineStr">
        <is>
          <t>S3</t>
        </is>
      </c>
      <c r="O49" s="23" t="n">
        <v>707.25</v>
      </c>
      <c r="P49" s="20" t="n">
        <v>0</v>
      </c>
      <c r="Q49" s="23">
        <f>O49+P49</f>
        <v/>
      </c>
      <c r="R49" s="23">
        <f>Q49*L49</f>
        <v/>
      </c>
      <c r="S49" s="101" t="n">
        <v>22419.83</v>
      </c>
      <c r="T49" s="23">
        <f>IF(S49=0,R49,R49-S49)</f>
        <v/>
      </c>
      <c r="U49" s="20" t="inlineStr">
        <is>
          <t>0175 - 10/01/2023</t>
        </is>
      </c>
      <c r="V49" s="106" t="inlineStr">
        <is>
          <t>LCR 15 jours nets date de livraison</t>
        </is>
      </c>
      <c r="W49" s="107" t="inlineStr">
        <is>
          <t xml:space="preserve">SOUCHARD </t>
        </is>
      </c>
      <c r="X49" s="25" t="n">
        <v>0</v>
      </c>
      <c r="Y49" s="26" t="n">
        <v>0</v>
      </c>
      <c r="Z49" s="25" t="n">
        <v>0</v>
      </c>
      <c r="AA49" s="27" t="n">
        <v>0</v>
      </c>
      <c r="AB49" s="27">
        <f>Z49-AA49</f>
        <v/>
      </c>
      <c r="AC49" s="28" t="n"/>
    </row>
    <row r="50" hidden="1" ht="15" customFormat="1" customHeight="1" s="29">
      <c r="A50" s="104" t="n">
        <v>44936</v>
      </c>
      <c r="B50" s="105" t="inlineStr">
        <is>
          <t xml:space="preserve">DROMOISE </t>
        </is>
      </c>
      <c r="C50" s="20" t="inlineStr">
        <is>
          <t>2BS050017</t>
        </is>
      </c>
      <c r="D50" s="109" t="inlineStr">
        <is>
          <t>DURABLE</t>
        </is>
      </c>
      <c r="E50" s="121" t="n">
        <v>2022</v>
      </c>
      <c r="F50" s="121" t="inlineStr">
        <is>
          <t xml:space="preserve">RENDU </t>
        </is>
      </c>
      <c r="G50" s="121" t="n">
        <v>22435</v>
      </c>
      <c r="H50" s="20" t="inlineStr">
        <is>
          <t>GA 202 WK</t>
        </is>
      </c>
      <c r="I50" s="102" t="inlineStr">
        <is>
          <t>2 301 000 181</t>
        </is>
      </c>
      <c r="J50" s="117" t="inlineStr">
        <is>
          <t>2221125</t>
        </is>
      </c>
      <c r="K50" s="100" t="n">
        <v>29.78</v>
      </c>
      <c r="L50" s="100" t="n">
        <v>29.76</v>
      </c>
      <c r="M50" s="20" t="n">
        <v>7.3</v>
      </c>
      <c r="N50" s="121" t="inlineStr">
        <is>
          <t>S3</t>
        </is>
      </c>
      <c r="O50" s="23" t="n">
        <v>634</v>
      </c>
      <c r="P50" s="20" t="n">
        <v>0</v>
      </c>
      <c r="Q50" s="23">
        <f>O50+P50</f>
        <v/>
      </c>
      <c r="R50" s="23">
        <f>Q50*L50</f>
        <v/>
      </c>
      <c r="S50" s="101" t="n">
        <v>18867.84</v>
      </c>
      <c r="T50" s="23">
        <f>IF(S50=0,R50,R50-S50)</f>
        <v/>
      </c>
      <c r="U50" s="20" t="inlineStr">
        <is>
          <t>2301000110 -12/01/2023</t>
        </is>
      </c>
      <c r="V50" s="106" t="inlineStr">
        <is>
          <t>LCR 30 jours nets date de livraison</t>
        </is>
      </c>
      <c r="W50" s="107" t="inlineStr">
        <is>
          <t>DROMOISE</t>
        </is>
      </c>
      <c r="X50" s="25" t="n">
        <v>0</v>
      </c>
      <c r="Y50" s="26" t="n">
        <v>0</v>
      </c>
      <c r="Z50" s="25" t="n">
        <v>0</v>
      </c>
      <c r="AA50" s="27" t="n">
        <v>0</v>
      </c>
      <c r="AB50" s="27">
        <f>AA50-Z50</f>
        <v/>
      </c>
      <c r="AC50" s="28" t="n"/>
    </row>
    <row r="51" hidden="1" ht="15" customFormat="1" customHeight="1" s="29">
      <c r="A51" s="104" t="n">
        <v>44937</v>
      </c>
      <c r="B51" s="105" t="inlineStr">
        <is>
          <t>CHOLAT</t>
        </is>
      </c>
      <c r="C51" s="20" t="inlineStr">
        <is>
          <t>2BS030520</t>
        </is>
      </c>
      <c r="D51" s="109" t="inlineStr">
        <is>
          <t>DURABLE</t>
        </is>
      </c>
      <c r="E51" s="121" t="n">
        <v>2022</v>
      </c>
      <c r="F51" s="121" t="inlineStr">
        <is>
          <t xml:space="preserve">RENDU </t>
        </is>
      </c>
      <c r="G51" s="121" t="n">
        <v>22438</v>
      </c>
      <c r="H51" s="20" t="inlineStr">
        <is>
          <t>DS 336 VA</t>
        </is>
      </c>
      <c r="I51" s="102" t="inlineStr">
        <is>
          <t>EXP-010-2022-145</t>
        </is>
      </c>
      <c r="J51" s="117" t="inlineStr">
        <is>
          <t>2220723</t>
        </is>
      </c>
      <c r="K51" s="100" t="n">
        <v>30.42</v>
      </c>
      <c r="L51" s="100" t="n">
        <v>30.44</v>
      </c>
      <c r="M51" s="20" t="n">
        <v>6.5</v>
      </c>
      <c r="N51" s="121" t="inlineStr">
        <is>
          <t>S2</t>
        </is>
      </c>
      <c r="O51" s="23" t="n">
        <v>661.5</v>
      </c>
      <c r="P51" s="20" t="n">
        <v>0</v>
      </c>
      <c r="Q51" s="23" t="n">
        <v>661.5</v>
      </c>
      <c r="R51" s="23">
        <f>Q51*L51</f>
        <v/>
      </c>
      <c r="S51" s="101">
        <f>19727.37+395.46</f>
        <v/>
      </c>
      <c r="T51" s="23">
        <f>IF(S51=0,R51,R51-S51)</f>
        <v/>
      </c>
      <c r="U51" s="20" t="inlineStr">
        <is>
          <t>FCE-999-2023.110 - 31/01/2023</t>
        </is>
      </c>
      <c r="V51" s="106" t="inlineStr">
        <is>
          <t xml:space="preserve">VIREMENT 30 JOURS </t>
        </is>
      </c>
      <c r="W51" s="107" t="inlineStr">
        <is>
          <t>FL TRANS</t>
        </is>
      </c>
      <c r="X51" s="25" t="n">
        <v>0</v>
      </c>
      <c r="Y51" s="26" t="n">
        <v>0</v>
      </c>
      <c r="Z51" s="25" t="n">
        <v>0</v>
      </c>
      <c r="AA51" s="27" t="n">
        <v>0</v>
      </c>
      <c r="AB51" s="27">
        <f>AA51-Z51</f>
        <v/>
      </c>
      <c r="AC51" s="28" t="n"/>
    </row>
    <row r="52" hidden="1" ht="15" customFormat="1" customHeight="1" s="29">
      <c r="A52" s="104" t="n">
        <v>44937</v>
      </c>
      <c r="B52" s="105" t="inlineStr">
        <is>
          <t xml:space="preserve">CEREVIA / OXYANE </t>
        </is>
      </c>
      <c r="C52" s="20" t="inlineStr">
        <is>
          <t>2BS030535</t>
        </is>
      </c>
      <c r="D52" s="109" t="inlineStr">
        <is>
          <t>DURABLE</t>
        </is>
      </c>
      <c r="E52" s="121" t="n">
        <v>2022</v>
      </c>
      <c r="F52" s="121" t="inlineStr">
        <is>
          <t>RENDU</t>
        </is>
      </c>
      <c r="G52" s="121" t="n">
        <v>22441</v>
      </c>
      <c r="H52" s="20" t="inlineStr">
        <is>
          <t>DG 919 HW</t>
        </is>
      </c>
      <c r="I52" s="102" t="inlineStr">
        <is>
          <t>EXP-84-1234</t>
        </is>
      </c>
      <c r="J52" s="117" t="n">
        <v>2022101541</v>
      </c>
      <c r="K52" s="100" t="n">
        <v>28.82</v>
      </c>
      <c r="L52" s="100" t="n">
        <v>29.82</v>
      </c>
      <c r="M52" s="20" t="n">
        <v>6.6</v>
      </c>
      <c r="N52" s="121" t="inlineStr">
        <is>
          <t>S3</t>
        </is>
      </c>
      <c r="O52" s="23" t="n">
        <v>655</v>
      </c>
      <c r="P52" s="20" t="n">
        <v>0</v>
      </c>
      <c r="Q52" s="23">
        <f>O52+P52</f>
        <v/>
      </c>
      <c r="R52" s="23">
        <f>Q52*L52</f>
        <v/>
      </c>
      <c r="S52" s="101" t="n">
        <v>19532.1</v>
      </c>
      <c r="T52" s="23">
        <f>IF(S52=0,R52,R52-S52)</f>
        <v/>
      </c>
      <c r="U52" s="20" t="inlineStr">
        <is>
          <t>481208 - 17/01/2023</t>
        </is>
      </c>
      <c r="V52" s="106" t="inlineStr">
        <is>
          <t>LCR 15 jours nets date de livraison</t>
        </is>
      </c>
      <c r="W52" s="107" t="inlineStr">
        <is>
          <t>DARDELIN</t>
        </is>
      </c>
      <c r="X52" s="25" t="n">
        <v>0</v>
      </c>
      <c r="Y52" s="26" t="n">
        <v>0</v>
      </c>
      <c r="Z52" s="25" t="n">
        <v>0</v>
      </c>
      <c r="AA52" s="27" t="n">
        <v>0</v>
      </c>
      <c r="AB52" s="27">
        <f>AA52-Z52</f>
        <v/>
      </c>
      <c r="AC52" s="28" t="n"/>
    </row>
    <row r="53" hidden="1" ht="15" customFormat="1" customHeight="1" s="29">
      <c r="A53" s="104" t="n">
        <v>44937</v>
      </c>
      <c r="B53" s="105" t="inlineStr">
        <is>
          <t xml:space="preserve">CEREVIA / OXYANE </t>
        </is>
      </c>
      <c r="C53" s="20" t="inlineStr">
        <is>
          <t>2BS030535</t>
        </is>
      </c>
      <c r="D53" s="109" t="inlineStr">
        <is>
          <t>DURABLE</t>
        </is>
      </c>
      <c r="E53" s="121" t="n">
        <v>2022</v>
      </c>
      <c r="F53" s="121" t="inlineStr">
        <is>
          <t>RENDU</t>
        </is>
      </c>
      <c r="G53" s="121" t="n">
        <v>22444</v>
      </c>
      <c r="H53" s="20" t="inlineStr">
        <is>
          <t>FK 753 NK</t>
        </is>
      </c>
      <c r="I53" s="102" t="inlineStr">
        <is>
          <t>EXP-84-1236</t>
        </is>
      </c>
      <c r="J53" s="117" t="n">
        <v>2022101541</v>
      </c>
      <c r="K53" s="100" t="n">
        <v>29.36</v>
      </c>
      <c r="L53" s="100" t="n">
        <v>29.34</v>
      </c>
      <c r="M53" s="20" t="n">
        <v>6.6</v>
      </c>
      <c r="N53" s="121" t="inlineStr">
        <is>
          <t>S3</t>
        </is>
      </c>
      <c r="O53" s="23" t="n">
        <v>655</v>
      </c>
      <c r="P53" s="20" t="n">
        <v>0</v>
      </c>
      <c r="Q53" s="23">
        <f>O53+P53</f>
        <v/>
      </c>
      <c r="R53" s="23">
        <f>Q53*L53</f>
        <v/>
      </c>
      <c r="S53" s="101" t="n">
        <v>19217.7</v>
      </c>
      <c r="T53" s="23">
        <f>IF(S53=0,R53,R53-S53)</f>
        <v/>
      </c>
      <c r="U53" s="20" t="inlineStr">
        <is>
          <t>481208 - 17/01/2023</t>
        </is>
      </c>
      <c r="V53" s="106" t="inlineStr">
        <is>
          <t>LCR 15 jours nets date de livraison</t>
        </is>
      </c>
      <c r="W53" s="107" t="inlineStr">
        <is>
          <t>TRANSAL</t>
        </is>
      </c>
      <c r="X53" s="25" t="n">
        <v>0</v>
      </c>
      <c r="Y53" s="26" t="n">
        <v>0</v>
      </c>
      <c r="Z53" s="25" t="n">
        <v>0</v>
      </c>
      <c r="AA53" s="27" t="n">
        <v>0</v>
      </c>
      <c r="AB53" s="27">
        <f>AA53-Z53</f>
        <v/>
      </c>
      <c r="AC53" s="28" t="n"/>
    </row>
    <row r="54" hidden="1" ht="15" customFormat="1" customHeight="1" s="29">
      <c r="A54" s="104" t="n">
        <v>44937</v>
      </c>
      <c r="B54" s="105" t="inlineStr">
        <is>
          <t xml:space="preserve">DROMOISE </t>
        </is>
      </c>
      <c r="C54" s="20" t="inlineStr">
        <is>
          <t>2BS050017</t>
        </is>
      </c>
      <c r="D54" s="109" t="inlineStr">
        <is>
          <t>DURABLE</t>
        </is>
      </c>
      <c r="E54" s="121" t="n">
        <v>2022</v>
      </c>
      <c r="F54" s="121" t="inlineStr">
        <is>
          <t xml:space="preserve">RENDU </t>
        </is>
      </c>
      <c r="G54" s="121" t="n">
        <v>22446</v>
      </c>
      <c r="H54" s="20" t="inlineStr">
        <is>
          <t>GA 202 WK</t>
        </is>
      </c>
      <c r="I54" s="102" t="inlineStr">
        <is>
          <t>2 301 000 216</t>
        </is>
      </c>
      <c r="J54" s="117" t="inlineStr">
        <is>
          <t>2221125</t>
        </is>
      </c>
      <c r="K54" s="100" t="n">
        <v>21.02</v>
      </c>
      <c r="L54" s="100" t="n">
        <v>21</v>
      </c>
      <c r="M54" s="20" t="n">
        <v>7.3</v>
      </c>
      <c r="N54" s="121" t="inlineStr">
        <is>
          <t>S3</t>
        </is>
      </c>
      <c r="O54" s="23" t="n">
        <v>634</v>
      </c>
      <c r="P54" s="20" t="n">
        <v>0</v>
      </c>
      <c r="Q54" s="23">
        <f>O54+P54</f>
        <v/>
      </c>
      <c r="R54" s="23">
        <f>Q54*L54</f>
        <v/>
      </c>
      <c r="S54" s="101" t="n">
        <v>13314</v>
      </c>
      <c r="T54" s="23">
        <f>IF(S54=0,R54,R54-S54)</f>
        <v/>
      </c>
      <c r="U54" s="20" t="inlineStr">
        <is>
          <t>2301000111 -12/01/2023</t>
        </is>
      </c>
      <c r="V54" s="106" t="inlineStr">
        <is>
          <t>LCR 30 jours nets date de livraison</t>
        </is>
      </c>
      <c r="W54" s="107" t="inlineStr">
        <is>
          <t>DROMOISE</t>
        </is>
      </c>
      <c r="X54" s="25" t="n">
        <v>0</v>
      </c>
      <c r="Y54" s="26" t="n">
        <v>0</v>
      </c>
      <c r="Z54" s="25" t="n">
        <v>0</v>
      </c>
      <c r="AA54" s="27" t="n">
        <v>0</v>
      </c>
      <c r="AB54" s="27">
        <f>AA54-Z54</f>
        <v/>
      </c>
      <c r="AC54" s="28" t="n"/>
    </row>
    <row r="55" hidden="1" ht="15" customFormat="1" customHeight="1" s="29">
      <c r="A55" s="312" t="n">
        <v>44937</v>
      </c>
      <c r="B55" s="22" t="inlineStr">
        <is>
          <t xml:space="preserve">LIMAGRAIN </t>
        </is>
      </c>
      <c r="C55" s="20" t="inlineStr">
        <is>
          <t>2BS050005</t>
        </is>
      </c>
      <c r="D55" s="108" t="inlineStr">
        <is>
          <t>NON DURABLE</t>
        </is>
      </c>
      <c r="E55" s="10" t="n">
        <v>2022</v>
      </c>
      <c r="F55" s="11" t="inlineStr">
        <is>
          <t>DEPART ENNEZAT</t>
        </is>
      </c>
      <c r="G55" s="121" t="n">
        <v>22447</v>
      </c>
      <c r="H55" s="20" t="inlineStr">
        <is>
          <t>ED 166 WD</t>
        </is>
      </c>
      <c r="I55" s="102" t="inlineStr">
        <is>
          <t>00202</t>
        </is>
      </c>
      <c r="J55" s="117" t="inlineStr">
        <is>
          <t>121203/122209</t>
        </is>
      </c>
      <c r="K55" s="297" t="n">
        <v>28.88</v>
      </c>
      <c r="L55" s="100" t="n">
        <v>28.9</v>
      </c>
      <c r="M55" s="20" t="n">
        <v>6.1</v>
      </c>
      <c r="N55" s="121" t="inlineStr">
        <is>
          <t>S1</t>
        </is>
      </c>
      <c r="O55" s="21" t="n">
        <v>670</v>
      </c>
      <c r="P55" s="22" t="n">
        <v>0</v>
      </c>
      <c r="Q55" s="21">
        <f>O55+P55</f>
        <v/>
      </c>
      <c r="R55" s="23">
        <f>K55*O55+P55</f>
        <v/>
      </c>
      <c r="S55" s="101" t="n">
        <v>19349.6</v>
      </c>
      <c r="T55" s="23">
        <f>IF(S55=0,R55,R55-S55)</f>
        <v/>
      </c>
      <c r="U55" s="22" t="inlineStr">
        <is>
          <t>90448 -18/01/2023</t>
        </is>
      </c>
      <c r="V55" s="13" t="inlineStr">
        <is>
          <t xml:space="preserve">VIREMENT 30 JOURS </t>
        </is>
      </c>
      <c r="W55" s="14" t="inlineStr">
        <is>
          <t>BRULAS</t>
        </is>
      </c>
      <c r="X55" s="25" t="n">
        <v>18</v>
      </c>
      <c r="Y55" s="26" t="n">
        <v>0</v>
      </c>
      <c r="Z55" s="25">
        <f>L55*X55</f>
        <v/>
      </c>
      <c r="AA55" s="27" t="n">
        <v>520.2</v>
      </c>
      <c r="AB55" s="27">
        <f>AA55-Z55</f>
        <v/>
      </c>
      <c r="AC55" s="28" t="inlineStr">
        <is>
          <t>2301-239 - 31/01/2023</t>
        </is>
      </c>
    </row>
    <row r="56" hidden="1" ht="15" customFormat="1" customHeight="1" s="29">
      <c r="A56" s="312" t="n">
        <v>44937</v>
      </c>
      <c r="B56" s="22" t="inlineStr">
        <is>
          <t xml:space="preserve">DROMOISE </t>
        </is>
      </c>
      <c r="C56" s="20" t="inlineStr">
        <is>
          <t>2BS050017</t>
        </is>
      </c>
      <c r="D56" s="109" t="inlineStr">
        <is>
          <t>DURABLE</t>
        </is>
      </c>
      <c r="E56" s="10" t="n">
        <v>2022</v>
      </c>
      <c r="F56" s="11" t="inlineStr">
        <is>
          <t xml:space="preserve">RENDU </t>
        </is>
      </c>
      <c r="G56" s="121" t="n">
        <v>22449</v>
      </c>
      <c r="H56" s="20" t="inlineStr">
        <is>
          <t>GA 202 WK</t>
        </is>
      </c>
      <c r="I56" s="102" t="inlineStr">
        <is>
          <t>2 301 000 223</t>
        </is>
      </c>
      <c r="J56" s="117" t="inlineStr">
        <is>
          <t>2221125</t>
        </is>
      </c>
      <c r="K56" s="100" t="n">
        <v>29.26</v>
      </c>
      <c r="L56" s="100" t="n">
        <v>29.28</v>
      </c>
      <c r="M56" s="20" t="n">
        <v>7.3</v>
      </c>
      <c r="N56" s="121" t="inlineStr">
        <is>
          <t>S3</t>
        </is>
      </c>
      <c r="O56" s="21" t="n">
        <v>634</v>
      </c>
      <c r="P56" s="22" t="n">
        <v>0</v>
      </c>
      <c r="Q56" s="21">
        <f>O56+P56</f>
        <v/>
      </c>
      <c r="R56" s="23">
        <f>Q56*L56</f>
        <v/>
      </c>
      <c r="S56" s="101" t="n">
        <v>18563.52</v>
      </c>
      <c r="T56" s="23">
        <f>IF(S56=0,R56,R56-S56)</f>
        <v/>
      </c>
      <c r="U56" s="20" t="inlineStr">
        <is>
          <t>2301000111 -12/01/2023</t>
        </is>
      </c>
      <c r="V56" s="13" t="inlineStr">
        <is>
          <t>LCR 30 jours nets date de livraison</t>
        </is>
      </c>
      <c r="W56" s="14" t="inlineStr">
        <is>
          <t>DROMOISE</t>
        </is>
      </c>
      <c r="X56" s="25" t="n">
        <v>0</v>
      </c>
      <c r="Y56" s="26" t="n">
        <v>0</v>
      </c>
      <c r="Z56" s="25" t="n">
        <v>0</v>
      </c>
      <c r="AA56" s="27" t="n">
        <v>0</v>
      </c>
      <c r="AB56" s="27">
        <f>AA56-Z56</f>
        <v/>
      </c>
      <c r="AC56" s="28" t="n"/>
    </row>
    <row r="57" hidden="1" ht="15" customFormat="1" customHeight="1" s="29">
      <c r="A57" s="312" t="n">
        <v>44937</v>
      </c>
      <c r="B57" s="22" t="inlineStr">
        <is>
          <t xml:space="preserve">LIMAGRAIN </t>
        </is>
      </c>
      <c r="C57" s="20" t="inlineStr">
        <is>
          <t>2BS050005</t>
        </is>
      </c>
      <c r="D57" s="108" t="inlineStr">
        <is>
          <t>NON DURABLE</t>
        </is>
      </c>
      <c r="E57" s="10" t="n">
        <v>2022</v>
      </c>
      <c r="F57" s="11" t="inlineStr">
        <is>
          <t>DEPART ENNEZAT</t>
        </is>
      </c>
      <c r="G57" s="121" t="n">
        <v>22451</v>
      </c>
      <c r="H57" s="20" t="inlineStr">
        <is>
          <t>DM 284 TF</t>
        </is>
      </c>
      <c r="I57" s="102" t="inlineStr">
        <is>
          <t>161385</t>
        </is>
      </c>
      <c r="J57" s="117" t="inlineStr">
        <is>
          <t>121203/122209</t>
        </is>
      </c>
      <c r="K57" s="297" t="n">
        <v>29.64</v>
      </c>
      <c r="L57" s="100" t="n">
        <v>29.56</v>
      </c>
      <c r="M57" s="20" t="n">
        <v>6.1</v>
      </c>
      <c r="N57" s="121" t="inlineStr">
        <is>
          <t>S1</t>
        </is>
      </c>
      <c r="O57" s="21" t="n">
        <v>670</v>
      </c>
      <c r="P57" s="22" t="n">
        <v>0</v>
      </c>
      <c r="Q57" s="21">
        <f>O57+P57</f>
        <v/>
      </c>
      <c r="R57" s="23">
        <f>K57*O57+P57</f>
        <v/>
      </c>
      <c r="S57" s="101" t="n">
        <v>19858.8</v>
      </c>
      <c r="T57" s="23">
        <f>IF(S57=0,R57,R57-S57)</f>
        <v/>
      </c>
      <c r="U57" s="22" t="inlineStr">
        <is>
          <t>90448 -18/01/2023</t>
        </is>
      </c>
      <c r="V57" s="13" t="inlineStr">
        <is>
          <t xml:space="preserve">VIREMENT 30 JOURS </t>
        </is>
      </c>
      <c r="W57" s="14" t="inlineStr">
        <is>
          <t>TCG</t>
        </is>
      </c>
      <c r="X57" s="25" t="n">
        <v>14.5</v>
      </c>
      <c r="Y57" s="26" t="n">
        <v>0</v>
      </c>
      <c r="Z57" s="25">
        <f>X57*L57</f>
        <v/>
      </c>
      <c r="AA57" s="27">
        <f>X57*L57</f>
        <v/>
      </c>
      <c r="AB57" s="27">
        <f>Z57-AA57</f>
        <v/>
      </c>
      <c r="AC57" s="28" t="inlineStr">
        <is>
          <t>FA1901860</t>
        </is>
      </c>
    </row>
    <row r="58" hidden="1" ht="15" customFormat="1" customHeight="1" s="29">
      <c r="A58" s="104" t="n">
        <v>44938</v>
      </c>
      <c r="B58" s="105" t="inlineStr">
        <is>
          <t>CHOLAT</t>
        </is>
      </c>
      <c r="C58" s="20" t="inlineStr">
        <is>
          <t>2BS030520</t>
        </is>
      </c>
      <c r="D58" s="109" t="inlineStr">
        <is>
          <t>DURABLE</t>
        </is>
      </c>
      <c r="E58" s="121" t="n">
        <v>2022</v>
      </c>
      <c r="F58" s="121" t="inlineStr">
        <is>
          <t xml:space="preserve">RENDU </t>
        </is>
      </c>
      <c r="G58" s="121" t="n">
        <v>22454</v>
      </c>
      <c r="H58" s="20" t="inlineStr">
        <is>
          <t>DS 336 VA</t>
        </is>
      </c>
      <c r="I58" s="102" t="inlineStr">
        <is>
          <t>EXP-010-2022-148</t>
        </is>
      </c>
      <c r="J58" s="117" t="inlineStr">
        <is>
          <t>2220723</t>
        </is>
      </c>
      <c r="K58" s="100" t="n">
        <v>30.94</v>
      </c>
      <c r="L58" s="100" t="n">
        <v>30.96</v>
      </c>
      <c r="M58" s="20" t="n">
        <v>7.1</v>
      </c>
      <c r="N58" s="121" t="inlineStr">
        <is>
          <t>S1</t>
        </is>
      </c>
      <c r="O58" s="23" t="n">
        <v>661.5</v>
      </c>
      <c r="P58" s="20" t="n">
        <v>0</v>
      </c>
      <c r="Q58" s="23" t="n">
        <v>661.5</v>
      </c>
      <c r="R58" s="23">
        <f>Q58*L58</f>
        <v/>
      </c>
      <c r="S58" s="101">
        <f>20064.59+402.22</f>
        <v/>
      </c>
      <c r="T58" s="23">
        <f>IF(S58=0,R58,R58-S58)</f>
        <v/>
      </c>
      <c r="U58" s="20" t="inlineStr">
        <is>
          <t>FCE-999-2023.110 - 31/01/2023</t>
        </is>
      </c>
      <c r="V58" s="106" t="inlineStr">
        <is>
          <t xml:space="preserve">VIREMENT 30 JOURS </t>
        </is>
      </c>
      <c r="W58" s="107" t="inlineStr">
        <is>
          <t>FL TRANS</t>
        </is>
      </c>
      <c r="X58" s="25" t="n">
        <v>0</v>
      </c>
      <c r="Y58" s="26" t="n">
        <v>0</v>
      </c>
      <c r="Z58" s="25" t="n">
        <v>0</v>
      </c>
      <c r="AA58" s="27" t="n">
        <v>0</v>
      </c>
      <c r="AB58" s="27">
        <f>AA58-Z58</f>
        <v/>
      </c>
      <c r="AC58" s="28" t="n"/>
    </row>
    <row r="59" hidden="1" ht="15" customFormat="1" customHeight="1" s="29">
      <c r="A59" s="104" t="n">
        <v>44938</v>
      </c>
      <c r="B59" s="105" t="inlineStr">
        <is>
          <t xml:space="preserve">LIMAGRAIN </t>
        </is>
      </c>
      <c r="C59" s="20" t="inlineStr">
        <is>
          <t>2BS050005</t>
        </is>
      </c>
      <c r="D59" s="109" t="inlineStr">
        <is>
          <t>DURABLE</t>
        </is>
      </c>
      <c r="E59" s="121" t="n">
        <v>2022</v>
      </c>
      <c r="F59" s="121" t="inlineStr">
        <is>
          <t>DEPART ENNEZAT</t>
        </is>
      </c>
      <c r="G59" s="121" t="n">
        <v>22456</v>
      </c>
      <c r="H59" s="20" t="inlineStr">
        <is>
          <t>DL 071 EM</t>
        </is>
      </c>
      <c r="I59" s="102" t="inlineStr">
        <is>
          <t>161418</t>
        </is>
      </c>
      <c r="J59" s="117" t="inlineStr">
        <is>
          <t>121260/122214</t>
        </is>
      </c>
      <c r="K59" s="100" t="n">
        <v>28.48</v>
      </c>
      <c r="L59" s="100" t="n">
        <v>28.48</v>
      </c>
      <c r="M59" s="20" t="n">
        <v>6.3</v>
      </c>
      <c r="N59" s="121" t="inlineStr">
        <is>
          <t>S1</t>
        </is>
      </c>
      <c r="O59" s="23" t="n">
        <v>613</v>
      </c>
      <c r="P59" s="20" t="n">
        <v>0</v>
      </c>
      <c r="Q59" s="23">
        <f>O59+P59</f>
        <v/>
      </c>
      <c r="R59" s="23">
        <f>K59*O59+P59</f>
        <v/>
      </c>
      <c r="S59" s="101" t="n">
        <v>17458.24</v>
      </c>
      <c r="T59" s="23">
        <f>IF(S59=0,R59,R59-S59)</f>
        <v/>
      </c>
      <c r="U59" s="22" t="inlineStr">
        <is>
          <t>90449 -18/01/2023</t>
        </is>
      </c>
      <c r="V59" s="106" t="inlineStr">
        <is>
          <t xml:space="preserve">VIREMENT 30 JOURS </t>
        </is>
      </c>
      <c r="W59" s="107" t="inlineStr">
        <is>
          <t>BRULAS</t>
        </is>
      </c>
      <c r="X59" s="25" t="n">
        <v>18</v>
      </c>
      <c r="Y59" s="26" t="n">
        <v>0</v>
      </c>
      <c r="Z59" s="25">
        <f>L59*X59</f>
        <v/>
      </c>
      <c r="AA59" s="27" t="n">
        <v>512.64</v>
      </c>
      <c r="AB59" s="27">
        <f>AA59-Z59</f>
        <v/>
      </c>
      <c r="AC59" s="28" t="inlineStr">
        <is>
          <t>2301-239 - 31/01/2023</t>
        </is>
      </c>
    </row>
    <row r="60" hidden="1" ht="15" customFormat="1" customHeight="1" s="29">
      <c r="A60" s="104" t="n">
        <v>44938</v>
      </c>
      <c r="B60" s="105" t="inlineStr">
        <is>
          <t>CHOLAT</t>
        </is>
      </c>
      <c r="C60" s="20" t="inlineStr">
        <is>
          <t>2BS030520</t>
        </is>
      </c>
      <c r="D60" s="109" t="inlineStr">
        <is>
          <t>DURABLE</t>
        </is>
      </c>
      <c r="E60" s="121" t="n">
        <v>2022</v>
      </c>
      <c r="F60" s="121" t="inlineStr">
        <is>
          <t xml:space="preserve">RENDU </t>
        </is>
      </c>
      <c r="G60" s="121" t="n">
        <v>22459</v>
      </c>
      <c r="H60" s="20" t="inlineStr">
        <is>
          <t>DS 336 VA</t>
        </is>
      </c>
      <c r="I60" s="102" t="inlineStr">
        <is>
          <t>EXP-010-2022-149</t>
        </is>
      </c>
      <c r="J60" s="117" t="inlineStr">
        <is>
          <t>120913</t>
        </is>
      </c>
      <c r="K60" s="100">
        <f>10.16+20.2</f>
        <v/>
      </c>
      <c r="L60" s="100" t="n">
        <v>30.44</v>
      </c>
      <c r="M60" s="20" t="n">
        <v>7.1</v>
      </c>
      <c r="N60" s="121" t="inlineStr">
        <is>
          <t>S3</t>
        </is>
      </c>
      <c r="O60" s="23" t="n">
        <v>670</v>
      </c>
      <c r="P60" s="20" t="n">
        <v>0</v>
      </c>
      <c r="Q60" s="23">
        <f>O60+P60</f>
        <v/>
      </c>
      <c r="R60" s="23">
        <f>Q60*L60</f>
        <v/>
      </c>
      <c r="S60" s="101">
        <f>20169.9+399.1</f>
        <v/>
      </c>
      <c r="T60" s="23">
        <f>IF(S60=0,R60,R60-S60)</f>
        <v/>
      </c>
      <c r="U60" s="20" t="inlineStr">
        <is>
          <t>FCE-999-2023-109 - 31/01/2023</t>
        </is>
      </c>
      <c r="V60" s="106" t="inlineStr">
        <is>
          <t xml:space="preserve">VIREMENT 30 JOURS </t>
        </is>
      </c>
      <c r="W60" s="107" t="inlineStr">
        <is>
          <t>FL TRANS</t>
        </is>
      </c>
      <c r="X60" s="25" t="n">
        <v>0</v>
      </c>
      <c r="Y60" s="26" t="n">
        <v>0</v>
      </c>
      <c r="Z60" s="25" t="n">
        <v>0</v>
      </c>
      <c r="AA60" s="27" t="n">
        <v>0</v>
      </c>
      <c r="AB60" s="27">
        <f>AA60-Z60</f>
        <v/>
      </c>
      <c r="AC60" s="28" t="n"/>
    </row>
    <row r="61" hidden="1" ht="15" customFormat="1" customHeight="1" s="29">
      <c r="A61" s="104" t="n">
        <v>44938</v>
      </c>
      <c r="B61" s="105" t="inlineStr">
        <is>
          <t xml:space="preserve">CEREVIA / OXYANE </t>
        </is>
      </c>
      <c r="C61" s="20" t="inlineStr">
        <is>
          <t>2BS030535</t>
        </is>
      </c>
      <c r="D61" s="109" t="inlineStr">
        <is>
          <t>DURABLE</t>
        </is>
      </c>
      <c r="E61" s="121" t="n">
        <v>2022</v>
      </c>
      <c r="F61" s="121" t="inlineStr">
        <is>
          <t>RENDU</t>
        </is>
      </c>
      <c r="G61" s="121" t="n">
        <v>22460</v>
      </c>
      <c r="H61" s="20" t="inlineStr">
        <is>
          <t>EY 537 GN</t>
        </is>
      </c>
      <c r="I61" s="102" t="inlineStr">
        <is>
          <t>EXP-84-1242</t>
        </is>
      </c>
      <c r="J61" s="117" t="n">
        <v>2022101541</v>
      </c>
      <c r="K61" s="100" t="n">
        <v>30.82</v>
      </c>
      <c r="L61" s="100" t="n">
        <v>30.84</v>
      </c>
      <c r="M61" s="20" t="n">
        <v>6.8</v>
      </c>
      <c r="N61" s="121" t="inlineStr">
        <is>
          <t>S3</t>
        </is>
      </c>
      <c r="O61" s="23" t="n">
        <v>655</v>
      </c>
      <c r="P61" s="20" t="n">
        <v>0</v>
      </c>
      <c r="Q61" s="23">
        <f>O61+P61</f>
        <v/>
      </c>
      <c r="R61" s="23">
        <f>Q61*L61</f>
        <v/>
      </c>
      <c r="S61" s="101" t="n">
        <v>20200.2</v>
      </c>
      <c r="T61" s="23">
        <f>IF(S61=0,R61,R61-S61)</f>
        <v/>
      </c>
      <c r="U61" s="20" t="inlineStr">
        <is>
          <t>481208 - 17/01/2023</t>
        </is>
      </c>
      <c r="V61" s="106" t="inlineStr">
        <is>
          <t>LCR 15 jours nets date de livraison</t>
        </is>
      </c>
      <c r="W61" s="107" t="inlineStr">
        <is>
          <t>AJR TRANSPORT</t>
        </is>
      </c>
      <c r="X61" s="25" t="n">
        <v>0</v>
      </c>
      <c r="Y61" s="26" t="n">
        <v>0</v>
      </c>
      <c r="Z61" s="25" t="n">
        <v>0</v>
      </c>
      <c r="AA61" s="27" t="n">
        <v>0</v>
      </c>
      <c r="AB61" s="27">
        <f>AA61-Z61</f>
        <v/>
      </c>
      <c r="AC61" s="28" t="n"/>
    </row>
    <row r="62" hidden="1" ht="15" customFormat="1" customHeight="1" s="29">
      <c r="A62" s="104" t="n">
        <v>44938</v>
      </c>
      <c r="B62" s="105" t="inlineStr">
        <is>
          <t xml:space="preserve">DROMOISE </t>
        </is>
      </c>
      <c r="C62" s="20" t="inlineStr">
        <is>
          <t>2BS050017</t>
        </is>
      </c>
      <c r="D62" s="109" t="inlineStr">
        <is>
          <t>DURABLE</t>
        </is>
      </c>
      <c r="E62" s="121" t="n">
        <v>2022</v>
      </c>
      <c r="F62" s="121" t="inlineStr">
        <is>
          <t xml:space="preserve">RENDU </t>
        </is>
      </c>
      <c r="G62" s="121" t="n">
        <v>22461</v>
      </c>
      <c r="H62" s="20" t="inlineStr">
        <is>
          <t>GA 202 WK</t>
        </is>
      </c>
      <c r="I62" s="102" t="inlineStr">
        <is>
          <t>2 301 000 223</t>
        </is>
      </c>
      <c r="J62" s="117" t="inlineStr">
        <is>
          <t>2221125</t>
        </is>
      </c>
      <c r="K62" s="100" t="n">
        <v>29.98</v>
      </c>
      <c r="L62" s="100" t="n">
        <v>29.98</v>
      </c>
      <c r="M62" s="20" t="n">
        <v>6.5</v>
      </c>
      <c r="N62" s="121" t="inlineStr">
        <is>
          <t>S1</t>
        </is>
      </c>
      <c r="O62" s="23" t="n">
        <v>634</v>
      </c>
      <c r="P62" s="20" t="n">
        <v>0</v>
      </c>
      <c r="Q62" s="23">
        <f>O62+P62</f>
        <v/>
      </c>
      <c r="R62" s="23">
        <f>Q62*L62</f>
        <v/>
      </c>
      <c r="S62" s="101" t="n">
        <v>19007.32</v>
      </c>
      <c r="T62" s="23">
        <f>IF(S62=0,R62,R62-S62)</f>
        <v/>
      </c>
      <c r="U62" s="20" t="inlineStr">
        <is>
          <t>2301000174 - 17/01/2023</t>
        </is>
      </c>
      <c r="V62" s="106" t="inlineStr">
        <is>
          <t>LCR 30 jours nets date de livraison</t>
        </is>
      </c>
      <c r="W62" s="107" t="inlineStr">
        <is>
          <t>DROMOISE</t>
        </is>
      </c>
      <c r="X62" s="25" t="n">
        <v>0</v>
      </c>
      <c r="Y62" s="26" t="n">
        <v>0</v>
      </c>
      <c r="Z62" s="25" t="n">
        <v>0</v>
      </c>
      <c r="AA62" s="27" t="n">
        <v>0</v>
      </c>
      <c r="AB62" s="27">
        <f>AA62-Z62</f>
        <v/>
      </c>
      <c r="AC62" s="28" t="n"/>
    </row>
    <row r="63" hidden="1" ht="15" customFormat="1" customHeight="1" s="29">
      <c r="A63" s="104" t="n">
        <v>44938</v>
      </c>
      <c r="B63" s="105" t="inlineStr">
        <is>
          <t xml:space="preserve">CEREVIA / OXYANE </t>
        </is>
      </c>
      <c r="C63" s="20" t="inlineStr">
        <is>
          <t>2BS030535</t>
        </is>
      </c>
      <c r="D63" s="109" t="inlineStr">
        <is>
          <t>DURABLE</t>
        </is>
      </c>
      <c r="E63" s="121" t="n">
        <v>2022</v>
      </c>
      <c r="F63" s="121" t="inlineStr">
        <is>
          <t>RENDU</t>
        </is>
      </c>
      <c r="G63" s="121" t="n">
        <v>22462</v>
      </c>
      <c r="H63" s="20" t="inlineStr">
        <is>
          <t>EY 268 XG</t>
        </is>
      </c>
      <c r="I63" s="102" t="inlineStr">
        <is>
          <t>EXP-84-1243</t>
        </is>
      </c>
      <c r="J63" s="117" t="n">
        <v>2022101541</v>
      </c>
      <c r="K63" s="100" t="n">
        <v>29.32</v>
      </c>
      <c r="L63" s="100" t="n">
        <v>29.32</v>
      </c>
      <c r="M63" s="20" t="n">
        <v>7.1</v>
      </c>
      <c r="N63" s="121" t="inlineStr">
        <is>
          <t>S3</t>
        </is>
      </c>
      <c r="O63" s="23" t="n">
        <v>655</v>
      </c>
      <c r="P63" s="20" t="n">
        <v>0</v>
      </c>
      <c r="Q63" s="23">
        <f>O63+P63</f>
        <v/>
      </c>
      <c r="R63" s="23">
        <f>Q63*L63</f>
        <v/>
      </c>
      <c r="S63" s="101" t="n">
        <v>19204.6</v>
      </c>
      <c r="T63" s="23">
        <f>IF(S63=0,R63,R63-S63)</f>
        <v/>
      </c>
      <c r="U63" s="20" t="inlineStr">
        <is>
          <t>481208 - 17/01/2023</t>
        </is>
      </c>
      <c r="V63" s="106" t="inlineStr">
        <is>
          <t>LCR 15 jours nets date de livraison</t>
        </is>
      </c>
      <c r="W63" s="107" t="inlineStr">
        <is>
          <t>CERETRANS</t>
        </is>
      </c>
      <c r="X63" s="25" t="n">
        <v>0</v>
      </c>
      <c r="Y63" s="26" t="n">
        <v>0</v>
      </c>
      <c r="Z63" s="25" t="n">
        <v>0</v>
      </c>
      <c r="AA63" s="27" t="n">
        <v>0</v>
      </c>
      <c r="AB63" s="27">
        <f>AA63-Z63</f>
        <v/>
      </c>
      <c r="AC63" s="28" t="n"/>
    </row>
    <row r="64" hidden="1" ht="15" customFormat="1" customHeight="1" s="29">
      <c r="A64" s="104" t="n">
        <v>44938</v>
      </c>
      <c r="B64" s="105" t="inlineStr">
        <is>
          <t xml:space="preserve">DROMOISE </t>
        </is>
      </c>
      <c r="C64" s="20" t="inlineStr">
        <is>
          <t>2BS050017</t>
        </is>
      </c>
      <c r="D64" s="109" t="inlineStr">
        <is>
          <t>DURABLE</t>
        </is>
      </c>
      <c r="E64" s="121" t="n">
        <v>2022</v>
      </c>
      <c r="F64" s="121" t="inlineStr">
        <is>
          <t xml:space="preserve">RENDU </t>
        </is>
      </c>
      <c r="G64" s="121" t="n">
        <v>22463</v>
      </c>
      <c r="H64" s="20" t="inlineStr">
        <is>
          <t>GA 202 WK</t>
        </is>
      </c>
      <c r="I64" s="102" t="inlineStr">
        <is>
          <t>2 301 000 262</t>
        </is>
      </c>
      <c r="J64" s="117" t="inlineStr">
        <is>
          <t>2221125</t>
        </is>
      </c>
      <c r="K64" s="100" t="n">
        <v>30.22</v>
      </c>
      <c r="L64" s="100" t="n">
        <v>30.22</v>
      </c>
      <c r="M64" s="20" t="n">
        <v>7.1</v>
      </c>
      <c r="N64" s="121" t="inlineStr">
        <is>
          <t>S2</t>
        </is>
      </c>
      <c r="O64" s="23" t="n">
        <v>634</v>
      </c>
      <c r="P64" s="20" t="n">
        <v>0</v>
      </c>
      <c r="Q64" s="23">
        <f>O64+P64</f>
        <v/>
      </c>
      <c r="R64" s="23">
        <f>Q64*L64</f>
        <v/>
      </c>
      <c r="S64" s="101" t="n">
        <v>19159.48</v>
      </c>
      <c r="T64" s="23">
        <f>IF(S64=0,R64,R64-S64)</f>
        <v/>
      </c>
      <c r="U64" s="20" t="inlineStr">
        <is>
          <t>2301000174 - 17/01/2023</t>
        </is>
      </c>
      <c r="V64" s="106" t="inlineStr">
        <is>
          <t>LCR 30 jours nets date de livraison</t>
        </is>
      </c>
      <c r="W64" s="107" t="inlineStr">
        <is>
          <t>DROMOISE</t>
        </is>
      </c>
      <c r="X64" s="25" t="n">
        <v>0</v>
      </c>
      <c r="Y64" s="26" t="n">
        <v>0</v>
      </c>
      <c r="Z64" s="25" t="n">
        <v>0</v>
      </c>
      <c r="AA64" s="27" t="n">
        <v>0</v>
      </c>
      <c r="AB64" s="27">
        <f>AA64-Z64</f>
        <v/>
      </c>
      <c r="AC64" s="28" t="n"/>
    </row>
    <row r="65" hidden="1" ht="15" customFormat="1" customHeight="1" s="29">
      <c r="A65" s="104" t="n">
        <v>44939</v>
      </c>
      <c r="B65" s="105" t="inlineStr">
        <is>
          <t xml:space="preserve">LIMAGRAIN </t>
        </is>
      </c>
      <c r="C65" s="20" t="inlineStr">
        <is>
          <t>2BS050005</t>
        </is>
      </c>
      <c r="D65" s="109" t="inlineStr">
        <is>
          <t>DURABLE</t>
        </is>
      </c>
      <c r="E65" s="121" t="n">
        <v>2022</v>
      </c>
      <c r="F65" s="121" t="inlineStr">
        <is>
          <t>DEPART ENNEZAT</t>
        </is>
      </c>
      <c r="G65" s="121" t="n">
        <v>22465</v>
      </c>
      <c r="H65" s="20" t="inlineStr">
        <is>
          <t>DM 284 TF</t>
        </is>
      </c>
      <c r="I65" s="102" t="inlineStr">
        <is>
          <t>161449</t>
        </is>
      </c>
      <c r="J65" s="117" t="inlineStr">
        <is>
          <t>121260/122214</t>
        </is>
      </c>
      <c r="K65" s="100" t="n">
        <v>29.48</v>
      </c>
      <c r="L65" s="100" t="n">
        <v>29.3</v>
      </c>
      <c r="M65" s="20" t="n">
        <v>6.5</v>
      </c>
      <c r="N65" s="121" t="inlineStr">
        <is>
          <t>S1</t>
        </is>
      </c>
      <c r="O65" s="23" t="n">
        <v>613</v>
      </c>
      <c r="P65" s="20" t="n">
        <v>0</v>
      </c>
      <c r="Q65" s="23">
        <f>O65+P65</f>
        <v/>
      </c>
      <c r="R65" s="23">
        <f>K65*O65+P65</f>
        <v/>
      </c>
      <c r="S65" s="101" t="n">
        <v>18071.24</v>
      </c>
      <c r="T65" s="23">
        <f>IF(S65=0,R65,R65-S65)</f>
        <v/>
      </c>
      <c r="U65" s="22" t="inlineStr">
        <is>
          <t>90450 -18/01/2023</t>
        </is>
      </c>
      <c r="V65" s="106" t="inlineStr">
        <is>
          <t xml:space="preserve">VIREMENT 30 JOURS </t>
        </is>
      </c>
      <c r="W65" s="107" t="inlineStr">
        <is>
          <t>TCG</t>
        </is>
      </c>
      <c r="X65" s="25" t="n">
        <v>14.5</v>
      </c>
      <c r="Y65" s="26" t="n">
        <v>0</v>
      </c>
      <c r="Z65" s="25">
        <f>X65*L65</f>
        <v/>
      </c>
      <c r="AA65" s="27" t="n">
        <v>424.85</v>
      </c>
      <c r="AB65" s="27">
        <f>Z65-AA65</f>
        <v/>
      </c>
      <c r="AC65" s="28" t="inlineStr">
        <is>
          <t>FA1901860</t>
        </is>
      </c>
    </row>
    <row r="66" hidden="1" ht="15" customFormat="1" customHeight="1" s="29">
      <c r="A66" s="104" t="n">
        <v>44939</v>
      </c>
      <c r="B66" s="105" t="inlineStr">
        <is>
          <t xml:space="preserve">UNION GRAINS SOLEIL </t>
        </is>
      </c>
      <c r="C66" s="20" t="inlineStr">
        <is>
          <t>2BS050027</t>
        </is>
      </c>
      <c r="D66" s="108" t="inlineStr">
        <is>
          <t>NON DURABLE</t>
        </is>
      </c>
      <c r="E66" s="121" t="n">
        <v>2022</v>
      </c>
      <c r="F66" s="121" t="inlineStr">
        <is>
          <t>RENDU</t>
        </is>
      </c>
      <c r="G66" s="121" t="n">
        <v>22466</v>
      </c>
      <c r="H66" s="20" t="inlineStr">
        <is>
          <t>GJ 677 FQ</t>
        </is>
      </c>
      <c r="I66" s="102" t="inlineStr">
        <is>
          <t>107-00-0010530</t>
        </is>
      </c>
      <c r="J66" s="117" t="inlineStr">
        <is>
          <t>2221129</t>
        </is>
      </c>
      <c r="K66" s="100" t="n">
        <v>30.14</v>
      </c>
      <c r="L66" s="100" t="n">
        <v>30.1</v>
      </c>
      <c r="M66" s="20" t="n">
        <v>5.3</v>
      </c>
      <c r="N66" s="121" t="inlineStr">
        <is>
          <t>S2</t>
        </is>
      </c>
      <c r="O66" s="23" t="n">
        <v>627</v>
      </c>
      <c r="P66" s="20" t="n">
        <v>0</v>
      </c>
      <c r="Q66" s="23">
        <f>O66+P66</f>
        <v/>
      </c>
      <c r="R66" s="23">
        <f>Q66*L66</f>
        <v/>
      </c>
      <c r="S66" s="101" t="n">
        <v>18872.7</v>
      </c>
      <c r="T66" s="23">
        <f>IF(S66=0,R66,R66-S66)</f>
        <v/>
      </c>
      <c r="U66" s="20" t="inlineStr">
        <is>
          <t>12022784 - 16/01/2023</t>
        </is>
      </c>
      <c r="V66" s="106" t="inlineStr">
        <is>
          <t>LCR 15 jours nets date de livraison</t>
        </is>
      </c>
      <c r="W66" s="107" t="inlineStr">
        <is>
          <t xml:space="preserve">KERDUDO </t>
        </is>
      </c>
      <c r="X66" s="25" t="n">
        <v>0</v>
      </c>
      <c r="Y66" s="26" t="n">
        <v>0</v>
      </c>
      <c r="Z66" s="25" t="n">
        <v>0</v>
      </c>
      <c r="AA66" s="27" t="n">
        <v>0</v>
      </c>
      <c r="AB66" s="27" t="n">
        <v>0</v>
      </c>
      <c r="AC66" s="28" t="n"/>
    </row>
    <row r="67" hidden="1" ht="15" customFormat="1" customHeight="1" s="29">
      <c r="A67" s="104" t="n">
        <v>44939</v>
      </c>
      <c r="B67" s="105" t="inlineStr">
        <is>
          <t>CHOLAT</t>
        </is>
      </c>
      <c r="C67" s="20" t="inlineStr">
        <is>
          <t>2BS030520</t>
        </is>
      </c>
      <c r="D67" s="109" t="inlineStr">
        <is>
          <t>DURABLE</t>
        </is>
      </c>
      <c r="E67" s="121" t="n">
        <v>2022</v>
      </c>
      <c r="F67" s="121" t="inlineStr">
        <is>
          <t xml:space="preserve">RENDU </t>
        </is>
      </c>
      <c r="G67" s="121" t="n">
        <v>22468</v>
      </c>
      <c r="H67" s="20" t="inlineStr">
        <is>
          <t>DS 336 VA</t>
        </is>
      </c>
      <c r="I67" s="102" t="inlineStr">
        <is>
          <t>EXP-010-2022-151</t>
        </is>
      </c>
      <c r="J67" s="117" t="n">
        <v>2220801</v>
      </c>
      <c r="K67" s="100" t="n">
        <v>29.86</v>
      </c>
      <c r="L67" s="100" t="n">
        <v>29.88</v>
      </c>
      <c r="M67" s="20" t="n">
        <v>7.3</v>
      </c>
      <c r="N67" s="121" t="inlineStr">
        <is>
          <t>S2</t>
        </is>
      </c>
      <c r="O67" s="23" t="n">
        <v>692.25</v>
      </c>
      <c r="P67" s="20" t="n">
        <v>0</v>
      </c>
      <c r="Q67" s="23">
        <f>O67+P67</f>
        <v/>
      </c>
      <c r="R67" s="23">
        <f>Q67*L67</f>
        <v/>
      </c>
      <c r="S67" s="101">
        <f>20295.99+388.44</f>
        <v/>
      </c>
      <c r="T67" s="23">
        <f>IF(S67=0,R67,R67-S67)</f>
        <v/>
      </c>
      <c r="U67" s="20" t="inlineStr">
        <is>
          <t>FCE-999-2023-98 - 30/01/2023</t>
        </is>
      </c>
      <c r="V67" s="106" t="inlineStr">
        <is>
          <t xml:space="preserve">VIREMENT 30 JOURS </t>
        </is>
      </c>
      <c r="W67" s="107" t="inlineStr">
        <is>
          <t>FL TRANS</t>
        </is>
      </c>
      <c r="X67" s="25" t="n">
        <v>0</v>
      </c>
      <c r="Y67" s="26" t="n">
        <v>0</v>
      </c>
      <c r="Z67" s="25" t="n">
        <v>0</v>
      </c>
      <c r="AA67" s="27" t="n">
        <v>0</v>
      </c>
      <c r="AB67" s="27">
        <f>AA67-Z67</f>
        <v/>
      </c>
      <c r="AC67" s="28" t="n"/>
    </row>
    <row r="68" hidden="1" ht="15" customFormat="1" customHeight="1" s="29">
      <c r="A68" s="319" t="n">
        <v>44939</v>
      </c>
      <c r="B68" s="9" t="inlineStr">
        <is>
          <t xml:space="preserve">CEREVIA / OXYANE </t>
        </is>
      </c>
      <c r="C68" s="28" t="inlineStr">
        <is>
          <t>2BS030535</t>
        </is>
      </c>
      <c r="D68" s="9" t="inlineStr">
        <is>
          <t>DURABLE</t>
        </is>
      </c>
      <c r="E68" s="10" t="n">
        <v>2022</v>
      </c>
      <c r="F68" s="11" t="inlineStr">
        <is>
          <t>RENDU</t>
        </is>
      </c>
      <c r="G68" s="120" t="n">
        <v>22472</v>
      </c>
      <c r="H68" s="28" t="inlineStr">
        <is>
          <t>FG 322 AZ</t>
        </is>
      </c>
      <c r="I68" s="265" t="inlineStr">
        <is>
          <t>EXP-84-1247</t>
        </is>
      </c>
      <c r="J68" s="118" t="n">
        <v>2022101541</v>
      </c>
      <c r="K68" s="135" t="n">
        <v>29.82</v>
      </c>
      <c r="L68" s="100" t="n">
        <v>29.82</v>
      </c>
      <c r="M68" s="28" t="n">
        <v>7</v>
      </c>
      <c r="N68" s="120" t="inlineStr">
        <is>
          <t>S3</t>
        </is>
      </c>
      <c r="O68" s="114" t="n">
        <v>655</v>
      </c>
      <c r="P68" s="9" t="n">
        <v>0</v>
      </c>
      <c r="Q68" s="114">
        <f>O68+P68</f>
        <v/>
      </c>
      <c r="R68" s="27">
        <f>Q68*L68</f>
        <v/>
      </c>
      <c r="S68" s="115" t="n">
        <v>19532.1</v>
      </c>
      <c r="T68" s="27">
        <f>IF(S68=0,R68,R68-S68)</f>
        <v/>
      </c>
      <c r="U68" s="20" t="inlineStr">
        <is>
          <t>481208 - 17/01/2023</t>
        </is>
      </c>
      <c r="V68" s="13" t="inlineStr">
        <is>
          <t>LCR 15 jours nets date de livraison</t>
        </is>
      </c>
      <c r="W68" s="14" t="inlineStr">
        <is>
          <t>TRANSAL</t>
        </is>
      </c>
      <c r="X68" s="25" t="n">
        <v>0</v>
      </c>
      <c r="Y68" s="26" t="n">
        <v>0</v>
      </c>
      <c r="Z68" s="25" t="n">
        <v>0</v>
      </c>
      <c r="AA68" s="27" t="n">
        <v>0</v>
      </c>
      <c r="AB68" s="27">
        <f>AA68-Z68</f>
        <v/>
      </c>
      <c r="AC68" s="28" t="n"/>
    </row>
    <row r="69" hidden="1" ht="15" customFormat="1" customHeight="1" s="29">
      <c r="A69" s="319" t="n">
        <v>44939</v>
      </c>
      <c r="B69" s="9" t="inlineStr">
        <is>
          <t xml:space="preserve">CEREVIA / OXYANE </t>
        </is>
      </c>
      <c r="C69" s="28" t="inlineStr">
        <is>
          <t>2BS030535</t>
        </is>
      </c>
      <c r="D69" s="9" t="inlineStr">
        <is>
          <t>DURABLE</t>
        </is>
      </c>
      <c r="E69" s="10" t="n">
        <v>2022</v>
      </c>
      <c r="F69" s="11" t="inlineStr">
        <is>
          <t>RENDU</t>
        </is>
      </c>
      <c r="G69" s="120" t="n">
        <v>22478</v>
      </c>
      <c r="H69" s="28" t="inlineStr">
        <is>
          <t>AJ 372 WW</t>
        </is>
      </c>
      <c r="I69" s="265" t="inlineStr">
        <is>
          <t>EXP-76-3021</t>
        </is>
      </c>
      <c r="J69" s="118" t="n">
        <v>2022101541</v>
      </c>
      <c r="K69" s="135" t="n">
        <v>29.54</v>
      </c>
      <c r="L69" s="100" t="n">
        <v>29.46</v>
      </c>
      <c r="M69" s="28" t="n">
        <v>7.1</v>
      </c>
      <c r="N69" s="120" t="inlineStr">
        <is>
          <t>S3</t>
        </is>
      </c>
      <c r="O69" s="114" t="n">
        <v>655</v>
      </c>
      <c r="P69" s="9" t="n">
        <v>0</v>
      </c>
      <c r="Q69" s="114">
        <f>O69+P69</f>
        <v/>
      </c>
      <c r="R69" s="27">
        <f>Q69*L69</f>
        <v/>
      </c>
      <c r="S69" s="115" t="n">
        <v>19296.3</v>
      </c>
      <c r="T69" s="27">
        <f>IF(S69=0,R69,R69-S69)</f>
        <v/>
      </c>
      <c r="U69" s="20" t="inlineStr">
        <is>
          <t>481208 - 17/01/2023</t>
        </is>
      </c>
      <c r="V69" s="13" t="inlineStr">
        <is>
          <t>LCR 15 jours nets date de livraison</t>
        </is>
      </c>
      <c r="W69" s="14" t="inlineStr">
        <is>
          <t>CERETRANS</t>
        </is>
      </c>
      <c r="X69" s="25" t="n">
        <v>0</v>
      </c>
      <c r="Y69" s="26" t="n">
        <v>0</v>
      </c>
      <c r="Z69" s="25" t="n">
        <v>0</v>
      </c>
      <c r="AA69" s="27" t="n">
        <v>0</v>
      </c>
      <c r="AB69" s="27">
        <f>AA69-Z69</f>
        <v/>
      </c>
      <c r="AC69" s="28" t="n"/>
    </row>
    <row r="70" hidden="1" ht="15" customFormat="1" customHeight="1" s="29">
      <c r="A70" s="104" t="n">
        <v>44942</v>
      </c>
      <c r="B70" s="105" t="inlineStr">
        <is>
          <t>CHOLAT</t>
        </is>
      </c>
      <c r="C70" s="20" t="inlineStr">
        <is>
          <t>2BS030520</t>
        </is>
      </c>
      <c r="D70" s="109" t="inlineStr">
        <is>
          <t>DURABLE</t>
        </is>
      </c>
      <c r="E70" s="121" t="n">
        <v>2022</v>
      </c>
      <c r="F70" s="121" t="inlineStr">
        <is>
          <t xml:space="preserve">RENDU </t>
        </is>
      </c>
      <c r="G70" s="121" t="n">
        <v>22479</v>
      </c>
      <c r="H70" s="20" t="inlineStr">
        <is>
          <t>DS 336 VA</t>
        </is>
      </c>
      <c r="I70" s="102" t="inlineStr">
        <is>
          <t>13668</t>
        </is>
      </c>
      <c r="J70" s="117" t="inlineStr">
        <is>
          <t>121020</t>
        </is>
      </c>
      <c r="K70" s="100" t="n">
        <v>28.48</v>
      </c>
      <c r="L70" s="100" t="n">
        <v>28.46</v>
      </c>
      <c r="M70" s="20" t="n">
        <v>6</v>
      </c>
      <c r="N70" s="121" t="inlineStr">
        <is>
          <t>S2</t>
        </is>
      </c>
      <c r="O70" s="23" t="n">
        <v>645</v>
      </c>
      <c r="P70" s="20" t="n">
        <v>0</v>
      </c>
      <c r="Q70" s="23">
        <f>O70+P70</f>
        <v/>
      </c>
      <c r="R70" s="23">
        <f>Q70*L70</f>
        <v/>
      </c>
      <c r="S70" s="101">
        <f>17942.4+427.2</f>
        <v/>
      </c>
      <c r="T70" s="23">
        <f>IF(S70=0,R70,R70-S70)</f>
        <v/>
      </c>
      <c r="U70" s="20" t="inlineStr">
        <is>
          <t>FCE-999-2023-48 - 17/01/2023</t>
        </is>
      </c>
      <c r="V70" s="106" t="inlineStr">
        <is>
          <t xml:space="preserve">VIREMENT 30 JOURS </t>
        </is>
      </c>
      <c r="W70" s="107" t="inlineStr">
        <is>
          <t>ROLAND CHAZOT</t>
        </is>
      </c>
      <c r="X70" s="25" t="n">
        <v>0</v>
      </c>
      <c r="Y70" s="26" t="n">
        <v>0</v>
      </c>
      <c r="Z70" s="25" t="n">
        <v>0</v>
      </c>
      <c r="AA70" s="27" t="n">
        <v>0</v>
      </c>
      <c r="AB70" s="27">
        <f>AA70-Z70</f>
        <v/>
      </c>
      <c r="AC70" s="28" t="n"/>
    </row>
    <row r="71" hidden="1" ht="15" customFormat="1" customHeight="1" s="29">
      <c r="A71" s="104" t="n">
        <v>44942</v>
      </c>
      <c r="B71" s="105" t="inlineStr">
        <is>
          <t xml:space="preserve">DROMOISE </t>
        </is>
      </c>
      <c r="C71" s="20" t="inlineStr">
        <is>
          <t>2BS050017</t>
        </is>
      </c>
      <c r="D71" s="109" t="inlineStr">
        <is>
          <t>DURABLE</t>
        </is>
      </c>
      <c r="E71" s="121" t="n">
        <v>2022</v>
      </c>
      <c r="F71" s="121" t="inlineStr">
        <is>
          <t xml:space="preserve">RENDU </t>
        </is>
      </c>
      <c r="G71" s="121" t="n">
        <v>22480</v>
      </c>
      <c r="H71" s="20" t="inlineStr">
        <is>
          <t>GA 202 WK</t>
        </is>
      </c>
      <c r="I71" s="102" t="inlineStr">
        <is>
          <t>2 301 000 315</t>
        </is>
      </c>
      <c r="J71" s="117" t="inlineStr">
        <is>
          <t>120754</t>
        </is>
      </c>
      <c r="K71" s="100" t="n">
        <v>31.12</v>
      </c>
      <c r="L71" s="100" t="n">
        <v>31.1</v>
      </c>
      <c r="M71" s="20" t="n">
        <v>6.3</v>
      </c>
      <c r="N71" s="121" t="inlineStr">
        <is>
          <t>S2</t>
        </is>
      </c>
      <c r="O71" s="23" t="n">
        <v>605</v>
      </c>
      <c r="P71" s="20" t="n">
        <v>0</v>
      </c>
      <c r="Q71" s="23">
        <f>O71+P71</f>
        <v/>
      </c>
      <c r="R71" s="23">
        <f>Q71*L71</f>
        <v/>
      </c>
      <c r="S71" s="101" t="n">
        <v>18815.5</v>
      </c>
      <c r="T71" s="23">
        <f>IF(S71=0,R71,R71-S71)</f>
        <v/>
      </c>
      <c r="U71" s="20" t="inlineStr">
        <is>
          <t>2301000175 - 17/01/2023</t>
        </is>
      </c>
      <c r="V71" s="106" t="inlineStr">
        <is>
          <t>LCR 30 jours nets date de livraison</t>
        </is>
      </c>
      <c r="W71" s="107" t="inlineStr">
        <is>
          <t>DROMOISE</t>
        </is>
      </c>
      <c r="X71" s="25" t="n">
        <v>0</v>
      </c>
      <c r="Y71" s="26" t="n">
        <v>0</v>
      </c>
      <c r="Z71" s="25" t="n">
        <v>0</v>
      </c>
      <c r="AA71" s="27" t="n">
        <v>0</v>
      </c>
      <c r="AB71" s="27">
        <f>AA71-Z71</f>
        <v/>
      </c>
      <c r="AC71" s="28" t="n"/>
    </row>
    <row r="72" hidden="1" ht="15" customFormat="1" customHeight="1" s="29">
      <c r="A72" s="104" t="n">
        <v>44942</v>
      </c>
      <c r="B72" s="105" t="inlineStr">
        <is>
          <t xml:space="preserve">CEREVIA / OXYANE </t>
        </is>
      </c>
      <c r="C72" s="20" t="inlineStr">
        <is>
          <t>2BS030535</t>
        </is>
      </c>
      <c r="D72" s="109" t="inlineStr">
        <is>
          <t>DURABLE</t>
        </is>
      </c>
      <c r="E72" s="121" t="n">
        <v>2022</v>
      </c>
      <c r="F72" s="121" t="inlineStr">
        <is>
          <t>RENDU</t>
        </is>
      </c>
      <c r="G72" s="121" t="n">
        <v>22481</v>
      </c>
      <c r="H72" s="20" t="inlineStr">
        <is>
          <t>CZ 107 DF</t>
        </is>
      </c>
      <c r="I72" s="102" t="inlineStr">
        <is>
          <t>EXP-76-3032</t>
        </is>
      </c>
      <c r="J72" s="117" t="n">
        <v>2022101541</v>
      </c>
      <c r="K72" s="100" t="n">
        <v>28</v>
      </c>
      <c r="L72" s="100" t="n">
        <v>27.9</v>
      </c>
      <c r="M72" s="20" t="n">
        <v>5.5</v>
      </c>
      <c r="N72" s="121" t="inlineStr">
        <is>
          <t>S2</t>
        </is>
      </c>
      <c r="O72" s="23" t="n">
        <v>655</v>
      </c>
      <c r="P72" s="20" t="n">
        <v>0</v>
      </c>
      <c r="Q72" s="23">
        <f>O72+P72</f>
        <v/>
      </c>
      <c r="R72" s="23">
        <f>Q72*L72</f>
        <v/>
      </c>
      <c r="S72" s="101" t="n">
        <v>18274.5</v>
      </c>
      <c r="T72" s="23">
        <f>IF(S72=0,R72,R72-S72)</f>
        <v/>
      </c>
      <c r="U72" s="20" t="inlineStr">
        <is>
          <t>40691 - 27/01/2023</t>
        </is>
      </c>
      <c r="V72" s="106" t="inlineStr">
        <is>
          <t>LCR 15 jours nets date de livraison</t>
        </is>
      </c>
      <c r="W72" s="107" t="inlineStr">
        <is>
          <t>CERETRANS</t>
        </is>
      </c>
      <c r="X72" s="25" t="n">
        <v>0</v>
      </c>
      <c r="Y72" s="26" t="n">
        <v>0</v>
      </c>
      <c r="Z72" s="25" t="n">
        <v>0</v>
      </c>
      <c r="AA72" s="27" t="n">
        <v>0</v>
      </c>
      <c r="AB72" s="27">
        <f>AA72-Z72</f>
        <v/>
      </c>
      <c r="AC72" s="28" t="n"/>
    </row>
    <row r="73" hidden="1" ht="15" customFormat="1" customHeight="1" s="29">
      <c r="A73" s="104" t="n">
        <v>44942</v>
      </c>
      <c r="B73" s="105" t="inlineStr">
        <is>
          <t xml:space="preserve">DROMOISE </t>
        </is>
      </c>
      <c r="C73" s="20" t="inlineStr">
        <is>
          <t>2BS050017</t>
        </is>
      </c>
      <c r="D73" s="109" t="inlineStr">
        <is>
          <t>DURABLE</t>
        </is>
      </c>
      <c r="E73" s="121" t="n">
        <v>2022</v>
      </c>
      <c r="F73" s="121" t="inlineStr">
        <is>
          <t xml:space="preserve">RENDU </t>
        </is>
      </c>
      <c r="G73" s="121" t="n">
        <v>22482</v>
      </c>
      <c r="H73" s="20" t="inlineStr">
        <is>
          <t>GA 202 WK</t>
        </is>
      </c>
      <c r="I73" s="102" t="inlineStr">
        <is>
          <t>2 301 000 323</t>
        </is>
      </c>
      <c r="J73" s="117" t="inlineStr">
        <is>
          <t>120754</t>
        </is>
      </c>
      <c r="K73" s="100" t="n">
        <v>30.92</v>
      </c>
      <c r="L73" s="100" t="n">
        <v>30.88</v>
      </c>
      <c r="M73" s="20" t="n">
        <v>6.3</v>
      </c>
      <c r="N73" s="121" t="inlineStr">
        <is>
          <t>S3</t>
        </is>
      </c>
      <c r="O73" s="23" t="n">
        <v>605</v>
      </c>
      <c r="P73" s="20" t="n">
        <v>0</v>
      </c>
      <c r="Q73" s="23">
        <f>O73+P73</f>
        <v/>
      </c>
      <c r="R73" s="23">
        <f>Q73*L73</f>
        <v/>
      </c>
      <c r="S73" s="101" t="n">
        <v>18682.4</v>
      </c>
      <c r="T73" s="23">
        <f>IF(S73=0,R73,R73-S73)</f>
        <v/>
      </c>
      <c r="U73" s="20" t="inlineStr">
        <is>
          <t>2301000175 - 17/01/2023</t>
        </is>
      </c>
      <c r="V73" s="106" t="inlineStr">
        <is>
          <t>LCR 30 jours nets date de livraison</t>
        </is>
      </c>
      <c r="W73" s="107" t="inlineStr">
        <is>
          <t>DROMOISE</t>
        </is>
      </c>
      <c r="X73" s="25" t="n">
        <v>0</v>
      </c>
      <c r="Y73" s="26" t="n">
        <v>0</v>
      </c>
      <c r="Z73" s="25" t="n">
        <v>0</v>
      </c>
      <c r="AA73" s="27" t="n">
        <v>0</v>
      </c>
      <c r="AB73" s="27">
        <f>AA73-Z73</f>
        <v/>
      </c>
      <c r="AC73" s="28" t="n"/>
    </row>
    <row r="74" hidden="1" ht="15" customFormat="1" customHeight="1" s="29">
      <c r="A74" s="104" t="n">
        <v>44942</v>
      </c>
      <c r="B74" s="105" t="inlineStr">
        <is>
          <t>CHOLAT</t>
        </is>
      </c>
      <c r="C74" s="20" t="inlineStr">
        <is>
          <t>2BS030520</t>
        </is>
      </c>
      <c r="D74" s="109" t="inlineStr">
        <is>
          <t>DURABLE</t>
        </is>
      </c>
      <c r="E74" s="121" t="n">
        <v>2022</v>
      </c>
      <c r="F74" s="121" t="inlineStr">
        <is>
          <t xml:space="preserve">RENDU </t>
        </is>
      </c>
      <c r="G74" s="121" t="n">
        <v>22484</v>
      </c>
      <c r="H74" s="20" t="inlineStr">
        <is>
          <t>CG 517 JZ</t>
        </is>
      </c>
      <c r="I74" s="102" t="inlineStr">
        <is>
          <t>13669</t>
        </is>
      </c>
      <c r="J74" s="117" t="inlineStr">
        <is>
          <t>121020</t>
        </is>
      </c>
      <c r="K74" s="100" t="n">
        <v>21.54</v>
      </c>
      <c r="L74" s="100" t="n">
        <v>21.54</v>
      </c>
      <c r="M74" s="20" t="n">
        <v>7.2</v>
      </c>
      <c r="N74" s="121" t="inlineStr">
        <is>
          <t>S3</t>
        </is>
      </c>
      <c r="O74" s="23" t="n">
        <v>645</v>
      </c>
      <c r="P74" s="20" t="n">
        <v>0</v>
      </c>
      <c r="Q74" s="23">
        <f>O74+P74</f>
        <v/>
      </c>
      <c r="R74" s="23">
        <f>Q74*L74</f>
        <v/>
      </c>
      <c r="S74" s="101">
        <f>13557.6+322.8</f>
        <v/>
      </c>
      <c r="T74" s="23">
        <f>IF(S74=0,R74,R74-S74)</f>
        <v/>
      </c>
      <c r="U74" s="20" t="inlineStr">
        <is>
          <t>FCE-999-2023-48 - 17/01/2023</t>
        </is>
      </c>
      <c r="V74" s="106" t="inlineStr">
        <is>
          <t xml:space="preserve">VIREMENT 30 JOURS </t>
        </is>
      </c>
      <c r="W74" s="107" t="inlineStr">
        <is>
          <t>ROLAND CHAZOT</t>
        </is>
      </c>
      <c r="X74" s="25" t="n">
        <v>0</v>
      </c>
      <c r="Y74" s="26" t="n">
        <v>0</v>
      </c>
      <c r="Z74" s="25" t="n">
        <v>0</v>
      </c>
      <c r="AA74" s="27" t="n">
        <v>0</v>
      </c>
      <c r="AB74" s="27">
        <f>AA74-Z74</f>
        <v/>
      </c>
      <c r="AC74" s="28" t="n"/>
    </row>
    <row r="75" hidden="1" ht="14.25" customFormat="1" customHeight="1" s="29">
      <c r="A75" s="104" t="n">
        <v>44942</v>
      </c>
      <c r="B75" s="105" t="inlineStr">
        <is>
          <t>CHOLAT</t>
        </is>
      </c>
      <c r="C75" s="20" t="inlineStr">
        <is>
          <t>2BS030520</t>
        </is>
      </c>
      <c r="D75" s="109" t="inlineStr">
        <is>
          <t>DURABLE</t>
        </is>
      </c>
      <c r="E75" s="121" t="n">
        <v>2022</v>
      </c>
      <c r="F75" s="121" t="inlineStr">
        <is>
          <t xml:space="preserve">RENDU </t>
        </is>
      </c>
      <c r="G75" s="121" t="n">
        <v>22484</v>
      </c>
      <c r="H75" s="20" t="inlineStr">
        <is>
          <t>CG 517 JZ</t>
        </is>
      </c>
      <c r="I75" s="102" t="inlineStr">
        <is>
          <t>13669</t>
        </is>
      </c>
      <c r="J75" s="117" t="inlineStr">
        <is>
          <t>121021</t>
        </is>
      </c>
      <c r="K75" s="100" t="n">
        <v>7.56</v>
      </c>
      <c r="L75" s="100" t="n">
        <v>7.56</v>
      </c>
      <c r="M75" s="20" t="n">
        <v>7.2</v>
      </c>
      <c r="N75" s="121" t="inlineStr">
        <is>
          <t>S3</t>
        </is>
      </c>
      <c r="O75" s="23" t="n">
        <v>655</v>
      </c>
      <c r="P75" s="20" t="n">
        <v>0</v>
      </c>
      <c r="Q75" s="23">
        <f>O75+P75</f>
        <v/>
      </c>
      <c r="R75" s="23">
        <f>Q75*L75</f>
        <v/>
      </c>
      <c r="S75" s="101">
        <f>4812.8+112.8</f>
        <v/>
      </c>
      <c r="T75" s="23">
        <f>IF(S75=0,R75,R75-S75)</f>
        <v/>
      </c>
      <c r="U75" s="20" t="inlineStr">
        <is>
          <t>FCE-999-2023-108 - 31/01/2023</t>
        </is>
      </c>
      <c r="V75" s="106" t="inlineStr">
        <is>
          <t xml:space="preserve">VIREMENT 30 JOURS </t>
        </is>
      </c>
      <c r="W75" s="107" t="inlineStr">
        <is>
          <t>ROLAND CHAZOT</t>
        </is>
      </c>
      <c r="X75" s="25" t="n">
        <v>0</v>
      </c>
      <c r="Y75" s="26" t="n">
        <v>0</v>
      </c>
      <c r="Z75" s="25" t="n">
        <v>0</v>
      </c>
      <c r="AA75" s="27" t="n">
        <v>0</v>
      </c>
      <c r="AB75" s="27">
        <f>AA75-Z75</f>
        <v/>
      </c>
      <c r="AC75" s="28" t="n"/>
    </row>
    <row r="76" hidden="1" ht="15" customFormat="1" customHeight="1" s="29">
      <c r="A76" s="104" t="n">
        <v>44942</v>
      </c>
      <c r="B76" s="105" t="inlineStr">
        <is>
          <t xml:space="preserve">CEREVIA / OXYANE </t>
        </is>
      </c>
      <c r="C76" s="20" t="inlineStr">
        <is>
          <t>2BS030535</t>
        </is>
      </c>
      <c r="D76" s="109" t="inlineStr">
        <is>
          <t>DURABLE</t>
        </is>
      </c>
      <c r="E76" s="121" t="n">
        <v>2022</v>
      </c>
      <c r="F76" s="121" t="inlineStr">
        <is>
          <t>RENDU</t>
        </is>
      </c>
      <c r="G76" s="121" t="n">
        <v>22485</v>
      </c>
      <c r="H76" s="20" t="inlineStr">
        <is>
          <t>DS 846 MV</t>
        </is>
      </c>
      <c r="I76" s="102" t="inlineStr">
        <is>
          <t>EXP-76-3037</t>
        </is>
      </c>
      <c r="J76" s="117" t="n">
        <v>2022101541</v>
      </c>
      <c r="K76" s="100" t="n">
        <v>29.94</v>
      </c>
      <c r="L76" s="100" t="n">
        <v>29.76</v>
      </c>
      <c r="M76" s="20" t="n">
        <v>5.5</v>
      </c>
      <c r="N76" s="121" t="inlineStr">
        <is>
          <t>S2</t>
        </is>
      </c>
      <c r="O76" s="23" t="n">
        <v>655</v>
      </c>
      <c r="P76" s="20" t="n">
        <v>0</v>
      </c>
      <c r="Q76" s="23">
        <f>O76+P76</f>
        <v/>
      </c>
      <c r="R76" s="23">
        <f>Q76*L76</f>
        <v/>
      </c>
      <c r="S76" s="101" t="n">
        <v>19492.8</v>
      </c>
      <c r="T76" s="23">
        <f>IF(S76=0,R76,R76-S76)</f>
        <v/>
      </c>
      <c r="U76" s="20" t="inlineStr">
        <is>
          <t>40691 - 27/01/2023</t>
        </is>
      </c>
      <c r="V76" s="106" t="inlineStr">
        <is>
          <t>LCR 15 jours nets date de livraison</t>
        </is>
      </c>
      <c r="W76" s="107" t="inlineStr">
        <is>
          <t>TRAS</t>
        </is>
      </c>
      <c r="X76" s="25" t="n">
        <v>0</v>
      </c>
      <c r="Y76" s="26" t="n">
        <v>0</v>
      </c>
      <c r="Z76" s="25" t="n">
        <v>0</v>
      </c>
      <c r="AA76" s="27" t="n">
        <v>0</v>
      </c>
      <c r="AB76" s="27">
        <f>AA76-Z76</f>
        <v/>
      </c>
      <c r="AC76" s="28" t="n"/>
    </row>
    <row r="77" hidden="1" ht="14.25" customFormat="1" customHeight="1" s="29">
      <c r="A77" s="104" t="n">
        <v>44943</v>
      </c>
      <c r="B77" s="105" t="inlineStr">
        <is>
          <t>CHOLAT</t>
        </is>
      </c>
      <c r="C77" s="20" t="inlineStr">
        <is>
          <t>2BS030520</t>
        </is>
      </c>
      <c r="D77" s="109" t="inlineStr">
        <is>
          <t>DURABLE</t>
        </is>
      </c>
      <c r="E77" s="121" t="n">
        <v>2022</v>
      </c>
      <c r="F77" s="121" t="inlineStr">
        <is>
          <t xml:space="preserve">RENDU </t>
        </is>
      </c>
      <c r="G77" s="121" t="n">
        <v>22488</v>
      </c>
      <c r="H77" s="20" t="inlineStr">
        <is>
          <t>CG 517 JZ</t>
        </is>
      </c>
      <c r="I77" s="102" t="inlineStr">
        <is>
          <t>13670</t>
        </is>
      </c>
      <c r="J77" s="117" t="inlineStr">
        <is>
          <t>121021</t>
        </is>
      </c>
      <c r="K77" s="100" t="n">
        <v>29</v>
      </c>
      <c r="L77" s="100" t="n">
        <v>28.96</v>
      </c>
      <c r="M77" s="20" t="n">
        <v>7.6</v>
      </c>
      <c r="N77" s="121" t="inlineStr">
        <is>
          <t>S2</t>
        </is>
      </c>
      <c r="O77" s="23" t="n">
        <v>655</v>
      </c>
      <c r="P77" s="20" t="n">
        <v>0</v>
      </c>
      <c r="Q77" s="23">
        <f>O77+P77</f>
        <v/>
      </c>
      <c r="R77" s="23">
        <f>Q77*L77</f>
        <v/>
      </c>
      <c r="S77" s="101">
        <f>18560+435</f>
        <v/>
      </c>
      <c r="T77" s="23">
        <f>IF(S77=0,R77,R77-S77)</f>
        <v/>
      </c>
      <c r="U77" s="20" t="inlineStr">
        <is>
          <t>FCE-999-2023-108 - 31/01/2023</t>
        </is>
      </c>
      <c r="V77" s="106" t="inlineStr">
        <is>
          <t xml:space="preserve">VIREMENT 30 JOURS </t>
        </is>
      </c>
      <c r="W77" s="107" t="inlineStr">
        <is>
          <t>ROLAND CHAZOT</t>
        </is>
      </c>
      <c r="X77" s="25" t="n">
        <v>0</v>
      </c>
      <c r="Y77" s="26" t="n">
        <v>0</v>
      </c>
      <c r="Z77" s="25" t="n">
        <v>0</v>
      </c>
      <c r="AA77" s="27" t="n">
        <v>0</v>
      </c>
      <c r="AB77" s="27">
        <f>AA77-Z77</f>
        <v/>
      </c>
      <c r="AC77" s="28" t="n"/>
    </row>
    <row r="78" hidden="1" ht="15" customFormat="1" customHeight="1" s="29">
      <c r="A78" s="104" t="n">
        <v>44943</v>
      </c>
      <c r="B78" s="105" t="inlineStr">
        <is>
          <t xml:space="preserve">SOUCHARD </t>
        </is>
      </c>
      <c r="C78" s="20" t="inlineStr">
        <is>
          <t>2BS050026</t>
        </is>
      </c>
      <c r="D78" s="108" t="inlineStr">
        <is>
          <t>NON DURABLE</t>
        </is>
      </c>
      <c r="E78" s="121" t="n">
        <v>2022</v>
      </c>
      <c r="F78" s="121" t="inlineStr">
        <is>
          <t xml:space="preserve">RENDU </t>
        </is>
      </c>
      <c r="G78" s="121" t="n">
        <v>22490</v>
      </c>
      <c r="H78" s="20" t="inlineStr">
        <is>
          <t>DM 220 HC</t>
        </is>
      </c>
      <c r="I78" s="102" t="inlineStr">
        <is>
          <t>0570</t>
        </is>
      </c>
      <c r="J78" s="117" t="n">
        <v>2220734</v>
      </c>
      <c r="K78" s="100" t="n">
        <v>27.06</v>
      </c>
      <c r="L78" s="100" t="n">
        <v>27.04</v>
      </c>
      <c r="M78" s="20" t="n">
        <v>6.2</v>
      </c>
      <c r="N78" s="121" t="inlineStr">
        <is>
          <t>S1</t>
        </is>
      </c>
      <c r="O78" s="23" t="n">
        <v>707.25</v>
      </c>
      <c r="P78" s="20" t="n">
        <v>0</v>
      </c>
      <c r="Q78" s="23">
        <f>O78+P78</f>
        <v/>
      </c>
      <c r="R78" s="23">
        <f>Q78*L78</f>
        <v/>
      </c>
      <c r="S78" s="101" t="n">
        <v>19124.04</v>
      </c>
      <c r="T78" s="23">
        <f>IF(S78=0,R78,R78-S78)</f>
        <v/>
      </c>
      <c r="U78" s="20" t="inlineStr">
        <is>
          <t>0196 - 17/01/2023</t>
        </is>
      </c>
      <c r="V78" s="106" t="inlineStr">
        <is>
          <t>LCR 15 jours nets date de livraison</t>
        </is>
      </c>
      <c r="W78" s="107" t="inlineStr">
        <is>
          <t xml:space="preserve">SOUCHARD </t>
        </is>
      </c>
      <c r="X78" s="25" t="n">
        <v>0</v>
      </c>
      <c r="Y78" s="26" t="n">
        <v>0</v>
      </c>
      <c r="Z78" s="25" t="n">
        <v>0</v>
      </c>
      <c r="AA78" s="27" t="n">
        <v>0</v>
      </c>
      <c r="AB78" s="27">
        <f>Z78-AA78</f>
        <v/>
      </c>
      <c r="AC78" s="28" t="n"/>
    </row>
    <row r="79" hidden="1" ht="15" customFormat="1" customHeight="1" s="29">
      <c r="A79" s="104" t="n">
        <v>44943</v>
      </c>
      <c r="B79" s="105" t="inlineStr">
        <is>
          <t xml:space="preserve">CEREVIA / OXYANE </t>
        </is>
      </c>
      <c r="C79" s="20" t="inlineStr">
        <is>
          <t>2BS030535</t>
        </is>
      </c>
      <c r="D79" s="109" t="inlineStr">
        <is>
          <t>DURABLE</t>
        </is>
      </c>
      <c r="E79" s="121" t="n">
        <v>2022</v>
      </c>
      <c r="F79" s="121" t="inlineStr">
        <is>
          <t>RENDU</t>
        </is>
      </c>
      <c r="G79" s="121" t="n">
        <v>22492</v>
      </c>
      <c r="H79" s="20" t="inlineStr">
        <is>
          <t>CF 400 ZB</t>
        </is>
      </c>
      <c r="I79" s="102" t="inlineStr">
        <is>
          <t>2406-1</t>
        </is>
      </c>
      <c r="J79" s="117" t="n">
        <v>2022101541</v>
      </c>
      <c r="K79" s="100" t="n">
        <v>29.82</v>
      </c>
      <c r="L79" s="100" t="n">
        <v>29.8</v>
      </c>
      <c r="M79" s="20" t="n">
        <v>8.300000000000001</v>
      </c>
      <c r="N79" s="121" t="inlineStr">
        <is>
          <t>S1</t>
        </is>
      </c>
      <c r="O79" s="23" t="n">
        <v>655</v>
      </c>
      <c r="P79" s="20" t="n">
        <v>0</v>
      </c>
      <c r="Q79" s="23">
        <f>O79+P79</f>
        <v/>
      </c>
      <c r="R79" s="23">
        <f>Q79*L79</f>
        <v/>
      </c>
      <c r="S79" s="101" t="n">
        <v>19519</v>
      </c>
      <c r="T79" s="23">
        <f>IF(S79=0,R79,R79-S79)</f>
        <v/>
      </c>
      <c r="U79" s="20" t="inlineStr">
        <is>
          <t>481858 - 31/01/2023</t>
        </is>
      </c>
      <c r="V79" s="106" t="inlineStr">
        <is>
          <t>LCR 15 jours nets date de livraison</t>
        </is>
      </c>
      <c r="W79" s="107" t="inlineStr">
        <is>
          <t>TRAS</t>
        </is>
      </c>
      <c r="X79" s="25" t="n">
        <v>0</v>
      </c>
      <c r="Y79" s="26" t="n">
        <v>0</v>
      </c>
      <c r="Z79" s="25" t="n">
        <v>0</v>
      </c>
      <c r="AA79" s="27" t="n">
        <v>0</v>
      </c>
      <c r="AB79" s="27">
        <f>AA79-Z79</f>
        <v/>
      </c>
      <c r="AC79" s="28" t="n"/>
    </row>
    <row r="80" hidden="1" ht="15" customFormat="1" customHeight="1" s="29">
      <c r="A80" s="104" t="n">
        <v>44943</v>
      </c>
      <c r="B80" s="105" t="inlineStr">
        <is>
          <t xml:space="preserve">CEREVIA / OXYANE </t>
        </is>
      </c>
      <c r="C80" s="20" t="inlineStr">
        <is>
          <t>2BS030535</t>
        </is>
      </c>
      <c r="D80" s="109" t="inlineStr">
        <is>
          <t>DURABLE</t>
        </is>
      </c>
      <c r="E80" s="121" t="n">
        <v>2022</v>
      </c>
      <c r="F80" s="121" t="inlineStr">
        <is>
          <t>RENDU</t>
        </is>
      </c>
      <c r="G80" s="121" t="n">
        <v>22493</v>
      </c>
      <c r="H80" s="20" t="inlineStr">
        <is>
          <t>EY 268 YG</t>
        </is>
      </c>
      <c r="I80" s="102" t="inlineStr">
        <is>
          <t>EXP-76-3044</t>
        </is>
      </c>
      <c r="J80" s="117" t="n">
        <v>2022101541</v>
      </c>
      <c r="K80" s="100" t="n">
        <v>29.42</v>
      </c>
      <c r="L80" s="100" t="n">
        <v>29.34</v>
      </c>
      <c r="M80" s="20" t="n">
        <v>5.8</v>
      </c>
      <c r="N80" s="121" t="inlineStr">
        <is>
          <t>S3</t>
        </is>
      </c>
      <c r="O80" s="23" t="n">
        <v>655</v>
      </c>
      <c r="P80" s="20" t="n">
        <v>0</v>
      </c>
      <c r="Q80" s="23">
        <f>O80+P80</f>
        <v/>
      </c>
      <c r="R80" s="23">
        <f>Q80*L80</f>
        <v/>
      </c>
      <c r="S80" s="101" t="n">
        <v>19217.7</v>
      </c>
      <c r="T80" s="23">
        <f>IF(S80=0,R80,R80-S80)</f>
        <v/>
      </c>
      <c r="U80" s="20" t="inlineStr">
        <is>
          <t>40691 - 27/01/2023</t>
        </is>
      </c>
      <c r="V80" s="106" t="inlineStr">
        <is>
          <t>LCR 15 jours nets date de livraison</t>
        </is>
      </c>
      <c r="W80" s="107" t="inlineStr">
        <is>
          <t>CERETRANS</t>
        </is>
      </c>
      <c r="X80" s="25" t="n">
        <v>0</v>
      </c>
      <c r="Y80" s="26" t="n">
        <v>0</v>
      </c>
      <c r="Z80" s="25" t="n">
        <v>0</v>
      </c>
      <c r="AA80" s="27" t="n">
        <v>0</v>
      </c>
      <c r="AB80" s="27">
        <f>AA80-Z80</f>
        <v/>
      </c>
      <c r="AC80" s="28" t="n"/>
    </row>
    <row r="81" hidden="1" ht="15" customFormat="1" customHeight="1" s="29">
      <c r="A81" s="104" t="n">
        <v>44943</v>
      </c>
      <c r="B81" s="105" t="inlineStr">
        <is>
          <t xml:space="preserve">DROMOISE </t>
        </is>
      </c>
      <c r="C81" s="20" t="inlineStr">
        <is>
          <t>2BS050017</t>
        </is>
      </c>
      <c r="D81" s="109" t="inlineStr">
        <is>
          <t>DURABLE</t>
        </is>
      </c>
      <c r="E81" s="121" t="n">
        <v>2022</v>
      </c>
      <c r="F81" s="121" t="inlineStr">
        <is>
          <t xml:space="preserve">RENDU </t>
        </is>
      </c>
      <c r="G81" s="121" t="n">
        <v>22494</v>
      </c>
      <c r="H81" s="20" t="inlineStr">
        <is>
          <t>GA 202 WK</t>
        </is>
      </c>
      <c r="I81" s="102" t="inlineStr">
        <is>
          <t>00581</t>
        </is>
      </c>
      <c r="J81" s="117" t="inlineStr">
        <is>
          <t>120754</t>
        </is>
      </c>
      <c r="K81" s="100" t="n">
        <v>29.88</v>
      </c>
      <c r="L81" s="100" t="n">
        <v>29.84</v>
      </c>
      <c r="M81" s="20" t="n">
        <v>6.3</v>
      </c>
      <c r="N81" s="121" t="inlineStr">
        <is>
          <t>S3</t>
        </is>
      </c>
      <c r="O81" s="23" t="n">
        <v>605</v>
      </c>
      <c r="P81" s="20" t="n">
        <v>0</v>
      </c>
      <c r="Q81" s="23">
        <f>O81+P81</f>
        <v/>
      </c>
      <c r="R81" s="23">
        <f>Q81*L81</f>
        <v/>
      </c>
      <c r="S81" s="101" t="n">
        <v>18053.2</v>
      </c>
      <c r="T81" s="23">
        <f>IF(S81=0,R81,R81-S81)</f>
        <v/>
      </c>
      <c r="U81" s="20" t="inlineStr">
        <is>
          <t>2301000210 - 19/01/2023</t>
        </is>
      </c>
      <c r="V81" s="106" t="inlineStr">
        <is>
          <t>LCR 30 jours nets date de livraison</t>
        </is>
      </c>
      <c r="W81" s="107" t="inlineStr">
        <is>
          <t>DROMOISE</t>
        </is>
      </c>
      <c r="X81" s="25" t="n">
        <v>0</v>
      </c>
      <c r="Y81" s="26" t="n">
        <v>0</v>
      </c>
      <c r="Z81" s="25" t="n">
        <v>0</v>
      </c>
      <c r="AA81" s="27" t="n">
        <v>0</v>
      </c>
      <c r="AB81" s="27">
        <f>AA81-Z81</f>
        <v/>
      </c>
      <c r="AC81" s="28" t="n"/>
    </row>
    <row r="82" hidden="1" ht="15" customFormat="1" customHeight="1" s="29">
      <c r="A82" s="104" t="n">
        <v>44943</v>
      </c>
      <c r="B82" s="105" t="inlineStr">
        <is>
          <t xml:space="preserve">DROMOISE </t>
        </is>
      </c>
      <c r="C82" s="20" t="inlineStr">
        <is>
          <t>2BS050017</t>
        </is>
      </c>
      <c r="D82" s="109" t="inlineStr">
        <is>
          <t>DURABLE</t>
        </is>
      </c>
      <c r="E82" s="121" t="n">
        <v>2022</v>
      </c>
      <c r="F82" s="121" t="inlineStr">
        <is>
          <t xml:space="preserve">RENDU </t>
        </is>
      </c>
      <c r="G82" s="121" t="n">
        <v>22496</v>
      </c>
      <c r="H82" s="20" t="inlineStr">
        <is>
          <t>GA 202 WK</t>
        </is>
      </c>
      <c r="I82" s="102" t="inlineStr">
        <is>
          <t>2 301 000 365</t>
        </is>
      </c>
      <c r="J82" s="117" t="inlineStr">
        <is>
          <t>120754</t>
        </is>
      </c>
      <c r="K82" s="100" t="n">
        <v>29.48</v>
      </c>
      <c r="L82" s="100" t="n">
        <v>29.48</v>
      </c>
      <c r="M82" s="20" t="n">
        <v>7.1</v>
      </c>
      <c r="N82" s="121" t="inlineStr">
        <is>
          <t>S3</t>
        </is>
      </c>
      <c r="O82" s="23" t="n">
        <v>605</v>
      </c>
      <c r="P82" s="20" t="n">
        <v>0</v>
      </c>
      <c r="Q82" s="23">
        <f>O82+P82</f>
        <v/>
      </c>
      <c r="R82" s="23">
        <f>Q82*L82</f>
        <v/>
      </c>
      <c r="S82" s="101" t="n">
        <v>17835.4</v>
      </c>
      <c r="T82" s="23">
        <f>IF(S82=0,R82,R82-S82)</f>
        <v/>
      </c>
      <c r="U82" s="20" t="inlineStr">
        <is>
          <t>2301000210 - 19/01/2023</t>
        </is>
      </c>
      <c r="V82" s="106" t="inlineStr">
        <is>
          <t>LCR 30 jours nets date de livraison</t>
        </is>
      </c>
      <c r="W82" s="107" t="inlineStr">
        <is>
          <t>DROMOISE</t>
        </is>
      </c>
      <c r="X82" s="25" t="n">
        <v>0</v>
      </c>
      <c r="Y82" s="26" t="n">
        <v>0</v>
      </c>
      <c r="Z82" s="25" t="n">
        <v>0</v>
      </c>
      <c r="AA82" s="27" t="n">
        <v>0</v>
      </c>
      <c r="AB82" s="27">
        <f>AA82-Z82</f>
        <v/>
      </c>
      <c r="AC82" s="28" t="n"/>
    </row>
    <row r="83" ht="15" customFormat="1" customHeight="1" s="29">
      <c r="A83" s="104" t="n">
        <v>44944</v>
      </c>
      <c r="B83" s="105" t="inlineStr">
        <is>
          <t xml:space="preserve">BERNARD </t>
        </is>
      </c>
      <c r="C83" s="20" t="inlineStr">
        <is>
          <t>2BS020148</t>
        </is>
      </c>
      <c r="D83" s="108" t="inlineStr">
        <is>
          <t>NON DURABLE</t>
        </is>
      </c>
      <c r="E83" s="121" t="n">
        <v>2022</v>
      </c>
      <c r="F83" s="121" t="inlineStr">
        <is>
          <t xml:space="preserve">RENDU </t>
        </is>
      </c>
      <c r="G83" s="121" t="n">
        <v>22503</v>
      </c>
      <c r="H83" s="20" t="inlineStr">
        <is>
          <t>BN 420 DN</t>
        </is>
      </c>
      <c r="I83" s="102" t="inlineStr">
        <is>
          <t>EXP-14-6705</t>
        </is>
      </c>
      <c r="J83" s="117" t="inlineStr">
        <is>
          <t>121345</t>
        </is>
      </c>
      <c r="K83" s="100" t="n">
        <v>29.14</v>
      </c>
      <c r="L83" s="100" t="n">
        <v>29.1</v>
      </c>
      <c r="M83" s="20" t="n">
        <v>6</v>
      </c>
      <c r="N83" s="121" t="inlineStr">
        <is>
          <t>S2</t>
        </is>
      </c>
      <c r="O83" s="23" t="n">
        <v>619</v>
      </c>
      <c r="P83" s="20" t="n">
        <v>0</v>
      </c>
      <c r="Q83" s="23">
        <f>O83+P83</f>
        <v/>
      </c>
      <c r="R83" s="23">
        <f>Q83*L83</f>
        <v/>
      </c>
      <c r="S83" s="101" t="n">
        <v>18012.9</v>
      </c>
      <c r="T83" s="23">
        <f>IF(S83=0,R83,R83-S83)</f>
        <v/>
      </c>
      <c r="U83" s="20" t="inlineStr">
        <is>
          <t>FVV01248358 - 19/01/2023</t>
        </is>
      </c>
      <c r="V83" s="106" t="inlineStr">
        <is>
          <t xml:space="preserve">VIREMENT 30 JOURS </t>
        </is>
      </c>
      <c r="W83" s="107" t="inlineStr">
        <is>
          <t>SOS TPS OGIER</t>
        </is>
      </c>
      <c r="X83" s="25" t="n">
        <v>0</v>
      </c>
      <c r="Y83" s="26" t="n">
        <v>0</v>
      </c>
      <c r="Z83" s="25" t="n">
        <v>0</v>
      </c>
      <c r="AA83" s="27" t="n">
        <v>0</v>
      </c>
      <c r="AB83" s="27">
        <f>Z83-AA83</f>
        <v/>
      </c>
      <c r="AC83" s="28" t="n"/>
    </row>
    <row r="84" hidden="1" ht="15" customFormat="1" customHeight="1" s="29">
      <c r="A84" s="104" t="n">
        <v>44944</v>
      </c>
      <c r="B84" s="105" t="inlineStr">
        <is>
          <t>CHOLAT</t>
        </is>
      </c>
      <c r="C84" s="20" t="inlineStr">
        <is>
          <t>2BS030520</t>
        </is>
      </c>
      <c r="D84" s="109" t="inlineStr">
        <is>
          <t>DURABLE</t>
        </is>
      </c>
      <c r="E84" s="121" t="n">
        <v>2022</v>
      </c>
      <c r="F84" s="121" t="inlineStr">
        <is>
          <t xml:space="preserve">RENDU </t>
        </is>
      </c>
      <c r="G84" s="121" t="n">
        <v>22505</v>
      </c>
      <c r="H84" s="20" t="inlineStr">
        <is>
          <t>BW 309 MC</t>
        </is>
      </c>
      <c r="I84" s="102" t="inlineStr">
        <is>
          <t>13671</t>
        </is>
      </c>
      <c r="J84" s="117" t="inlineStr">
        <is>
          <t>121202</t>
        </is>
      </c>
      <c r="K84" s="100" t="n">
        <v>30.3</v>
      </c>
      <c r="L84" s="100" t="n">
        <v>30.18</v>
      </c>
      <c r="M84" s="20" t="n">
        <v>7.8</v>
      </c>
      <c r="N84" s="121" t="inlineStr">
        <is>
          <t>S3</t>
        </is>
      </c>
      <c r="O84" s="23" t="n">
        <v>687</v>
      </c>
      <c r="P84" s="20" t="n">
        <v>0</v>
      </c>
      <c r="Q84" s="23">
        <f>O84+P84</f>
        <v/>
      </c>
      <c r="R84" s="23">
        <f>Q84*L84</f>
        <v/>
      </c>
      <c r="S84" s="101">
        <f>20346.45+469.62</f>
        <v/>
      </c>
      <c r="T84" s="23">
        <f>IF(S84=0,R84,R84-S84)</f>
        <v/>
      </c>
      <c r="U84" s="20" t="inlineStr">
        <is>
          <t>FCE-999-2023-107 - 31/01/2023</t>
        </is>
      </c>
      <c r="V84" s="106" t="inlineStr">
        <is>
          <t xml:space="preserve">VIREMENT 30 JOURS </t>
        </is>
      </c>
      <c r="W84" s="107" t="inlineStr">
        <is>
          <t>ROLAND CHAZOT</t>
        </is>
      </c>
      <c r="X84" s="25" t="n">
        <v>0</v>
      </c>
      <c r="Y84" s="26" t="n">
        <v>0</v>
      </c>
      <c r="Z84" s="25" t="n">
        <v>0</v>
      </c>
      <c r="AA84" s="27" t="n">
        <v>0</v>
      </c>
      <c r="AB84" s="27">
        <f>AA84-Z84</f>
        <v/>
      </c>
      <c r="AC84" s="28" t="n"/>
    </row>
    <row r="85" hidden="1" ht="15" customFormat="1" customHeight="1" s="29">
      <c r="A85" s="104" t="n">
        <v>44944</v>
      </c>
      <c r="B85" s="105" t="inlineStr">
        <is>
          <t xml:space="preserve">DROMOISE </t>
        </is>
      </c>
      <c r="C85" s="20" t="inlineStr">
        <is>
          <t>2BS050017</t>
        </is>
      </c>
      <c r="D85" s="109" t="inlineStr">
        <is>
          <t>DURABLE</t>
        </is>
      </c>
      <c r="E85" s="121" t="n">
        <v>2022</v>
      </c>
      <c r="F85" s="121" t="inlineStr">
        <is>
          <t xml:space="preserve">RENDU </t>
        </is>
      </c>
      <c r="G85" s="121" t="n">
        <v>22506</v>
      </c>
      <c r="H85" s="20" t="inlineStr">
        <is>
          <t>GA 202 WK</t>
        </is>
      </c>
      <c r="I85" s="102" t="inlineStr">
        <is>
          <t>2 301 000 391</t>
        </is>
      </c>
      <c r="J85" s="117" t="inlineStr">
        <is>
          <t>120754</t>
        </is>
      </c>
      <c r="K85" s="100" t="n">
        <v>30.1</v>
      </c>
      <c r="L85" s="100" t="n">
        <v>30.16</v>
      </c>
      <c r="M85" s="20" t="n">
        <v>6.6</v>
      </c>
      <c r="N85" s="121" t="inlineStr">
        <is>
          <t>S3</t>
        </is>
      </c>
      <c r="O85" s="23" t="n">
        <v>605</v>
      </c>
      <c r="P85" s="20" t="n">
        <v>0</v>
      </c>
      <c r="Q85" s="23">
        <f>O85+P85</f>
        <v/>
      </c>
      <c r="R85" s="23">
        <f>Q85*L85</f>
        <v/>
      </c>
      <c r="S85" s="101" t="n">
        <v>18246.8</v>
      </c>
      <c r="T85" s="23">
        <f>IF(S85=0,R85,R85-S85)</f>
        <v/>
      </c>
      <c r="U85" s="20" t="inlineStr">
        <is>
          <t>2301000249 - 24/01/2023</t>
        </is>
      </c>
      <c r="V85" s="106" t="inlineStr">
        <is>
          <t>LCR 30 jours nets date de livraison</t>
        </is>
      </c>
      <c r="W85" s="107" t="inlineStr">
        <is>
          <t>DROMOISE</t>
        </is>
      </c>
      <c r="X85" s="25" t="n">
        <v>0</v>
      </c>
      <c r="Y85" s="26" t="n">
        <v>0</v>
      </c>
      <c r="Z85" s="25" t="n">
        <v>0</v>
      </c>
      <c r="AA85" s="27" t="n">
        <v>0</v>
      </c>
      <c r="AB85" s="27">
        <f>AA85-Z85</f>
        <v/>
      </c>
      <c r="AC85" s="28" t="n"/>
    </row>
    <row r="86" hidden="1" ht="15" customFormat="1" customHeight="1" s="29">
      <c r="A86" s="104" t="n">
        <v>44944</v>
      </c>
      <c r="B86" s="105" t="inlineStr">
        <is>
          <t xml:space="preserve">CEREVIA / OXYANE </t>
        </is>
      </c>
      <c r="C86" s="20" t="inlineStr">
        <is>
          <t>2BS030535</t>
        </is>
      </c>
      <c r="D86" s="109" t="inlineStr">
        <is>
          <t>DURABLE</t>
        </is>
      </c>
      <c r="E86" s="121" t="n">
        <v>2022</v>
      </c>
      <c r="F86" s="121" t="inlineStr">
        <is>
          <t>RENDU</t>
        </is>
      </c>
      <c r="G86" s="121" t="n">
        <v>22508</v>
      </c>
      <c r="H86" s="20" t="inlineStr">
        <is>
          <t>EX 096 ZA</t>
        </is>
      </c>
      <c r="I86" s="102" t="inlineStr">
        <is>
          <t>EXP-76-3058</t>
        </is>
      </c>
      <c r="J86" s="117" t="n">
        <v>2022101541</v>
      </c>
      <c r="K86" s="100" t="n">
        <v>30.2</v>
      </c>
      <c r="L86" s="100" t="n">
        <v>30.12</v>
      </c>
      <c r="M86" s="20" t="n">
        <v>5.9</v>
      </c>
      <c r="N86" s="121" t="inlineStr">
        <is>
          <t>S3</t>
        </is>
      </c>
      <c r="O86" s="23" t="n">
        <v>655</v>
      </c>
      <c r="P86" s="20" t="n">
        <v>0</v>
      </c>
      <c r="Q86" s="23">
        <f>O86+P86</f>
        <v/>
      </c>
      <c r="R86" s="23">
        <f>Q86*L86</f>
        <v/>
      </c>
      <c r="S86" s="101" t="n">
        <v>19728.6</v>
      </c>
      <c r="T86" s="23">
        <f>IF(S86=0,R86,R86-S86)</f>
        <v/>
      </c>
      <c r="U86" s="20" t="inlineStr">
        <is>
          <t>40691 - 27/01/2023</t>
        </is>
      </c>
      <c r="V86" s="106" t="inlineStr">
        <is>
          <t>LCR 15 jours nets date de livraison</t>
        </is>
      </c>
      <c r="W86" s="107" t="inlineStr">
        <is>
          <t>TRAS</t>
        </is>
      </c>
      <c r="X86" s="25" t="n">
        <v>0</v>
      </c>
      <c r="Y86" s="26" t="n">
        <v>0</v>
      </c>
      <c r="Z86" s="25" t="n">
        <v>0</v>
      </c>
      <c r="AA86" s="27" t="n">
        <v>0</v>
      </c>
      <c r="AB86" s="27">
        <f>AA86-Z86</f>
        <v/>
      </c>
      <c r="AC86" s="28" t="n"/>
    </row>
    <row r="87" hidden="1" ht="15" customFormat="1" customHeight="1" s="29">
      <c r="A87" s="104" t="n">
        <v>44944</v>
      </c>
      <c r="B87" s="105" t="inlineStr">
        <is>
          <t xml:space="preserve">CEREVIA / OXYANE </t>
        </is>
      </c>
      <c r="C87" s="20" t="inlineStr">
        <is>
          <t>2BS030535</t>
        </is>
      </c>
      <c r="D87" s="109" t="inlineStr">
        <is>
          <t>DURABLE</t>
        </is>
      </c>
      <c r="E87" s="121" t="n">
        <v>2022</v>
      </c>
      <c r="F87" s="121" t="inlineStr">
        <is>
          <t>RENDU</t>
        </is>
      </c>
      <c r="G87" s="121" t="n">
        <v>22510</v>
      </c>
      <c r="H87" s="20" t="inlineStr">
        <is>
          <t>FA 553 BY</t>
        </is>
      </c>
      <c r="I87" s="102" t="inlineStr">
        <is>
          <t>EXP-76-3059</t>
        </is>
      </c>
      <c r="J87" s="117" t="n">
        <v>2022101541</v>
      </c>
      <c r="K87" s="100" t="n">
        <v>28.8</v>
      </c>
      <c r="L87" s="100" t="n">
        <v>28.74</v>
      </c>
      <c r="M87" s="20" t="n">
        <v>5.3</v>
      </c>
      <c r="N87" s="121" t="inlineStr">
        <is>
          <t>S1</t>
        </is>
      </c>
      <c r="O87" s="23" t="n">
        <v>655</v>
      </c>
      <c r="P87" s="20" t="n">
        <v>0</v>
      </c>
      <c r="Q87" s="23">
        <f>O87+P87</f>
        <v/>
      </c>
      <c r="R87" s="23">
        <f>Q87*L87</f>
        <v/>
      </c>
      <c r="S87" s="101" t="n">
        <v>18824.7</v>
      </c>
      <c r="T87" s="23">
        <f>IF(S87=0,R87,R87-S87)</f>
        <v/>
      </c>
      <c r="U87" s="20" t="inlineStr">
        <is>
          <t>40691 - 27/01/2023</t>
        </is>
      </c>
      <c r="V87" s="106" t="inlineStr">
        <is>
          <t>LCR 15 jours nets date de livraison</t>
        </is>
      </c>
      <c r="W87" s="107" t="inlineStr">
        <is>
          <t>CERETRANS</t>
        </is>
      </c>
      <c r="X87" s="25" t="n">
        <v>0</v>
      </c>
      <c r="Y87" s="26" t="n">
        <v>0</v>
      </c>
      <c r="Z87" s="25" t="n">
        <v>0</v>
      </c>
      <c r="AA87" s="27" t="n">
        <v>0</v>
      </c>
      <c r="AB87" s="27">
        <f>AA87-Z87</f>
        <v/>
      </c>
      <c r="AC87" s="28" t="n"/>
    </row>
    <row r="88" ht="15" customFormat="1" customHeight="1" s="29">
      <c r="A88" s="104" t="n">
        <v>44944</v>
      </c>
      <c r="B88" s="105" t="inlineStr">
        <is>
          <t xml:space="preserve">BERNARD </t>
        </is>
      </c>
      <c r="C88" s="20" t="inlineStr">
        <is>
          <t>2BS020148</t>
        </is>
      </c>
      <c r="D88" s="108" t="inlineStr">
        <is>
          <t>NON DURABLE</t>
        </is>
      </c>
      <c r="E88" s="121" t="n">
        <v>2022</v>
      </c>
      <c r="F88" s="121" t="inlineStr">
        <is>
          <t xml:space="preserve">RENDU </t>
        </is>
      </c>
      <c r="G88" s="121" t="n">
        <v>22511</v>
      </c>
      <c r="H88" s="20" t="inlineStr">
        <is>
          <t>BN 420 DN</t>
        </is>
      </c>
      <c r="I88" s="102" t="inlineStr">
        <is>
          <t>EXP-14-6716</t>
        </is>
      </c>
      <c r="J88" s="117" t="inlineStr">
        <is>
          <t>121345</t>
        </is>
      </c>
      <c r="K88" s="100" t="n">
        <v>29.66</v>
      </c>
      <c r="L88" s="100" t="n">
        <v>29.62</v>
      </c>
      <c r="M88" s="20" t="n">
        <v>6</v>
      </c>
      <c r="N88" s="121" t="inlineStr">
        <is>
          <t>S3</t>
        </is>
      </c>
      <c r="O88" s="23" t="n">
        <v>619</v>
      </c>
      <c r="P88" s="20" t="n">
        <v>0</v>
      </c>
      <c r="Q88" s="23">
        <f>O88+P88</f>
        <v/>
      </c>
      <c r="R88" s="23">
        <f>Q88*L88</f>
        <v/>
      </c>
      <c r="S88" s="101" t="n">
        <v>18334.78</v>
      </c>
      <c r="T88" s="23">
        <f>IF(S88=0,R88,R88-S88)</f>
        <v/>
      </c>
      <c r="U88" s="20" t="inlineStr">
        <is>
          <t>FVV01248358 - 19/01/2023</t>
        </is>
      </c>
      <c r="V88" s="106" t="inlineStr">
        <is>
          <t xml:space="preserve">VIREMENT 30 JOURS </t>
        </is>
      </c>
      <c r="W88" s="107" t="inlineStr">
        <is>
          <t>RLC SOS TPS OGIER</t>
        </is>
      </c>
      <c r="X88" s="25" t="n">
        <v>0</v>
      </c>
      <c r="Y88" s="26" t="n">
        <v>0</v>
      </c>
      <c r="Z88" s="25" t="n">
        <v>0</v>
      </c>
      <c r="AA88" s="27" t="n">
        <v>0</v>
      </c>
      <c r="AB88" s="27">
        <f>Z88-AA88</f>
        <v/>
      </c>
      <c r="AC88" s="28" t="n"/>
    </row>
    <row r="89" hidden="1" ht="15" customFormat="1" customHeight="1" s="29">
      <c r="A89" s="104" t="n">
        <v>44944</v>
      </c>
      <c r="B89" s="105" t="inlineStr">
        <is>
          <t>CHOLAT</t>
        </is>
      </c>
      <c r="C89" s="20" t="inlineStr">
        <is>
          <t>2BS030520</t>
        </is>
      </c>
      <c r="D89" s="109" t="inlineStr">
        <is>
          <t>DURABLE</t>
        </is>
      </c>
      <c r="E89" s="121" t="n">
        <v>2022</v>
      </c>
      <c r="F89" s="121" t="inlineStr">
        <is>
          <t xml:space="preserve">RENDU </t>
        </is>
      </c>
      <c r="G89" s="121" t="n">
        <v>22513</v>
      </c>
      <c r="H89" s="20" t="inlineStr">
        <is>
          <t>BW 309 MC</t>
        </is>
      </c>
      <c r="I89" s="102" t="inlineStr">
        <is>
          <t>13672</t>
        </is>
      </c>
      <c r="J89" s="117" t="inlineStr">
        <is>
          <t>121202</t>
        </is>
      </c>
      <c r="K89" s="100" t="n">
        <v>29.26</v>
      </c>
      <c r="L89" s="100" t="n">
        <v>29.26</v>
      </c>
      <c r="M89" s="20" t="n">
        <v>7.5</v>
      </c>
      <c r="N89" s="121" t="inlineStr">
        <is>
          <t>S1</t>
        </is>
      </c>
      <c r="O89" s="23" t="n">
        <v>687</v>
      </c>
      <c r="P89" s="20" t="n">
        <v>0</v>
      </c>
      <c r="Q89" s="23">
        <f>O89+P89</f>
        <v/>
      </c>
      <c r="R89" s="23">
        <f>Q89*L89</f>
        <v/>
      </c>
      <c r="S89" s="101">
        <f>19567.51+451.67</f>
        <v/>
      </c>
      <c r="T89" s="23">
        <f>IF(S89=0,R89,R89-S89)</f>
        <v/>
      </c>
      <c r="U89" s="20" t="n"/>
      <c r="V89" s="106" t="inlineStr">
        <is>
          <t xml:space="preserve">VIREMENT 30 JOURS </t>
        </is>
      </c>
      <c r="W89" s="107" t="inlineStr">
        <is>
          <t>ROLAND CHAZOT</t>
        </is>
      </c>
      <c r="X89" s="25" t="n">
        <v>0</v>
      </c>
      <c r="Y89" s="26" t="n">
        <v>0</v>
      </c>
      <c r="Z89" s="25" t="n">
        <v>0</v>
      </c>
      <c r="AA89" s="27" t="n">
        <v>0</v>
      </c>
      <c r="AB89" s="27">
        <f>AA89-Z89</f>
        <v/>
      </c>
      <c r="AC89" s="28" t="n"/>
    </row>
    <row r="90" hidden="1" ht="15" customFormat="1" customHeight="1" s="29">
      <c r="A90" s="104" t="n">
        <v>44945</v>
      </c>
      <c r="B90" s="105" t="inlineStr">
        <is>
          <t xml:space="preserve">UNION GRAINS SOLEIL </t>
        </is>
      </c>
      <c r="C90" s="20" t="inlineStr">
        <is>
          <t>2BS050027</t>
        </is>
      </c>
      <c r="D90" s="108" t="inlineStr">
        <is>
          <t>NON DURABLE</t>
        </is>
      </c>
      <c r="E90" s="121" t="n">
        <v>2022</v>
      </c>
      <c r="F90" s="121" t="inlineStr">
        <is>
          <t>RENDU</t>
        </is>
      </c>
      <c r="G90" s="121" t="n">
        <v>22515</v>
      </c>
      <c r="H90" s="20" t="inlineStr">
        <is>
          <t>EB 428 YF</t>
        </is>
      </c>
      <c r="I90" s="102" t="inlineStr">
        <is>
          <t>107-00-0010620</t>
        </is>
      </c>
      <c r="J90" s="117" t="inlineStr">
        <is>
          <t>2221129</t>
        </is>
      </c>
      <c r="K90" s="100" t="n">
        <v>29.96</v>
      </c>
      <c r="L90" s="100" t="n">
        <v>29.94</v>
      </c>
      <c r="M90" s="20" t="n">
        <v>5.1</v>
      </c>
      <c r="N90" s="121" t="inlineStr">
        <is>
          <t>S1</t>
        </is>
      </c>
      <c r="O90" s="23" t="n">
        <v>627</v>
      </c>
      <c r="P90" s="20" t="n">
        <v>0</v>
      </c>
      <c r="Q90" s="23">
        <f>O90+P90</f>
        <v/>
      </c>
      <c r="R90" s="23">
        <f>Q90*L90</f>
        <v/>
      </c>
      <c r="S90" s="101" t="n">
        <v>18772.38</v>
      </c>
      <c r="T90" s="23">
        <f>IF(S90=0,R90,R90-S90)</f>
        <v/>
      </c>
      <c r="U90" s="20" t="inlineStr">
        <is>
          <t>12022800 - 20/01/2023</t>
        </is>
      </c>
      <c r="V90" s="106" t="inlineStr">
        <is>
          <t>LCR 15 jours nets date de livraison</t>
        </is>
      </c>
      <c r="W90" s="107" t="inlineStr">
        <is>
          <t xml:space="preserve">KERDUDO </t>
        </is>
      </c>
      <c r="X90" s="25" t="n">
        <v>0</v>
      </c>
      <c r="Y90" s="26" t="n">
        <v>0</v>
      </c>
      <c r="Z90" s="25" t="n">
        <v>0</v>
      </c>
      <c r="AA90" s="27" t="n">
        <v>0</v>
      </c>
      <c r="AB90" s="27" t="n">
        <v>0</v>
      </c>
      <c r="AC90" s="28" t="n"/>
    </row>
    <row r="91" hidden="1" ht="15" customFormat="1" customHeight="1" s="29">
      <c r="A91" s="104" t="n">
        <v>44945</v>
      </c>
      <c r="B91" s="105" t="inlineStr">
        <is>
          <t xml:space="preserve">LIMAGRAIN </t>
        </is>
      </c>
      <c r="C91" s="20" t="inlineStr">
        <is>
          <t>2BS050005</t>
        </is>
      </c>
      <c r="D91" s="109" t="inlineStr">
        <is>
          <t>DURABLE</t>
        </is>
      </c>
      <c r="E91" s="121" t="n">
        <v>2022</v>
      </c>
      <c r="F91" s="121" t="inlineStr">
        <is>
          <t>DEPART ENNEZAT</t>
        </is>
      </c>
      <c r="G91" s="121" t="n">
        <v>22517</v>
      </c>
      <c r="H91" s="20" t="inlineStr">
        <is>
          <t>DR 850 AC</t>
        </is>
      </c>
      <c r="I91" s="102" t="inlineStr">
        <is>
          <t>161622</t>
        </is>
      </c>
      <c r="J91" s="117" t="inlineStr">
        <is>
          <t>121260/122214</t>
        </is>
      </c>
      <c r="K91" s="100" t="n">
        <v>28.4</v>
      </c>
      <c r="L91" s="100" t="n">
        <v>28.36</v>
      </c>
      <c r="M91" s="20" t="n">
        <v>5.7</v>
      </c>
      <c r="N91" s="121" t="inlineStr">
        <is>
          <t>S1</t>
        </is>
      </c>
      <c r="O91" s="23" t="n">
        <v>613</v>
      </c>
      <c r="P91" s="20" t="n">
        <v>0</v>
      </c>
      <c r="Q91" s="23">
        <f>O91+P91</f>
        <v/>
      </c>
      <c r="R91" s="23">
        <f>K91*O91+P91</f>
        <v/>
      </c>
      <c r="S91" s="101" t="n">
        <v>17409.2</v>
      </c>
      <c r="T91" s="23">
        <f>IF(S91=0,R91,R91-S91)</f>
        <v/>
      </c>
      <c r="U91" s="22" t="inlineStr">
        <is>
          <t>90506 - 20/01/2023</t>
        </is>
      </c>
      <c r="V91" s="106" t="inlineStr">
        <is>
          <t xml:space="preserve">VIREMENT 30 JOURS </t>
        </is>
      </c>
      <c r="W91" s="107" t="inlineStr">
        <is>
          <t>BRULAS</t>
        </is>
      </c>
      <c r="X91" s="25" t="n">
        <v>18</v>
      </c>
      <c r="Y91" s="26" t="n">
        <v>0</v>
      </c>
      <c r="Z91" s="25">
        <f>L91*X91</f>
        <v/>
      </c>
      <c r="AA91" s="27" t="n">
        <v>510.48</v>
      </c>
      <c r="AB91" s="27">
        <f>AA91-Z91</f>
        <v/>
      </c>
      <c r="AC91" s="28" t="inlineStr">
        <is>
          <t>2301-239 - 31/01/2023</t>
        </is>
      </c>
    </row>
    <row r="92" hidden="1" ht="15" customFormat="1" customHeight="1" s="29">
      <c r="A92" s="104" t="n">
        <v>44945</v>
      </c>
      <c r="B92" s="105" t="inlineStr">
        <is>
          <t xml:space="preserve">LIMAGRAIN </t>
        </is>
      </c>
      <c r="C92" s="20" t="inlineStr">
        <is>
          <t>2BS050005</t>
        </is>
      </c>
      <c r="D92" s="109" t="inlineStr">
        <is>
          <t>DURABLE</t>
        </is>
      </c>
      <c r="E92" s="121" t="n">
        <v>2022</v>
      </c>
      <c r="F92" s="121" t="inlineStr">
        <is>
          <t>DEPART ENNEZAT</t>
        </is>
      </c>
      <c r="G92" s="121" t="n">
        <v>22520</v>
      </c>
      <c r="H92" s="20" t="inlineStr">
        <is>
          <t>EG 031 RN</t>
        </is>
      </c>
      <c r="I92" s="102" t="inlineStr">
        <is>
          <t>161650</t>
        </is>
      </c>
      <c r="J92" s="117" t="inlineStr">
        <is>
          <t>121260/122214</t>
        </is>
      </c>
      <c r="K92" s="100" t="n">
        <v>29.8</v>
      </c>
      <c r="L92" s="100" t="n">
        <v>29.72</v>
      </c>
      <c r="M92" s="20" t="n">
        <v>6</v>
      </c>
      <c r="N92" s="121" t="inlineStr">
        <is>
          <t>S3</t>
        </is>
      </c>
      <c r="O92" s="23" t="n">
        <v>613</v>
      </c>
      <c r="P92" s="20" t="n">
        <v>0</v>
      </c>
      <c r="Q92" s="23">
        <f>O92+P92</f>
        <v/>
      </c>
      <c r="R92" s="23">
        <f>K92*O92+P92</f>
        <v/>
      </c>
      <c r="S92" s="101" t="n">
        <v>18267.4</v>
      </c>
      <c r="T92" s="23">
        <f>IF(S92=0,R92,R92-S92)</f>
        <v/>
      </c>
      <c r="U92" s="22" t="inlineStr">
        <is>
          <t>90506 - 20/01/2023</t>
        </is>
      </c>
      <c r="V92" s="106" t="inlineStr">
        <is>
          <t xml:space="preserve">VIREMENT 30 JOURS </t>
        </is>
      </c>
      <c r="W92" s="107" t="inlineStr">
        <is>
          <t>BRULAS</t>
        </is>
      </c>
      <c r="X92" s="25" t="n">
        <v>18</v>
      </c>
      <c r="Y92" s="26" t="n">
        <v>0</v>
      </c>
      <c r="Z92" s="25">
        <f>L92*X92</f>
        <v/>
      </c>
      <c r="AA92" s="27" t="n">
        <v>534.96</v>
      </c>
      <c r="AB92" s="27">
        <f>AA92-Z92</f>
        <v/>
      </c>
      <c r="AC92" s="28" t="inlineStr">
        <is>
          <t>2301-239 - 31/01/2023</t>
        </is>
      </c>
    </row>
    <row r="93" hidden="1" ht="15" customFormat="1" customHeight="1" s="29">
      <c r="A93" s="104" t="n">
        <v>44945</v>
      </c>
      <c r="B93" s="105" t="inlineStr">
        <is>
          <t xml:space="preserve">LIMAGRAIN </t>
        </is>
      </c>
      <c r="C93" s="20" t="inlineStr">
        <is>
          <t>2BS050005</t>
        </is>
      </c>
      <c r="D93" s="109" t="inlineStr">
        <is>
          <t>DURABLE</t>
        </is>
      </c>
      <c r="E93" s="121" t="n">
        <v>2022</v>
      </c>
      <c r="F93" s="121" t="inlineStr">
        <is>
          <t>DEPART ENNEZAT</t>
        </is>
      </c>
      <c r="G93" s="121" t="n">
        <v>22521</v>
      </c>
      <c r="H93" s="20" t="inlineStr">
        <is>
          <t>EQ 674 QD</t>
        </is>
      </c>
      <c r="I93" s="102" t="inlineStr">
        <is>
          <t>161619</t>
        </is>
      </c>
      <c r="J93" s="117" t="inlineStr">
        <is>
          <t>121260/122214</t>
        </is>
      </c>
      <c r="K93" s="100" t="n">
        <v>29.8</v>
      </c>
      <c r="L93" s="201" t="n">
        <v>29.82</v>
      </c>
      <c r="M93" s="20" t="n">
        <v>5.8</v>
      </c>
      <c r="N93" s="121" t="inlineStr">
        <is>
          <t>S3</t>
        </is>
      </c>
      <c r="O93" s="23" t="n">
        <v>613</v>
      </c>
      <c r="P93" s="20" t="n">
        <v>0</v>
      </c>
      <c r="Q93" s="23">
        <f>O93+P93</f>
        <v/>
      </c>
      <c r="R93" s="23">
        <f>K93*O93+P93</f>
        <v/>
      </c>
      <c r="S93" s="101" t="n">
        <v>18267.4</v>
      </c>
      <c r="T93" s="23">
        <f>IF(S93=0,R93,R93-S93)</f>
        <v/>
      </c>
      <c r="U93" s="22" t="inlineStr">
        <is>
          <t>90506 - 20/01/2023</t>
        </is>
      </c>
      <c r="V93" s="106" t="inlineStr">
        <is>
          <t xml:space="preserve">VIREMENT 30 JOURS </t>
        </is>
      </c>
      <c r="W93" s="107" t="inlineStr">
        <is>
          <t>TCG</t>
        </is>
      </c>
      <c r="X93" s="25" t="n">
        <v>14.5</v>
      </c>
      <c r="Y93" s="26" t="n">
        <v>0</v>
      </c>
      <c r="Z93" s="25">
        <f>L93*X93</f>
        <v/>
      </c>
      <c r="AA93" s="27">
        <f>X93*L93</f>
        <v/>
      </c>
      <c r="AB93" s="27">
        <f>AA93-Z93</f>
        <v/>
      </c>
      <c r="AC93" s="28" t="inlineStr">
        <is>
          <t>FA1901860</t>
        </is>
      </c>
    </row>
    <row r="94" hidden="1" ht="15" customFormat="1" customHeight="1" s="29">
      <c r="A94" s="104" t="n">
        <v>44945</v>
      </c>
      <c r="B94" s="105" t="inlineStr">
        <is>
          <t>CHOLAT</t>
        </is>
      </c>
      <c r="C94" s="20" t="inlineStr">
        <is>
          <t>2BS030520</t>
        </is>
      </c>
      <c r="D94" s="109" t="inlineStr">
        <is>
          <t>DURABLE</t>
        </is>
      </c>
      <c r="E94" s="121" t="n">
        <v>2022</v>
      </c>
      <c r="F94" s="121" t="inlineStr">
        <is>
          <t xml:space="preserve">RENDU </t>
        </is>
      </c>
      <c r="G94" s="121" t="n">
        <v>22525</v>
      </c>
      <c r="H94" s="20" t="inlineStr">
        <is>
          <t>CG 517 JZ</t>
        </is>
      </c>
      <c r="I94" s="102" t="inlineStr">
        <is>
          <t>13673</t>
        </is>
      </c>
      <c r="J94" s="117" t="n">
        <v>2221130</v>
      </c>
      <c r="K94" s="100" t="n">
        <v>30.52</v>
      </c>
      <c r="L94" s="100" t="n">
        <v>30.48</v>
      </c>
      <c r="M94" s="20" t="n">
        <v>7.2</v>
      </c>
      <c r="N94" s="121" t="inlineStr">
        <is>
          <t>S2</t>
        </is>
      </c>
      <c r="O94" s="23" t="n">
        <v>622.75</v>
      </c>
      <c r="P94" s="20" t="n">
        <v>0</v>
      </c>
      <c r="Q94" s="23">
        <f>O94+P94</f>
        <v/>
      </c>
      <c r="R94" s="23">
        <f>Q94*L94</f>
        <v/>
      </c>
      <c r="S94" s="101">
        <f>18533.27+473.06</f>
        <v/>
      </c>
      <c r="T94" s="23">
        <f>IF(S94=0,R94,R94-S94)</f>
        <v/>
      </c>
      <c r="U94" s="20" t="inlineStr">
        <is>
          <t>FCE-999-2023-111 - 31/01/2023</t>
        </is>
      </c>
      <c r="V94" s="106" t="inlineStr">
        <is>
          <t xml:space="preserve">VIREMENT 30 JOURS </t>
        </is>
      </c>
      <c r="W94" s="107" t="inlineStr">
        <is>
          <t>ROLAND CHAZOT</t>
        </is>
      </c>
      <c r="X94" s="25" t="n">
        <v>0</v>
      </c>
      <c r="Y94" s="26" t="n">
        <v>0</v>
      </c>
      <c r="Z94" s="25" t="n">
        <v>0</v>
      </c>
      <c r="AA94" s="27" t="n">
        <v>0</v>
      </c>
      <c r="AB94" s="27">
        <f>AA94-Z94</f>
        <v/>
      </c>
      <c r="AC94" s="28" t="n"/>
    </row>
    <row r="95" hidden="1" ht="15" customFormat="1" customHeight="1" s="29">
      <c r="A95" s="104" t="n">
        <v>44945</v>
      </c>
      <c r="B95" s="105" t="inlineStr">
        <is>
          <t xml:space="preserve">DROMOISE </t>
        </is>
      </c>
      <c r="C95" s="20" t="inlineStr">
        <is>
          <t>2BS050017</t>
        </is>
      </c>
      <c r="D95" s="109" t="inlineStr">
        <is>
          <t>DURABLE</t>
        </is>
      </c>
      <c r="E95" s="121" t="n">
        <v>2022</v>
      </c>
      <c r="F95" s="121" t="inlineStr">
        <is>
          <t xml:space="preserve">RENDU </t>
        </is>
      </c>
      <c r="G95" s="121" t="n">
        <v>22526</v>
      </c>
      <c r="H95" s="20" t="inlineStr">
        <is>
          <t>GA 202 WK</t>
        </is>
      </c>
      <c r="I95" s="102" t="inlineStr">
        <is>
          <t>2 301 000 427</t>
        </is>
      </c>
      <c r="J95" s="117" t="inlineStr">
        <is>
          <t>120754</t>
        </is>
      </c>
      <c r="K95" s="100" t="n">
        <v>30.18</v>
      </c>
      <c r="L95" s="100" t="n">
        <v>30.2</v>
      </c>
      <c r="M95" s="20" t="n">
        <v>6.5</v>
      </c>
      <c r="N95" s="121" t="inlineStr">
        <is>
          <t>S2</t>
        </is>
      </c>
      <c r="O95" s="23" t="n">
        <v>605</v>
      </c>
      <c r="P95" s="20" t="n">
        <v>0</v>
      </c>
      <c r="Q95" s="23">
        <f>O95+P95</f>
        <v/>
      </c>
      <c r="R95" s="23">
        <f>Q95*L95</f>
        <v/>
      </c>
      <c r="S95" s="101" t="n">
        <v>18271</v>
      </c>
      <c r="T95" s="23">
        <f>IF(S95=0,R95,R95-S95)</f>
        <v/>
      </c>
      <c r="U95" s="20" t="inlineStr">
        <is>
          <t>2301000250 - 24/01/2023</t>
        </is>
      </c>
      <c r="V95" s="106" t="inlineStr">
        <is>
          <t>LCR 30 jours nets date de livraison</t>
        </is>
      </c>
      <c r="W95" s="107" t="inlineStr">
        <is>
          <t>DROMOISE</t>
        </is>
      </c>
      <c r="X95" s="25" t="n">
        <v>0</v>
      </c>
      <c r="Y95" s="26" t="n">
        <v>0</v>
      </c>
      <c r="Z95" s="25" t="n">
        <v>0</v>
      </c>
      <c r="AA95" s="27" t="n">
        <v>0</v>
      </c>
      <c r="AB95" s="27">
        <f>AA95-Z95</f>
        <v/>
      </c>
      <c r="AC95" s="28" t="n"/>
    </row>
    <row r="96" hidden="1" ht="15" customFormat="1" customHeight="1" s="29">
      <c r="A96" s="104" t="n">
        <v>44945</v>
      </c>
      <c r="B96" s="105" t="inlineStr">
        <is>
          <t xml:space="preserve">DROMOISE </t>
        </is>
      </c>
      <c r="C96" s="20" t="inlineStr">
        <is>
          <t>2BS050017</t>
        </is>
      </c>
      <c r="D96" s="109" t="inlineStr">
        <is>
          <t>DURABLE</t>
        </is>
      </c>
      <c r="E96" s="121" t="n">
        <v>2022</v>
      </c>
      <c r="F96" s="121" t="inlineStr">
        <is>
          <t xml:space="preserve">RENDU </t>
        </is>
      </c>
      <c r="G96" s="121" t="n">
        <v>22527</v>
      </c>
      <c r="H96" s="20" t="inlineStr">
        <is>
          <t>GA 202 WK</t>
        </is>
      </c>
      <c r="I96" s="102" t="inlineStr">
        <is>
          <t>2 301 000 445</t>
        </is>
      </c>
      <c r="J96" s="117" t="inlineStr">
        <is>
          <t>120754</t>
        </is>
      </c>
      <c r="K96" s="100" t="n">
        <v>30.9</v>
      </c>
      <c r="L96" s="100" t="n">
        <v>30.88</v>
      </c>
      <c r="M96" s="20" t="n">
        <v>5.8</v>
      </c>
      <c r="N96" s="121" t="inlineStr">
        <is>
          <t>S2</t>
        </is>
      </c>
      <c r="O96" s="23" t="n">
        <v>605</v>
      </c>
      <c r="P96" s="20" t="n">
        <v>0</v>
      </c>
      <c r="Q96" s="23">
        <f>O96+P96</f>
        <v/>
      </c>
      <c r="R96" s="23">
        <f>Q96*L96</f>
        <v/>
      </c>
      <c r="S96" s="101" t="n">
        <v>18682.4</v>
      </c>
      <c r="T96" s="23">
        <f>IF(S96=0,R96,R96-S96)</f>
        <v/>
      </c>
      <c r="U96" s="20" t="inlineStr">
        <is>
          <t>2301000250 - 24/01/2023</t>
        </is>
      </c>
      <c r="V96" s="106" t="inlineStr">
        <is>
          <t>LCR 30 jours nets date de livraison</t>
        </is>
      </c>
      <c r="W96" s="107" t="inlineStr">
        <is>
          <t>DROMOISE</t>
        </is>
      </c>
      <c r="X96" s="25" t="n">
        <v>0</v>
      </c>
      <c r="Y96" s="26" t="n">
        <v>0</v>
      </c>
      <c r="Z96" s="25" t="n">
        <v>0</v>
      </c>
      <c r="AA96" s="27" t="n">
        <v>0</v>
      </c>
      <c r="AB96" s="27">
        <f>AA96-Z96</f>
        <v/>
      </c>
      <c r="AC96" s="28" t="n"/>
    </row>
    <row r="97" hidden="1" ht="15" customFormat="1" customHeight="1" s="29">
      <c r="A97" s="104" t="n">
        <v>44945</v>
      </c>
      <c r="B97" s="105" t="inlineStr">
        <is>
          <t>CHOLAT</t>
        </is>
      </c>
      <c r="C97" s="20" t="inlineStr">
        <is>
          <t>2BS030520</t>
        </is>
      </c>
      <c r="D97" s="109" t="inlineStr">
        <is>
          <t>DURABLE</t>
        </is>
      </c>
      <c r="E97" s="121" t="n">
        <v>2022</v>
      </c>
      <c r="F97" s="121" t="inlineStr">
        <is>
          <t xml:space="preserve">RENDU </t>
        </is>
      </c>
      <c r="G97" s="121" t="n">
        <v>22530</v>
      </c>
      <c r="H97" s="20" t="inlineStr">
        <is>
          <t>CG 517 JZ</t>
        </is>
      </c>
      <c r="I97" s="102" t="inlineStr">
        <is>
          <t>13674</t>
        </is>
      </c>
      <c r="J97" s="117" t="n">
        <v>2221130</v>
      </c>
      <c r="K97" s="100" t="n">
        <v>29.6</v>
      </c>
      <c r="L97" s="100" t="n">
        <v>29.58</v>
      </c>
      <c r="M97" s="20" t="n">
        <v>7.5</v>
      </c>
      <c r="N97" s="121" t="inlineStr">
        <is>
          <t>S2</t>
        </is>
      </c>
      <c r="O97" s="23" t="n">
        <v>622.75</v>
      </c>
      <c r="P97" s="20" t="n">
        <v>0</v>
      </c>
      <c r="Q97" s="23">
        <f>O97+P97</f>
        <v/>
      </c>
      <c r="R97" s="23">
        <f>Q97*L97</f>
        <v/>
      </c>
      <c r="S97" s="101">
        <f>17974.6+458.8</f>
        <v/>
      </c>
      <c r="T97" s="23">
        <f>IF(S97=0,R97,R97-S97)</f>
        <v/>
      </c>
      <c r="U97" s="20" t="inlineStr">
        <is>
          <t>FCE-999-2023-111 - 31/01/2023</t>
        </is>
      </c>
      <c r="V97" s="106" t="inlineStr">
        <is>
          <t xml:space="preserve">VIREMENT 30 JOURS </t>
        </is>
      </c>
      <c r="W97" s="107" t="inlineStr">
        <is>
          <t>ROLAND CHAZOT</t>
        </is>
      </c>
      <c r="X97" s="25" t="n">
        <v>0</v>
      </c>
      <c r="Y97" s="26" t="n">
        <v>0</v>
      </c>
      <c r="Z97" s="25" t="n">
        <v>0</v>
      </c>
      <c r="AA97" s="27" t="n">
        <v>0</v>
      </c>
      <c r="AB97" s="27">
        <f>AA97-Z97</f>
        <v/>
      </c>
      <c r="AC97" s="28" t="n"/>
    </row>
    <row r="98" ht="15" customFormat="1" customHeight="1" s="29">
      <c r="A98" s="104" t="n">
        <v>44946</v>
      </c>
      <c r="B98" s="105" t="inlineStr">
        <is>
          <t xml:space="preserve">BERNARD </t>
        </is>
      </c>
      <c r="C98" s="20" t="inlineStr">
        <is>
          <t>2BS020148</t>
        </is>
      </c>
      <c r="D98" s="108" t="inlineStr">
        <is>
          <t>NON DURABLE</t>
        </is>
      </c>
      <c r="E98" s="121" t="n">
        <v>2022</v>
      </c>
      <c r="F98" s="121" t="inlineStr">
        <is>
          <t xml:space="preserve">RENDU </t>
        </is>
      </c>
      <c r="G98" s="121" t="n">
        <v>22532</v>
      </c>
      <c r="H98" s="20" t="inlineStr">
        <is>
          <t>PN 420 DN</t>
        </is>
      </c>
      <c r="I98" s="102" t="inlineStr">
        <is>
          <t>EXP-14-6718</t>
        </is>
      </c>
      <c r="J98" s="117" t="inlineStr">
        <is>
          <t>121345</t>
        </is>
      </c>
      <c r="K98" s="100" t="n">
        <v>29.44</v>
      </c>
      <c r="L98" s="100" t="n">
        <v>29.4</v>
      </c>
      <c r="M98" s="20" t="n">
        <v>6.7</v>
      </c>
      <c r="N98" s="121" t="inlineStr">
        <is>
          <t>S2</t>
        </is>
      </c>
      <c r="O98" s="23" t="n">
        <v>619</v>
      </c>
      <c r="P98" s="20" t="n">
        <v>0</v>
      </c>
      <c r="Q98" s="23">
        <f>O98+P98</f>
        <v/>
      </c>
      <c r="R98" s="23">
        <f>Q98*L98</f>
        <v/>
      </c>
      <c r="S98" s="101" t="n">
        <v>18198.6</v>
      </c>
      <c r="T98" s="23">
        <f>IF(S98=0,R98,R98-S98)</f>
        <v/>
      </c>
      <c r="U98" s="20" t="inlineStr">
        <is>
          <t>FVV01248606 - 20/01/2023</t>
        </is>
      </c>
      <c r="V98" s="106" t="inlineStr">
        <is>
          <t xml:space="preserve">VIREMENT 30 JOURS </t>
        </is>
      </c>
      <c r="W98" s="107" t="inlineStr">
        <is>
          <t>RLC SOS TPS OGIER</t>
        </is>
      </c>
      <c r="X98" s="25" t="n">
        <v>0</v>
      </c>
      <c r="Y98" s="26" t="n">
        <v>0</v>
      </c>
      <c r="Z98" s="25" t="n">
        <v>0</v>
      </c>
      <c r="AA98" s="27" t="n">
        <v>0</v>
      </c>
      <c r="AB98" s="27">
        <f>Z98-AA98</f>
        <v/>
      </c>
      <c r="AC98" s="28" t="n"/>
    </row>
    <row r="99" hidden="1" ht="15" customFormat="1" customHeight="1" s="29">
      <c r="A99" s="104" t="n">
        <v>44946</v>
      </c>
      <c r="B99" s="105" t="inlineStr">
        <is>
          <t xml:space="preserve">LIMAGRAIN </t>
        </is>
      </c>
      <c r="C99" s="20" t="inlineStr">
        <is>
          <t>2BS050005</t>
        </is>
      </c>
      <c r="D99" s="109" t="inlineStr">
        <is>
          <t>DURABLE</t>
        </is>
      </c>
      <c r="E99" s="121" t="n">
        <v>2022</v>
      </c>
      <c r="F99" s="121" t="inlineStr">
        <is>
          <t>DEPART ENNEZAT</t>
        </is>
      </c>
      <c r="G99" s="121" t="n">
        <v>22535</v>
      </c>
      <c r="H99" s="20" t="inlineStr">
        <is>
          <t>ER 960 KG</t>
        </is>
      </c>
      <c r="I99" s="102" t="inlineStr">
        <is>
          <t>161699</t>
        </is>
      </c>
      <c r="J99" s="117" t="inlineStr">
        <is>
          <t>121260/122214</t>
        </is>
      </c>
      <c r="K99" s="100" t="n">
        <v>30.32</v>
      </c>
      <c r="L99" s="100" t="n">
        <v>30.3</v>
      </c>
      <c r="M99" s="20" t="n">
        <v>5.8</v>
      </c>
      <c r="N99" s="121" t="inlineStr">
        <is>
          <t>S2</t>
        </is>
      </c>
      <c r="O99" s="23" t="n">
        <v>613</v>
      </c>
      <c r="P99" s="20" t="n">
        <v>0</v>
      </c>
      <c r="Q99" s="23">
        <f>O99+P99</f>
        <v/>
      </c>
      <c r="R99" s="23">
        <f>K99*O99+P99</f>
        <v/>
      </c>
      <c r="S99" s="101" t="n">
        <v>18586.16</v>
      </c>
      <c r="T99" s="23">
        <f>IF(S99=0,R99,R99-S99)</f>
        <v/>
      </c>
      <c r="U99" s="22" t="inlineStr">
        <is>
          <t>90579 - 26/01/2023</t>
        </is>
      </c>
      <c r="V99" s="106" t="inlineStr">
        <is>
          <t xml:space="preserve">VIREMENT 30 JOURS </t>
        </is>
      </c>
      <c r="W99" s="107" t="inlineStr">
        <is>
          <t>TCG</t>
        </is>
      </c>
      <c r="X99" s="25" t="n">
        <v>14.5</v>
      </c>
      <c r="Y99" s="26" t="n">
        <v>0</v>
      </c>
      <c r="Z99" s="25">
        <f>X99*K99</f>
        <v/>
      </c>
      <c r="AA99" s="27">
        <f>X99*L99</f>
        <v/>
      </c>
      <c r="AB99" s="27">
        <f>Z99-AA99</f>
        <v/>
      </c>
      <c r="AC99" s="28" t="inlineStr">
        <is>
          <t>FA1901860</t>
        </is>
      </c>
    </row>
    <row r="100" hidden="1" ht="15" customFormat="1" customHeight="1" s="29">
      <c r="A100" s="104" t="n">
        <v>44946</v>
      </c>
      <c r="B100" s="105" t="inlineStr">
        <is>
          <t xml:space="preserve">CEREVIA / OXYANE </t>
        </is>
      </c>
      <c r="C100" s="20" t="inlineStr">
        <is>
          <t>2BS030535</t>
        </is>
      </c>
      <c r="D100" s="109" t="inlineStr">
        <is>
          <t>DURABLE</t>
        </is>
      </c>
      <c r="E100" s="121" t="n">
        <v>2022</v>
      </c>
      <c r="F100" s="121" t="inlineStr">
        <is>
          <t>RENDU</t>
        </is>
      </c>
      <c r="G100" s="121" t="n">
        <v>22537</v>
      </c>
      <c r="H100" s="20" t="inlineStr">
        <is>
          <t>EX 096 ZA</t>
        </is>
      </c>
      <c r="I100" s="102" t="inlineStr">
        <is>
          <t>2208-1</t>
        </is>
      </c>
      <c r="J100" s="117" t="n">
        <v>2022101541</v>
      </c>
      <c r="K100" s="100" t="n">
        <v>29.9</v>
      </c>
      <c r="L100" s="100" t="n">
        <v>29.82</v>
      </c>
      <c r="M100" s="20" t="n">
        <v>5.4</v>
      </c>
      <c r="N100" s="121" t="inlineStr">
        <is>
          <t>S3</t>
        </is>
      </c>
      <c r="O100" s="23" t="n">
        <v>655</v>
      </c>
      <c r="P100" s="20" t="n">
        <v>0</v>
      </c>
      <c r="Q100" s="23">
        <f>O100+P100</f>
        <v/>
      </c>
      <c r="R100" s="23">
        <f>Q100*L100</f>
        <v/>
      </c>
      <c r="S100" s="101" t="n">
        <v>19532.1</v>
      </c>
      <c r="T100" s="23">
        <f>IF(S100=0,R100,R100-S100)</f>
        <v/>
      </c>
      <c r="U100" s="20" t="inlineStr">
        <is>
          <t>481858 - 30/01/2023</t>
        </is>
      </c>
      <c r="V100" s="106" t="inlineStr">
        <is>
          <t>LCR 15 jours nets date de livraison</t>
        </is>
      </c>
      <c r="W100" s="107" t="inlineStr">
        <is>
          <t>TRAS</t>
        </is>
      </c>
      <c r="X100" s="25" t="n">
        <v>0</v>
      </c>
      <c r="Y100" s="26" t="n">
        <v>0</v>
      </c>
      <c r="Z100" s="25" t="n">
        <v>0</v>
      </c>
      <c r="AA100" s="27" t="n">
        <v>0</v>
      </c>
      <c r="AB100" s="27">
        <f>AA100-Z100</f>
        <v/>
      </c>
      <c r="AC100" s="28" t="n"/>
    </row>
    <row r="101" ht="13.5" customFormat="1" customHeight="1" s="29">
      <c r="A101" s="104" t="n">
        <v>44946</v>
      </c>
      <c r="B101" s="105" t="inlineStr">
        <is>
          <t xml:space="preserve">BERNARD </t>
        </is>
      </c>
      <c r="C101" s="20" t="inlineStr">
        <is>
          <t>2BS020148</t>
        </is>
      </c>
      <c r="D101" s="108" t="inlineStr">
        <is>
          <t>NON DURABLE</t>
        </is>
      </c>
      <c r="E101" s="121" t="n">
        <v>2022</v>
      </c>
      <c r="F101" s="121" t="inlineStr">
        <is>
          <t xml:space="preserve">RENDU </t>
        </is>
      </c>
      <c r="G101" s="121" t="n">
        <v>22540</v>
      </c>
      <c r="H101" s="20" t="inlineStr">
        <is>
          <t>BN 420 DM</t>
        </is>
      </c>
      <c r="I101" s="102" t="inlineStr">
        <is>
          <t>EXP-14-6761</t>
        </is>
      </c>
      <c r="J101" s="117" t="inlineStr">
        <is>
          <t>121345</t>
        </is>
      </c>
      <c r="K101" s="100" t="n">
        <v>30.02</v>
      </c>
      <c r="L101" s="100" t="n">
        <v>29.96</v>
      </c>
      <c r="M101" s="20" t="n">
        <v>6.9</v>
      </c>
      <c r="N101" s="121" t="inlineStr">
        <is>
          <t>S3</t>
        </is>
      </c>
      <c r="O101" s="23" t="n">
        <v>619</v>
      </c>
      <c r="P101" s="20" t="n">
        <v>0</v>
      </c>
      <c r="Q101" s="23">
        <f>O101+P101</f>
        <v/>
      </c>
      <c r="R101" s="23">
        <f>Q101*L101</f>
        <v/>
      </c>
      <c r="S101" s="101" t="n">
        <v>18545.24</v>
      </c>
      <c r="T101" s="23">
        <f>IF(S101=0,R101,R101-S101)</f>
        <v/>
      </c>
      <c r="U101" s="20" t="inlineStr">
        <is>
          <t>FVV01248606 - 20/01/2023</t>
        </is>
      </c>
      <c r="V101" s="106" t="inlineStr">
        <is>
          <t xml:space="preserve">VIREMENT 30 JOURS </t>
        </is>
      </c>
      <c r="W101" s="107" t="inlineStr">
        <is>
          <t>RLC SOS TPS OGIER</t>
        </is>
      </c>
      <c r="X101" s="25" t="n">
        <v>0</v>
      </c>
      <c r="Y101" s="26" t="n">
        <v>0</v>
      </c>
      <c r="Z101" s="25" t="n">
        <v>0</v>
      </c>
      <c r="AA101" s="27" t="n">
        <v>0</v>
      </c>
      <c r="AB101" s="27">
        <f>Z101-AA101</f>
        <v/>
      </c>
      <c r="AC101" s="28" t="n"/>
    </row>
    <row r="102" hidden="1" ht="15" customFormat="1" customHeight="1" s="29">
      <c r="A102" s="104" t="n">
        <v>44949</v>
      </c>
      <c r="B102" s="105" t="inlineStr">
        <is>
          <t>CHOLAT</t>
        </is>
      </c>
      <c r="C102" s="20" t="inlineStr">
        <is>
          <t>2BS030520</t>
        </is>
      </c>
      <c r="D102" s="109" t="inlineStr">
        <is>
          <t>DURABLE</t>
        </is>
      </c>
      <c r="E102" s="121" t="n">
        <v>2022</v>
      </c>
      <c r="F102" s="121" t="inlineStr">
        <is>
          <t xml:space="preserve">RENDU </t>
        </is>
      </c>
      <c r="G102" s="121" t="n">
        <v>22544</v>
      </c>
      <c r="H102" s="20" t="inlineStr">
        <is>
          <t>BX 941 FS</t>
        </is>
      </c>
      <c r="I102" s="102" t="inlineStr">
        <is>
          <t>13676</t>
        </is>
      </c>
      <c r="J102" s="117" t="n">
        <v>2221130</v>
      </c>
      <c r="K102" s="100" t="n">
        <v>30.04</v>
      </c>
      <c r="L102" s="100" t="n">
        <v>30</v>
      </c>
      <c r="M102" s="20" t="n">
        <v>7.1</v>
      </c>
      <c r="N102" s="121" t="inlineStr">
        <is>
          <t>S3</t>
        </is>
      </c>
      <c r="O102" s="23" t="n">
        <v>622.75</v>
      </c>
      <c r="P102" s="20" t="n">
        <v>0</v>
      </c>
      <c r="Q102" s="23">
        <f>O102+P102</f>
        <v/>
      </c>
      <c r="R102" s="23">
        <f>Q102*L102</f>
        <v/>
      </c>
      <c r="S102" s="101">
        <f>18241.79+465.62</f>
        <v/>
      </c>
      <c r="T102" s="23">
        <f>IF(S102=0,R102,R102-S102)</f>
        <v/>
      </c>
      <c r="U102" s="20" t="inlineStr">
        <is>
          <t>FCE-999-2023-111 - 31/01/2023</t>
        </is>
      </c>
      <c r="V102" s="106" t="inlineStr">
        <is>
          <t xml:space="preserve">VIREMENT 30 JOURS </t>
        </is>
      </c>
      <c r="W102" s="107" t="inlineStr">
        <is>
          <t>ROLAND CHAZOT</t>
        </is>
      </c>
      <c r="X102" s="25" t="n">
        <v>0</v>
      </c>
      <c r="Y102" s="26" t="n">
        <v>0</v>
      </c>
      <c r="Z102" s="25" t="n">
        <v>0</v>
      </c>
      <c r="AA102" s="27" t="n">
        <v>0</v>
      </c>
      <c r="AB102" s="27">
        <f>AA102-Z102</f>
        <v/>
      </c>
      <c r="AC102" s="28" t="n"/>
    </row>
    <row r="103" hidden="1" ht="15" customFormat="1" customHeight="1" s="29">
      <c r="A103" s="104" t="n">
        <v>44949</v>
      </c>
      <c r="B103" s="105" t="inlineStr">
        <is>
          <t xml:space="preserve">DROMOISE </t>
        </is>
      </c>
      <c r="C103" s="20" t="inlineStr">
        <is>
          <t>2BS050017</t>
        </is>
      </c>
      <c r="D103" s="109" t="inlineStr">
        <is>
          <t>DURABLE</t>
        </is>
      </c>
      <c r="E103" s="121" t="n">
        <v>2022</v>
      </c>
      <c r="F103" s="121" t="inlineStr">
        <is>
          <t xml:space="preserve">RENDU </t>
        </is>
      </c>
      <c r="G103" s="121" t="n">
        <v>22541</v>
      </c>
      <c r="H103" s="20" t="inlineStr">
        <is>
          <t>FE 431 PK</t>
        </is>
      </c>
      <c r="I103" s="102" t="inlineStr">
        <is>
          <t>2 301 000 476</t>
        </is>
      </c>
      <c r="J103" s="117" t="inlineStr">
        <is>
          <t>120754</t>
        </is>
      </c>
      <c r="K103" s="100" t="n">
        <v>29.68</v>
      </c>
      <c r="L103" s="100" t="n">
        <v>29.66</v>
      </c>
      <c r="M103" s="20" t="n">
        <v>6.6</v>
      </c>
      <c r="N103" s="121" t="inlineStr">
        <is>
          <t>S3</t>
        </is>
      </c>
      <c r="O103" s="23" t="n">
        <v>605</v>
      </c>
      <c r="P103" s="20" t="n">
        <v>0</v>
      </c>
      <c r="Q103" s="23">
        <f>O103+P103</f>
        <v/>
      </c>
      <c r="R103" s="23">
        <f>Q103*L103</f>
        <v/>
      </c>
      <c r="S103" s="101" t="n">
        <v>17944.3</v>
      </c>
      <c r="T103" s="23">
        <f>IF(S103=0,R103,R103-S103)</f>
        <v/>
      </c>
      <c r="U103" s="20" t="inlineStr">
        <is>
          <t>2301000251 - 24/01/2023</t>
        </is>
      </c>
      <c r="V103" s="106" t="inlineStr">
        <is>
          <t>LCR 30 jours nets date de livraison</t>
        </is>
      </c>
      <c r="W103" s="107" t="inlineStr">
        <is>
          <t>DROMOISE</t>
        </is>
      </c>
      <c r="X103" s="25" t="n">
        <v>0</v>
      </c>
      <c r="Y103" s="26" t="n">
        <v>0</v>
      </c>
      <c r="Z103" s="25" t="n">
        <v>0</v>
      </c>
      <c r="AA103" s="27" t="n">
        <v>0</v>
      </c>
      <c r="AB103" s="27">
        <f>AA103-Z103</f>
        <v/>
      </c>
      <c r="AC103" s="28" t="n"/>
    </row>
    <row r="104" hidden="1" ht="15" customFormat="1" customHeight="1" s="29">
      <c r="A104" s="104" t="n">
        <v>44949</v>
      </c>
      <c r="B104" s="105" t="inlineStr">
        <is>
          <t xml:space="preserve">CEREVIA / OXYANE </t>
        </is>
      </c>
      <c r="C104" s="20" t="inlineStr">
        <is>
          <t>2BS030535</t>
        </is>
      </c>
      <c r="D104" s="109" t="inlineStr">
        <is>
          <t>DURABLE</t>
        </is>
      </c>
      <c r="E104" s="121" t="n">
        <v>2022</v>
      </c>
      <c r="F104" s="121" t="inlineStr">
        <is>
          <t>RENDU</t>
        </is>
      </c>
      <c r="G104" s="121" t="n">
        <v>22545</v>
      </c>
      <c r="H104" s="20" t="inlineStr">
        <is>
          <t>GG 396 QB</t>
        </is>
      </c>
      <c r="I104" s="102" t="inlineStr">
        <is>
          <t>2407-1</t>
        </is>
      </c>
      <c r="J104" s="117" t="n">
        <v>2022101541</v>
      </c>
      <c r="K104" s="100" t="n">
        <v>29.08</v>
      </c>
      <c r="L104" s="100" t="n">
        <v>29.08</v>
      </c>
      <c r="M104" s="20" t="n">
        <v>8.199999999999999</v>
      </c>
      <c r="N104" s="121" t="inlineStr">
        <is>
          <t>S2</t>
        </is>
      </c>
      <c r="O104" s="23" t="n">
        <v>655</v>
      </c>
      <c r="P104" s="20" t="n">
        <v>0</v>
      </c>
      <c r="Q104" s="23">
        <f>O104+P104</f>
        <v/>
      </c>
      <c r="R104" s="23">
        <f>Q104*L104</f>
        <v/>
      </c>
      <c r="S104" s="101" t="n">
        <v>19047.4</v>
      </c>
      <c r="T104" s="23">
        <f>IF(S104=0,R104,R104-S104)</f>
        <v/>
      </c>
      <c r="U104" s="20" t="inlineStr">
        <is>
          <t>482141 - 31/01/2023</t>
        </is>
      </c>
      <c r="V104" s="106" t="inlineStr">
        <is>
          <t>LCR 15 jours nets date de livraison</t>
        </is>
      </c>
      <c r="W104" s="107" t="inlineStr">
        <is>
          <t>TRAS</t>
        </is>
      </c>
      <c r="X104" s="25" t="n">
        <v>0</v>
      </c>
      <c r="Y104" s="26" t="n">
        <v>0</v>
      </c>
      <c r="Z104" s="25" t="n">
        <v>0</v>
      </c>
      <c r="AA104" s="27" t="n">
        <v>0</v>
      </c>
      <c r="AB104" s="27">
        <f>AA104-Z104</f>
        <v/>
      </c>
      <c r="AC104" s="28" t="n"/>
    </row>
    <row r="105" hidden="1" ht="15" customFormat="1" customHeight="1" s="29">
      <c r="A105" s="104" t="n">
        <v>44949</v>
      </c>
      <c r="B105" s="105" t="inlineStr">
        <is>
          <t>CHOLAT</t>
        </is>
      </c>
      <c r="C105" s="20" t="inlineStr">
        <is>
          <t>2BS030520</t>
        </is>
      </c>
      <c r="D105" s="109" t="inlineStr">
        <is>
          <t>DURABLE</t>
        </is>
      </c>
      <c r="E105" s="121" t="n">
        <v>2022</v>
      </c>
      <c r="F105" s="121" t="inlineStr">
        <is>
          <t xml:space="preserve">RENDU </t>
        </is>
      </c>
      <c r="G105" s="121" t="n">
        <v>22547</v>
      </c>
      <c r="H105" s="20" t="inlineStr">
        <is>
          <t>BX 941 FS</t>
        </is>
      </c>
      <c r="I105" s="102" t="inlineStr">
        <is>
          <t>13677</t>
        </is>
      </c>
      <c r="J105" s="117" t="n">
        <v>2221130</v>
      </c>
      <c r="K105" s="100" t="n">
        <v>28.8</v>
      </c>
      <c r="L105" s="100" t="n">
        <v>28.76</v>
      </c>
      <c r="M105" s="20" t="n">
        <v>7.3</v>
      </c>
      <c r="N105" s="121" t="inlineStr">
        <is>
          <t>S3</t>
        </is>
      </c>
      <c r="O105" s="23" t="n">
        <v>622.75</v>
      </c>
      <c r="P105" s="20" t="n">
        <v>0</v>
      </c>
      <c r="Q105" s="23">
        <f>O105+P105</f>
        <v/>
      </c>
      <c r="R105" s="23">
        <f>Q105*L105</f>
        <v/>
      </c>
      <c r="S105" s="101">
        <f>17488.8+446.4</f>
        <v/>
      </c>
      <c r="T105" s="23">
        <f>IF(S105=0,R105,R105-S105)</f>
        <v/>
      </c>
      <c r="U105" s="20" t="inlineStr">
        <is>
          <t>FCE-999-2023-111 - 31/01/2023</t>
        </is>
      </c>
      <c r="V105" s="106" t="inlineStr">
        <is>
          <t xml:space="preserve">VIREMENT 30 JOURS </t>
        </is>
      </c>
      <c r="W105" s="107" t="inlineStr">
        <is>
          <t>ROLAND CHAZOT</t>
        </is>
      </c>
      <c r="X105" s="25" t="n">
        <v>0</v>
      </c>
      <c r="Y105" s="26" t="n">
        <v>0</v>
      </c>
      <c r="Z105" s="25" t="n">
        <v>0</v>
      </c>
      <c r="AA105" s="27" t="n">
        <v>0</v>
      </c>
      <c r="AB105" s="27">
        <f>AA105-Z105</f>
        <v/>
      </c>
      <c r="AC105" s="28" t="n"/>
    </row>
    <row r="106" hidden="1" ht="15" customFormat="1" customHeight="1" s="29">
      <c r="A106" s="104" t="n">
        <v>44949</v>
      </c>
      <c r="B106" s="105" t="inlineStr">
        <is>
          <t xml:space="preserve">CEREVIA / OXYANE </t>
        </is>
      </c>
      <c r="C106" s="20" t="inlineStr">
        <is>
          <t>2BS030535</t>
        </is>
      </c>
      <c r="D106" s="109" t="inlineStr">
        <is>
          <t>DURABLE</t>
        </is>
      </c>
      <c r="E106" s="121" t="n">
        <v>2022</v>
      </c>
      <c r="F106" s="121" t="inlineStr">
        <is>
          <t>RENDU</t>
        </is>
      </c>
      <c r="G106" s="121" t="n">
        <v>22548</v>
      </c>
      <c r="H106" s="20" t="inlineStr">
        <is>
          <t>ED 231 ZH</t>
        </is>
      </c>
      <c r="I106" s="102" t="inlineStr">
        <is>
          <t>EXP-76-3094</t>
        </is>
      </c>
      <c r="J106" s="117" t="n">
        <v>2022101541</v>
      </c>
      <c r="K106" s="100" t="n">
        <v>28.08</v>
      </c>
      <c r="L106" s="100" t="n">
        <v>28</v>
      </c>
      <c r="M106" s="20" t="n">
        <v>5.5</v>
      </c>
      <c r="N106" s="121" t="inlineStr">
        <is>
          <t>S2</t>
        </is>
      </c>
      <c r="O106" s="23" t="n">
        <v>655</v>
      </c>
      <c r="P106" s="20" t="n">
        <v>0</v>
      </c>
      <c r="Q106" s="23">
        <f>O106+P106</f>
        <v/>
      </c>
      <c r="R106" s="23">
        <f>Q106*L106</f>
        <v/>
      </c>
      <c r="S106" s="101" t="n">
        <v>18340</v>
      </c>
      <c r="T106" s="23">
        <f>IF(S106=0,R106,R106-S106)</f>
        <v/>
      </c>
      <c r="U106" s="20" t="inlineStr">
        <is>
          <t>482035 - 31/01/2023</t>
        </is>
      </c>
      <c r="V106" s="106" t="inlineStr">
        <is>
          <t>LCR 15 jours nets date de livraison</t>
        </is>
      </c>
      <c r="W106" s="107" t="inlineStr">
        <is>
          <t>CERETRANS</t>
        </is>
      </c>
      <c r="X106" s="25" t="n">
        <v>0</v>
      </c>
      <c r="Y106" s="26" t="n">
        <v>0</v>
      </c>
      <c r="Z106" s="25" t="n">
        <v>0</v>
      </c>
      <c r="AA106" s="27" t="n">
        <v>0</v>
      </c>
      <c r="AB106" s="27">
        <f>AA106-Z106</f>
        <v/>
      </c>
      <c r="AC106" s="28" t="n"/>
    </row>
    <row r="107" hidden="1" ht="15" customFormat="1" customHeight="1" s="29">
      <c r="A107" s="104" t="n">
        <v>44950</v>
      </c>
      <c r="B107" s="105" t="inlineStr">
        <is>
          <t xml:space="preserve">DROMOISE </t>
        </is>
      </c>
      <c r="C107" s="20" t="inlineStr">
        <is>
          <t>2BS050017</t>
        </is>
      </c>
      <c r="D107" s="109" t="inlineStr">
        <is>
          <t>DURABLE</t>
        </is>
      </c>
      <c r="E107" s="121" t="n">
        <v>2022</v>
      </c>
      <c r="F107" s="121" t="inlineStr">
        <is>
          <t xml:space="preserve">RENDU </t>
        </is>
      </c>
      <c r="G107" s="121" t="n">
        <v>22550</v>
      </c>
      <c r="H107" s="20" t="inlineStr">
        <is>
          <t>FE 431 PK</t>
        </is>
      </c>
      <c r="I107" s="102" t="inlineStr">
        <is>
          <t>2 301 000 516</t>
        </is>
      </c>
      <c r="J107" s="117" t="inlineStr">
        <is>
          <t>120754</t>
        </is>
      </c>
      <c r="K107" s="100" t="n">
        <v>29.16</v>
      </c>
      <c r="L107" s="100" t="n">
        <v>29.1</v>
      </c>
      <c r="M107" s="20" t="n">
        <v>6.8</v>
      </c>
      <c r="N107" s="121" t="inlineStr">
        <is>
          <t>S2</t>
        </is>
      </c>
      <c r="O107" s="23" t="n">
        <v>605</v>
      </c>
      <c r="P107" s="20" t="n">
        <v>0</v>
      </c>
      <c r="Q107" s="23">
        <f>O107+P107</f>
        <v/>
      </c>
      <c r="R107" s="23">
        <f>Q107*L107</f>
        <v/>
      </c>
      <c r="S107" s="101" t="n">
        <v>17605.5</v>
      </c>
      <c r="T107" s="23">
        <f>IF(S107=0,R107,R107-S107)</f>
        <v/>
      </c>
      <c r="U107" s="20" t="inlineStr">
        <is>
          <t>2301000291 - 26/01/2023</t>
        </is>
      </c>
      <c r="V107" s="106" t="inlineStr">
        <is>
          <t>LCR 30 jours nets date de livraison</t>
        </is>
      </c>
      <c r="W107" s="107" t="inlineStr">
        <is>
          <t>DROMOISE</t>
        </is>
      </c>
      <c r="X107" s="25" t="n">
        <v>0</v>
      </c>
      <c r="Y107" s="26" t="n">
        <v>0</v>
      </c>
      <c r="Z107" s="25" t="n">
        <v>0</v>
      </c>
      <c r="AA107" s="27" t="n">
        <v>0</v>
      </c>
      <c r="AB107" s="27">
        <f>AA107-Z107</f>
        <v/>
      </c>
      <c r="AC107" s="28" t="n"/>
    </row>
    <row r="108" ht="15" customFormat="1" customHeight="1" s="29">
      <c r="A108" s="104" t="n">
        <v>44950</v>
      </c>
      <c r="B108" s="105" t="inlineStr">
        <is>
          <t xml:space="preserve">BERNARD </t>
        </is>
      </c>
      <c r="C108" s="20" t="inlineStr">
        <is>
          <t>2BS020148</t>
        </is>
      </c>
      <c r="D108" s="108" t="inlineStr">
        <is>
          <t>NON DURABLE</t>
        </is>
      </c>
      <c r="E108" s="121" t="n">
        <v>2022</v>
      </c>
      <c r="F108" s="121" t="inlineStr">
        <is>
          <t xml:space="preserve">RENDU </t>
        </is>
      </c>
      <c r="G108" s="121" t="n">
        <v>22554</v>
      </c>
      <c r="H108" s="20" t="inlineStr">
        <is>
          <t>CB 526 XJ</t>
        </is>
      </c>
      <c r="I108" s="102" t="inlineStr">
        <is>
          <t>EXP-14-6794</t>
        </is>
      </c>
      <c r="J108" s="117" t="inlineStr">
        <is>
          <t>121345</t>
        </is>
      </c>
      <c r="K108" s="100" t="n">
        <v>29.78</v>
      </c>
      <c r="L108" s="100" t="n">
        <v>29.74</v>
      </c>
      <c r="M108" s="20" t="n">
        <v>6.8</v>
      </c>
      <c r="N108" s="121" t="inlineStr">
        <is>
          <t>S3</t>
        </is>
      </c>
      <c r="O108" s="23" t="n">
        <v>619</v>
      </c>
      <c r="P108" s="20" t="n">
        <v>0</v>
      </c>
      <c r="Q108" s="23">
        <f>O108+P108</f>
        <v/>
      </c>
      <c r="R108" s="23">
        <f>Q108*L108</f>
        <v/>
      </c>
      <c r="S108" s="101" t="n">
        <v>18409.06</v>
      </c>
      <c r="T108" s="23">
        <f>IF(S108=0,R108,R108-S108)</f>
        <v/>
      </c>
      <c r="U108" s="20" t="inlineStr">
        <is>
          <t>FVV01249057 - 24/01/2023</t>
        </is>
      </c>
      <c r="V108" s="106" t="inlineStr">
        <is>
          <t xml:space="preserve">VIREMENT 30 JOURS </t>
        </is>
      </c>
      <c r="W108" s="107" t="inlineStr">
        <is>
          <t>RLC TRANSPORTS</t>
        </is>
      </c>
      <c r="X108" s="25" t="n">
        <v>0</v>
      </c>
      <c r="Y108" s="26" t="n">
        <v>0</v>
      </c>
      <c r="Z108" s="25" t="n">
        <v>0</v>
      </c>
      <c r="AA108" s="27" t="n">
        <v>0</v>
      </c>
      <c r="AB108" s="27">
        <f>Z108-AA108</f>
        <v/>
      </c>
      <c r="AC108" s="28" t="n"/>
    </row>
    <row r="109" hidden="1" ht="15" customFormat="1" customHeight="1" s="29">
      <c r="A109" s="104" t="n">
        <v>44950</v>
      </c>
      <c r="B109" s="105" t="inlineStr">
        <is>
          <t xml:space="preserve">CEREVIA / OXYANE </t>
        </is>
      </c>
      <c r="C109" s="20" t="inlineStr">
        <is>
          <t>2BS030535</t>
        </is>
      </c>
      <c r="D109" s="109" t="inlineStr">
        <is>
          <t>DURABLE</t>
        </is>
      </c>
      <c r="E109" s="121" t="n">
        <v>2022</v>
      </c>
      <c r="F109" s="121" t="inlineStr">
        <is>
          <t>RENDU</t>
        </is>
      </c>
      <c r="G109" s="121" t="n">
        <v>22555</v>
      </c>
      <c r="H109" s="20" t="inlineStr">
        <is>
          <t>CZ 107 DF</t>
        </is>
      </c>
      <c r="I109" s="102" t="inlineStr">
        <is>
          <t>EXP-76-3102</t>
        </is>
      </c>
      <c r="J109" s="117" t="n">
        <v>2022101541</v>
      </c>
      <c r="K109" s="100" t="n">
        <v>29.26</v>
      </c>
      <c r="L109" s="100" t="n">
        <v>29.18</v>
      </c>
      <c r="M109" s="20" t="n">
        <v>5.6</v>
      </c>
      <c r="N109" s="121" t="inlineStr">
        <is>
          <t>S3</t>
        </is>
      </c>
      <c r="O109" s="23" t="n">
        <v>655</v>
      </c>
      <c r="P109" s="20" t="n">
        <v>0</v>
      </c>
      <c r="Q109" s="23">
        <f>O109+P109</f>
        <v/>
      </c>
      <c r="R109" s="23">
        <f>Q109*L109</f>
        <v/>
      </c>
      <c r="S109" s="101" t="n">
        <v>19112.9</v>
      </c>
      <c r="T109" s="23">
        <f>IF(S109=0,R109,R109-S109)</f>
        <v/>
      </c>
      <c r="U109" s="20" t="inlineStr">
        <is>
          <t>40691 - 27/01/2023</t>
        </is>
      </c>
      <c r="V109" s="106" t="inlineStr">
        <is>
          <t>LCR 15 jours nets date de livraison</t>
        </is>
      </c>
      <c r="W109" s="107" t="inlineStr">
        <is>
          <t>CERETRANS</t>
        </is>
      </c>
      <c r="X109" s="25" t="n">
        <v>0</v>
      </c>
      <c r="Y109" s="26" t="n">
        <v>0</v>
      </c>
      <c r="Z109" s="25" t="n">
        <v>0</v>
      </c>
      <c r="AA109" s="27" t="n">
        <v>0</v>
      </c>
      <c r="AB109" s="27">
        <f>AA109-Z109</f>
        <v/>
      </c>
      <c r="AC109" s="28" t="n"/>
    </row>
    <row r="110" hidden="1" ht="15" customFormat="1" customHeight="1" s="29">
      <c r="A110" s="104" t="n">
        <v>44950</v>
      </c>
      <c r="B110" s="105" t="inlineStr">
        <is>
          <t xml:space="preserve">SOUCHARD </t>
        </is>
      </c>
      <c r="C110" s="20" t="inlineStr">
        <is>
          <t>2BS050026</t>
        </is>
      </c>
      <c r="D110" s="108" t="inlineStr">
        <is>
          <t>NON DURABLE</t>
        </is>
      </c>
      <c r="E110" s="121" t="n">
        <v>2022</v>
      </c>
      <c r="F110" s="121" t="inlineStr">
        <is>
          <t xml:space="preserve">RENDU </t>
        </is>
      </c>
      <c r="G110" s="121" t="n">
        <v>22556</v>
      </c>
      <c r="H110" s="20" t="inlineStr">
        <is>
          <t>DD 840 QP</t>
        </is>
      </c>
      <c r="I110" s="102" t="inlineStr">
        <is>
          <t>0592</t>
        </is>
      </c>
      <c r="J110" s="117" t="n">
        <v>2220734</v>
      </c>
      <c r="K110" s="100" t="n">
        <v>31.42</v>
      </c>
      <c r="L110" s="100" t="n">
        <v>31.38</v>
      </c>
      <c r="M110" s="20" t="n">
        <v>8.300000000000001</v>
      </c>
      <c r="N110" s="121" t="inlineStr">
        <is>
          <t>S3</t>
        </is>
      </c>
      <c r="O110" s="23" t="n">
        <v>707.25</v>
      </c>
      <c r="P110" s="20" t="n">
        <v>0</v>
      </c>
      <c r="Q110" s="23">
        <f>O110+P110</f>
        <v/>
      </c>
      <c r="R110" s="23">
        <f>Q110*L110</f>
        <v/>
      </c>
      <c r="S110" s="101" t="n">
        <v>22193.51</v>
      </c>
      <c r="T110" s="23">
        <f>IF(S110=0,R110,R110-S110)</f>
        <v/>
      </c>
      <c r="U110" s="20" t="inlineStr">
        <is>
          <t>0225 - 14/02/2023</t>
        </is>
      </c>
      <c r="V110" s="106" t="inlineStr">
        <is>
          <t>LCR 15 jours nets date de livraison</t>
        </is>
      </c>
      <c r="W110" s="107" t="inlineStr">
        <is>
          <t xml:space="preserve">SOUCHARD </t>
        </is>
      </c>
      <c r="X110" s="25" t="n">
        <v>0</v>
      </c>
      <c r="Y110" s="26" t="n">
        <v>0</v>
      </c>
      <c r="Z110" s="25" t="n">
        <v>0</v>
      </c>
      <c r="AA110" s="27" t="n">
        <v>0</v>
      </c>
      <c r="AB110" s="27">
        <f>Z110-AA110</f>
        <v/>
      </c>
      <c r="AC110" s="28" t="n"/>
    </row>
    <row r="111" hidden="1" ht="15" customFormat="1" customHeight="1" s="29">
      <c r="A111" s="104" t="n">
        <v>44950</v>
      </c>
      <c r="B111" s="105" t="inlineStr">
        <is>
          <t xml:space="preserve">LIMAGRAIN </t>
        </is>
      </c>
      <c r="C111" s="20" t="inlineStr">
        <is>
          <t>2BS050005</t>
        </is>
      </c>
      <c r="D111" s="109" t="inlineStr">
        <is>
          <t>DURABLE</t>
        </is>
      </c>
      <c r="E111" s="121" t="n">
        <v>2022</v>
      </c>
      <c r="F111" s="121" t="inlineStr">
        <is>
          <t>DEPART ENNEZAT</t>
        </is>
      </c>
      <c r="G111" s="121" t="n">
        <v>22557</v>
      </c>
      <c r="H111" s="20" t="inlineStr">
        <is>
          <t>EQ 674 QD</t>
        </is>
      </c>
      <c r="I111" s="102" t="inlineStr">
        <is>
          <t>161742</t>
        </is>
      </c>
      <c r="J111" s="117" t="inlineStr">
        <is>
          <t>121081/122154</t>
        </is>
      </c>
      <c r="K111" s="100" t="n">
        <v>30.1</v>
      </c>
      <c r="L111" s="100" t="n">
        <v>30.12</v>
      </c>
      <c r="M111" s="20" t="n">
        <v>6.2</v>
      </c>
      <c r="N111" s="121" t="inlineStr">
        <is>
          <t>S3</t>
        </is>
      </c>
      <c r="O111" s="23" t="n">
        <v>570</v>
      </c>
      <c r="P111" s="20" t="n">
        <v>0</v>
      </c>
      <c r="Q111" s="23">
        <f>O111+P111</f>
        <v/>
      </c>
      <c r="R111" s="23">
        <f>K111*O111+P111</f>
        <v/>
      </c>
      <c r="S111" s="101" t="n">
        <v>17157</v>
      </c>
      <c r="T111" s="23">
        <f>IF(S111=0,R111,R111-S111)</f>
        <v/>
      </c>
      <c r="U111" s="22" t="inlineStr">
        <is>
          <t>90581 - 26/01/2023</t>
        </is>
      </c>
      <c r="V111" s="106" t="inlineStr">
        <is>
          <t xml:space="preserve">VIREMENT 30 JOURS </t>
        </is>
      </c>
      <c r="W111" s="107" t="inlineStr">
        <is>
          <t>TCG</t>
        </is>
      </c>
      <c r="X111" s="25" t="n">
        <v>14.5</v>
      </c>
      <c r="Y111" s="26" t="n">
        <v>0</v>
      </c>
      <c r="Z111" s="25">
        <f>X111*L111</f>
        <v/>
      </c>
      <c r="AA111" s="27" t="n">
        <v>436.74</v>
      </c>
      <c r="AB111" s="27">
        <f>Z111-AA111</f>
        <v/>
      </c>
      <c r="AC111" s="28" t="inlineStr">
        <is>
          <t>FA1901860</t>
        </is>
      </c>
    </row>
    <row r="112" hidden="1" ht="15" customFormat="1" customHeight="1" s="29">
      <c r="A112" s="104" t="n">
        <v>44950</v>
      </c>
      <c r="B112" s="105" t="inlineStr">
        <is>
          <t xml:space="preserve">CEREVIA / OXYANE </t>
        </is>
      </c>
      <c r="C112" s="20" t="inlineStr">
        <is>
          <t>2BS030535</t>
        </is>
      </c>
      <c r="D112" s="109" t="inlineStr">
        <is>
          <t>DURABLE</t>
        </is>
      </c>
      <c r="E112" s="121" t="n">
        <v>2022</v>
      </c>
      <c r="F112" s="121" t="inlineStr">
        <is>
          <t>RENDU</t>
        </is>
      </c>
      <c r="G112" s="121" t="n">
        <v>22558</v>
      </c>
      <c r="H112" s="20" t="inlineStr">
        <is>
          <t>EY 537 GN</t>
        </is>
      </c>
      <c r="I112" s="102" t="inlineStr">
        <is>
          <t>EXP-76-3104</t>
        </is>
      </c>
      <c r="J112" s="117" t="n">
        <v>2022101541</v>
      </c>
      <c r="K112" s="100" t="n">
        <v>29.3</v>
      </c>
      <c r="L112" s="100" t="n">
        <v>29.2</v>
      </c>
      <c r="M112" s="20" t="n">
        <v>5.5</v>
      </c>
      <c r="N112" s="121" t="inlineStr">
        <is>
          <t>S2</t>
        </is>
      </c>
      <c r="O112" s="23" t="n">
        <v>655</v>
      </c>
      <c r="P112" s="20" t="n">
        <v>0</v>
      </c>
      <c r="Q112" s="23">
        <f>O112+P112</f>
        <v/>
      </c>
      <c r="R112" s="23">
        <f>Q112*L112</f>
        <v/>
      </c>
      <c r="S112" s="101" t="n">
        <v>19126</v>
      </c>
      <c r="T112" s="23">
        <f>IF(S112=0,R112,R112-S112)</f>
        <v/>
      </c>
      <c r="U112" s="20" t="inlineStr">
        <is>
          <t>40691 - 27/01/2023</t>
        </is>
      </c>
      <c r="V112" s="106" t="inlineStr">
        <is>
          <t>LCR 15 jours nets date de livraison</t>
        </is>
      </c>
      <c r="W112" s="107" t="inlineStr">
        <is>
          <t>AJR TRANSPORT</t>
        </is>
      </c>
      <c r="X112" s="25" t="n">
        <v>0</v>
      </c>
      <c r="Y112" s="26" t="n">
        <v>0</v>
      </c>
      <c r="Z112" s="25" t="n">
        <v>0</v>
      </c>
      <c r="AA112" s="27" t="n">
        <v>0</v>
      </c>
      <c r="AB112" s="27">
        <f>AA112-Z112</f>
        <v/>
      </c>
      <c r="AC112" s="28" t="n"/>
    </row>
    <row r="113" ht="15" customFormat="1" customHeight="1" s="29">
      <c r="A113" s="104" t="n">
        <v>44950</v>
      </c>
      <c r="B113" s="105" t="inlineStr">
        <is>
          <t xml:space="preserve">BERNARD </t>
        </is>
      </c>
      <c r="C113" s="20" t="inlineStr">
        <is>
          <t>2BS020148</t>
        </is>
      </c>
      <c r="D113" s="108" t="inlineStr">
        <is>
          <t>NON DURABLE</t>
        </is>
      </c>
      <c r="E113" s="121" t="n">
        <v>2022</v>
      </c>
      <c r="F113" s="121" t="inlineStr">
        <is>
          <t xml:space="preserve">RENDU </t>
        </is>
      </c>
      <c r="G113" s="121" t="n">
        <v>22561</v>
      </c>
      <c r="H113" s="20" t="inlineStr">
        <is>
          <t>CR 995 HL</t>
        </is>
      </c>
      <c r="I113" s="102" t="inlineStr">
        <is>
          <t>EXP-14-6805</t>
        </is>
      </c>
      <c r="J113" s="117" t="inlineStr">
        <is>
          <t>121345</t>
        </is>
      </c>
      <c r="K113" s="100" t="n">
        <v>28.64</v>
      </c>
      <c r="L113" s="100" t="n">
        <v>28.4</v>
      </c>
      <c r="M113" s="20" t="n">
        <v>6.5</v>
      </c>
      <c r="N113" s="121" t="inlineStr">
        <is>
          <t>S2</t>
        </is>
      </c>
      <c r="O113" s="23" t="n">
        <v>619</v>
      </c>
      <c r="P113" s="20" t="n">
        <v>0</v>
      </c>
      <c r="Q113" s="23">
        <f>O113+P113</f>
        <v/>
      </c>
      <c r="R113" s="23">
        <f>Q113*L113</f>
        <v/>
      </c>
      <c r="S113" s="101" t="n">
        <v>17579.6</v>
      </c>
      <c r="T113" s="23">
        <f>IF(S113=0,R113,R113-S113)</f>
        <v/>
      </c>
      <c r="U113" s="20" t="inlineStr">
        <is>
          <t>FVV01249057 - 24/01/2023</t>
        </is>
      </c>
      <c r="V113" s="106" t="inlineStr">
        <is>
          <t xml:space="preserve">VIREMENT 30 JOURS </t>
        </is>
      </c>
      <c r="W113" s="107" t="inlineStr">
        <is>
          <t>RLC TRANSPORTS</t>
        </is>
      </c>
      <c r="X113" s="25" t="n">
        <v>0</v>
      </c>
      <c r="Y113" s="26" t="n">
        <v>0</v>
      </c>
      <c r="Z113" s="25" t="n">
        <v>0</v>
      </c>
      <c r="AA113" s="27" t="n">
        <v>0</v>
      </c>
      <c r="AB113" s="27">
        <f>Z113-AA113</f>
        <v/>
      </c>
      <c r="AC113" s="28" t="n"/>
    </row>
    <row r="114" hidden="1" ht="15" customFormat="1" customHeight="1" s="29">
      <c r="A114" s="104" t="n">
        <v>44951</v>
      </c>
      <c r="B114" s="105" t="inlineStr">
        <is>
          <t>CHOLAT</t>
        </is>
      </c>
      <c r="C114" s="20" t="inlineStr">
        <is>
          <t>2BS030520</t>
        </is>
      </c>
      <c r="D114" s="109" t="inlineStr">
        <is>
          <t>DURABLE</t>
        </is>
      </c>
      <c r="E114" s="121" t="n">
        <v>2022</v>
      </c>
      <c r="F114" s="121" t="inlineStr">
        <is>
          <t xml:space="preserve">RENDU </t>
        </is>
      </c>
      <c r="G114" s="121" t="n">
        <v>22568</v>
      </c>
      <c r="H114" s="20" t="inlineStr">
        <is>
          <t>BX 941 FS</t>
        </is>
      </c>
      <c r="I114" s="102" t="inlineStr">
        <is>
          <t>13678</t>
        </is>
      </c>
      <c r="J114" s="117" t="n">
        <v>2221130</v>
      </c>
      <c r="K114" s="100" t="n">
        <v>29.56</v>
      </c>
      <c r="L114" s="100" t="n">
        <v>29.5</v>
      </c>
      <c r="M114" s="20" t="n">
        <v>6.8</v>
      </c>
      <c r="N114" s="121" t="inlineStr">
        <is>
          <t>S2</t>
        </is>
      </c>
      <c r="O114" s="23" t="n">
        <v>622.75</v>
      </c>
      <c r="P114" s="20" t="n">
        <v>0</v>
      </c>
      <c r="Q114" s="23">
        <f>O114+P114</f>
        <v/>
      </c>
      <c r="R114" s="23">
        <f>Q114*L114</f>
        <v/>
      </c>
      <c r="S114" s="101">
        <f>17950.32+458.18</f>
        <v/>
      </c>
      <c r="T114" s="23">
        <f>IF(S114=0,R114,R114-S114)</f>
        <v/>
      </c>
      <c r="U114" s="20" t="inlineStr">
        <is>
          <t>FCE-999-2023-111 - 31/01/2023</t>
        </is>
      </c>
      <c r="V114" s="106" t="inlineStr">
        <is>
          <t xml:space="preserve">VIREMENT 30 JOURS </t>
        </is>
      </c>
      <c r="W114" s="107" t="inlineStr">
        <is>
          <t>ROLAND CHAZOT</t>
        </is>
      </c>
      <c r="X114" s="25" t="n">
        <v>0</v>
      </c>
      <c r="Y114" s="26" t="n">
        <v>0</v>
      </c>
      <c r="Z114" s="25" t="n">
        <v>0</v>
      </c>
      <c r="AA114" s="27" t="n">
        <v>0</v>
      </c>
      <c r="AB114" s="27">
        <f>AA114-Z114</f>
        <v/>
      </c>
      <c r="AC114" s="28" t="n"/>
    </row>
    <row r="115" hidden="1" ht="15" customFormat="1" customHeight="1" s="29">
      <c r="A115" s="104" t="n">
        <v>44951</v>
      </c>
      <c r="B115" s="105" t="inlineStr">
        <is>
          <t xml:space="preserve">DROMOISE </t>
        </is>
      </c>
      <c r="C115" s="20" t="inlineStr">
        <is>
          <t>2BS050017</t>
        </is>
      </c>
      <c r="D115" s="109" t="inlineStr">
        <is>
          <t>DURABLE</t>
        </is>
      </c>
      <c r="E115" s="121" t="n">
        <v>2022</v>
      </c>
      <c r="F115" s="121" t="inlineStr">
        <is>
          <t xml:space="preserve">RENDU </t>
        </is>
      </c>
      <c r="G115" s="121" t="n">
        <v>22569</v>
      </c>
      <c r="H115" s="20" t="inlineStr">
        <is>
          <t>GA 202 WK</t>
        </is>
      </c>
      <c r="I115" s="102" t="inlineStr">
        <is>
          <t>2 301 000 578</t>
        </is>
      </c>
      <c r="J115" s="117" t="inlineStr">
        <is>
          <t>120754</t>
        </is>
      </c>
      <c r="K115" s="100" t="n">
        <v>29.1</v>
      </c>
      <c r="L115" s="100" t="n">
        <v>29.08</v>
      </c>
      <c r="M115" s="20" t="n">
        <v>7</v>
      </c>
      <c r="N115" s="121" t="inlineStr">
        <is>
          <t>S2</t>
        </is>
      </c>
      <c r="O115" s="23" t="n">
        <v>605</v>
      </c>
      <c r="P115" s="20" t="n">
        <v>0</v>
      </c>
      <c r="Q115" s="23">
        <f>O115+P115</f>
        <v/>
      </c>
      <c r="R115" s="23">
        <f>Q115*L115</f>
        <v/>
      </c>
      <c r="S115" s="101" t="n">
        <v>17593.4</v>
      </c>
      <c r="T115" s="23">
        <f>IF(S115=0,R115,R115-S115)</f>
        <v/>
      </c>
      <c r="U115" s="20" t="inlineStr">
        <is>
          <t>2301000292 - 26/01/2023</t>
        </is>
      </c>
      <c r="V115" s="106" t="inlineStr">
        <is>
          <t>LCR 30 jours nets date de livraison</t>
        </is>
      </c>
      <c r="W115" s="107" t="inlineStr">
        <is>
          <t>DROMOISE</t>
        </is>
      </c>
      <c r="X115" s="25" t="n">
        <v>0</v>
      </c>
      <c r="Y115" s="26" t="n">
        <v>0</v>
      </c>
      <c r="Z115" s="25" t="n">
        <v>0</v>
      </c>
      <c r="AA115" s="27" t="n">
        <v>0</v>
      </c>
      <c r="AB115" s="27">
        <f>AA115-Z115</f>
        <v/>
      </c>
      <c r="AC115" s="28" t="n"/>
    </row>
    <row r="116" hidden="1" ht="15" customFormat="1" customHeight="1" s="29">
      <c r="A116" s="104" t="n">
        <v>44951</v>
      </c>
      <c r="B116" s="105" t="inlineStr">
        <is>
          <t xml:space="preserve">CEREVIA / OXYANE </t>
        </is>
      </c>
      <c r="C116" s="20" t="inlineStr">
        <is>
          <t>2BS030535</t>
        </is>
      </c>
      <c r="D116" s="109" t="inlineStr">
        <is>
          <t>DURABLE</t>
        </is>
      </c>
      <c r="E116" s="121" t="n">
        <v>2022</v>
      </c>
      <c r="F116" s="121" t="inlineStr">
        <is>
          <t>RENDU</t>
        </is>
      </c>
      <c r="G116" s="121" t="n">
        <v>22572</v>
      </c>
      <c r="H116" s="20" t="inlineStr">
        <is>
          <t>FG 218 FF</t>
        </is>
      </c>
      <c r="I116" s="102" t="inlineStr">
        <is>
          <t>EXP-76-31124</t>
        </is>
      </c>
      <c r="J116" s="117" t="n">
        <v>2022101541</v>
      </c>
      <c r="K116" s="100" t="n">
        <v>27.62</v>
      </c>
      <c r="L116" s="100" t="n">
        <v>27.56</v>
      </c>
      <c r="M116" s="20" t="n">
        <v>5.9</v>
      </c>
      <c r="N116" s="121" t="inlineStr">
        <is>
          <t>S3</t>
        </is>
      </c>
      <c r="O116" s="23" t="n">
        <v>655</v>
      </c>
      <c r="P116" s="20" t="n">
        <v>0</v>
      </c>
      <c r="Q116" s="23">
        <f>O116+P116</f>
        <v/>
      </c>
      <c r="R116" s="23">
        <f>Q116*L116</f>
        <v/>
      </c>
      <c r="S116" s="101" t="n">
        <v>18051.8</v>
      </c>
      <c r="T116" s="23">
        <f>IF(S116=0,R116,R116-S116)</f>
        <v/>
      </c>
      <c r="U116" s="20" t="inlineStr">
        <is>
          <t>482035 - 31/01/2023</t>
        </is>
      </c>
      <c r="V116" s="106" t="inlineStr">
        <is>
          <t>LCR 15 jours nets date de livraison</t>
        </is>
      </c>
      <c r="W116" s="107" t="inlineStr">
        <is>
          <t>CERETRANS</t>
        </is>
      </c>
      <c r="X116" s="25" t="n">
        <v>0</v>
      </c>
      <c r="Y116" s="26" t="n">
        <v>0</v>
      </c>
      <c r="Z116" s="25" t="n">
        <v>0</v>
      </c>
      <c r="AA116" s="27" t="n">
        <v>0</v>
      </c>
      <c r="AB116" s="27">
        <f>AA116-Z116</f>
        <v/>
      </c>
      <c r="AC116" s="28" t="n"/>
    </row>
    <row r="117" hidden="1" ht="15" customFormat="1" customHeight="1" s="29">
      <c r="A117" s="104" t="n">
        <v>44951</v>
      </c>
      <c r="B117" s="105" t="inlineStr">
        <is>
          <t>CHOLAT</t>
        </is>
      </c>
      <c r="C117" s="20" t="inlineStr">
        <is>
          <t>2BS030520</t>
        </is>
      </c>
      <c r="D117" s="109" t="inlineStr">
        <is>
          <t>DURABLE</t>
        </is>
      </c>
      <c r="E117" s="121" t="n">
        <v>2022</v>
      </c>
      <c r="F117" s="121" t="inlineStr">
        <is>
          <t xml:space="preserve">RENDU </t>
        </is>
      </c>
      <c r="G117" s="121" t="n">
        <v>22574</v>
      </c>
      <c r="H117" s="20" t="inlineStr">
        <is>
          <t>BX 941 FS</t>
        </is>
      </c>
      <c r="I117" s="102" t="inlineStr">
        <is>
          <t>EXP-999-2022-473</t>
        </is>
      </c>
      <c r="J117" s="117" t="n">
        <v>2221130</v>
      </c>
      <c r="K117" s="100" t="n">
        <v>28.7</v>
      </c>
      <c r="L117" s="100" t="n">
        <v>28.66</v>
      </c>
      <c r="M117" s="20" t="n">
        <v>7.6</v>
      </c>
      <c r="N117" s="121" t="inlineStr">
        <is>
          <t>S3</t>
        </is>
      </c>
      <c r="O117" s="23" t="n">
        <v>622.75</v>
      </c>
      <c r="P117" s="20" t="n">
        <v>0</v>
      </c>
      <c r="Q117" s="23">
        <f>O117+P117</f>
        <v/>
      </c>
      <c r="R117" s="23">
        <f>Q117*L117</f>
        <v/>
      </c>
      <c r="S117" s="101">
        <f>17428.08+444.85</f>
        <v/>
      </c>
      <c r="T117" s="23">
        <f>IF(S117=0,R117,R117-S117)</f>
        <v/>
      </c>
      <c r="U117" s="20" t="inlineStr">
        <is>
          <t>FCE-999-2023-111 - 31/01/2023</t>
        </is>
      </c>
      <c r="V117" s="106" t="inlineStr">
        <is>
          <t xml:space="preserve">VIREMENT 30 JOURS </t>
        </is>
      </c>
      <c r="W117" s="107" t="inlineStr">
        <is>
          <t>ROLAND CHAZOT</t>
        </is>
      </c>
      <c r="X117" s="25" t="n">
        <v>0</v>
      </c>
      <c r="Y117" s="26" t="n">
        <v>0</v>
      </c>
      <c r="Z117" s="25" t="n">
        <v>0</v>
      </c>
      <c r="AA117" s="27" t="n">
        <v>0</v>
      </c>
      <c r="AB117" s="27">
        <f>AA117-Z117</f>
        <v/>
      </c>
      <c r="AC117" s="28" t="n"/>
    </row>
    <row r="118" ht="15" customFormat="1" customHeight="1" s="29">
      <c r="A118" s="104" t="n">
        <v>44951</v>
      </c>
      <c r="B118" s="105" t="inlineStr">
        <is>
          <t xml:space="preserve">BERNARD </t>
        </is>
      </c>
      <c r="C118" s="20" t="inlineStr">
        <is>
          <t>2BS020148</t>
        </is>
      </c>
      <c r="D118" s="108" t="inlineStr">
        <is>
          <t>NON DURABLE</t>
        </is>
      </c>
      <c r="E118" s="121" t="n">
        <v>2022</v>
      </c>
      <c r="F118" s="121" t="inlineStr">
        <is>
          <t xml:space="preserve">RENDU </t>
        </is>
      </c>
      <c r="G118" s="121" t="n">
        <v>22577</v>
      </c>
      <c r="H118" s="20" t="inlineStr">
        <is>
          <t>EB 526 XJ</t>
        </is>
      </c>
      <c r="I118" s="102" t="inlineStr">
        <is>
          <t>EXP-14-6813</t>
        </is>
      </c>
      <c r="J118" s="117" t="inlineStr">
        <is>
          <t>121345</t>
        </is>
      </c>
      <c r="K118" s="100" t="n">
        <v>29.52</v>
      </c>
      <c r="L118" s="100" t="n">
        <v>29.44</v>
      </c>
      <c r="M118" s="20" t="n">
        <v>6.5</v>
      </c>
      <c r="N118" s="121" t="inlineStr">
        <is>
          <t>S1</t>
        </is>
      </c>
      <c r="O118" s="23" t="n">
        <v>619</v>
      </c>
      <c r="P118" s="20" t="n">
        <v>0</v>
      </c>
      <c r="Q118" s="23">
        <f>O118+P118</f>
        <v/>
      </c>
      <c r="R118" s="23">
        <f>Q118*L118</f>
        <v/>
      </c>
      <c r="S118" s="101" t="n">
        <v>18223.36</v>
      </c>
      <c r="T118" s="23">
        <f>IF(S118=0,R118,R118-S118)</f>
        <v/>
      </c>
      <c r="U118" s="20" t="inlineStr">
        <is>
          <t>FVV01249102 - 25/01/2023</t>
        </is>
      </c>
      <c r="V118" s="106" t="inlineStr">
        <is>
          <t xml:space="preserve">VIREMENT 30 JOURS </t>
        </is>
      </c>
      <c r="W118" s="107" t="inlineStr">
        <is>
          <t>RLC TRANSPORTS</t>
        </is>
      </c>
      <c r="X118" s="25" t="n">
        <v>0</v>
      </c>
      <c r="Y118" s="26" t="n">
        <v>0</v>
      </c>
      <c r="Z118" s="25" t="n">
        <v>0</v>
      </c>
      <c r="AA118" s="27" t="n">
        <v>0</v>
      </c>
      <c r="AB118" s="27">
        <f>Z118-AA118</f>
        <v/>
      </c>
      <c r="AC118" s="28" t="n"/>
    </row>
    <row r="119" hidden="1" ht="15" customFormat="1" customHeight="1" s="29">
      <c r="A119" s="104" t="n">
        <v>44951</v>
      </c>
      <c r="B119" s="105" t="inlineStr">
        <is>
          <t>CHOLAT</t>
        </is>
      </c>
      <c r="C119" s="20" t="inlineStr">
        <is>
          <t>2BS030520</t>
        </is>
      </c>
      <c r="D119" s="109" t="inlineStr">
        <is>
          <t>DURABLE</t>
        </is>
      </c>
      <c r="E119" s="121" t="n">
        <v>2022</v>
      </c>
      <c r="F119" s="121" t="inlineStr">
        <is>
          <t xml:space="preserve">RENDU </t>
        </is>
      </c>
      <c r="G119" s="121" t="n">
        <v>22579</v>
      </c>
      <c r="H119" s="20" t="inlineStr">
        <is>
          <t>BX 941 FS</t>
        </is>
      </c>
      <c r="I119" s="102" t="inlineStr">
        <is>
          <t>13680</t>
        </is>
      </c>
      <c r="J119" s="117" t="inlineStr">
        <is>
          <t>120913</t>
        </is>
      </c>
      <c r="K119" s="100" t="n">
        <v>29.62</v>
      </c>
      <c r="L119" s="100" t="n">
        <v>29.58</v>
      </c>
      <c r="M119" s="20" t="n">
        <v>6.7</v>
      </c>
      <c r="N119" s="121" t="inlineStr">
        <is>
          <t>S1</t>
        </is>
      </c>
      <c r="O119" s="23" t="n">
        <v>670</v>
      </c>
      <c r="P119" s="20" t="n">
        <v>0</v>
      </c>
      <c r="Q119" s="23">
        <f>O119+P119</f>
        <v/>
      </c>
      <c r="R119" s="23">
        <f>Q119*L119</f>
        <v/>
      </c>
      <c r="S119" s="101">
        <f>19263.24+381.16</f>
        <v/>
      </c>
      <c r="T119" s="23">
        <f>IF(S119=0,R119,R119-S119)</f>
        <v/>
      </c>
      <c r="U119" s="20" t="inlineStr">
        <is>
          <t>FCE-999-2023-109 - 31/01/2023</t>
        </is>
      </c>
      <c r="V119" s="106" t="inlineStr">
        <is>
          <t xml:space="preserve">VIREMENT 30 JOURS </t>
        </is>
      </c>
      <c r="W119" s="107" t="inlineStr">
        <is>
          <t>ROLAND CHAZOT</t>
        </is>
      </c>
      <c r="X119" s="25" t="n">
        <v>0</v>
      </c>
      <c r="Y119" s="26" t="n">
        <v>0</v>
      </c>
      <c r="Z119" s="25" t="n">
        <v>0</v>
      </c>
      <c r="AA119" s="27" t="n">
        <v>0</v>
      </c>
      <c r="AB119" s="27">
        <f>AA119-Z119</f>
        <v/>
      </c>
      <c r="AC119" s="28" t="n"/>
    </row>
    <row r="120" hidden="1" ht="15" customFormat="1" customHeight="1" s="29">
      <c r="A120" s="104" t="n">
        <v>44952</v>
      </c>
      <c r="B120" s="105" t="inlineStr">
        <is>
          <t>CHOLAT</t>
        </is>
      </c>
      <c r="C120" s="20" t="inlineStr">
        <is>
          <t>2BS030520</t>
        </is>
      </c>
      <c r="D120" s="109" t="inlineStr">
        <is>
          <t>DURABLE</t>
        </is>
      </c>
      <c r="E120" s="121" t="n">
        <v>2022</v>
      </c>
      <c r="F120" s="121" t="inlineStr">
        <is>
          <t xml:space="preserve">RENDU </t>
        </is>
      </c>
      <c r="G120" s="121" t="n">
        <v>22581</v>
      </c>
      <c r="H120" s="20" t="inlineStr">
        <is>
          <t>BX 941 FS</t>
        </is>
      </c>
      <c r="I120" s="102" t="inlineStr">
        <is>
          <t>13681</t>
        </is>
      </c>
      <c r="J120" s="117" t="inlineStr">
        <is>
          <t>2221223</t>
        </is>
      </c>
      <c r="K120" s="100" t="n">
        <v>29.32</v>
      </c>
      <c r="L120" s="100" t="n">
        <v>29.3</v>
      </c>
      <c r="M120" s="20" t="n">
        <v>6.2</v>
      </c>
      <c r="N120" s="121" t="inlineStr">
        <is>
          <t>S3</t>
        </is>
      </c>
      <c r="O120" s="23" t="n">
        <v>582.25</v>
      </c>
      <c r="P120" s="20" t="n">
        <v>0</v>
      </c>
      <c r="Q120" s="23">
        <f>O120+P120</f>
        <v/>
      </c>
      <c r="R120" s="23">
        <f>Q120*L120</f>
        <v/>
      </c>
      <c r="S120" s="101">
        <f>16772.33+473.92</f>
        <v/>
      </c>
      <c r="T120" s="23">
        <f>IF(S120=0,R120,R120-S120)</f>
        <v/>
      </c>
      <c r="U120" s="20" t="inlineStr">
        <is>
          <t>FCE-999-2023-97 - 30/01/2023</t>
        </is>
      </c>
      <c r="V120" s="106" t="inlineStr">
        <is>
          <t xml:space="preserve">VIREMENT 30 JOURS </t>
        </is>
      </c>
      <c r="W120" s="107" t="inlineStr">
        <is>
          <t>ROLAND CHAZOT</t>
        </is>
      </c>
      <c r="X120" s="25" t="n">
        <v>0</v>
      </c>
      <c r="Y120" s="26" t="n">
        <v>0</v>
      </c>
      <c r="Z120" s="25" t="n">
        <v>0</v>
      </c>
      <c r="AA120" s="27" t="n">
        <v>0</v>
      </c>
      <c r="AB120" s="27">
        <f>AA120-Z120</f>
        <v/>
      </c>
      <c r="AC120" s="28" t="n"/>
    </row>
    <row r="121" hidden="1" ht="15" customFormat="1" customHeight="1" s="29">
      <c r="A121" s="104" t="n">
        <v>44952</v>
      </c>
      <c r="B121" s="105" t="inlineStr">
        <is>
          <t xml:space="preserve">UNION GRAINS SOLEIL </t>
        </is>
      </c>
      <c r="C121" s="20" t="inlineStr">
        <is>
          <t>2BS050027</t>
        </is>
      </c>
      <c r="D121" s="108" t="inlineStr">
        <is>
          <t>NON DURABLE</t>
        </is>
      </c>
      <c r="E121" s="121" t="n">
        <v>2022</v>
      </c>
      <c r="F121" s="121" t="inlineStr">
        <is>
          <t>RENDU</t>
        </is>
      </c>
      <c r="G121" s="121" t="n">
        <v>22582</v>
      </c>
      <c r="H121" s="20" t="inlineStr">
        <is>
          <t>EB 428 YF</t>
        </is>
      </c>
      <c r="I121" s="102" t="inlineStr">
        <is>
          <t>107-00-0010700</t>
        </is>
      </c>
      <c r="J121" s="117" t="inlineStr">
        <is>
          <t>2221129</t>
        </is>
      </c>
      <c r="K121" s="100" t="n">
        <v>30.06</v>
      </c>
      <c r="L121" s="100" t="n">
        <v>30.04</v>
      </c>
      <c r="M121" s="20" t="n">
        <v>5.8</v>
      </c>
      <c r="N121" s="121" t="inlineStr">
        <is>
          <t>S3</t>
        </is>
      </c>
      <c r="O121" s="23" t="n">
        <v>627</v>
      </c>
      <c r="P121" s="20" t="n">
        <v>0</v>
      </c>
      <c r="Q121" s="23">
        <f>O121+P121</f>
        <v/>
      </c>
      <c r="R121" s="23">
        <f>Q121*L121</f>
        <v/>
      </c>
      <c r="S121" s="101" t="n">
        <v>18835.08</v>
      </c>
      <c r="T121" s="23">
        <f>IF(S121=0,R121,R121-S121)</f>
        <v/>
      </c>
      <c r="U121" s="20" t="inlineStr">
        <is>
          <t>12022830 - 30/01/2023</t>
        </is>
      </c>
      <c r="V121" s="106" t="inlineStr">
        <is>
          <t>LCR 15 jours nets date de livraison</t>
        </is>
      </c>
      <c r="W121" s="107" t="inlineStr">
        <is>
          <t xml:space="preserve">KERDUDO </t>
        </is>
      </c>
      <c r="X121" s="25" t="n">
        <v>0</v>
      </c>
      <c r="Y121" s="26" t="n">
        <v>0</v>
      </c>
      <c r="Z121" s="25" t="n">
        <v>0</v>
      </c>
      <c r="AA121" s="27" t="n">
        <v>0</v>
      </c>
      <c r="AB121" s="27" t="n">
        <v>0</v>
      </c>
      <c r="AC121" s="28" t="n"/>
    </row>
    <row r="122" hidden="1" ht="15" customFormat="1" customHeight="1" s="29">
      <c r="A122" s="104" t="n">
        <v>44952</v>
      </c>
      <c r="B122" s="105" t="inlineStr">
        <is>
          <t xml:space="preserve">DROMOISE </t>
        </is>
      </c>
      <c r="C122" s="20" t="inlineStr">
        <is>
          <t>2BS050017</t>
        </is>
      </c>
      <c r="D122" s="109" t="inlineStr">
        <is>
          <t>DURABLE</t>
        </is>
      </c>
      <c r="E122" s="121" t="n">
        <v>2022</v>
      </c>
      <c r="F122" s="121" t="inlineStr">
        <is>
          <t xml:space="preserve">RENDU </t>
        </is>
      </c>
      <c r="G122" s="121" t="n">
        <v>22583</v>
      </c>
      <c r="H122" s="20" t="inlineStr">
        <is>
          <t>GA 202 WK</t>
        </is>
      </c>
      <c r="I122" s="102" t="inlineStr">
        <is>
          <t>2 301 000 608</t>
        </is>
      </c>
      <c r="J122" s="117" t="inlineStr">
        <is>
          <t>120754</t>
        </is>
      </c>
      <c r="K122" s="100" t="n">
        <v>29.58</v>
      </c>
      <c r="L122" s="100" t="n">
        <v>29.62</v>
      </c>
      <c r="M122" s="20" t="n">
        <v>6.3</v>
      </c>
      <c r="N122" s="121" t="inlineStr">
        <is>
          <t>S3</t>
        </is>
      </c>
      <c r="O122" s="23" t="n">
        <v>605</v>
      </c>
      <c r="P122" s="20" t="n">
        <v>0</v>
      </c>
      <c r="Q122" s="23">
        <f>O122+P122</f>
        <v/>
      </c>
      <c r="R122" s="23">
        <f>Q122*L122</f>
        <v/>
      </c>
      <c r="S122" s="101" t="n">
        <v>17920.1</v>
      </c>
      <c r="T122" s="23">
        <f>IF(S122=0,R122,R122-S122)</f>
        <v/>
      </c>
      <c r="U122" s="20" t="inlineStr">
        <is>
          <t>2301000355 - 31/01/2023</t>
        </is>
      </c>
      <c r="V122" s="106" t="inlineStr">
        <is>
          <t>LCR 30 jours nets date de livraison</t>
        </is>
      </c>
      <c r="W122" s="107" t="inlineStr">
        <is>
          <t>DROMOISE</t>
        </is>
      </c>
      <c r="X122" s="25" t="n">
        <v>0</v>
      </c>
      <c r="Y122" s="26" t="n">
        <v>0</v>
      </c>
      <c r="Z122" s="25" t="n">
        <v>0</v>
      </c>
      <c r="AA122" s="27" t="n">
        <v>0</v>
      </c>
      <c r="AB122" s="27">
        <f>AA122-Z122</f>
        <v/>
      </c>
      <c r="AC122" s="28" t="n"/>
    </row>
    <row r="123" hidden="1" ht="15" customFormat="1" customHeight="1" s="29">
      <c r="A123" s="104" t="n">
        <v>44952</v>
      </c>
      <c r="B123" s="105" t="inlineStr">
        <is>
          <t xml:space="preserve">LIMAGRAIN </t>
        </is>
      </c>
      <c r="C123" s="20" t="inlineStr">
        <is>
          <t>2BS050005</t>
        </is>
      </c>
      <c r="D123" s="109" t="inlineStr">
        <is>
          <t>DURABLE</t>
        </is>
      </c>
      <c r="E123" s="121" t="n">
        <v>2022</v>
      </c>
      <c r="F123" s="121" t="inlineStr">
        <is>
          <t>DEPART ENNEZAT</t>
        </is>
      </c>
      <c r="G123" s="121" t="n">
        <v>22584</v>
      </c>
      <c r="H123" s="20" t="inlineStr">
        <is>
          <t>DX 030 EV</t>
        </is>
      </c>
      <c r="I123" s="102" t="inlineStr">
        <is>
          <t>161806</t>
        </is>
      </c>
      <c r="J123" s="117" t="inlineStr">
        <is>
          <t>121081/122154</t>
        </is>
      </c>
      <c r="K123" s="100" t="n">
        <v>27.96</v>
      </c>
      <c r="L123" s="100" t="n">
        <v>27.98</v>
      </c>
      <c r="M123" s="20" t="n">
        <v>5.9</v>
      </c>
      <c r="N123" s="121" t="inlineStr">
        <is>
          <t>S3</t>
        </is>
      </c>
      <c r="O123" s="23" t="n">
        <v>570</v>
      </c>
      <c r="P123" s="20" t="n">
        <v>0</v>
      </c>
      <c r="Q123" s="23">
        <f>O123+P123</f>
        <v/>
      </c>
      <c r="R123" s="23">
        <f>K123*O123+P123</f>
        <v/>
      </c>
      <c r="S123" s="101" t="n">
        <v>15937.2</v>
      </c>
      <c r="T123" s="23">
        <f>IF(S123=0,R123,R123-S123)</f>
        <v/>
      </c>
      <c r="U123" s="22" t="inlineStr">
        <is>
          <t>90585 - 27/01/2023</t>
        </is>
      </c>
      <c r="V123" s="106" t="inlineStr">
        <is>
          <t xml:space="preserve">VIREMENT 30 JOURS </t>
        </is>
      </c>
      <c r="W123" s="107" t="inlineStr">
        <is>
          <t>BRULAS</t>
        </is>
      </c>
      <c r="X123" s="25" t="n">
        <v>18</v>
      </c>
      <c r="Y123" s="26" t="n">
        <v>0</v>
      </c>
      <c r="Z123" s="25">
        <f>L123*X123</f>
        <v/>
      </c>
      <c r="AA123" s="27" t="n">
        <v>503.64</v>
      </c>
      <c r="AB123" s="27">
        <f>AA123-Z123</f>
        <v/>
      </c>
      <c r="AC123" s="28" t="inlineStr">
        <is>
          <t>2301-239 - 31/01/2023</t>
        </is>
      </c>
    </row>
    <row r="124" hidden="1" ht="15" customFormat="1" customHeight="1" s="29">
      <c r="A124" s="104" t="n">
        <v>44952</v>
      </c>
      <c r="B124" s="105" t="inlineStr">
        <is>
          <t>CHOLAT</t>
        </is>
      </c>
      <c r="C124" s="20" t="inlineStr">
        <is>
          <t>2BS030520</t>
        </is>
      </c>
      <c r="D124" s="109" t="inlineStr">
        <is>
          <t>DURABLE</t>
        </is>
      </c>
      <c r="E124" s="121" t="n">
        <v>2022</v>
      </c>
      <c r="F124" s="121" t="inlineStr">
        <is>
          <t xml:space="preserve">RENDU </t>
        </is>
      </c>
      <c r="G124" s="121" t="n">
        <v>22585</v>
      </c>
      <c r="H124" s="20" t="inlineStr">
        <is>
          <t>BX 941 FS</t>
        </is>
      </c>
      <c r="I124" s="102" t="inlineStr">
        <is>
          <t>13682</t>
        </is>
      </c>
      <c r="J124" s="117" t="inlineStr">
        <is>
          <t>2221223</t>
        </is>
      </c>
      <c r="K124" s="100" t="n">
        <v>29.54</v>
      </c>
      <c r="L124" s="100" t="n">
        <v>29.5</v>
      </c>
      <c r="M124" s="20" t="n">
        <v>5.8</v>
      </c>
      <c r="N124" s="121" t="inlineStr">
        <is>
          <t>S3</t>
        </is>
      </c>
      <c r="O124" s="23" t="n">
        <v>582.25</v>
      </c>
      <c r="P124" s="20" t="n">
        <v>0</v>
      </c>
      <c r="Q124" s="23">
        <f>O124+P124</f>
        <v/>
      </c>
      <c r="R124" s="23">
        <f>Q124*L124</f>
        <v/>
      </c>
      <c r="S124" s="101">
        <f>16523.18+466.88</f>
        <v/>
      </c>
      <c r="T124" s="23">
        <f>IF(S124=0,R124,R124-S124)</f>
        <v/>
      </c>
      <c r="U124" s="20" t="inlineStr">
        <is>
          <t>FCE-999-2023-97 - 30/01/2023</t>
        </is>
      </c>
      <c r="V124" s="106" t="inlineStr">
        <is>
          <t xml:space="preserve">VIREMENT 30 JOURS </t>
        </is>
      </c>
      <c r="W124" s="107" t="inlineStr">
        <is>
          <t>ROLAND CHAZOT</t>
        </is>
      </c>
      <c r="X124" s="25" t="n">
        <v>0</v>
      </c>
      <c r="Y124" s="26" t="n">
        <v>0</v>
      </c>
      <c r="Z124" s="25" t="n">
        <v>0</v>
      </c>
      <c r="AA124" s="27" t="n">
        <v>0</v>
      </c>
      <c r="AB124" s="27">
        <f>AA124-Z124</f>
        <v/>
      </c>
      <c r="AC124" s="28" t="n"/>
    </row>
    <row r="125" hidden="1" ht="15" customFormat="1" customHeight="1" s="29">
      <c r="A125" s="104" t="n">
        <v>44952</v>
      </c>
      <c r="B125" s="105" t="inlineStr">
        <is>
          <t xml:space="preserve">CEREVIA / OXYANE </t>
        </is>
      </c>
      <c r="C125" s="20" t="inlineStr">
        <is>
          <t>2BS030535</t>
        </is>
      </c>
      <c r="D125" s="109" t="inlineStr">
        <is>
          <t>DURABLE</t>
        </is>
      </c>
      <c r="E125" s="121" t="n">
        <v>2022</v>
      </c>
      <c r="F125" s="121" t="inlineStr">
        <is>
          <t>RENDU</t>
        </is>
      </c>
      <c r="G125" s="121" t="n">
        <v>225589</v>
      </c>
      <c r="H125" s="20" t="inlineStr">
        <is>
          <t>CZ 107 DF</t>
        </is>
      </c>
      <c r="I125" s="102" t="inlineStr">
        <is>
          <t>EXP-76-31125</t>
        </is>
      </c>
      <c r="J125" s="117" t="n">
        <v>2022101541</v>
      </c>
      <c r="K125" s="100" t="n">
        <v>29.04</v>
      </c>
      <c r="L125" s="100" t="n">
        <v>28.96</v>
      </c>
      <c r="M125" s="20" t="n">
        <v>5.6</v>
      </c>
      <c r="N125" s="121" t="inlineStr">
        <is>
          <t>S2</t>
        </is>
      </c>
      <c r="O125" s="23" t="n">
        <v>655</v>
      </c>
      <c r="P125" s="20" t="n">
        <v>0</v>
      </c>
      <c r="Q125" s="23">
        <f>O125+P125</f>
        <v/>
      </c>
      <c r="R125" s="23">
        <f>Q125*L125</f>
        <v/>
      </c>
      <c r="S125" s="101" t="n">
        <v>18968.8</v>
      </c>
      <c r="T125" s="23">
        <f>IF(S125=0,R125,R125-S125)</f>
        <v/>
      </c>
      <c r="U125" s="20" t="inlineStr">
        <is>
          <t>482035 - 31/01/2023</t>
        </is>
      </c>
      <c r="V125" s="106" t="inlineStr">
        <is>
          <t>LCR 15 jours nets date de livraison</t>
        </is>
      </c>
      <c r="W125" s="107" t="inlineStr">
        <is>
          <t>CERETRANS</t>
        </is>
      </c>
      <c r="X125" s="25" t="n">
        <v>0</v>
      </c>
      <c r="Y125" s="26" t="n">
        <v>0</v>
      </c>
      <c r="Z125" s="25" t="n">
        <v>0</v>
      </c>
      <c r="AA125" s="27" t="n">
        <v>0</v>
      </c>
      <c r="AB125" s="27">
        <f>AA125-Z125</f>
        <v/>
      </c>
      <c r="AC125" s="28" t="n"/>
    </row>
    <row r="126" hidden="1" ht="15" customFormat="1" customHeight="1" s="29">
      <c r="A126" s="104" t="n">
        <v>44953</v>
      </c>
      <c r="B126" s="105" t="inlineStr">
        <is>
          <t xml:space="preserve">LIMAGRAIN </t>
        </is>
      </c>
      <c r="C126" s="20" t="inlineStr">
        <is>
          <t>2BS050005</t>
        </is>
      </c>
      <c r="D126" s="109" t="inlineStr">
        <is>
          <t>DURABLE</t>
        </is>
      </c>
      <c r="E126" s="121" t="n">
        <v>2022</v>
      </c>
      <c r="F126" s="121" t="inlineStr">
        <is>
          <t>DEPART ENNEZAT</t>
        </is>
      </c>
      <c r="G126" s="121" t="n">
        <v>22591</v>
      </c>
      <c r="H126" s="20" t="inlineStr">
        <is>
          <t>BN 120 HG</t>
        </is>
      </c>
      <c r="I126" s="102" t="inlineStr">
        <is>
          <t>161832</t>
        </is>
      </c>
      <c r="J126" s="117" t="inlineStr">
        <is>
          <t>121081/122154</t>
        </is>
      </c>
      <c r="K126" s="100" t="n">
        <v>28.24</v>
      </c>
      <c r="L126" s="100" t="n">
        <v>28.26</v>
      </c>
      <c r="M126" s="20" t="n">
        <v>6.2</v>
      </c>
      <c r="N126" s="121" t="inlineStr">
        <is>
          <t>S3</t>
        </is>
      </c>
      <c r="O126" s="23" t="n">
        <v>570</v>
      </c>
      <c r="P126" s="20" t="n">
        <v>0</v>
      </c>
      <c r="Q126" s="23">
        <f>O126+P126</f>
        <v/>
      </c>
      <c r="R126" s="23">
        <f>K126*O126+P126</f>
        <v/>
      </c>
      <c r="S126" s="101" t="n">
        <v>16096.8</v>
      </c>
      <c r="T126" s="23">
        <f>IF(S126=0,R126,R126-S126)</f>
        <v/>
      </c>
      <c r="U126" s="22" t="inlineStr">
        <is>
          <t>90586 - 27/01/2023</t>
        </is>
      </c>
      <c r="V126" s="106" t="inlineStr">
        <is>
          <t xml:space="preserve">VIREMENT 30 JOURS </t>
        </is>
      </c>
      <c r="W126" s="107" t="inlineStr">
        <is>
          <t>BRULAS</t>
        </is>
      </c>
      <c r="X126" s="25" t="n">
        <v>18</v>
      </c>
      <c r="Y126" s="26" t="n">
        <v>0</v>
      </c>
      <c r="Z126" s="25">
        <f>L126*X126</f>
        <v/>
      </c>
      <c r="AA126" s="27" t="n">
        <v>508.68</v>
      </c>
      <c r="AB126" s="27">
        <f>AA126-Z126</f>
        <v/>
      </c>
      <c r="AC126" s="28" t="inlineStr">
        <is>
          <t>2301-239 - 31/01/2023</t>
        </is>
      </c>
    </row>
    <row r="127" hidden="1" ht="15" customFormat="1" customHeight="1" s="29">
      <c r="A127" s="104" t="n">
        <v>44953</v>
      </c>
      <c r="B127" s="105" t="inlineStr">
        <is>
          <t xml:space="preserve">CEREVIA / OXYANE </t>
        </is>
      </c>
      <c r="C127" s="20" t="inlineStr">
        <is>
          <t>2BS030535</t>
        </is>
      </c>
      <c r="D127" s="109" t="inlineStr">
        <is>
          <t>DURABLE</t>
        </is>
      </c>
      <c r="E127" s="121" t="n">
        <v>2022</v>
      </c>
      <c r="F127" s="121" t="inlineStr">
        <is>
          <t>RENDU</t>
        </is>
      </c>
      <c r="G127" s="121" t="n">
        <v>22593</v>
      </c>
      <c r="H127" s="20" t="inlineStr">
        <is>
          <t>DS 846 MV</t>
        </is>
      </c>
      <c r="I127" s="102" t="inlineStr">
        <is>
          <t>2412-1</t>
        </is>
      </c>
      <c r="J127" s="117" t="n">
        <v>2022101541</v>
      </c>
      <c r="K127" s="100" t="n">
        <v>29.92</v>
      </c>
      <c r="L127" s="100" t="n">
        <v>29.94</v>
      </c>
      <c r="M127" s="20" t="n">
        <v>7.6</v>
      </c>
      <c r="N127" s="121" t="inlineStr">
        <is>
          <t>S3</t>
        </is>
      </c>
      <c r="O127" s="23" t="n">
        <v>655</v>
      </c>
      <c r="P127" s="20" t="n">
        <v>0</v>
      </c>
      <c r="Q127" s="23">
        <f>O127+P127</f>
        <v/>
      </c>
      <c r="R127" s="23">
        <f>Q127*L127</f>
        <v/>
      </c>
      <c r="S127" s="101" t="n">
        <v>19610.7</v>
      </c>
      <c r="T127" s="23">
        <f>IF(S127=0,R127,R127-S127)</f>
        <v/>
      </c>
      <c r="U127" s="20" t="inlineStr">
        <is>
          <t>482141 - 31/01/2023</t>
        </is>
      </c>
      <c r="V127" s="106" t="inlineStr">
        <is>
          <t>LCR 15 jours nets date de livraison</t>
        </is>
      </c>
      <c r="W127" s="107" t="inlineStr">
        <is>
          <t>TRAS</t>
        </is>
      </c>
      <c r="X127" s="25" t="n">
        <v>0</v>
      </c>
      <c r="Y127" s="26" t="n">
        <v>0</v>
      </c>
      <c r="Z127" s="25" t="n">
        <v>0</v>
      </c>
      <c r="AA127" s="27" t="n">
        <v>0</v>
      </c>
      <c r="AB127" s="27">
        <f>AA127-Z127</f>
        <v/>
      </c>
      <c r="AC127" s="28" t="n"/>
    </row>
    <row r="128" hidden="1" ht="15" customFormat="1" customHeight="1" s="29">
      <c r="A128" s="104" t="n">
        <v>44953</v>
      </c>
      <c r="B128" s="105" t="inlineStr">
        <is>
          <t xml:space="preserve">LIMAGRAIN </t>
        </is>
      </c>
      <c r="C128" s="20" t="inlineStr">
        <is>
          <t>2BS050005</t>
        </is>
      </c>
      <c r="D128" s="109" t="inlineStr">
        <is>
          <t>DURABLE</t>
        </is>
      </c>
      <c r="E128" s="121" t="n">
        <v>2022</v>
      </c>
      <c r="F128" s="121" t="inlineStr">
        <is>
          <t>DEPART ENNEZAT</t>
        </is>
      </c>
      <c r="G128" s="121" t="n">
        <v>22596</v>
      </c>
      <c r="H128" s="20" t="inlineStr">
        <is>
          <t>EQ 674 QD</t>
        </is>
      </c>
      <c r="I128" s="102" t="inlineStr">
        <is>
          <t>161849</t>
        </is>
      </c>
      <c r="J128" s="117" t="inlineStr">
        <is>
          <t>121081/122154</t>
        </is>
      </c>
      <c r="K128" s="100" t="n">
        <v>30.14</v>
      </c>
      <c r="L128" s="100" t="n">
        <v>30.16</v>
      </c>
      <c r="M128" s="20" t="n">
        <v>6.8</v>
      </c>
      <c r="N128" s="121" t="inlineStr">
        <is>
          <t>S3</t>
        </is>
      </c>
      <c r="O128" s="23" t="n">
        <v>570</v>
      </c>
      <c r="P128" s="20" t="n">
        <v>0</v>
      </c>
      <c r="Q128" s="23">
        <f>O128+P128</f>
        <v/>
      </c>
      <c r="R128" s="23">
        <f>K128*O128+P128</f>
        <v/>
      </c>
      <c r="S128" s="101" t="n">
        <v>17179.8</v>
      </c>
      <c r="T128" s="23">
        <f>IF(S128=0,R128,R128-S128)</f>
        <v/>
      </c>
      <c r="U128" s="22" t="inlineStr">
        <is>
          <t>90792 - 06/02/2023</t>
        </is>
      </c>
      <c r="V128" s="106" t="inlineStr">
        <is>
          <t xml:space="preserve">VIREMENT 30 JOURS </t>
        </is>
      </c>
      <c r="W128" s="107" t="inlineStr">
        <is>
          <t>TCG</t>
        </is>
      </c>
      <c r="X128" s="25" t="n">
        <v>14.5</v>
      </c>
      <c r="Y128" s="26" t="n">
        <v>0</v>
      </c>
      <c r="Z128" s="25">
        <f>X128*L128</f>
        <v/>
      </c>
      <c r="AA128" s="27">
        <f>X128*L128</f>
        <v/>
      </c>
      <c r="AB128" s="27">
        <f>Z128-AA128</f>
        <v/>
      </c>
      <c r="AC128" s="28" t="inlineStr">
        <is>
          <t>FA1901860</t>
        </is>
      </c>
    </row>
    <row r="129" hidden="1" ht="15" customFormat="1" customHeight="1" s="29">
      <c r="A129" s="104" t="n">
        <v>44956</v>
      </c>
      <c r="B129" s="105" t="inlineStr">
        <is>
          <t xml:space="preserve">CEREVIA / OXYANE </t>
        </is>
      </c>
      <c r="C129" s="20" t="inlineStr">
        <is>
          <t>2BS030535</t>
        </is>
      </c>
      <c r="D129" s="109" t="inlineStr">
        <is>
          <t>DURABLE</t>
        </is>
      </c>
      <c r="E129" s="121" t="n">
        <v>2022</v>
      </c>
      <c r="F129" s="121" t="inlineStr">
        <is>
          <t>RENDU</t>
        </is>
      </c>
      <c r="G129" s="121" t="n">
        <v>22601</v>
      </c>
      <c r="H129" s="20" t="inlineStr">
        <is>
          <t>DS 846 MV</t>
        </is>
      </c>
      <c r="I129" s="102" t="inlineStr">
        <is>
          <t>2413-1</t>
        </is>
      </c>
      <c r="J129" s="117" t="inlineStr">
        <is>
          <t>2022101541</t>
        </is>
      </c>
      <c r="K129" s="100" t="n">
        <v>29.62</v>
      </c>
      <c r="L129" s="100" t="n">
        <v>29.46</v>
      </c>
      <c r="M129" s="20" t="n">
        <v>6.9</v>
      </c>
      <c r="N129" s="121" t="inlineStr">
        <is>
          <t>S3</t>
        </is>
      </c>
      <c r="O129" s="23" t="n">
        <v>655</v>
      </c>
      <c r="P129" s="20" t="n">
        <v>0</v>
      </c>
      <c r="Q129" s="23">
        <f>O129+P129</f>
        <v/>
      </c>
      <c r="R129" s="23">
        <f>Q129*L129</f>
        <v/>
      </c>
      <c r="S129" s="101" t="n">
        <v>19296.3</v>
      </c>
      <c r="T129" s="23">
        <f>IF(S129=0,R129,R129-S129)</f>
        <v/>
      </c>
      <c r="U129" s="20" t="inlineStr">
        <is>
          <t>482141 - 31/01/2023</t>
        </is>
      </c>
      <c r="V129" s="106" t="inlineStr">
        <is>
          <t>LCR 15 jours nets date de livraison</t>
        </is>
      </c>
      <c r="W129" s="107" t="inlineStr">
        <is>
          <t>TCG</t>
        </is>
      </c>
      <c r="X129" s="25" t="n">
        <v>0</v>
      </c>
      <c r="Y129" s="26" t="n">
        <v>0</v>
      </c>
      <c r="Z129" s="25">
        <f>X129*K129</f>
        <v/>
      </c>
      <c r="AA129" s="27">
        <f>X129*L129</f>
        <v/>
      </c>
      <c r="AB129" s="27">
        <f>Z129-AA129</f>
        <v/>
      </c>
      <c r="AC129" s="28" t="n"/>
    </row>
    <row r="130" hidden="1" ht="15" customFormat="1" customHeight="1" s="29">
      <c r="A130" s="104" t="n">
        <v>44956</v>
      </c>
      <c r="B130" s="105" t="inlineStr">
        <is>
          <t xml:space="preserve">CEREVIA / OXYANE </t>
        </is>
      </c>
      <c r="C130" s="20" t="inlineStr">
        <is>
          <t>2BS030535</t>
        </is>
      </c>
      <c r="D130" s="108" t="inlineStr">
        <is>
          <t>NON DURABLE</t>
        </is>
      </c>
      <c r="E130" s="121" t="n">
        <v>2022</v>
      </c>
      <c r="F130" s="121" t="inlineStr">
        <is>
          <t>RENDU</t>
        </is>
      </c>
      <c r="G130" s="121" t="n">
        <v>22602</v>
      </c>
      <c r="H130" s="20" t="inlineStr">
        <is>
          <t>FS 487 SN</t>
        </is>
      </c>
      <c r="I130" s="102" t="inlineStr">
        <is>
          <t>EXP-76-3136</t>
        </is>
      </c>
      <c r="J130" s="117" t="inlineStr">
        <is>
          <t>2022101542</t>
        </is>
      </c>
      <c r="K130" s="100" t="n">
        <v>29.02</v>
      </c>
      <c r="L130" s="100" t="n">
        <v>28.96</v>
      </c>
      <c r="M130" s="20" t="n">
        <v>5.7</v>
      </c>
      <c r="N130" s="121" t="inlineStr">
        <is>
          <t>S3</t>
        </is>
      </c>
      <c r="O130" s="23" t="n">
        <v>654</v>
      </c>
      <c r="P130" s="20" t="n">
        <v>0</v>
      </c>
      <c r="Q130" s="23" t="n">
        <v>654</v>
      </c>
      <c r="R130" s="23">
        <f>Q130*L130</f>
        <v/>
      </c>
      <c r="S130" s="101" t="n">
        <v>18939.84</v>
      </c>
      <c r="T130" s="23">
        <f>IF(S130=0,R130,R130-S130)</f>
        <v/>
      </c>
      <c r="U130" s="20" t="inlineStr">
        <is>
          <t>482142 - 31/01/2023</t>
        </is>
      </c>
      <c r="V130" s="106" t="inlineStr">
        <is>
          <t>LCR 15 jours nets date de livraison</t>
        </is>
      </c>
      <c r="W130" s="107" t="inlineStr">
        <is>
          <t>CERETRANS</t>
        </is>
      </c>
      <c r="X130" s="25" t="n">
        <v>0</v>
      </c>
      <c r="Y130" s="26" t="n">
        <v>0</v>
      </c>
      <c r="Z130" s="25">
        <f>X130*L130</f>
        <v/>
      </c>
      <c r="AA130" s="27" t="n">
        <v>0</v>
      </c>
      <c r="AB130" s="27">
        <f>AA130-Z130</f>
        <v/>
      </c>
      <c r="AC130" s="28" t="n"/>
    </row>
    <row r="131" hidden="1" ht="15" customFormat="1" customHeight="1" s="29">
      <c r="A131" s="104" t="n">
        <v>44956</v>
      </c>
      <c r="B131" s="105" t="inlineStr">
        <is>
          <t xml:space="preserve">LIMAGRAIN </t>
        </is>
      </c>
      <c r="C131" s="20" t="inlineStr">
        <is>
          <t>2BS050005</t>
        </is>
      </c>
      <c r="D131" s="109" t="inlineStr">
        <is>
          <t>DURABLE</t>
        </is>
      </c>
      <c r="E131" s="121" t="n">
        <v>2022</v>
      </c>
      <c r="F131" s="121" t="inlineStr">
        <is>
          <t>DEPART ENNEZAT</t>
        </is>
      </c>
      <c r="G131" s="121" t="n">
        <v>22604</v>
      </c>
      <c r="H131" s="20" t="inlineStr">
        <is>
          <t>EQ 674 QD</t>
        </is>
      </c>
      <c r="I131" s="102" t="inlineStr">
        <is>
          <t>161887</t>
        </is>
      </c>
      <c r="J131" s="117" t="inlineStr">
        <is>
          <t>121081/122154</t>
        </is>
      </c>
      <c r="K131" s="100" t="n">
        <v>29.92</v>
      </c>
      <c r="L131" s="100" t="n">
        <v>29.94</v>
      </c>
      <c r="M131" s="20" t="n">
        <v>6.8</v>
      </c>
      <c r="N131" s="121" t="inlineStr">
        <is>
          <t>S2</t>
        </is>
      </c>
      <c r="O131" s="23" t="n">
        <v>570</v>
      </c>
      <c r="P131" s="20" t="n">
        <v>0</v>
      </c>
      <c r="Q131" s="23">
        <f>O131+P131</f>
        <v/>
      </c>
      <c r="R131" s="23">
        <f>K131*O131+P131</f>
        <v/>
      </c>
      <c r="S131" s="101" t="n">
        <v>17054.4</v>
      </c>
      <c r="T131" s="23">
        <f>IF(S131=0,R131,R131-S131)</f>
        <v/>
      </c>
      <c r="U131" s="22" t="inlineStr">
        <is>
          <t>90793 - 06/02/2023</t>
        </is>
      </c>
      <c r="V131" s="106" t="inlineStr">
        <is>
          <t xml:space="preserve">VIREMENT 30 JOURS </t>
        </is>
      </c>
      <c r="W131" s="107" t="inlineStr">
        <is>
          <t>TCG</t>
        </is>
      </c>
      <c r="X131" s="25" t="n">
        <v>14.5</v>
      </c>
      <c r="Y131" s="26" t="n">
        <v>0</v>
      </c>
      <c r="Z131" s="25">
        <f>X131*L131</f>
        <v/>
      </c>
      <c r="AA131" s="27">
        <f>X131*L131</f>
        <v/>
      </c>
      <c r="AB131" s="27">
        <f>Z131-AA131</f>
        <v/>
      </c>
      <c r="AC131" s="28" t="inlineStr">
        <is>
          <t>FA1901860</t>
        </is>
      </c>
    </row>
    <row r="132" hidden="1" ht="15" customFormat="1" customHeight="1" s="29">
      <c r="A132" s="104" t="n">
        <v>44956</v>
      </c>
      <c r="B132" s="105" t="inlineStr">
        <is>
          <t xml:space="preserve">DROMOISE </t>
        </is>
      </c>
      <c r="C132" s="20" t="inlineStr">
        <is>
          <t>2BS050017</t>
        </is>
      </c>
      <c r="D132" s="109" t="inlineStr">
        <is>
          <t>DURABLE</t>
        </is>
      </c>
      <c r="E132" s="121" t="n">
        <v>2022</v>
      </c>
      <c r="F132" s="121" t="inlineStr">
        <is>
          <t xml:space="preserve">RENDU </t>
        </is>
      </c>
      <c r="G132" s="121" t="n">
        <v>22607</v>
      </c>
      <c r="H132" s="20" t="inlineStr">
        <is>
          <t>GA 202 WK</t>
        </is>
      </c>
      <c r="I132" s="102" t="inlineStr">
        <is>
          <t>2 301 000 693</t>
        </is>
      </c>
      <c r="J132" s="117" t="inlineStr">
        <is>
          <t>120754</t>
        </is>
      </c>
      <c r="K132" s="100" t="n">
        <v>29.86</v>
      </c>
      <c r="L132" s="100" t="n">
        <v>29.88</v>
      </c>
      <c r="M132" s="20" t="n">
        <v>7.1</v>
      </c>
      <c r="N132" s="121" t="inlineStr">
        <is>
          <t>S2</t>
        </is>
      </c>
      <c r="O132" s="23" t="n">
        <v>605</v>
      </c>
      <c r="P132" s="20" t="n">
        <v>0</v>
      </c>
      <c r="Q132" s="23">
        <f>O132+P132</f>
        <v/>
      </c>
      <c r="R132" s="23">
        <f>Q132*L132</f>
        <v/>
      </c>
      <c r="S132" s="101" t="n">
        <v>18077.4</v>
      </c>
      <c r="T132" s="23">
        <f>IF(S132=0,R132,R132-S132)</f>
        <v/>
      </c>
      <c r="U132" s="20" t="inlineStr">
        <is>
          <t>2301000356 - 31/01/2023</t>
        </is>
      </c>
      <c r="V132" s="106" t="inlineStr">
        <is>
          <t>LCR 30 jours nets date de livraison</t>
        </is>
      </c>
      <c r="W132" s="107" t="inlineStr">
        <is>
          <t>DROMOISE</t>
        </is>
      </c>
      <c r="X132" s="25" t="n">
        <v>0</v>
      </c>
      <c r="Y132" s="26" t="n">
        <v>0</v>
      </c>
      <c r="Z132" s="25" t="n">
        <v>0</v>
      </c>
      <c r="AA132" s="27" t="n">
        <v>0</v>
      </c>
      <c r="AB132" s="27">
        <f>AA132-Z132</f>
        <v/>
      </c>
      <c r="AC132" s="28" t="n"/>
    </row>
    <row r="133" hidden="1" ht="15" customFormat="1" customHeight="1" s="29">
      <c r="A133" s="104" t="n">
        <v>44956</v>
      </c>
      <c r="B133" s="105" t="inlineStr">
        <is>
          <t xml:space="preserve">DROMOISE </t>
        </is>
      </c>
      <c r="C133" s="20" t="inlineStr">
        <is>
          <t>2BS050017</t>
        </is>
      </c>
      <c r="D133" s="109" t="inlineStr">
        <is>
          <t>DURABLE</t>
        </is>
      </c>
      <c r="E133" s="121" t="n">
        <v>2022</v>
      </c>
      <c r="F133" s="121" t="inlineStr">
        <is>
          <t xml:space="preserve">RENDU </t>
        </is>
      </c>
      <c r="G133" s="121" t="n">
        <v>22610</v>
      </c>
      <c r="H133" s="20" t="inlineStr">
        <is>
          <t>GA 202 WK</t>
        </is>
      </c>
      <c r="I133" s="102" t="inlineStr">
        <is>
          <t>2 301 000 705</t>
        </is>
      </c>
      <c r="J133" s="117" t="inlineStr">
        <is>
          <t>120754</t>
        </is>
      </c>
      <c r="K133" s="100" t="n">
        <v>29.24</v>
      </c>
      <c r="L133" s="100" t="n">
        <v>29.22</v>
      </c>
      <c r="M133" s="20" t="n">
        <v>6.8</v>
      </c>
      <c r="N133" s="121" t="inlineStr">
        <is>
          <t>S3</t>
        </is>
      </c>
      <c r="O133" s="23" t="n">
        <v>605</v>
      </c>
      <c r="P133" s="20" t="n">
        <v>0</v>
      </c>
      <c r="Q133" s="23">
        <f>O133+P133</f>
        <v/>
      </c>
      <c r="R133" s="23">
        <f>Q133*L133</f>
        <v/>
      </c>
      <c r="S133" s="101" t="n">
        <v>17678.1</v>
      </c>
      <c r="T133" s="23">
        <f>IF(S133=0,R133,R133-S133)</f>
        <v/>
      </c>
      <c r="U133" s="20" t="inlineStr">
        <is>
          <t>2301000356 - 31/01/2023</t>
        </is>
      </c>
      <c r="V133" s="106" t="inlineStr">
        <is>
          <t>LCR 30 jours nets date de livraison</t>
        </is>
      </c>
      <c r="W133" s="107" t="inlineStr">
        <is>
          <t>DROMOISE</t>
        </is>
      </c>
      <c r="X133" s="25" t="n">
        <v>0</v>
      </c>
      <c r="Y133" s="26" t="n">
        <v>0</v>
      </c>
      <c r="Z133" s="25" t="n">
        <v>0</v>
      </c>
      <c r="AA133" s="27" t="n">
        <v>0</v>
      </c>
      <c r="AB133" s="27">
        <f>AA133-Z133</f>
        <v/>
      </c>
      <c r="AC133" s="28" t="n"/>
    </row>
    <row r="134" hidden="1" ht="15" customFormat="1" customHeight="1" s="29">
      <c r="A134" s="104" t="n">
        <v>44957</v>
      </c>
      <c r="B134" s="105" t="inlineStr">
        <is>
          <t>CHOLAT</t>
        </is>
      </c>
      <c r="C134" s="20" t="inlineStr">
        <is>
          <t>2BS030520</t>
        </is>
      </c>
      <c r="D134" s="109" t="inlineStr">
        <is>
          <t>DURABLE</t>
        </is>
      </c>
      <c r="E134" s="121" t="n">
        <v>2022</v>
      </c>
      <c r="F134" s="121" t="inlineStr">
        <is>
          <t xml:space="preserve">RENDU </t>
        </is>
      </c>
      <c r="G134" s="121" t="n">
        <v>22612</v>
      </c>
      <c r="H134" s="20" t="inlineStr">
        <is>
          <t>CG 517 JZ</t>
        </is>
      </c>
      <c r="I134" s="102" t="inlineStr">
        <is>
          <t>13684</t>
        </is>
      </c>
      <c r="J134" s="117" t="inlineStr">
        <is>
          <t>2221130</t>
        </is>
      </c>
      <c r="K134" s="100" t="n">
        <v>23.02</v>
      </c>
      <c r="L134" s="100">
        <f>23.02</f>
        <v/>
      </c>
      <c r="M134" s="20" t="n">
        <v>5.1</v>
      </c>
      <c r="N134" s="121" t="inlineStr">
        <is>
          <t>S3</t>
        </is>
      </c>
      <c r="O134" s="23" t="n">
        <v>622.75</v>
      </c>
      <c r="P134" s="20" t="n">
        <v>0</v>
      </c>
      <c r="Q134" s="23">
        <f>O134+P134</f>
        <v/>
      </c>
      <c r="R134" s="23">
        <f>(Q134*L134)*0.97</f>
        <v/>
      </c>
      <c r="S134" s="101">
        <f>13413.55+342.38</f>
        <v/>
      </c>
      <c r="T134" s="23">
        <f>IF(S134=0,R134,R134-S134)</f>
        <v/>
      </c>
      <c r="U134" s="20" t="inlineStr">
        <is>
          <t>FCE-999-2023-111 - 31/01/2023</t>
        </is>
      </c>
      <c r="V134" s="106" t="inlineStr">
        <is>
          <t xml:space="preserve">VIREMENT 30 JOURS </t>
        </is>
      </c>
      <c r="W134" s="107" t="inlineStr">
        <is>
          <t>ROLAND CHAZOT</t>
        </is>
      </c>
      <c r="X134" s="25" t="n">
        <v>0</v>
      </c>
      <c r="Y134" s="26" t="n">
        <v>0</v>
      </c>
      <c r="Z134" s="25" t="n">
        <v>0</v>
      </c>
      <c r="AA134" s="27" t="n">
        <v>0</v>
      </c>
      <c r="AB134" s="27">
        <f>AA134-Z134</f>
        <v/>
      </c>
      <c r="AC134" s="28" t="n"/>
    </row>
    <row r="135" hidden="1" ht="15" customFormat="1" customHeight="1" s="220">
      <c r="A135" s="208" t="n">
        <v>44957</v>
      </c>
      <c r="B135" s="209" t="inlineStr">
        <is>
          <t>CHOLAT</t>
        </is>
      </c>
      <c r="C135" s="22" t="inlineStr">
        <is>
          <t>2BS030520</t>
        </is>
      </c>
      <c r="D135" s="210" t="inlineStr">
        <is>
          <t>DURABLE</t>
        </is>
      </c>
      <c r="E135" s="147" t="n">
        <v>2022</v>
      </c>
      <c r="F135" s="147" t="inlineStr">
        <is>
          <t xml:space="preserve">RENDU </t>
        </is>
      </c>
      <c r="G135" s="147" t="n">
        <v>22612</v>
      </c>
      <c r="H135" s="22" t="inlineStr">
        <is>
          <t>CG 517 JZ</t>
        </is>
      </c>
      <c r="I135" s="211" t="inlineStr">
        <is>
          <t>13684</t>
        </is>
      </c>
      <c r="J135" s="212" t="inlineStr">
        <is>
          <t>2221226</t>
        </is>
      </c>
      <c r="K135" s="295" t="n">
        <v>5.86</v>
      </c>
      <c r="L135" s="295">
        <f>5.86</f>
        <v/>
      </c>
      <c r="M135" s="22" t="n">
        <v>5.1</v>
      </c>
      <c r="N135" s="147" t="inlineStr">
        <is>
          <t>S3</t>
        </is>
      </c>
      <c r="O135" s="21" t="n">
        <v>607.5</v>
      </c>
      <c r="P135" s="22" t="n">
        <v>0</v>
      </c>
      <c r="Q135" s="21" t="n">
        <v>607.5</v>
      </c>
      <c r="R135" s="21">
        <f>(Q135*L135)*0.97</f>
        <v/>
      </c>
      <c r="S135" s="215" t="n">
        <v>3379.14</v>
      </c>
      <c r="T135" s="21">
        <f>IF(S135=0,R135,R135-S135)</f>
        <v/>
      </c>
      <c r="U135" s="22" t="inlineStr">
        <is>
          <t>FCE-999-2023-112- 31/01/2023</t>
        </is>
      </c>
      <c r="V135" s="216" t="inlineStr">
        <is>
          <t xml:space="preserve">VIREMENT 30 JOURS </t>
        </is>
      </c>
      <c r="W135" s="217" t="inlineStr">
        <is>
          <t>ROLAND CHAZOT</t>
        </is>
      </c>
      <c r="X135" s="218" t="n">
        <v>0</v>
      </c>
      <c r="Y135" s="219" t="n">
        <v>0</v>
      </c>
      <c r="Z135" s="218" t="n">
        <v>0</v>
      </c>
      <c r="AA135" s="114" t="n">
        <v>0</v>
      </c>
      <c r="AB135" s="114">
        <f>AA135-Z135</f>
        <v/>
      </c>
      <c r="AC135" s="9" t="n"/>
    </row>
    <row r="136" ht="15" customFormat="1" customHeight="1" s="29">
      <c r="A136" s="104" t="n">
        <v>44957</v>
      </c>
      <c r="B136" s="105" t="inlineStr">
        <is>
          <t xml:space="preserve">BERNARD </t>
        </is>
      </c>
      <c r="C136" s="20" t="inlineStr">
        <is>
          <t>2BS020148</t>
        </is>
      </c>
      <c r="D136" s="108" t="inlineStr">
        <is>
          <t>NON DURABLE</t>
        </is>
      </c>
      <c r="E136" s="121" t="n">
        <v>2022</v>
      </c>
      <c r="F136" s="121" t="inlineStr">
        <is>
          <t xml:space="preserve">RENDU </t>
        </is>
      </c>
      <c r="G136" s="121" t="n">
        <v>22615</v>
      </c>
      <c r="H136" s="20" t="inlineStr">
        <is>
          <t>CR 995 HL</t>
        </is>
      </c>
      <c r="I136" s="102" t="inlineStr">
        <is>
          <t>EXP-14-6881</t>
        </is>
      </c>
      <c r="J136" s="117" t="inlineStr">
        <is>
          <t>121008-1</t>
        </is>
      </c>
      <c r="K136" s="100" t="n">
        <v>29.42</v>
      </c>
      <c r="L136" s="100" t="n">
        <v>29.4</v>
      </c>
      <c r="M136" s="20" t="n">
        <v>6.5</v>
      </c>
      <c r="N136" s="121" t="inlineStr">
        <is>
          <t>S3</t>
        </is>
      </c>
      <c r="O136" s="23" t="n">
        <v>653</v>
      </c>
      <c r="P136" s="20" t="n">
        <v>0</v>
      </c>
      <c r="Q136" s="23">
        <f>O136+P136</f>
        <v/>
      </c>
      <c r="R136" s="23">
        <f>Q136*L136</f>
        <v/>
      </c>
      <c r="S136" s="101" t="n">
        <v>19198.2</v>
      </c>
      <c r="T136" s="23">
        <f>IF(S136=0,R136,R136-S136)</f>
        <v/>
      </c>
      <c r="U136" s="20" t="inlineStr">
        <is>
          <t>FVV01250117 - 31/01/2023</t>
        </is>
      </c>
      <c r="V136" s="106" t="inlineStr">
        <is>
          <t xml:space="preserve">VIREMENT 30 JOURS </t>
        </is>
      </c>
      <c r="W136" s="107" t="inlineStr">
        <is>
          <t>RLC TRANSPORTS</t>
        </is>
      </c>
      <c r="X136" s="25" t="n">
        <v>0</v>
      </c>
      <c r="Y136" s="26" t="n">
        <v>0</v>
      </c>
      <c r="Z136" s="25" t="n">
        <v>0</v>
      </c>
      <c r="AA136" s="27" t="n">
        <v>0</v>
      </c>
      <c r="AB136" s="27">
        <f>Z136-AA136</f>
        <v/>
      </c>
      <c r="AC136" s="28" t="n"/>
    </row>
    <row r="137" hidden="1" ht="15" customFormat="1" customHeight="1" s="29">
      <c r="A137" s="104" t="n">
        <v>44957</v>
      </c>
      <c r="B137" s="105" t="inlineStr">
        <is>
          <t xml:space="preserve">CEREVIA / OXYANE </t>
        </is>
      </c>
      <c r="C137" s="20" t="inlineStr">
        <is>
          <t>2BS030535</t>
        </is>
      </c>
      <c r="D137" s="108" t="inlineStr">
        <is>
          <t>NON DURABLE</t>
        </is>
      </c>
      <c r="E137" s="121" t="n">
        <v>2022</v>
      </c>
      <c r="F137" s="121" t="inlineStr">
        <is>
          <t>RENDU</t>
        </is>
      </c>
      <c r="G137" s="121" t="n">
        <v>22616</v>
      </c>
      <c r="H137" s="20" t="inlineStr">
        <is>
          <t>EP 157 CC</t>
        </is>
      </c>
      <c r="I137" s="102" t="inlineStr">
        <is>
          <t>EXP-76-3142</t>
        </is>
      </c>
      <c r="J137" s="117" t="inlineStr">
        <is>
          <t>2022101542</t>
        </is>
      </c>
      <c r="K137" s="100" t="n">
        <v>28.8</v>
      </c>
      <c r="L137" s="100" t="n">
        <v>28.72</v>
      </c>
      <c r="M137" s="20" t="n">
        <v>5.7</v>
      </c>
      <c r="N137" s="121" t="inlineStr">
        <is>
          <t>S2</t>
        </is>
      </c>
      <c r="O137" s="23" t="n">
        <v>654</v>
      </c>
      <c r="P137" s="20" t="n">
        <v>0</v>
      </c>
      <c r="Q137" s="23" t="n">
        <v>654</v>
      </c>
      <c r="R137" s="23">
        <f>Q137*L137</f>
        <v/>
      </c>
      <c r="S137" s="101" t="n">
        <v>18782.88</v>
      </c>
      <c r="T137" s="23">
        <f>IF(S137=0,R137,R137-S137)</f>
        <v/>
      </c>
      <c r="U137" s="20" t="inlineStr">
        <is>
          <t>482142 - 31/01/2023</t>
        </is>
      </c>
      <c r="V137" s="106" t="inlineStr">
        <is>
          <t>LCR 15 jours nets date de livraison</t>
        </is>
      </c>
      <c r="W137" s="107" t="inlineStr">
        <is>
          <t>CERETRANS</t>
        </is>
      </c>
      <c r="X137" s="25" t="n">
        <v>0</v>
      </c>
      <c r="Y137" s="26" t="n">
        <v>0</v>
      </c>
      <c r="Z137" s="25">
        <f>X137*L137</f>
        <v/>
      </c>
      <c r="AA137" s="27" t="n">
        <v>0</v>
      </c>
      <c r="AB137" s="27">
        <f>AA137-Z137</f>
        <v/>
      </c>
      <c r="AC137" s="28" t="n"/>
    </row>
    <row r="138" hidden="1" ht="15" customFormat="1" customHeight="1" s="29">
      <c r="A138" s="104" t="n">
        <v>44957</v>
      </c>
      <c r="B138" s="105" t="inlineStr">
        <is>
          <t xml:space="preserve">DROMOISE </t>
        </is>
      </c>
      <c r="C138" s="20" t="inlineStr">
        <is>
          <t>2BS050017</t>
        </is>
      </c>
      <c r="D138" s="109" t="inlineStr">
        <is>
          <t>DURABLE</t>
        </is>
      </c>
      <c r="E138" s="121" t="n">
        <v>2022</v>
      </c>
      <c r="F138" s="121" t="inlineStr">
        <is>
          <t xml:space="preserve">RENDU </t>
        </is>
      </c>
      <c r="G138" s="121" t="n">
        <v>22618</v>
      </c>
      <c r="H138" s="20" t="inlineStr">
        <is>
          <t>GA 202 WK</t>
        </is>
      </c>
      <c r="I138" s="102" t="inlineStr">
        <is>
          <t>2 301 000 733</t>
        </is>
      </c>
      <c r="J138" s="117" t="inlineStr">
        <is>
          <t>120754</t>
        </is>
      </c>
      <c r="K138" s="100" t="n">
        <v>30.56</v>
      </c>
      <c r="L138" s="100" t="n">
        <v>30.6</v>
      </c>
      <c r="M138" s="20" t="n">
        <v>6.9</v>
      </c>
      <c r="N138" s="121" t="inlineStr">
        <is>
          <t>S3</t>
        </is>
      </c>
      <c r="O138" s="23" t="n">
        <v>605</v>
      </c>
      <c r="P138" s="20" t="n">
        <v>0</v>
      </c>
      <c r="Q138" s="23">
        <f>O138+P138</f>
        <v/>
      </c>
      <c r="R138" s="23">
        <f>Q138*L138</f>
        <v/>
      </c>
      <c r="S138" s="101" t="n">
        <v>18513</v>
      </c>
      <c r="T138" s="23">
        <f>IF(S138=0,R138,R138-S138)</f>
        <v/>
      </c>
      <c r="U138" s="20" t="inlineStr">
        <is>
          <t>2301000357 - 31/01/2023</t>
        </is>
      </c>
      <c r="V138" s="106" t="inlineStr">
        <is>
          <t>LCR 30 jours nets date de livraison</t>
        </is>
      </c>
      <c r="W138" s="107" t="inlineStr">
        <is>
          <t>DROMOISE</t>
        </is>
      </c>
      <c r="X138" s="25" t="n">
        <v>0</v>
      </c>
      <c r="Y138" s="26" t="n">
        <v>0</v>
      </c>
      <c r="Z138" s="25" t="n">
        <v>0</v>
      </c>
      <c r="AA138" s="27" t="n">
        <v>0</v>
      </c>
      <c r="AB138" s="27">
        <f>AA138-Z138</f>
        <v/>
      </c>
      <c r="AC138" s="28" t="n"/>
    </row>
    <row r="139" hidden="1" ht="15" customFormat="1" customHeight="1" s="220">
      <c r="A139" s="208" t="n">
        <v>44957</v>
      </c>
      <c r="B139" s="209" t="inlineStr">
        <is>
          <t>CHOLAT</t>
        </is>
      </c>
      <c r="C139" s="22" t="inlineStr">
        <is>
          <t>2BS030520</t>
        </is>
      </c>
      <c r="D139" s="210" t="inlineStr">
        <is>
          <t>DURABLE</t>
        </is>
      </c>
      <c r="E139" s="147" t="n">
        <v>2022</v>
      </c>
      <c r="F139" s="147" t="inlineStr">
        <is>
          <t xml:space="preserve">RENDU </t>
        </is>
      </c>
      <c r="G139" s="147" t="n">
        <v>22620</v>
      </c>
      <c r="H139" s="22" t="inlineStr">
        <is>
          <t>CG 517 JZ</t>
        </is>
      </c>
      <c r="I139" s="211" t="inlineStr">
        <is>
          <t>13685</t>
        </is>
      </c>
      <c r="J139" s="212" t="inlineStr">
        <is>
          <t>2221226</t>
        </is>
      </c>
      <c r="K139" s="295" t="n">
        <v>29.46</v>
      </c>
      <c r="L139" s="295" t="n">
        <v>29.46</v>
      </c>
      <c r="M139" s="22" t="n">
        <v>6.4</v>
      </c>
      <c r="N139" s="147" t="inlineStr">
        <is>
          <t>S2</t>
        </is>
      </c>
      <c r="O139" s="21" t="n">
        <v>607.5</v>
      </c>
      <c r="P139" s="22" t="n">
        <v>0</v>
      </c>
      <c r="Q139" s="21" t="n">
        <v>607.5</v>
      </c>
      <c r="R139" s="21">
        <f>Q139*L139</f>
        <v/>
      </c>
      <c r="S139" s="215" t="n">
        <v>17513.97</v>
      </c>
      <c r="T139" s="21">
        <f>IF(S139=0,R139,R139-S139)</f>
        <v/>
      </c>
      <c r="U139" s="22" t="inlineStr">
        <is>
          <t>FCE-999-2023-112- 31/01/2023</t>
        </is>
      </c>
      <c r="V139" s="216" t="inlineStr">
        <is>
          <t xml:space="preserve">VIREMENT 30 JOURS </t>
        </is>
      </c>
      <c r="W139" s="217" t="inlineStr">
        <is>
          <t>ROLAND CHAZOT</t>
        </is>
      </c>
      <c r="X139" s="218" t="n">
        <v>0</v>
      </c>
      <c r="Y139" s="219" t="n">
        <v>0</v>
      </c>
      <c r="Z139" s="218" t="n">
        <v>0</v>
      </c>
      <c r="AA139" s="114" t="n">
        <v>0</v>
      </c>
      <c r="AB139" s="114">
        <f>AA139-Z139</f>
        <v/>
      </c>
      <c r="AC139" s="9" t="n"/>
    </row>
    <row r="140" hidden="1" ht="15" customFormat="1" customHeight="1" s="29">
      <c r="A140" s="104" t="n">
        <v>44957</v>
      </c>
      <c r="B140" s="105" t="inlineStr">
        <is>
          <t xml:space="preserve">DROMOISE </t>
        </is>
      </c>
      <c r="C140" s="20" t="inlineStr">
        <is>
          <t>2BS050017</t>
        </is>
      </c>
      <c r="D140" s="109" t="inlineStr">
        <is>
          <t>DURABLE</t>
        </is>
      </c>
      <c r="E140" s="121" t="n">
        <v>2022</v>
      </c>
      <c r="F140" s="121" t="inlineStr">
        <is>
          <t xml:space="preserve">RENDU </t>
        </is>
      </c>
      <c r="G140" s="121" t="n">
        <v>22621</v>
      </c>
      <c r="H140" s="20" t="inlineStr">
        <is>
          <t>CW 253 GL</t>
        </is>
      </c>
      <c r="I140" s="102" t="inlineStr">
        <is>
          <t>2 301 000 744</t>
        </is>
      </c>
      <c r="J140" s="117" t="inlineStr">
        <is>
          <t>2221125</t>
        </is>
      </c>
      <c r="K140" s="100" t="n">
        <v>29.38</v>
      </c>
      <c r="L140" s="100" t="n">
        <v>29.38</v>
      </c>
      <c r="M140" s="20" t="n">
        <v>6.7</v>
      </c>
      <c r="N140" s="121" t="inlineStr">
        <is>
          <t>S1</t>
        </is>
      </c>
      <c r="O140" s="23" t="n">
        <v>634</v>
      </c>
      <c r="P140" s="20" t="n">
        <v>0</v>
      </c>
      <c r="Q140" s="23">
        <f>O140+P140</f>
        <v/>
      </c>
      <c r="R140" s="23">
        <f>Q140*L140</f>
        <v/>
      </c>
      <c r="S140" s="101" t="n">
        <v>18626.92</v>
      </c>
      <c r="T140" s="23">
        <f>IF(S140=0,R140,R140-S140)</f>
        <v/>
      </c>
      <c r="U140" s="20" t="inlineStr">
        <is>
          <t>2301000358 - 31/01/2023</t>
        </is>
      </c>
      <c r="V140" s="106" t="inlineStr">
        <is>
          <t>LCR 30 jours nets date de livraison</t>
        </is>
      </c>
      <c r="W140" s="107" t="inlineStr">
        <is>
          <t>DROMOISE</t>
        </is>
      </c>
      <c r="X140" s="25" t="n">
        <v>0</v>
      </c>
      <c r="Y140" s="26" t="n">
        <v>0</v>
      </c>
      <c r="Z140" s="25" t="n">
        <v>0</v>
      </c>
      <c r="AA140" s="27" t="n">
        <v>0</v>
      </c>
      <c r="AB140" s="27">
        <f>AA140-Z140</f>
        <v/>
      </c>
      <c r="AC140" s="28" t="n"/>
    </row>
    <row r="141" hidden="1" ht="15" customFormat="1" customHeight="1" s="29">
      <c r="A141" s="104" t="n">
        <v>44958</v>
      </c>
      <c r="B141" s="105" t="inlineStr">
        <is>
          <t xml:space="preserve">SOUCHARD </t>
        </is>
      </c>
      <c r="C141" s="20" t="inlineStr">
        <is>
          <t>2BS050026</t>
        </is>
      </c>
      <c r="D141" s="108" t="inlineStr">
        <is>
          <t>NON DURABLE</t>
        </is>
      </c>
      <c r="E141" s="121" t="n">
        <v>2022</v>
      </c>
      <c r="F141" s="121" t="inlineStr">
        <is>
          <t xml:space="preserve">RENDU </t>
        </is>
      </c>
      <c r="G141" s="121" t="n">
        <v>22556</v>
      </c>
      <c r="H141" s="20" t="inlineStr">
        <is>
          <t>DM 220 HC</t>
        </is>
      </c>
      <c r="I141" s="102" t="inlineStr">
        <is>
          <t>0624</t>
        </is>
      </c>
      <c r="J141" s="117" t="n">
        <v>2220734</v>
      </c>
      <c r="K141" s="100" t="n">
        <v>32.94</v>
      </c>
      <c r="L141" s="135" t="n">
        <v>32.92</v>
      </c>
      <c r="M141" s="20" t="n">
        <v>6.2</v>
      </c>
      <c r="N141" s="121" t="inlineStr">
        <is>
          <t>S3</t>
        </is>
      </c>
      <c r="O141" s="23" t="n">
        <v>707.25</v>
      </c>
      <c r="P141" s="20" t="n">
        <v>0</v>
      </c>
      <c r="Q141" s="23">
        <f>O141+P141</f>
        <v/>
      </c>
      <c r="R141" s="23">
        <f>Q141*L141</f>
        <v/>
      </c>
      <c r="S141" s="101" t="n">
        <v>23282.67</v>
      </c>
      <c r="T141" s="23">
        <f>IF(S141=0,R141,R141-S141)</f>
        <v/>
      </c>
      <c r="U141" s="20" t="inlineStr">
        <is>
          <t>0225 - 14/02/2023</t>
        </is>
      </c>
      <c r="V141" s="106" t="inlineStr">
        <is>
          <t>LCR 15 jours nets date de livraison</t>
        </is>
      </c>
      <c r="W141" s="107" t="inlineStr">
        <is>
          <t xml:space="preserve">SOUCHARD </t>
        </is>
      </c>
      <c r="X141" s="25" t="n">
        <v>0</v>
      </c>
      <c r="Y141" s="26" t="n">
        <v>0</v>
      </c>
      <c r="Z141" s="25" t="n">
        <v>0</v>
      </c>
      <c r="AA141" s="27" t="n">
        <v>0</v>
      </c>
      <c r="AB141" s="27">
        <f>Z141-AA141</f>
        <v/>
      </c>
      <c r="AC141" s="28" t="n"/>
    </row>
    <row r="142" ht="15" customFormat="1" customHeight="1" s="29">
      <c r="A142" s="104" t="n">
        <v>44958</v>
      </c>
      <c r="B142" s="105" t="inlineStr">
        <is>
          <t xml:space="preserve">BERNARD </t>
        </is>
      </c>
      <c r="C142" s="20" t="inlineStr">
        <is>
          <t>2BS020148</t>
        </is>
      </c>
      <c r="D142" s="108" t="inlineStr">
        <is>
          <t>NON DURABLE</t>
        </is>
      </c>
      <c r="E142" s="121" t="n">
        <v>2022</v>
      </c>
      <c r="F142" s="121" t="inlineStr">
        <is>
          <t xml:space="preserve">RENDU </t>
        </is>
      </c>
      <c r="G142" s="121" t="n">
        <v>22629</v>
      </c>
      <c r="H142" s="20" t="inlineStr">
        <is>
          <t>CR 995 HL</t>
        </is>
      </c>
      <c r="I142" s="102" t="inlineStr">
        <is>
          <t>EXP-14-6896</t>
        </is>
      </c>
      <c r="J142" s="117" t="inlineStr">
        <is>
          <t>121345</t>
        </is>
      </c>
      <c r="K142" s="100" t="n">
        <v>28.96</v>
      </c>
      <c r="L142" s="135" t="n">
        <v>28.96</v>
      </c>
      <c r="M142" s="20" t="n">
        <v>6.4</v>
      </c>
      <c r="N142" s="121" t="inlineStr">
        <is>
          <t>S3</t>
        </is>
      </c>
      <c r="O142" s="23" t="n">
        <v>619</v>
      </c>
      <c r="P142" s="20" t="n">
        <v>0</v>
      </c>
      <c r="Q142" s="23">
        <f>O142+P142</f>
        <v/>
      </c>
      <c r="R142" s="23">
        <f>Q142*L142</f>
        <v/>
      </c>
      <c r="S142" s="101" t="n">
        <v>17926.24</v>
      </c>
      <c r="T142" s="23">
        <f>IF(S142=0,R142,R142-S142)</f>
        <v/>
      </c>
      <c r="U142" s="20" t="inlineStr">
        <is>
          <t>FVV01251121 - 31/01/2023</t>
        </is>
      </c>
      <c r="V142" s="106" t="inlineStr">
        <is>
          <t xml:space="preserve">VIREMENT 30 JOURS </t>
        </is>
      </c>
      <c r="W142" s="107" t="inlineStr">
        <is>
          <t>RLC TRANSPORTS</t>
        </is>
      </c>
      <c r="X142" s="25" t="n">
        <v>0</v>
      </c>
      <c r="Y142" s="26" t="n">
        <v>0</v>
      </c>
      <c r="Z142" s="25" t="n">
        <v>0</v>
      </c>
      <c r="AA142" s="27" t="n">
        <v>0</v>
      </c>
      <c r="AB142" s="27">
        <f>Z142-AA142</f>
        <v/>
      </c>
      <c r="AC142" s="28" t="n"/>
    </row>
    <row r="143" hidden="1" ht="15" customFormat="1" customHeight="1" s="29">
      <c r="A143" s="104" t="n">
        <v>44958</v>
      </c>
      <c r="B143" s="105" t="inlineStr">
        <is>
          <t xml:space="preserve">LIMAGRAIN </t>
        </is>
      </c>
      <c r="C143" s="20" t="inlineStr">
        <is>
          <t>2BS050005</t>
        </is>
      </c>
      <c r="D143" s="109" t="inlineStr">
        <is>
          <t>DURABLE</t>
        </is>
      </c>
      <c r="E143" s="121" t="n">
        <v>2022</v>
      </c>
      <c r="F143" s="121" t="inlineStr">
        <is>
          <t>DEPART ENNEZAT</t>
        </is>
      </c>
      <c r="G143" s="121" t="n">
        <v>22628</v>
      </c>
      <c r="H143" s="20" t="inlineStr">
        <is>
          <t>ER 960 KG</t>
        </is>
      </c>
      <c r="I143" s="102" t="inlineStr">
        <is>
          <t>161929</t>
        </is>
      </c>
      <c r="J143" s="117" t="inlineStr">
        <is>
          <t>121081/122154</t>
        </is>
      </c>
      <c r="K143" s="100" t="n">
        <v>29.3</v>
      </c>
      <c r="L143" s="100" t="n">
        <v>29.32</v>
      </c>
      <c r="M143" s="20" t="n">
        <v>6.1</v>
      </c>
      <c r="N143" s="121" t="inlineStr">
        <is>
          <t>S3</t>
        </is>
      </c>
      <c r="O143" s="23" t="n">
        <v>570</v>
      </c>
      <c r="P143" s="20" t="n">
        <v>0</v>
      </c>
      <c r="Q143" s="23">
        <f>O143+P143</f>
        <v/>
      </c>
      <c r="R143" s="23">
        <f>K143*O143+P143</f>
        <v/>
      </c>
      <c r="S143" s="101" t="n">
        <v>16701</v>
      </c>
      <c r="T143" s="23">
        <f>IF(S143=0,R143,R143-S143)</f>
        <v/>
      </c>
      <c r="U143" s="22" t="inlineStr">
        <is>
          <t>90794 - 06/02/2023</t>
        </is>
      </c>
      <c r="V143" s="106" t="inlineStr">
        <is>
          <t xml:space="preserve">VIREMENT 30 JOURS </t>
        </is>
      </c>
      <c r="W143" s="107" t="inlineStr">
        <is>
          <t>TCG</t>
        </is>
      </c>
      <c r="X143" s="25" t="n">
        <v>14.5</v>
      </c>
      <c r="Y143" s="26" t="n">
        <v>0</v>
      </c>
      <c r="Z143" s="25">
        <f>L143*X143</f>
        <v/>
      </c>
      <c r="AA143" s="27" t="n">
        <v>425.14</v>
      </c>
      <c r="AB143" s="27">
        <f>Z143-AA143</f>
        <v/>
      </c>
      <c r="AC143" s="28" t="inlineStr">
        <is>
          <t>FA1901910</t>
        </is>
      </c>
    </row>
    <row r="144" hidden="1" ht="15" customFormat="1" customHeight="1" s="29">
      <c r="A144" s="104" t="n">
        <v>44958</v>
      </c>
      <c r="B144" s="105" t="inlineStr">
        <is>
          <t xml:space="preserve">DROMOISE </t>
        </is>
      </c>
      <c r="C144" s="20" t="inlineStr">
        <is>
          <t>2BS050017</t>
        </is>
      </c>
      <c r="D144" s="109" t="inlineStr">
        <is>
          <t>DURABLE</t>
        </is>
      </c>
      <c r="E144" s="121" t="n">
        <v>2022</v>
      </c>
      <c r="F144" s="121" t="inlineStr">
        <is>
          <t xml:space="preserve">RENDU </t>
        </is>
      </c>
      <c r="G144" s="121" t="n">
        <v>22632</v>
      </c>
      <c r="H144" s="20" t="inlineStr">
        <is>
          <t>GA 202 WK</t>
        </is>
      </c>
      <c r="I144" s="102" t="inlineStr">
        <is>
          <t>2 302 000 015</t>
        </is>
      </c>
      <c r="J144" s="117" t="inlineStr">
        <is>
          <t>2221125</t>
        </is>
      </c>
      <c r="K144" s="100" t="n">
        <v>31.24</v>
      </c>
      <c r="L144" s="100" t="n">
        <v>31.3</v>
      </c>
      <c r="M144" s="20" t="n">
        <v>6.4</v>
      </c>
      <c r="N144" s="121" t="inlineStr">
        <is>
          <t>S2</t>
        </is>
      </c>
      <c r="O144" s="23" t="n">
        <v>634</v>
      </c>
      <c r="P144" s="20" t="n">
        <v>0</v>
      </c>
      <c r="Q144" s="23">
        <f>O144+P144</f>
        <v/>
      </c>
      <c r="R144" s="23">
        <f>Q144*L144</f>
        <v/>
      </c>
      <c r="S144" s="101" t="n">
        <v>19844.2</v>
      </c>
      <c r="T144" s="23">
        <f>IF(S144=0,R144,R144-S144)</f>
        <v/>
      </c>
      <c r="U144" s="20" t="inlineStr">
        <is>
          <t>2302000074 - 09/02/2023</t>
        </is>
      </c>
      <c r="V144" s="106" t="inlineStr">
        <is>
          <t>LCR 30 jours nets date de livraison</t>
        </is>
      </c>
      <c r="W144" s="107" t="inlineStr">
        <is>
          <t>DROMOISE</t>
        </is>
      </c>
      <c r="X144" s="25" t="n">
        <v>0</v>
      </c>
      <c r="Y144" s="26" t="n">
        <v>0</v>
      </c>
      <c r="Z144" s="25" t="n">
        <v>0</v>
      </c>
      <c r="AA144" s="27" t="n">
        <v>0</v>
      </c>
      <c r="AB144" s="27">
        <f>AA144-Z144</f>
        <v/>
      </c>
      <c r="AC144" s="28" t="n"/>
    </row>
    <row r="145" hidden="1" ht="15" customFormat="1" customHeight="1" s="29">
      <c r="A145" s="104" t="n">
        <v>44958</v>
      </c>
      <c r="B145" s="105" t="inlineStr">
        <is>
          <t xml:space="preserve">CEREVIA / OXYANE </t>
        </is>
      </c>
      <c r="C145" s="20" t="inlineStr">
        <is>
          <t>2BS030535</t>
        </is>
      </c>
      <c r="D145" s="108" t="inlineStr">
        <is>
          <t>NON DURABLE</t>
        </is>
      </c>
      <c r="E145" s="121" t="n">
        <v>2022</v>
      </c>
      <c r="F145" s="121" t="inlineStr">
        <is>
          <t>RENDU</t>
        </is>
      </c>
      <c r="G145" s="121" t="n">
        <v>22636</v>
      </c>
      <c r="H145" s="20" t="inlineStr">
        <is>
          <t>DV 956 PT</t>
        </is>
      </c>
      <c r="I145" s="102" t="inlineStr">
        <is>
          <t>EXP-76-3142</t>
        </is>
      </c>
      <c r="J145" s="117" t="inlineStr">
        <is>
          <t>2022101542</t>
        </is>
      </c>
      <c r="K145" s="100" t="n">
        <v>29.78</v>
      </c>
      <c r="L145" s="100" t="n">
        <v>29.72</v>
      </c>
      <c r="M145" s="20" t="n">
        <v>5.7</v>
      </c>
      <c r="N145" s="121" t="inlineStr">
        <is>
          <t>S2</t>
        </is>
      </c>
      <c r="O145" s="23" t="n">
        <v>654</v>
      </c>
      <c r="P145" s="20" t="n">
        <v>0</v>
      </c>
      <c r="Q145" s="23" t="n">
        <v>654</v>
      </c>
      <c r="R145" s="23">
        <f>Q145*L145</f>
        <v/>
      </c>
      <c r="S145" s="101" t="n">
        <v>19436.88</v>
      </c>
      <c r="T145" s="23">
        <f>IF(S145=0,R145,R145-S145)</f>
        <v/>
      </c>
      <c r="U145" s="20" t="inlineStr">
        <is>
          <t>482226 - 06/02/2023</t>
        </is>
      </c>
      <c r="V145" s="106" t="inlineStr">
        <is>
          <t>LCR 15 jours nets date de livraison</t>
        </is>
      </c>
      <c r="W145" s="107" t="inlineStr">
        <is>
          <t>CERETRANS</t>
        </is>
      </c>
      <c r="X145" s="25" t="n">
        <v>0</v>
      </c>
      <c r="Y145" s="26" t="n">
        <v>0</v>
      </c>
      <c r="Z145" s="25">
        <f>X145*L145</f>
        <v/>
      </c>
      <c r="AA145" s="27" t="n">
        <v>0</v>
      </c>
      <c r="AB145" s="27">
        <f>AA145-Z145</f>
        <v/>
      </c>
      <c r="AC145" s="28" t="n"/>
    </row>
    <row r="146" hidden="1" ht="15" customFormat="1" customHeight="1" s="29">
      <c r="A146" s="104" t="n">
        <v>44958</v>
      </c>
      <c r="B146" s="105" t="inlineStr">
        <is>
          <t xml:space="preserve">CEREVIA / OXYANE </t>
        </is>
      </c>
      <c r="C146" s="20" t="inlineStr">
        <is>
          <t>2BS030535</t>
        </is>
      </c>
      <c r="D146" s="108" t="inlineStr">
        <is>
          <t>NON DURABLE</t>
        </is>
      </c>
      <c r="E146" s="121" t="n">
        <v>2022</v>
      </c>
      <c r="F146" s="121" t="inlineStr">
        <is>
          <t>RENDU</t>
        </is>
      </c>
      <c r="G146" s="121" t="n">
        <v>22637</v>
      </c>
      <c r="H146" s="20" t="inlineStr">
        <is>
          <t>BK 782 JW</t>
        </is>
      </c>
      <c r="I146" s="102" t="inlineStr">
        <is>
          <t>EXP-76-3147</t>
        </is>
      </c>
      <c r="J146" s="117" t="inlineStr">
        <is>
          <t>2022101542</t>
        </is>
      </c>
      <c r="K146" s="100" t="n">
        <v>29.3</v>
      </c>
      <c r="L146" s="100" t="n">
        <v>29.24</v>
      </c>
      <c r="M146" s="20" t="n">
        <v>5.7</v>
      </c>
      <c r="N146" s="121" t="inlineStr">
        <is>
          <t>S1</t>
        </is>
      </c>
      <c r="O146" s="23" t="n">
        <v>654</v>
      </c>
      <c r="P146" s="20" t="n">
        <v>0</v>
      </c>
      <c r="Q146" s="23" t="n">
        <v>654</v>
      </c>
      <c r="R146" s="23">
        <f>Q146*L146</f>
        <v/>
      </c>
      <c r="S146" s="101" t="n">
        <v>19122.96</v>
      </c>
      <c r="T146" s="23">
        <f>IF(S146=0,R146,R146-S146)</f>
        <v/>
      </c>
      <c r="U146" s="20" t="inlineStr">
        <is>
          <t>482226 - 06/02/2023</t>
        </is>
      </c>
      <c r="V146" s="106" t="inlineStr">
        <is>
          <t>LCR 15 jours nets date de livraison</t>
        </is>
      </c>
      <c r="W146" s="107" t="inlineStr">
        <is>
          <t>TRAS</t>
        </is>
      </c>
      <c r="X146" s="25" t="n">
        <v>0</v>
      </c>
      <c r="Y146" s="26" t="n">
        <v>0</v>
      </c>
      <c r="Z146" s="25">
        <f>X146*L146</f>
        <v/>
      </c>
      <c r="AA146" s="27" t="n">
        <v>0</v>
      </c>
      <c r="AB146" s="27">
        <f>AA146-Z146</f>
        <v/>
      </c>
      <c r="AC146" s="28" t="n"/>
    </row>
    <row r="147" ht="15" customFormat="1" customHeight="1" s="29">
      <c r="A147" s="104" t="n">
        <v>44959</v>
      </c>
      <c r="B147" s="105" t="inlineStr">
        <is>
          <t xml:space="preserve">BERNARD </t>
        </is>
      </c>
      <c r="C147" s="20" t="inlineStr">
        <is>
          <t>2BS020148</t>
        </is>
      </c>
      <c r="D147" s="108" t="inlineStr">
        <is>
          <t>NON DURABLE</t>
        </is>
      </c>
      <c r="E147" s="121" t="n">
        <v>2022</v>
      </c>
      <c r="F147" s="121" t="inlineStr">
        <is>
          <t xml:space="preserve">RENDU </t>
        </is>
      </c>
      <c r="G147" s="121" t="n">
        <v>22640</v>
      </c>
      <c r="H147" s="20" t="inlineStr">
        <is>
          <t>FA 307 FH</t>
        </is>
      </c>
      <c r="I147" s="102" t="inlineStr">
        <is>
          <t>EXP-14-6905</t>
        </is>
      </c>
      <c r="J147" s="117" t="inlineStr">
        <is>
          <t>121345</t>
        </is>
      </c>
      <c r="K147" s="100" t="n">
        <v>29.44</v>
      </c>
      <c r="L147" s="100" t="n">
        <v>29.4</v>
      </c>
      <c r="M147" s="20" t="n">
        <v>5.8</v>
      </c>
      <c r="N147" s="121" t="inlineStr">
        <is>
          <t>S1</t>
        </is>
      </c>
      <c r="O147" s="23" t="n">
        <v>619</v>
      </c>
      <c r="P147" s="20" t="n">
        <v>0</v>
      </c>
      <c r="Q147" s="23">
        <f>O147+P147</f>
        <v/>
      </c>
      <c r="R147" s="23">
        <f>Q147*L147</f>
        <v/>
      </c>
      <c r="S147" s="101" t="n">
        <v>18198.6</v>
      </c>
      <c r="T147" s="23">
        <f>IF(S147=0,R147,R147-S147)</f>
        <v/>
      </c>
      <c r="U147" s="20" t="inlineStr">
        <is>
          <t>FVV01251121 - 31/01/2023</t>
        </is>
      </c>
      <c r="V147" s="106" t="inlineStr">
        <is>
          <t xml:space="preserve">VIREMENT 30 JOURS </t>
        </is>
      </c>
      <c r="W147" s="107" t="inlineStr">
        <is>
          <t>RLC TRANSPORTS</t>
        </is>
      </c>
      <c r="X147" s="25" t="n">
        <v>0</v>
      </c>
      <c r="Y147" s="26" t="n">
        <v>0</v>
      </c>
      <c r="Z147" s="25" t="n">
        <v>0</v>
      </c>
      <c r="AA147" s="27" t="n">
        <v>0</v>
      </c>
      <c r="AB147" s="27">
        <f>Z147-AA147</f>
        <v/>
      </c>
      <c r="AC147" s="28" t="n"/>
    </row>
    <row r="148" hidden="1" ht="15" customFormat="1" customHeight="1" s="29">
      <c r="A148" s="104" t="n">
        <v>44959</v>
      </c>
      <c r="B148" s="105" t="inlineStr">
        <is>
          <t xml:space="preserve">LIMAGRAIN </t>
        </is>
      </c>
      <c r="C148" s="20" t="inlineStr">
        <is>
          <t>2BS050005</t>
        </is>
      </c>
      <c r="D148" s="109" t="inlineStr">
        <is>
          <t>DURABLE</t>
        </is>
      </c>
      <c r="E148" s="121" t="n">
        <v>2022</v>
      </c>
      <c r="F148" s="121" t="inlineStr">
        <is>
          <t>DEPART ENNEZAT</t>
        </is>
      </c>
      <c r="G148" s="121" t="n">
        <v>22641</v>
      </c>
      <c r="H148" s="20" t="inlineStr">
        <is>
          <t>EZ 089 PT</t>
        </is>
      </c>
      <c r="I148" s="102" t="inlineStr">
        <is>
          <t>161969</t>
        </is>
      </c>
      <c r="J148" s="117" t="inlineStr">
        <is>
          <t>121081/122154</t>
        </is>
      </c>
      <c r="K148" s="100" t="n">
        <v>29.68</v>
      </c>
      <c r="L148" s="100" t="n">
        <v>29.7</v>
      </c>
      <c r="M148" s="20" t="n">
        <v>5.8</v>
      </c>
      <c r="N148" s="121" t="inlineStr">
        <is>
          <t>S1</t>
        </is>
      </c>
      <c r="O148" s="23" t="n">
        <v>570</v>
      </c>
      <c r="P148" s="20" t="n">
        <v>0</v>
      </c>
      <c r="Q148" s="23">
        <f>O148+P148</f>
        <v/>
      </c>
      <c r="R148" s="23">
        <f>K148*O148+P148</f>
        <v/>
      </c>
      <c r="S148" s="101" t="n">
        <v>16917.6</v>
      </c>
      <c r="T148" s="23">
        <f>IF(S148=0,R148,R148-S148)</f>
        <v/>
      </c>
      <c r="U148" s="22" t="inlineStr">
        <is>
          <t>90795 - 06/02/2023</t>
        </is>
      </c>
      <c r="V148" s="106" t="inlineStr">
        <is>
          <t xml:space="preserve">VIREMENT 30 JOURS </t>
        </is>
      </c>
      <c r="W148" s="107" t="inlineStr">
        <is>
          <t>BRULAS</t>
        </is>
      </c>
      <c r="X148" s="25" t="n">
        <v>18</v>
      </c>
      <c r="Y148" s="26" t="n">
        <v>0</v>
      </c>
      <c r="Z148" s="25">
        <f>L148*X148</f>
        <v/>
      </c>
      <c r="AA148" s="27" t="n">
        <v>534.6</v>
      </c>
      <c r="AB148" s="27">
        <f>AA148-Z148</f>
        <v/>
      </c>
      <c r="AC148" s="28" t="inlineStr">
        <is>
          <t>2302-224 - 28/02/2023</t>
        </is>
      </c>
    </row>
    <row r="149" hidden="1" ht="15" customFormat="1" customHeight="1" s="29">
      <c r="A149" s="104" t="n">
        <v>44959</v>
      </c>
      <c r="B149" s="105" t="inlineStr">
        <is>
          <t xml:space="preserve">LIMAGRAIN </t>
        </is>
      </c>
      <c r="C149" s="20" t="inlineStr">
        <is>
          <t>2BS050005</t>
        </is>
      </c>
      <c r="D149" s="109" t="inlineStr">
        <is>
          <t>DURABLE</t>
        </is>
      </c>
      <c r="E149" s="121" t="n">
        <v>2022</v>
      </c>
      <c r="F149" s="121" t="inlineStr">
        <is>
          <t>DEPART ENNEZAT</t>
        </is>
      </c>
      <c r="G149" s="121" t="n">
        <v>22642</v>
      </c>
      <c r="H149" s="20" t="inlineStr">
        <is>
          <t>BM 751 SP</t>
        </is>
      </c>
      <c r="I149" s="102" t="inlineStr">
        <is>
          <t>161951</t>
        </is>
      </c>
      <c r="J149" s="117" t="inlineStr">
        <is>
          <t>121081/122154</t>
        </is>
      </c>
      <c r="K149" s="100" t="n">
        <v>28.4</v>
      </c>
      <c r="L149" s="100" t="n">
        <v>28.42</v>
      </c>
      <c r="M149" s="20" t="n">
        <v>6</v>
      </c>
      <c r="N149" s="121" t="inlineStr">
        <is>
          <t>S3</t>
        </is>
      </c>
      <c r="O149" s="23" t="n">
        <v>570</v>
      </c>
      <c r="P149" s="20" t="n">
        <v>0</v>
      </c>
      <c r="Q149" s="23">
        <f>O149+P149</f>
        <v/>
      </c>
      <c r="R149" s="23">
        <f>K149*O149+P149</f>
        <v/>
      </c>
      <c r="S149" s="101" t="n">
        <v>16188</v>
      </c>
      <c r="T149" s="23">
        <f>IF(S149=0,R149,R149-S149)</f>
        <v/>
      </c>
      <c r="U149" s="22" t="inlineStr">
        <is>
          <t>90795 - 06/02/2023</t>
        </is>
      </c>
      <c r="V149" s="106" t="inlineStr">
        <is>
          <t xml:space="preserve">VIREMENT 30 JOURS </t>
        </is>
      </c>
      <c r="W149" s="107" t="inlineStr">
        <is>
          <t>BRULAS</t>
        </is>
      </c>
      <c r="X149" s="25" t="n">
        <v>18</v>
      </c>
      <c r="Y149" s="26" t="n">
        <v>0</v>
      </c>
      <c r="Z149" s="25">
        <f>L149*X149</f>
        <v/>
      </c>
      <c r="AA149" s="27" t="n">
        <v>511.56</v>
      </c>
      <c r="AB149" s="27">
        <f>AA149-Z149</f>
        <v/>
      </c>
      <c r="AC149" s="28" t="inlineStr">
        <is>
          <t>2302-224 - 28/02/2023</t>
        </is>
      </c>
    </row>
    <row r="150" hidden="1" ht="15" customFormat="1" customHeight="1" s="29">
      <c r="A150" s="104" t="n">
        <v>44959</v>
      </c>
      <c r="B150" s="105" t="inlineStr">
        <is>
          <t xml:space="preserve">LIMAGRAIN </t>
        </is>
      </c>
      <c r="C150" s="20" t="inlineStr">
        <is>
          <t>2BS050005</t>
        </is>
      </c>
      <c r="D150" s="109" t="inlineStr">
        <is>
          <t>DURABLE</t>
        </is>
      </c>
      <c r="E150" s="121" t="n">
        <v>2022</v>
      </c>
      <c r="F150" s="121" t="inlineStr">
        <is>
          <t>DEPART ENNEZAT</t>
        </is>
      </c>
      <c r="G150" s="121" t="n">
        <v>22643</v>
      </c>
      <c r="H150" s="20" t="inlineStr">
        <is>
          <t>DM 284 TF</t>
        </is>
      </c>
      <c r="I150" s="102" t="inlineStr">
        <is>
          <t>22426/36130</t>
        </is>
      </c>
      <c r="J150" s="117" t="inlineStr">
        <is>
          <t>121081/122154</t>
        </is>
      </c>
      <c r="K150" s="100" t="n">
        <v>30.18</v>
      </c>
      <c r="L150" s="100" t="n">
        <v>30.2</v>
      </c>
      <c r="M150" s="20" t="n">
        <v>6.3</v>
      </c>
      <c r="N150" s="121" t="inlineStr">
        <is>
          <t>S3</t>
        </is>
      </c>
      <c r="O150" s="23" t="n">
        <v>570</v>
      </c>
      <c r="P150" s="20" t="n">
        <v>0</v>
      </c>
      <c r="Q150" s="23">
        <f>O150+P150</f>
        <v/>
      </c>
      <c r="R150" s="23">
        <f>K150*O150+P150</f>
        <v/>
      </c>
      <c r="S150" s="101" t="n">
        <v>17202.6</v>
      </c>
      <c r="T150" s="23">
        <f>IF(S150=0,R150,R150-S150)</f>
        <v/>
      </c>
      <c r="U150" s="22" t="inlineStr">
        <is>
          <t>90795 - 06/02/2023</t>
        </is>
      </c>
      <c r="V150" s="106" t="inlineStr">
        <is>
          <t xml:space="preserve">VIREMENT 30 JOURS </t>
        </is>
      </c>
      <c r="W150" s="107" t="inlineStr">
        <is>
          <t>TCG</t>
        </is>
      </c>
      <c r="X150" s="25" t="n">
        <v>14.5</v>
      </c>
      <c r="Y150" s="26" t="n">
        <v>0</v>
      </c>
      <c r="Z150" s="25">
        <f>L150*X150</f>
        <v/>
      </c>
      <c r="AA150" s="27" t="n">
        <v>437.9</v>
      </c>
      <c r="AB150" s="27">
        <f>Z150-AA150</f>
        <v/>
      </c>
      <c r="AC150" s="28" t="inlineStr">
        <is>
          <t>FA1901910</t>
        </is>
      </c>
    </row>
    <row r="151" hidden="1" ht="15" customFormat="1" customHeight="1" s="29">
      <c r="A151" s="104" t="n">
        <v>44959</v>
      </c>
      <c r="B151" s="105" t="inlineStr">
        <is>
          <t>CHOLAT</t>
        </is>
      </c>
      <c r="C151" s="20" t="inlineStr">
        <is>
          <t>2BS030520</t>
        </is>
      </c>
      <c r="D151" s="109" t="inlineStr">
        <is>
          <t>DURABLE</t>
        </is>
      </c>
      <c r="E151" s="121" t="n">
        <v>2022</v>
      </c>
      <c r="F151" s="121" t="inlineStr">
        <is>
          <t xml:space="preserve">RENDU </t>
        </is>
      </c>
      <c r="G151" s="121" t="n">
        <v>22645</v>
      </c>
      <c r="H151" s="20" t="inlineStr">
        <is>
          <t>BW 511 MC</t>
        </is>
      </c>
      <c r="I151" s="102" t="inlineStr">
        <is>
          <t>13687</t>
        </is>
      </c>
      <c r="J151" s="117" t="inlineStr">
        <is>
          <t>2221226</t>
        </is>
      </c>
      <c r="K151" s="100" t="n">
        <v>29.06</v>
      </c>
      <c r="L151" s="100" t="n">
        <v>29.02</v>
      </c>
      <c r="M151" s="20" t="n">
        <v>5.8</v>
      </c>
      <c r="N151" s="121" t="inlineStr">
        <is>
          <t>S3</t>
        </is>
      </c>
      <c r="O151" s="23" t="n">
        <v>607.5</v>
      </c>
      <c r="P151" s="20" t="n">
        <v>0</v>
      </c>
      <c r="Q151" s="23" t="n">
        <v>607.5</v>
      </c>
      <c r="R151" s="23">
        <f>L151*O151</f>
        <v/>
      </c>
      <c r="S151" s="101">
        <f>17276.17+377.78</f>
        <v/>
      </c>
      <c r="T151" s="23">
        <f>IF(S151=0,R151,R151-S151)</f>
        <v/>
      </c>
      <c r="U151" s="20" t="inlineStr">
        <is>
          <t>FCE-999-2023-227 - 28/02/2023 - 39 293.10 €</t>
        </is>
      </c>
      <c r="V151" s="106" t="inlineStr">
        <is>
          <t xml:space="preserve">VIREMENT 30 JOURS </t>
        </is>
      </c>
      <c r="W151" s="107" t="inlineStr">
        <is>
          <t>ROLAND CHAZOT</t>
        </is>
      </c>
      <c r="X151" s="25" t="n">
        <v>0</v>
      </c>
      <c r="Y151" s="26" t="n">
        <v>0</v>
      </c>
      <c r="Z151" s="25" t="n">
        <v>0</v>
      </c>
      <c r="AA151" s="27" t="n">
        <v>0</v>
      </c>
      <c r="AB151" s="27">
        <f>AA151-Z151</f>
        <v/>
      </c>
      <c r="AC151" s="28" t="n"/>
    </row>
    <row r="152" hidden="1" ht="15" customFormat="1" customHeight="1" s="29">
      <c r="A152" s="104" t="n">
        <v>44959</v>
      </c>
      <c r="B152" s="105" t="inlineStr">
        <is>
          <t xml:space="preserve">CEREVIA / OXYANE </t>
        </is>
      </c>
      <c r="C152" s="20" t="inlineStr">
        <is>
          <t>2BS030535</t>
        </is>
      </c>
      <c r="D152" s="108" t="inlineStr">
        <is>
          <t>NON DURABLE</t>
        </is>
      </c>
      <c r="E152" s="121" t="n">
        <v>2022</v>
      </c>
      <c r="F152" s="121" t="inlineStr">
        <is>
          <t>RENDU</t>
        </is>
      </c>
      <c r="G152" s="121" t="n">
        <v>22647</v>
      </c>
      <c r="H152" s="20" t="inlineStr">
        <is>
          <t>DP584 RQ</t>
        </is>
      </c>
      <c r="I152" s="102" t="inlineStr">
        <is>
          <t xml:space="preserve"> -</t>
        </is>
      </c>
      <c r="J152" s="117" t="inlineStr">
        <is>
          <t>2022101542</t>
        </is>
      </c>
      <c r="K152" s="100" t="n">
        <v>28.74</v>
      </c>
      <c r="L152" s="100" t="n">
        <v>10.26</v>
      </c>
      <c r="M152" s="20" t="n">
        <v>7.3</v>
      </c>
      <c r="N152" s="121" t="inlineStr">
        <is>
          <t>S2</t>
        </is>
      </c>
      <c r="O152" s="23" t="n">
        <v>654</v>
      </c>
      <c r="P152" s="20" t="n">
        <v>0</v>
      </c>
      <c r="Q152" s="23" t="n">
        <v>654</v>
      </c>
      <c r="R152" s="23">
        <f>Q152*L152</f>
        <v/>
      </c>
      <c r="S152" s="101" t="n">
        <v>6710.04</v>
      </c>
      <c r="T152" s="23">
        <f>IF(S152=0,R152,R152-S152)</f>
        <v/>
      </c>
      <c r="U152" s="20" t="inlineStr">
        <is>
          <t>482226 - 06/02/2023</t>
        </is>
      </c>
      <c r="V152" s="106" t="inlineStr">
        <is>
          <t>LCR 15 jours nets date de livraison</t>
        </is>
      </c>
      <c r="W152" s="107" t="inlineStr">
        <is>
          <t>TRAS</t>
        </is>
      </c>
      <c r="X152" s="25" t="n">
        <v>0</v>
      </c>
      <c r="Y152" s="26" t="n">
        <v>0</v>
      </c>
      <c r="Z152" s="25">
        <f>X152*L152</f>
        <v/>
      </c>
      <c r="AA152" s="27" t="n">
        <v>0</v>
      </c>
      <c r="AB152" s="27">
        <f>AA152-Z152</f>
        <v/>
      </c>
      <c r="AC152" s="28" t="n"/>
    </row>
    <row r="153" hidden="1" ht="15" customFormat="1" customHeight="1" s="29">
      <c r="A153" s="104" t="n">
        <v>44959</v>
      </c>
      <c r="B153" s="105" t="inlineStr">
        <is>
          <t xml:space="preserve">CEREVIA / OXYANE </t>
        </is>
      </c>
      <c r="C153" s="20" t="inlineStr">
        <is>
          <t>2BS030535</t>
        </is>
      </c>
      <c r="D153" s="108" t="inlineStr">
        <is>
          <t>NON DURABLE</t>
        </is>
      </c>
      <c r="E153" s="121" t="n">
        <v>2022</v>
      </c>
      <c r="F153" s="121" t="inlineStr">
        <is>
          <t>RENDU</t>
        </is>
      </c>
      <c r="G153" s="121" t="n">
        <v>22649</v>
      </c>
      <c r="H153" s="20" t="inlineStr">
        <is>
          <t>DP584 RQ</t>
        </is>
      </c>
      <c r="I153" s="102" t="inlineStr">
        <is>
          <t>2414-1</t>
        </is>
      </c>
      <c r="J153" s="117" t="inlineStr">
        <is>
          <t>2022101542</t>
        </is>
      </c>
      <c r="K153" s="100" t="n">
        <v>0</v>
      </c>
      <c r="L153" s="100" t="n">
        <v>0</v>
      </c>
      <c r="M153" s="20" t="n">
        <v>7.3</v>
      </c>
      <c r="N153" s="121" t="inlineStr">
        <is>
          <t>S2</t>
        </is>
      </c>
      <c r="O153" s="23" t="n">
        <v>654</v>
      </c>
      <c r="P153" s="20" t="n">
        <v>0</v>
      </c>
      <c r="Q153" s="23" t="n">
        <v>654</v>
      </c>
      <c r="R153" s="23">
        <f>Q153*L153</f>
        <v/>
      </c>
      <c r="S153" s="101" t="n">
        <v>0</v>
      </c>
      <c r="T153" s="23">
        <f>IF(S153=0,R153,R153-S153)</f>
        <v/>
      </c>
      <c r="U153" s="20" t="n"/>
      <c r="V153" s="106" t="inlineStr">
        <is>
          <t>LCR 15 jours nets date de livraison</t>
        </is>
      </c>
      <c r="W153" s="107" t="inlineStr">
        <is>
          <t>TRAS</t>
        </is>
      </c>
      <c r="X153" s="25" t="n">
        <v>0</v>
      </c>
      <c r="Y153" s="26" t="n">
        <v>0</v>
      </c>
      <c r="Z153" s="25">
        <f>X153*L153</f>
        <v/>
      </c>
      <c r="AA153" s="27" t="n">
        <v>0</v>
      </c>
      <c r="AB153" s="27">
        <f>AA153-Z153</f>
        <v/>
      </c>
      <c r="AC153" s="28" t="n"/>
    </row>
    <row r="154" hidden="1" ht="15" customFormat="1" customHeight="1" s="29">
      <c r="A154" s="104" t="n">
        <v>44959</v>
      </c>
      <c r="B154" s="105" t="inlineStr">
        <is>
          <t xml:space="preserve">CEREVIA / OXYANE </t>
        </is>
      </c>
      <c r="C154" s="20" t="inlineStr">
        <is>
          <t>2BS030535</t>
        </is>
      </c>
      <c r="D154" s="108" t="inlineStr">
        <is>
          <t>NON DURABLE</t>
        </is>
      </c>
      <c r="E154" s="121" t="n">
        <v>2022</v>
      </c>
      <c r="F154" s="121" t="inlineStr">
        <is>
          <t>RENDU</t>
        </is>
      </c>
      <c r="G154" s="121" t="n">
        <v>22650</v>
      </c>
      <c r="H154" s="20" t="inlineStr">
        <is>
          <t>BR 170 SH</t>
        </is>
      </c>
      <c r="I154" s="102" t="inlineStr">
        <is>
          <t>EXP-76-3148</t>
        </is>
      </c>
      <c r="J154" s="117" t="inlineStr">
        <is>
          <t>2022101542</t>
        </is>
      </c>
      <c r="K154" s="100" t="n">
        <v>30</v>
      </c>
      <c r="L154" s="100" t="n">
        <v>29.9</v>
      </c>
      <c r="M154" s="20" t="n">
        <v>5.7</v>
      </c>
      <c r="N154" s="121" t="inlineStr">
        <is>
          <t>S2</t>
        </is>
      </c>
      <c r="O154" s="23" t="n">
        <v>654</v>
      </c>
      <c r="P154" s="20" t="n">
        <v>0</v>
      </c>
      <c r="Q154" s="23" t="n">
        <v>654</v>
      </c>
      <c r="R154" s="23">
        <f>Q154*L154</f>
        <v/>
      </c>
      <c r="S154" s="101" t="n">
        <v>19554.6</v>
      </c>
      <c r="T154" s="23">
        <f>IF(S154=0,R154,R154-S154)</f>
        <v/>
      </c>
      <c r="U154" s="20" t="inlineStr">
        <is>
          <t>482226 - 06/02/2023</t>
        </is>
      </c>
      <c r="V154" s="106" t="inlineStr">
        <is>
          <t>LCR 15 jours nets date de livraison</t>
        </is>
      </c>
      <c r="W154" s="107" t="inlineStr">
        <is>
          <t>TRAS</t>
        </is>
      </c>
      <c r="X154" s="25" t="n">
        <v>0</v>
      </c>
      <c r="Y154" s="26" t="n">
        <v>0</v>
      </c>
      <c r="Z154" s="25">
        <f>X154*L154</f>
        <v/>
      </c>
      <c r="AA154" s="27" t="n">
        <v>0</v>
      </c>
      <c r="AB154" s="27">
        <f>AA154-Z154</f>
        <v/>
      </c>
      <c r="AC154" s="28" t="n"/>
    </row>
    <row r="155" ht="15" customFormat="1" customHeight="1" s="29">
      <c r="A155" s="104" t="n">
        <v>44959</v>
      </c>
      <c r="B155" s="105" t="inlineStr">
        <is>
          <t xml:space="preserve">BERNARD </t>
        </is>
      </c>
      <c r="C155" s="20" t="inlineStr">
        <is>
          <t>2BS020148</t>
        </is>
      </c>
      <c r="D155" s="108" t="inlineStr">
        <is>
          <t>NON DURABLE</t>
        </is>
      </c>
      <c r="E155" s="121" t="n">
        <v>2022</v>
      </c>
      <c r="F155" s="121" t="inlineStr">
        <is>
          <t xml:space="preserve">RENDU </t>
        </is>
      </c>
      <c r="G155" s="121" t="n">
        <v>22651</v>
      </c>
      <c r="H155" s="20" t="inlineStr">
        <is>
          <t>FA 307 FH</t>
        </is>
      </c>
      <c r="I155" s="102" t="inlineStr">
        <is>
          <t>EXP-14-6916/MCV0293881</t>
        </is>
      </c>
      <c r="J155" s="117" t="inlineStr">
        <is>
          <t>121008-1</t>
        </is>
      </c>
      <c r="K155" s="100" t="n">
        <v>28.56</v>
      </c>
      <c r="L155" s="100" t="n">
        <v>28.52</v>
      </c>
      <c r="M155" s="20" t="n">
        <v>6</v>
      </c>
      <c r="N155" s="121" t="inlineStr">
        <is>
          <t>S2</t>
        </is>
      </c>
      <c r="O155" s="23" t="n">
        <v>653</v>
      </c>
      <c r="P155" s="20" t="n">
        <v>0</v>
      </c>
      <c r="Q155" s="23">
        <f>O155+P155</f>
        <v/>
      </c>
      <c r="R155" s="23">
        <f>Q155*L155</f>
        <v/>
      </c>
      <c r="S155" s="101" t="n">
        <v>18623.56</v>
      </c>
      <c r="T155" s="23">
        <f>IF(S155=0,R155,R155-S155)</f>
        <v/>
      </c>
      <c r="U155" s="20" t="inlineStr">
        <is>
          <t>FVV01251122 - 02/02/2023</t>
        </is>
      </c>
      <c r="V155" s="106" t="inlineStr">
        <is>
          <t xml:space="preserve">VIREMENT 30 JOURS </t>
        </is>
      </c>
      <c r="W155" s="107" t="inlineStr">
        <is>
          <t>RLC TRANSPORTS</t>
        </is>
      </c>
      <c r="X155" s="25" t="n">
        <v>0</v>
      </c>
      <c r="Y155" s="26" t="n">
        <v>0</v>
      </c>
      <c r="Z155" s="25" t="n">
        <v>0</v>
      </c>
      <c r="AA155" s="27" t="n">
        <v>0</v>
      </c>
      <c r="AB155" s="27">
        <f>Z155-AA155</f>
        <v/>
      </c>
      <c r="AC155" s="28" t="n"/>
    </row>
    <row r="156" hidden="1" ht="15" customFormat="1" customHeight="1" s="29">
      <c r="A156" s="104" t="n">
        <v>44959</v>
      </c>
      <c r="B156" s="105" t="inlineStr">
        <is>
          <t xml:space="preserve">DROMOISE </t>
        </is>
      </c>
      <c r="C156" s="20" t="inlineStr">
        <is>
          <t>2BS050017</t>
        </is>
      </c>
      <c r="D156" s="109" t="inlineStr">
        <is>
          <t>DURABLE</t>
        </is>
      </c>
      <c r="E156" s="121" t="n">
        <v>2022</v>
      </c>
      <c r="F156" s="121" t="inlineStr">
        <is>
          <t xml:space="preserve">RENDU </t>
        </is>
      </c>
      <c r="G156" s="121" t="n">
        <v>22653</v>
      </c>
      <c r="H156" s="20" t="inlineStr">
        <is>
          <t>CW 253 GL</t>
        </is>
      </c>
      <c r="I156" s="102" t="inlineStr">
        <is>
          <t>2 302 000 061</t>
        </is>
      </c>
      <c r="J156" s="117" t="inlineStr">
        <is>
          <t>2221125</t>
        </is>
      </c>
      <c r="K156" s="100" t="n">
        <v>29.78</v>
      </c>
      <c r="L156" s="100" t="n">
        <v>29.82</v>
      </c>
      <c r="M156" s="20" t="n">
        <v>6.3</v>
      </c>
      <c r="N156" s="121" t="inlineStr">
        <is>
          <t>S2</t>
        </is>
      </c>
      <c r="O156" s="23" t="n">
        <v>634</v>
      </c>
      <c r="P156" s="20" t="n">
        <v>0</v>
      </c>
      <c r="Q156" s="23">
        <f>O156+P156</f>
        <v/>
      </c>
      <c r="R156" s="23">
        <f>Q156*L156</f>
        <v/>
      </c>
      <c r="S156" s="101" t="n">
        <v>18905.88</v>
      </c>
      <c r="T156" s="23">
        <f>IF(S156=0,R156,R156-S156)</f>
        <v/>
      </c>
      <c r="U156" s="20" t="inlineStr">
        <is>
          <t>2302000075 - 09/02/2023</t>
        </is>
      </c>
      <c r="V156" s="106" t="inlineStr">
        <is>
          <t>LCR 30 jours nets date de livraison</t>
        </is>
      </c>
      <c r="W156" s="107" t="inlineStr">
        <is>
          <t>DROMOISE</t>
        </is>
      </c>
      <c r="X156" s="25" t="n">
        <v>0</v>
      </c>
      <c r="Y156" s="26" t="n">
        <v>0</v>
      </c>
      <c r="Z156" s="25" t="n">
        <v>0</v>
      </c>
      <c r="AA156" s="27" t="n">
        <v>0</v>
      </c>
      <c r="AB156" s="27">
        <f>AA156-Z156</f>
        <v/>
      </c>
      <c r="AC156" s="28" t="n"/>
    </row>
    <row r="157" hidden="1" ht="15" customFormat="1" customHeight="1" s="29">
      <c r="A157" s="104" t="n">
        <v>44959</v>
      </c>
      <c r="B157" s="105" t="inlineStr">
        <is>
          <t>CHOLAT</t>
        </is>
      </c>
      <c r="C157" s="20" t="inlineStr">
        <is>
          <t>2BS030520</t>
        </is>
      </c>
      <c r="D157" s="109" t="inlineStr">
        <is>
          <t>DURABLE</t>
        </is>
      </c>
      <c r="E157" s="121" t="n">
        <v>2022</v>
      </c>
      <c r="F157" s="121" t="inlineStr">
        <is>
          <t xml:space="preserve">RENDU </t>
        </is>
      </c>
      <c r="G157" s="121" t="n">
        <v>22654</v>
      </c>
      <c r="H157" s="20" t="inlineStr">
        <is>
          <t>BW 511 MC</t>
        </is>
      </c>
      <c r="I157" s="102" t="inlineStr">
        <is>
          <t>13688</t>
        </is>
      </c>
      <c r="J157" s="117" t="inlineStr">
        <is>
          <t>2221226</t>
        </is>
      </c>
      <c r="K157" s="100" t="n">
        <v>29.04</v>
      </c>
      <c r="L157" s="100" t="n">
        <v>29.02</v>
      </c>
      <c r="M157" s="20" t="n">
        <v>6.2</v>
      </c>
      <c r="N157" s="121" t="inlineStr">
        <is>
          <t>S3</t>
        </is>
      </c>
      <c r="O157" s="23" t="n">
        <v>607.5</v>
      </c>
      <c r="P157" s="20" t="n">
        <v>0</v>
      </c>
      <c r="Q157" s="23" t="n">
        <v>607.5</v>
      </c>
      <c r="R157" s="23">
        <f>L157*O157</f>
        <v/>
      </c>
      <c r="S157" s="101">
        <f>17264.28+377.52</f>
        <v/>
      </c>
      <c r="T157" s="23">
        <f>IF(S157=0,R157,R157-S157)</f>
        <v/>
      </c>
      <c r="U157" s="20" t="inlineStr">
        <is>
          <t>FCE-999-2023-227 - 28/02/2023 - 39 293.10 €</t>
        </is>
      </c>
      <c r="V157" s="106" t="inlineStr">
        <is>
          <t xml:space="preserve">VIREMENT 30 JOURS </t>
        </is>
      </c>
      <c r="W157" s="107" t="inlineStr">
        <is>
          <t>ROLAND CHAZOT</t>
        </is>
      </c>
      <c r="X157" s="25" t="n">
        <v>0</v>
      </c>
      <c r="Y157" s="26" t="n">
        <v>0</v>
      </c>
      <c r="Z157" s="25" t="n">
        <v>0</v>
      </c>
      <c r="AA157" s="27" t="n">
        <v>0</v>
      </c>
      <c r="AB157" s="27">
        <f>AA157-Z157</f>
        <v/>
      </c>
      <c r="AC157" s="28" t="n"/>
    </row>
    <row r="158" hidden="1" ht="15" customFormat="1" customHeight="1" s="29">
      <c r="A158" s="104" t="n">
        <v>44960</v>
      </c>
      <c r="B158" s="105" t="inlineStr">
        <is>
          <t xml:space="preserve">CEREVIA / OXYANE </t>
        </is>
      </c>
      <c r="C158" s="20" t="inlineStr">
        <is>
          <t>2BS030535</t>
        </is>
      </c>
      <c r="D158" s="108" t="inlineStr">
        <is>
          <t>NON DURABLE</t>
        </is>
      </c>
      <c r="E158" s="121" t="n">
        <v>2022</v>
      </c>
      <c r="F158" s="121" t="inlineStr">
        <is>
          <t>RENDU</t>
        </is>
      </c>
      <c r="G158" s="121" t="n">
        <v>22661</v>
      </c>
      <c r="H158" s="20" t="inlineStr">
        <is>
          <t>FS 487 SN</t>
        </is>
      </c>
      <c r="I158" s="102" t="inlineStr">
        <is>
          <t>EXP-76-3151</t>
        </is>
      </c>
      <c r="J158" s="117" t="inlineStr">
        <is>
          <t>2022101542</t>
        </is>
      </c>
      <c r="K158" s="100" t="n">
        <v>29.14</v>
      </c>
      <c r="L158" s="100" t="n">
        <v>29.1</v>
      </c>
      <c r="M158" s="20" t="n">
        <v>5.7</v>
      </c>
      <c r="N158" s="121" t="inlineStr">
        <is>
          <t>S2</t>
        </is>
      </c>
      <c r="O158" s="23" t="n">
        <v>654</v>
      </c>
      <c r="P158" s="20" t="n">
        <v>0</v>
      </c>
      <c r="Q158" s="23" t="n">
        <v>654</v>
      </c>
      <c r="R158" s="23">
        <f>Q158*L158</f>
        <v/>
      </c>
      <c r="S158" s="101" t="n">
        <v>19031.4</v>
      </c>
      <c r="T158" s="23">
        <f>IF(S158=0,R158,R158-S158)</f>
        <v/>
      </c>
      <c r="U158" s="20" t="inlineStr">
        <is>
          <t>482392 - 08/02/2023</t>
        </is>
      </c>
      <c r="V158" s="106" t="inlineStr">
        <is>
          <t>LCR 15 jours nets date de livraison</t>
        </is>
      </c>
      <c r="W158" s="107" t="inlineStr">
        <is>
          <t>CERETRANS/PJT</t>
        </is>
      </c>
      <c r="X158" s="25" t="n">
        <v>0</v>
      </c>
      <c r="Y158" s="26" t="n">
        <v>0</v>
      </c>
      <c r="Z158" s="25">
        <f>X158*L158</f>
        <v/>
      </c>
      <c r="AA158" s="27" t="n">
        <v>0</v>
      </c>
      <c r="AB158" s="27">
        <f>AA158-Z158</f>
        <v/>
      </c>
      <c r="AC158" s="28" t="n"/>
    </row>
    <row r="159" hidden="1" ht="15" customFormat="1" customHeight="1" s="29">
      <c r="A159" s="104" t="n">
        <v>44960</v>
      </c>
      <c r="B159" s="105" t="inlineStr">
        <is>
          <t xml:space="preserve">LIMAGRAIN </t>
        </is>
      </c>
      <c r="C159" s="20" t="inlineStr">
        <is>
          <t>2BS050005</t>
        </is>
      </c>
      <c r="D159" s="109" t="inlineStr">
        <is>
          <t>DURABLE</t>
        </is>
      </c>
      <c r="E159" s="121" t="n">
        <v>2022</v>
      </c>
      <c r="F159" s="121" t="inlineStr">
        <is>
          <t>DEPART ENNEZAT</t>
        </is>
      </c>
      <c r="G159" s="121" t="n">
        <v>22662</v>
      </c>
      <c r="H159" s="20" t="inlineStr">
        <is>
          <t>DM 287 TF</t>
        </is>
      </c>
      <c r="I159" s="102" t="inlineStr">
        <is>
          <t>162020</t>
        </is>
      </c>
      <c r="J159" s="117" t="inlineStr">
        <is>
          <t>121081/122154</t>
        </is>
      </c>
      <c r="K159" s="100" t="n">
        <v>30.4</v>
      </c>
      <c r="L159" s="100" t="n">
        <v>30.42</v>
      </c>
      <c r="M159" s="20" t="n">
        <v>7.1</v>
      </c>
      <c r="N159" s="121" t="inlineStr">
        <is>
          <t>S1</t>
        </is>
      </c>
      <c r="O159" s="23" t="n">
        <v>570</v>
      </c>
      <c r="P159" s="20" t="n">
        <v>0</v>
      </c>
      <c r="Q159" s="23">
        <f>O159+P159</f>
        <v/>
      </c>
      <c r="R159" s="23">
        <f>K159*O159+P159</f>
        <v/>
      </c>
      <c r="S159" s="101" t="n">
        <v>17328</v>
      </c>
      <c r="T159" s="23">
        <f>IF(S159=0,R159,R159-S159)</f>
        <v/>
      </c>
      <c r="U159" s="22" t="inlineStr">
        <is>
          <t>90796 - 06/02/2023</t>
        </is>
      </c>
      <c r="V159" s="106" t="inlineStr">
        <is>
          <t xml:space="preserve">VIREMENT 30 JOURS </t>
        </is>
      </c>
      <c r="W159" s="107" t="inlineStr">
        <is>
          <t>TCG</t>
        </is>
      </c>
      <c r="X159" s="25" t="n">
        <v>14.5</v>
      </c>
      <c r="Y159" s="26" t="n">
        <v>0</v>
      </c>
      <c r="Z159" s="25">
        <f>L159*X159</f>
        <v/>
      </c>
      <c r="AA159" s="27" t="n">
        <v>441.09</v>
      </c>
      <c r="AB159" s="27">
        <f>Z159-AA159</f>
        <v/>
      </c>
      <c r="AC159" s="28" t="inlineStr">
        <is>
          <t>FA1901910</t>
        </is>
      </c>
    </row>
    <row r="160" hidden="1" ht="15" customFormat="1" customHeight="1" s="29">
      <c r="A160" s="104" t="n">
        <v>44960</v>
      </c>
      <c r="B160" s="105" t="inlineStr">
        <is>
          <t xml:space="preserve">CEREVIA / OXYANE </t>
        </is>
      </c>
      <c r="C160" s="20" t="inlineStr">
        <is>
          <t>2BS030535</t>
        </is>
      </c>
      <c r="D160" s="108" t="inlineStr">
        <is>
          <t>NON DURABLE</t>
        </is>
      </c>
      <c r="E160" s="121" t="n">
        <v>2022</v>
      </c>
      <c r="F160" s="121" t="inlineStr">
        <is>
          <t>RENDU</t>
        </is>
      </c>
      <c r="G160" s="121" t="n">
        <v>22665</v>
      </c>
      <c r="H160" s="20" t="inlineStr">
        <is>
          <t>BS 271 CE</t>
        </is>
      </c>
      <c r="I160" s="102" t="inlineStr">
        <is>
          <t>EXP-76-3152</t>
        </is>
      </c>
      <c r="J160" s="117" t="inlineStr">
        <is>
          <t>2022101542</t>
        </is>
      </c>
      <c r="K160" s="100" t="n">
        <v>30.12</v>
      </c>
      <c r="L160" s="135" t="n">
        <v>30.06</v>
      </c>
      <c r="M160" s="20" t="n">
        <v>5.7</v>
      </c>
      <c r="N160" s="121" t="inlineStr">
        <is>
          <t>S1</t>
        </is>
      </c>
      <c r="O160" s="23" t="n">
        <v>654</v>
      </c>
      <c r="P160" s="20" t="n">
        <v>0</v>
      </c>
      <c r="Q160" s="23" t="n">
        <v>654</v>
      </c>
      <c r="R160" s="23">
        <f>Q160*L160</f>
        <v/>
      </c>
      <c r="S160" s="101" t="n">
        <v>19659.24</v>
      </c>
      <c r="T160" s="23">
        <f>IF(S160=0,R160,R160-S160)</f>
        <v/>
      </c>
      <c r="U160" s="20" t="inlineStr">
        <is>
          <t>482392 - 08/02/2023</t>
        </is>
      </c>
      <c r="V160" s="106" t="inlineStr">
        <is>
          <t>LCR 15 jours nets date de livraison</t>
        </is>
      </c>
      <c r="W160" s="107" t="inlineStr">
        <is>
          <t>TRAS</t>
        </is>
      </c>
      <c r="X160" s="25" t="n">
        <v>0</v>
      </c>
      <c r="Y160" s="26" t="n">
        <v>0</v>
      </c>
      <c r="Z160" s="25">
        <f>X160*L160</f>
        <v/>
      </c>
      <c r="AA160" s="27" t="n">
        <v>0</v>
      </c>
      <c r="AB160" s="27">
        <f>AA160-Z160</f>
        <v/>
      </c>
      <c r="AC160" s="28" t="n"/>
    </row>
    <row r="161" hidden="1" ht="15" customFormat="1" customHeight="1" s="29">
      <c r="A161" s="104" t="n">
        <v>44963</v>
      </c>
      <c r="B161" s="105" t="inlineStr">
        <is>
          <t xml:space="preserve">DROMOISE </t>
        </is>
      </c>
      <c r="C161" s="20" t="inlineStr">
        <is>
          <t>2BS050017</t>
        </is>
      </c>
      <c r="D161" s="109" t="inlineStr">
        <is>
          <t>DURABLE</t>
        </is>
      </c>
      <c r="E161" s="121" t="n">
        <v>2022</v>
      </c>
      <c r="F161" s="121" t="inlineStr">
        <is>
          <t xml:space="preserve">RENDU </t>
        </is>
      </c>
      <c r="G161" s="121" t="n">
        <v>22669</v>
      </c>
      <c r="H161" s="20" t="inlineStr">
        <is>
          <t>GA 202 WK</t>
        </is>
      </c>
      <c r="I161" s="102" t="inlineStr">
        <is>
          <t>2 302 000 096</t>
        </is>
      </c>
      <c r="J161" s="117" t="inlineStr">
        <is>
          <t>2221125</t>
        </is>
      </c>
      <c r="K161" s="100" t="n">
        <v>29.78</v>
      </c>
      <c r="L161" s="100" t="n">
        <v>29.82</v>
      </c>
      <c r="M161" s="20" t="n">
        <v>6.2</v>
      </c>
      <c r="N161" s="121" t="inlineStr">
        <is>
          <t>S1</t>
        </is>
      </c>
      <c r="O161" s="23" t="n">
        <v>634</v>
      </c>
      <c r="P161" s="20" t="n">
        <v>0</v>
      </c>
      <c r="Q161" s="23">
        <f>O161+P161</f>
        <v/>
      </c>
      <c r="R161" s="23">
        <f>Q161*L161</f>
        <v/>
      </c>
      <c r="S161" s="101" t="n">
        <v>18905.88</v>
      </c>
      <c r="T161" s="23">
        <f>IF(S161=0,R161,R161-S161)</f>
        <v/>
      </c>
      <c r="U161" s="20" t="inlineStr">
        <is>
          <t>2302000076 - 09/02/2023</t>
        </is>
      </c>
      <c r="V161" s="106" t="inlineStr">
        <is>
          <t>LCR 30 jours nets date de livraison</t>
        </is>
      </c>
      <c r="W161" s="107" t="inlineStr">
        <is>
          <t>DROMOISE</t>
        </is>
      </c>
      <c r="X161" s="25" t="n">
        <v>0</v>
      </c>
      <c r="Y161" s="26" t="n">
        <v>0</v>
      </c>
      <c r="Z161" s="25" t="n">
        <v>0</v>
      </c>
      <c r="AA161" s="27" t="n">
        <v>0</v>
      </c>
      <c r="AB161" s="27">
        <f>AA161-Z161</f>
        <v/>
      </c>
      <c r="AC161" s="28" t="n"/>
    </row>
    <row r="162" ht="15" customFormat="1" customHeight="1" s="29">
      <c r="A162" s="104" t="n">
        <v>44963</v>
      </c>
      <c r="B162" s="105" t="inlineStr">
        <is>
          <t xml:space="preserve">BERNARD </t>
        </is>
      </c>
      <c r="C162" s="20" t="inlineStr">
        <is>
          <t>2BS020148</t>
        </is>
      </c>
      <c r="D162" s="108" t="inlineStr">
        <is>
          <t>NON DURABLE</t>
        </is>
      </c>
      <c r="E162" s="121" t="n">
        <v>2022</v>
      </c>
      <c r="F162" s="121" t="inlineStr">
        <is>
          <t xml:space="preserve">RENDU </t>
        </is>
      </c>
      <c r="G162" s="121" t="n">
        <v>22672</v>
      </c>
      <c r="H162" s="20" t="inlineStr">
        <is>
          <t>CR 995 HL</t>
        </is>
      </c>
      <c r="I162" s="102" t="inlineStr">
        <is>
          <t>EXP-14-6938</t>
        </is>
      </c>
      <c r="J162" s="117" t="inlineStr">
        <is>
          <t>121345</t>
        </is>
      </c>
      <c r="K162" s="100" t="n">
        <v>29.6</v>
      </c>
      <c r="L162" s="100" t="n">
        <v>29.52</v>
      </c>
      <c r="M162" s="20" t="n">
        <v>5.9</v>
      </c>
      <c r="N162" s="121" t="inlineStr">
        <is>
          <t>S2</t>
        </is>
      </c>
      <c r="O162" s="23" t="n">
        <v>619</v>
      </c>
      <c r="P162" s="20" t="n">
        <v>0</v>
      </c>
      <c r="Q162" s="23">
        <f>O162+P162</f>
        <v/>
      </c>
      <c r="R162" s="23">
        <f>Q162*L162</f>
        <v/>
      </c>
      <c r="S162" s="101" t="n">
        <v>18272.88</v>
      </c>
      <c r="T162" s="23">
        <f>IF(S162=0,R162,R162-S162)</f>
        <v/>
      </c>
      <c r="U162" s="20" t="inlineStr">
        <is>
          <t>FVV01253417 - 06/02/2023</t>
        </is>
      </c>
      <c r="V162" s="106" t="inlineStr">
        <is>
          <t xml:space="preserve">VIREMENT 30 JOURS </t>
        </is>
      </c>
      <c r="W162" s="107" t="inlineStr">
        <is>
          <t>RLC TRANSPORTS</t>
        </is>
      </c>
      <c r="X162" s="25" t="n">
        <v>0</v>
      </c>
      <c r="Y162" s="26" t="n">
        <v>0</v>
      </c>
      <c r="Z162" s="25" t="n">
        <v>0</v>
      </c>
      <c r="AA162" s="27" t="n">
        <v>0</v>
      </c>
      <c r="AB162" s="27">
        <f>Z162-AA162</f>
        <v/>
      </c>
      <c r="AC162" s="28" t="n"/>
    </row>
    <row r="163" hidden="1" ht="15" customFormat="1" customHeight="1" s="29">
      <c r="A163" s="104" t="n">
        <v>44963</v>
      </c>
      <c r="B163" s="105" t="inlineStr">
        <is>
          <t xml:space="preserve">CEREVIA / OXYANE </t>
        </is>
      </c>
      <c r="C163" s="20" t="inlineStr">
        <is>
          <t>2BS030535</t>
        </is>
      </c>
      <c r="D163" s="108" t="inlineStr">
        <is>
          <t>NON DURABLE</t>
        </is>
      </c>
      <c r="E163" s="121" t="n">
        <v>2022</v>
      </c>
      <c r="F163" s="121" t="inlineStr">
        <is>
          <t>RENDU</t>
        </is>
      </c>
      <c r="G163" s="121" t="n">
        <v>22673</v>
      </c>
      <c r="H163" s="20" t="inlineStr">
        <is>
          <t>CK 648 LK</t>
        </is>
      </c>
      <c r="I163" s="102" t="inlineStr">
        <is>
          <t>EXP-76-3157</t>
        </is>
      </c>
      <c r="J163" s="117" t="inlineStr">
        <is>
          <t>2022101542</t>
        </is>
      </c>
      <c r="K163" s="100" t="n">
        <v>28.82</v>
      </c>
      <c r="L163" s="100" t="n">
        <v>28.76</v>
      </c>
      <c r="M163" s="20" t="n">
        <v>5.8</v>
      </c>
      <c r="N163" s="121" t="inlineStr">
        <is>
          <t>S1</t>
        </is>
      </c>
      <c r="O163" s="23" t="n">
        <v>654</v>
      </c>
      <c r="P163" s="20" t="n">
        <v>0</v>
      </c>
      <c r="Q163" s="23" t="n">
        <v>654</v>
      </c>
      <c r="R163" s="23">
        <f>Q163*L163</f>
        <v/>
      </c>
      <c r="S163" s="101" t="n">
        <v>18809.04</v>
      </c>
      <c r="T163" s="23">
        <f>IF(S163=0,R163,R163-S163)</f>
        <v/>
      </c>
      <c r="U163" s="20" t="inlineStr">
        <is>
          <t>482407 - 09/02/2023</t>
        </is>
      </c>
      <c r="V163" s="106" t="inlineStr">
        <is>
          <t>LCR 15 jours nets date de livraison</t>
        </is>
      </c>
      <c r="W163" s="107" t="inlineStr">
        <is>
          <t>CERETRANS/PJT</t>
        </is>
      </c>
      <c r="X163" s="25" t="n">
        <v>0</v>
      </c>
      <c r="Y163" s="26" t="n">
        <v>0</v>
      </c>
      <c r="Z163" s="25">
        <f>X163*L163</f>
        <v/>
      </c>
      <c r="AA163" s="27" t="n">
        <v>0</v>
      </c>
      <c r="AB163" s="27">
        <f>AA163-Z163</f>
        <v/>
      </c>
      <c r="AC163" s="28" t="n"/>
    </row>
    <row r="164" hidden="1" ht="15" customFormat="1" customHeight="1" s="29">
      <c r="A164" s="104" t="n">
        <v>44963</v>
      </c>
      <c r="B164" s="105" t="inlineStr">
        <is>
          <t xml:space="preserve">DROMOISE </t>
        </is>
      </c>
      <c r="C164" s="20" t="inlineStr">
        <is>
          <t>2BS050017</t>
        </is>
      </c>
      <c r="D164" s="109" t="inlineStr">
        <is>
          <t>DURABLE</t>
        </is>
      </c>
      <c r="E164" s="121" t="n">
        <v>2022</v>
      </c>
      <c r="F164" s="121" t="inlineStr">
        <is>
          <t xml:space="preserve">RENDU </t>
        </is>
      </c>
      <c r="G164" s="121" t="n">
        <v>22674</v>
      </c>
      <c r="H164" s="20" t="inlineStr">
        <is>
          <t>GA 202 WK</t>
        </is>
      </c>
      <c r="I164" s="102" t="inlineStr">
        <is>
          <t>2 302 000119</t>
        </is>
      </c>
      <c r="J164" s="117" t="inlineStr">
        <is>
          <t>2221125</t>
        </is>
      </c>
      <c r="K164" s="100" t="n">
        <v>30.14</v>
      </c>
      <c r="L164" s="100" t="n">
        <v>30.22</v>
      </c>
      <c r="M164" s="20" t="n">
        <v>6.3</v>
      </c>
      <c r="N164" s="121" t="inlineStr">
        <is>
          <t>S1</t>
        </is>
      </c>
      <c r="O164" s="23" t="n">
        <v>634</v>
      </c>
      <c r="P164" s="20" t="n">
        <v>0</v>
      </c>
      <c r="Q164" s="23">
        <f>O164+P164</f>
        <v/>
      </c>
      <c r="R164" s="23">
        <f>Q164*L164</f>
        <v/>
      </c>
      <c r="S164" s="101" t="n">
        <v>19159.48</v>
      </c>
      <c r="T164" s="23">
        <f>IF(S164=0,R164,R164-S164)</f>
        <v/>
      </c>
      <c r="U164" s="20" t="inlineStr">
        <is>
          <t>2302000077 - 09/02/2023</t>
        </is>
      </c>
      <c r="V164" s="106" t="inlineStr">
        <is>
          <t>LCR 30 jours nets date de livraison</t>
        </is>
      </c>
      <c r="W164" s="107" t="inlineStr">
        <is>
          <t>DROMOISE</t>
        </is>
      </c>
      <c r="X164" s="25" t="n">
        <v>0</v>
      </c>
      <c r="Y164" s="26" t="n">
        <v>0</v>
      </c>
      <c r="Z164" s="25" t="n">
        <v>0</v>
      </c>
      <c r="AA164" s="27" t="n">
        <v>0</v>
      </c>
      <c r="AB164" s="27">
        <f>AA164-Z164</f>
        <v/>
      </c>
      <c r="AC164" s="28" t="n"/>
    </row>
    <row r="165" ht="15" customFormat="1" customHeight="1" s="29">
      <c r="A165" s="104" t="n">
        <v>44963</v>
      </c>
      <c r="B165" s="105" t="inlineStr">
        <is>
          <t xml:space="preserve">BERNARD </t>
        </is>
      </c>
      <c r="C165" s="20" t="inlineStr">
        <is>
          <t>2BS020148</t>
        </is>
      </c>
      <c r="D165" s="108" t="inlineStr">
        <is>
          <t>NON DURABLE</t>
        </is>
      </c>
      <c r="E165" s="121" t="n">
        <v>2022</v>
      </c>
      <c r="F165" s="121" t="inlineStr">
        <is>
          <t xml:space="preserve">RENDU </t>
        </is>
      </c>
      <c r="G165" s="121" t="n">
        <v>22678</v>
      </c>
      <c r="H165" s="20" t="inlineStr">
        <is>
          <t>CR 995 HL</t>
        </is>
      </c>
      <c r="I165" s="175" t="inlineStr">
        <is>
          <t>EXP-14-6947</t>
        </is>
      </c>
      <c r="J165" s="117" t="inlineStr">
        <is>
          <t>121345</t>
        </is>
      </c>
      <c r="K165" s="100" t="n">
        <v>29.34</v>
      </c>
      <c r="L165" s="135" t="n">
        <v>29.32</v>
      </c>
      <c r="M165" s="20" t="n">
        <v>5.7</v>
      </c>
      <c r="N165" s="121" t="inlineStr">
        <is>
          <t>S3</t>
        </is>
      </c>
      <c r="O165" s="23" t="n">
        <v>619</v>
      </c>
      <c r="P165" s="20" t="n">
        <v>0</v>
      </c>
      <c r="Q165" s="23">
        <f>O165+P165</f>
        <v/>
      </c>
      <c r="R165" s="23">
        <f>Q165*L165</f>
        <v/>
      </c>
      <c r="S165" s="101" t="n">
        <v>18149.08</v>
      </c>
      <c r="T165" s="23">
        <f>IF(S165=0,R165,R165-S165)</f>
        <v/>
      </c>
      <c r="U165" s="20" t="inlineStr">
        <is>
          <t>FVV01253417 - 06/02/2023</t>
        </is>
      </c>
      <c r="V165" s="106" t="inlineStr">
        <is>
          <t xml:space="preserve">VIREMENT 30 JOURS </t>
        </is>
      </c>
      <c r="W165" s="107" t="inlineStr">
        <is>
          <t>RLC TRANSPORTS</t>
        </is>
      </c>
      <c r="X165" s="25" t="n">
        <v>0</v>
      </c>
      <c r="Y165" s="26" t="n">
        <v>0</v>
      </c>
      <c r="Z165" s="25" t="n">
        <v>0</v>
      </c>
      <c r="AA165" s="27" t="n">
        <v>0</v>
      </c>
      <c r="AB165" s="27">
        <f>Z165-AA165</f>
        <v/>
      </c>
      <c r="AC165" s="28" t="n"/>
    </row>
    <row r="166" hidden="1" ht="15" customFormat="1" customHeight="1" s="29">
      <c r="A166" s="104" t="n">
        <v>44963</v>
      </c>
      <c r="B166" s="105" t="inlineStr">
        <is>
          <t xml:space="preserve">CEREVIA / OXYANE </t>
        </is>
      </c>
      <c r="C166" s="20" t="inlineStr">
        <is>
          <t>2BS030535</t>
        </is>
      </c>
      <c r="D166" s="108" t="inlineStr">
        <is>
          <t>NON DURABLE</t>
        </is>
      </c>
      <c r="E166" s="121" t="n">
        <v>2022</v>
      </c>
      <c r="F166" s="121" t="inlineStr">
        <is>
          <t>RENDU</t>
        </is>
      </c>
      <c r="G166" s="121" t="n">
        <v>22681</v>
      </c>
      <c r="H166" s="20" t="inlineStr">
        <is>
          <t>EC 648 ZQ</t>
        </is>
      </c>
      <c r="I166" s="102" t="inlineStr">
        <is>
          <t>EXP-76-3159</t>
        </is>
      </c>
      <c r="J166" s="117" t="inlineStr">
        <is>
          <t>2022101542</t>
        </is>
      </c>
      <c r="K166" s="100" t="n">
        <v>29.78</v>
      </c>
      <c r="L166" s="135" t="n">
        <v>29.74</v>
      </c>
      <c r="M166" s="20" t="n">
        <v>5.7</v>
      </c>
      <c r="N166" s="121" t="inlineStr">
        <is>
          <t>S3</t>
        </is>
      </c>
      <c r="O166" s="23" t="n">
        <v>654</v>
      </c>
      <c r="P166" s="20" t="n">
        <v>0</v>
      </c>
      <c r="Q166" s="23" t="n">
        <v>654</v>
      </c>
      <c r="R166" s="23">
        <f>Q166*L166</f>
        <v/>
      </c>
      <c r="S166" s="101" t="n">
        <v>19449.96</v>
      </c>
      <c r="T166" s="23">
        <f>IF(S166=0,R166,R166-S166)</f>
        <v/>
      </c>
      <c r="U166" s="20" t="inlineStr">
        <is>
          <t>482407 - 09/02/2023</t>
        </is>
      </c>
      <c r="V166" s="106" t="inlineStr">
        <is>
          <t>LCR 15 jours nets date de livraison</t>
        </is>
      </c>
      <c r="W166" s="107" t="inlineStr">
        <is>
          <t>TRANSPORTS CLEMENT</t>
        </is>
      </c>
      <c r="X166" s="25" t="n">
        <v>0</v>
      </c>
      <c r="Y166" s="26" t="n">
        <v>0</v>
      </c>
      <c r="Z166" s="25">
        <f>X166*L166</f>
        <v/>
      </c>
      <c r="AA166" s="27" t="n">
        <v>0</v>
      </c>
      <c r="AB166" s="27">
        <f>AA166-Z166</f>
        <v/>
      </c>
      <c r="AC166" s="28" t="n"/>
    </row>
    <row r="167" hidden="1" ht="15" customFormat="1" customHeight="1" s="29">
      <c r="A167" s="104" t="n">
        <v>44964</v>
      </c>
      <c r="B167" s="105" t="inlineStr">
        <is>
          <t>CHOLAT</t>
        </is>
      </c>
      <c r="C167" s="20" t="inlineStr">
        <is>
          <t>2BS030520</t>
        </is>
      </c>
      <c r="D167" s="109" t="inlineStr">
        <is>
          <t>DURABLE</t>
        </is>
      </c>
      <c r="E167" s="121" t="n">
        <v>2022</v>
      </c>
      <c r="F167" s="121" t="inlineStr">
        <is>
          <t xml:space="preserve">RENDU </t>
        </is>
      </c>
      <c r="G167" s="121" t="n">
        <v>22685</v>
      </c>
      <c r="H167" s="20" t="inlineStr">
        <is>
          <t>BL 422 SX</t>
        </is>
      </c>
      <c r="I167" s="102" t="inlineStr">
        <is>
          <t>13692</t>
        </is>
      </c>
      <c r="J167" s="117" t="inlineStr">
        <is>
          <t>2220713</t>
        </is>
      </c>
      <c r="K167" s="100" t="n">
        <v>23</v>
      </c>
      <c r="L167" s="135" t="n">
        <v>23</v>
      </c>
      <c r="M167" s="20" t="n">
        <v>6.4</v>
      </c>
      <c r="N167" s="121" t="inlineStr">
        <is>
          <t>S3</t>
        </is>
      </c>
      <c r="O167" s="23" t="n">
        <v>688.5</v>
      </c>
      <c r="P167" s="20" t="n">
        <v>0</v>
      </c>
      <c r="Q167" s="23" t="n">
        <v>688.5</v>
      </c>
      <c r="R167" s="23">
        <f>Q167*L167</f>
        <v/>
      </c>
      <c r="S167" s="101">
        <f>15536.5+299</f>
        <v/>
      </c>
      <c r="T167" s="23">
        <f>IF(S167=0,R167,R167-S167)</f>
        <v/>
      </c>
      <c r="U167" s="20" t="inlineStr">
        <is>
          <t>FCE-999-2023-229 - 28/02/2023 - 34425 €</t>
        </is>
      </c>
      <c r="V167" s="106" t="inlineStr">
        <is>
          <t xml:space="preserve">VIREMENT 30 JOURS </t>
        </is>
      </c>
      <c r="W167" s="107" t="inlineStr">
        <is>
          <t>ROLAND CHAZOT</t>
        </is>
      </c>
      <c r="X167" s="25" t="n">
        <v>0</v>
      </c>
      <c r="Y167" s="26" t="n">
        <v>0</v>
      </c>
      <c r="Z167" s="25" t="n">
        <v>0</v>
      </c>
      <c r="AA167" s="27" t="n">
        <v>0</v>
      </c>
      <c r="AB167" s="27">
        <f>AA167-Z167</f>
        <v/>
      </c>
      <c r="AC167" s="28" t="n"/>
    </row>
    <row r="168" hidden="1" ht="15" customFormat="1" customHeight="1" s="29">
      <c r="A168" s="104" t="n">
        <v>44964</v>
      </c>
      <c r="B168" s="105" t="inlineStr">
        <is>
          <t>CHOLAT</t>
        </is>
      </c>
      <c r="C168" s="20" t="inlineStr">
        <is>
          <t>2BS030520</t>
        </is>
      </c>
      <c r="D168" s="109" t="inlineStr">
        <is>
          <t>DURABLE</t>
        </is>
      </c>
      <c r="E168" s="121" t="n">
        <v>2022</v>
      </c>
      <c r="F168" s="121" t="inlineStr">
        <is>
          <t xml:space="preserve">RENDU </t>
        </is>
      </c>
      <c r="G168" s="121" t="n">
        <v>22685</v>
      </c>
      <c r="H168" s="20" t="inlineStr">
        <is>
          <t>BL 422 SX</t>
        </is>
      </c>
      <c r="I168" s="102" t="inlineStr">
        <is>
          <t>13692</t>
        </is>
      </c>
      <c r="J168" s="117" t="inlineStr">
        <is>
          <t>2211104</t>
        </is>
      </c>
      <c r="K168" s="23">
        <f>27.5-23</f>
        <v/>
      </c>
      <c r="L168" s="135" t="n">
        <v>4.48</v>
      </c>
      <c r="M168" s="20" t="n">
        <v>6.4</v>
      </c>
      <c r="N168" s="121" t="inlineStr">
        <is>
          <t>S3</t>
        </is>
      </c>
      <c r="O168" s="23" t="n">
        <v>607</v>
      </c>
      <c r="P168" s="20" t="n">
        <v>0</v>
      </c>
      <c r="Q168" s="23" t="n">
        <v>607</v>
      </c>
      <c r="R168" s="23">
        <f>Q168*L168</f>
        <v/>
      </c>
      <c r="S168" s="101">
        <f>2661.12+58.24</f>
        <v/>
      </c>
      <c r="T168" s="23">
        <f>R168-S168</f>
        <v/>
      </c>
      <c r="U168" s="20" t="inlineStr">
        <is>
          <t>FCV-999-2023-230 - 28/02/2023 -2719.36€</t>
        </is>
      </c>
      <c r="V168" s="106" t="inlineStr">
        <is>
          <t xml:space="preserve">VIREMENT 30 JOURS </t>
        </is>
      </c>
      <c r="W168" s="107" t="inlineStr">
        <is>
          <t>ROLAND CHAZOT</t>
        </is>
      </c>
      <c r="X168" s="25" t="n">
        <v>0</v>
      </c>
      <c r="Y168" s="26" t="n">
        <v>0</v>
      </c>
      <c r="Z168" s="25" t="n">
        <v>0</v>
      </c>
      <c r="AA168" s="27" t="n">
        <v>0</v>
      </c>
      <c r="AB168" s="27">
        <f>AA168-Z168</f>
        <v/>
      </c>
      <c r="AC168" s="28" t="n"/>
    </row>
    <row r="169" hidden="1" ht="15" customFormat="1" customHeight="1" s="29">
      <c r="A169" s="104" t="n">
        <v>44964</v>
      </c>
      <c r="B169" s="105" t="inlineStr">
        <is>
          <t xml:space="preserve">DROMOISE </t>
        </is>
      </c>
      <c r="C169" s="20" t="inlineStr">
        <is>
          <t>2BS050017</t>
        </is>
      </c>
      <c r="D169" s="109" t="inlineStr">
        <is>
          <t>DURABLE</t>
        </is>
      </c>
      <c r="E169" s="121" t="n">
        <v>2022</v>
      </c>
      <c r="F169" s="121" t="inlineStr">
        <is>
          <t xml:space="preserve">RENDU </t>
        </is>
      </c>
      <c r="G169" s="121" t="n">
        <v>22687</v>
      </c>
      <c r="H169" s="20" t="inlineStr">
        <is>
          <t>GA 202 WK</t>
        </is>
      </c>
      <c r="I169" s="102" t="inlineStr">
        <is>
          <t>2 302 000164</t>
        </is>
      </c>
      <c r="J169" s="117" t="inlineStr">
        <is>
          <t>2221125</t>
        </is>
      </c>
      <c r="K169" s="100" t="n">
        <v>30.1</v>
      </c>
      <c r="L169" s="100" t="n">
        <v>30.14</v>
      </c>
      <c r="M169" s="20" t="n">
        <v>6.4</v>
      </c>
      <c r="N169" s="121" t="inlineStr">
        <is>
          <t>S2</t>
        </is>
      </c>
      <c r="O169" s="23" t="n">
        <v>634</v>
      </c>
      <c r="P169" s="20" t="n">
        <v>0</v>
      </c>
      <c r="Q169" s="23">
        <f>O169+P169</f>
        <v/>
      </c>
      <c r="R169" s="23">
        <f>Q169*L169</f>
        <v/>
      </c>
      <c r="S169" s="101" t="n">
        <v>19108.76</v>
      </c>
      <c r="T169" s="23">
        <f>IF(S169=0,R169,R169-S169)</f>
        <v/>
      </c>
      <c r="U169" s="20" t="inlineStr">
        <is>
          <t>2302000078 - 09/02/2023</t>
        </is>
      </c>
      <c r="V169" s="106" t="inlineStr">
        <is>
          <t>LCR 30 jours nets date de livraison</t>
        </is>
      </c>
      <c r="W169" s="107" t="inlineStr">
        <is>
          <t>DROMOISE</t>
        </is>
      </c>
      <c r="X169" s="25" t="n">
        <v>0</v>
      </c>
      <c r="Y169" s="26" t="n">
        <v>0</v>
      </c>
      <c r="Z169" s="25" t="n">
        <v>0</v>
      </c>
      <c r="AA169" s="27" t="n">
        <v>0</v>
      </c>
      <c r="AB169" s="27">
        <f>AA169-Z169</f>
        <v/>
      </c>
      <c r="AC169" s="28" t="n"/>
    </row>
    <row r="170" hidden="1" ht="15" customFormat="1" customHeight="1" s="29">
      <c r="A170" s="104" t="n">
        <v>44964</v>
      </c>
      <c r="B170" s="105" t="inlineStr">
        <is>
          <t>CHOLAT</t>
        </is>
      </c>
      <c r="C170" s="20" t="inlineStr">
        <is>
          <t>2BS030520</t>
        </is>
      </c>
      <c r="D170" s="109" t="inlineStr">
        <is>
          <t>DURABLE</t>
        </is>
      </c>
      <c r="E170" s="121" t="n">
        <v>2022</v>
      </c>
      <c r="F170" s="121" t="inlineStr">
        <is>
          <t xml:space="preserve">RENDU </t>
        </is>
      </c>
      <c r="G170" s="121" t="n">
        <v>22689</v>
      </c>
      <c r="H170" s="20" t="inlineStr">
        <is>
          <t>BL 422 SX</t>
        </is>
      </c>
      <c r="I170" s="102" t="inlineStr">
        <is>
          <t>13693</t>
        </is>
      </c>
      <c r="J170" s="117" t="inlineStr">
        <is>
          <t>2220723</t>
        </is>
      </c>
      <c r="K170" s="100" t="n">
        <v>26.6</v>
      </c>
      <c r="L170" s="135" t="n">
        <v>26.6</v>
      </c>
      <c r="M170" s="20" t="n">
        <v>6.9</v>
      </c>
      <c r="N170" s="121" t="inlineStr">
        <is>
          <t>S3</t>
        </is>
      </c>
      <c r="O170" s="23" t="n">
        <v>661.5</v>
      </c>
      <c r="P170" s="20" t="n">
        <v>0</v>
      </c>
      <c r="Q170" s="23" t="n">
        <v>661.5</v>
      </c>
      <c r="R170" s="23">
        <f>Q170*L170</f>
        <v/>
      </c>
      <c r="S170" s="101">
        <f>17250.1+345.8</f>
        <v/>
      </c>
      <c r="T170" s="23">
        <f>IF(S170=0,R170,R170-S170)</f>
        <v/>
      </c>
      <c r="U170" s="20" t="inlineStr">
        <is>
          <t>FCE-999-2023 - 231 - 28/02/2023 - 17595.90€</t>
        </is>
      </c>
      <c r="V170" s="106" t="inlineStr">
        <is>
          <t xml:space="preserve">VIREMENT 30 JOURS </t>
        </is>
      </c>
      <c r="W170" s="107" t="inlineStr">
        <is>
          <t>ROLAND CHAZOT</t>
        </is>
      </c>
      <c r="X170" s="25" t="n">
        <v>0</v>
      </c>
      <c r="Y170" s="26" t="n">
        <v>0</v>
      </c>
      <c r="Z170" s="25" t="n">
        <v>0</v>
      </c>
      <c r="AA170" s="27" t="n">
        <v>0</v>
      </c>
      <c r="AB170" s="27">
        <f>AA170-Z170</f>
        <v/>
      </c>
      <c r="AC170" s="28" t="n"/>
    </row>
    <row r="171" hidden="1" ht="15" customFormat="1" customHeight="1" s="29">
      <c r="A171" s="104" t="n">
        <v>44964</v>
      </c>
      <c r="B171" s="105" t="inlineStr">
        <is>
          <t>CHOLAT</t>
        </is>
      </c>
      <c r="C171" s="20" t="inlineStr">
        <is>
          <t>2BS030520</t>
        </is>
      </c>
      <c r="D171" s="109" t="inlineStr">
        <is>
          <t>DURABLE</t>
        </is>
      </c>
      <c r="E171" s="121" t="n">
        <v>2022</v>
      </c>
      <c r="F171" s="121" t="inlineStr">
        <is>
          <t xml:space="preserve">RENDU </t>
        </is>
      </c>
      <c r="G171" s="121" t="n">
        <v>22689</v>
      </c>
      <c r="H171" s="20" t="inlineStr">
        <is>
          <t>BL 422 SX</t>
        </is>
      </c>
      <c r="I171" s="102" t="inlineStr">
        <is>
          <t>13693</t>
        </is>
      </c>
      <c r="J171" s="117" t="inlineStr">
        <is>
          <t>120903</t>
        </is>
      </c>
      <c r="K171" s="100" t="n">
        <v>2.36</v>
      </c>
      <c r="L171" s="135" t="n">
        <v>2.36</v>
      </c>
      <c r="M171" s="20" t="n">
        <v>6.9</v>
      </c>
      <c r="N171" s="121" t="inlineStr">
        <is>
          <t>S3</t>
        </is>
      </c>
      <c r="O171" s="23" t="n">
        <v>686</v>
      </c>
      <c r="P171" s="20" t="n">
        <v>0</v>
      </c>
      <c r="Q171" s="23" t="n">
        <v>686</v>
      </c>
      <c r="R171" s="23">
        <f>Q171*L171</f>
        <v/>
      </c>
      <c r="S171" s="101">
        <f>6003.16+115.96</f>
        <v/>
      </c>
      <c r="T171" s="23">
        <f>IF(S171=0,R171,R171-S171)</f>
        <v/>
      </c>
      <c r="U171" s="20" t="inlineStr">
        <is>
          <t>FCV-999-2023-223 - 28/02/2023 -41667.67€</t>
        </is>
      </c>
      <c r="V171" s="106" t="inlineStr">
        <is>
          <t xml:space="preserve">VIREMENT 30 JOURS </t>
        </is>
      </c>
      <c r="W171" s="107" t="inlineStr">
        <is>
          <t>ROLAND CHAZOT</t>
        </is>
      </c>
      <c r="X171" s="25" t="n">
        <v>0</v>
      </c>
      <c r="Y171" s="26" t="n">
        <v>0</v>
      </c>
      <c r="Z171" s="25" t="n">
        <v>0</v>
      </c>
      <c r="AA171" s="27" t="n">
        <v>0</v>
      </c>
      <c r="AB171" s="27">
        <f>AA171-Z171</f>
        <v/>
      </c>
      <c r="AC171" s="28" t="n"/>
    </row>
    <row r="172" hidden="1" ht="15" customFormat="1" customHeight="1" s="29">
      <c r="A172" s="104" t="n">
        <v>44964</v>
      </c>
      <c r="B172" s="105" t="inlineStr">
        <is>
          <t xml:space="preserve">CEREVIA / OXYANE </t>
        </is>
      </c>
      <c r="C172" s="20" t="inlineStr">
        <is>
          <t>2BS030535</t>
        </is>
      </c>
      <c r="D172" s="108" t="inlineStr">
        <is>
          <t>NON DURABLE</t>
        </is>
      </c>
      <c r="E172" s="121" t="n">
        <v>2022</v>
      </c>
      <c r="F172" s="121" t="inlineStr">
        <is>
          <t>RENDU</t>
        </is>
      </c>
      <c r="G172" s="121" t="n">
        <v>22690</v>
      </c>
      <c r="H172" s="20" t="inlineStr">
        <is>
          <t>DP 584 RQ</t>
        </is>
      </c>
      <c r="I172" s="102" t="inlineStr">
        <is>
          <t>EXP-76-3162</t>
        </is>
      </c>
      <c r="J172" s="117" t="inlineStr">
        <is>
          <t>2022101542</t>
        </is>
      </c>
      <c r="K172" s="100" t="n">
        <v>28.76</v>
      </c>
      <c r="L172" s="135" t="n">
        <v>28.7</v>
      </c>
      <c r="M172" s="20" t="n">
        <v>6.5</v>
      </c>
      <c r="N172" s="121" t="inlineStr">
        <is>
          <t>S1</t>
        </is>
      </c>
      <c r="O172" s="23" t="n">
        <v>654</v>
      </c>
      <c r="P172" s="20" t="n">
        <v>0</v>
      </c>
      <c r="Q172" s="23" t="n">
        <v>654</v>
      </c>
      <c r="R172" s="23">
        <f>Q172*L172</f>
        <v/>
      </c>
      <c r="S172" s="101" t="n">
        <v>18769.8</v>
      </c>
      <c r="T172" s="23">
        <f>IF(S172=0,R172,R172-S172)</f>
        <v/>
      </c>
      <c r="U172" s="20" t="inlineStr">
        <is>
          <t>482537 - 10/02/2023</t>
        </is>
      </c>
      <c r="V172" s="106" t="inlineStr">
        <is>
          <t>LCR 15 jours nets date de livraison</t>
        </is>
      </c>
      <c r="W172" s="107" t="inlineStr">
        <is>
          <t>CERETRANS</t>
        </is>
      </c>
      <c r="X172" s="25" t="n">
        <v>0</v>
      </c>
      <c r="Y172" s="26" t="n">
        <v>0</v>
      </c>
      <c r="Z172" s="25">
        <f>X172*L172</f>
        <v/>
      </c>
      <c r="AA172" s="27" t="n">
        <v>0</v>
      </c>
      <c r="AB172" s="27">
        <f>AA172-Z172</f>
        <v/>
      </c>
      <c r="AC172" s="28" t="n"/>
    </row>
    <row r="173" hidden="1" ht="15" customFormat="1" customHeight="1" s="29">
      <c r="A173" s="104" t="n">
        <v>44965</v>
      </c>
      <c r="B173" s="105" t="inlineStr">
        <is>
          <t xml:space="preserve">DROMOISE </t>
        </is>
      </c>
      <c r="C173" s="20" t="inlineStr">
        <is>
          <t>2BS050017</t>
        </is>
      </c>
      <c r="D173" s="109" t="inlineStr">
        <is>
          <t>DURABLE</t>
        </is>
      </c>
      <c r="E173" s="121" t="n">
        <v>2022</v>
      </c>
      <c r="F173" s="121" t="inlineStr">
        <is>
          <t xml:space="preserve">RENDU </t>
        </is>
      </c>
      <c r="G173" s="121" t="n">
        <v>22692</v>
      </c>
      <c r="H173" s="20" t="inlineStr">
        <is>
          <t>CW 253 GL</t>
        </is>
      </c>
      <c r="I173" s="102" t="inlineStr">
        <is>
          <t>2 302 000180</t>
        </is>
      </c>
      <c r="J173" s="117" t="inlineStr">
        <is>
          <t>2221125</t>
        </is>
      </c>
      <c r="K173" s="100" t="n">
        <v>29.82</v>
      </c>
      <c r="L173" s="135" t="n">
        <v>29.84</v>
      </c>
      <c r="M173" s="20" t="n">
        <v>5.6</v>
      </c>
      <c r="N173" s="121" t="inlineStr">
        <is>
          <t>S2</t>
        </is>
      </c>
      <c r="O173" s="23" t="n">
        <v>634</v>
      </c>
      <c r="P173" s="20" t="n">
        <v>0</v>
      </c>
      <c r="Q173" s="23">
        <f>O173+P173</f>
        <v/>
      </c>
      <c r="R173" s="23">
        <f>Q173*L173</f>
        <v/>
      </c>
      <c r="S173" s="101" t="n">
        <v>18918.56</v>
      </c>
      <c r="T173" s="23">
        <f>IF(S173=0,R173,R173-S173)</f>
        <v/>
      </c>
      <c r="U173" s="20" t="inlineStr">
        <is>
          <t>2302000125 - 14/02/2023</t>
        </is>
      </c>
      <c r="V173" s="106" t="inlineStr">
        <is>
          <t>LCR 30 jours nets date de livraison</t>
        </is>
      </c>
      <c r="W173" s="107" t="inlineStr">
        <is>
          <t>DROMOISE</t>
        </is>
      </c>
      <c r="X173" s="25" t="n">
        <v>0</v>
      </c>
      <c r="Y173" s="26" t="n">
        <v>0</v>
      </c>
      <c r="Z173" s="25" t="n">
        <v>0</v>
      </c>
      <c r="AA173" s="27" t="n">
        <v>0</v>
      </c>
      <c r="AB173" s="27">
        <f>AA173-Z173</f>
        <v/>
      </c>
      <c r="AC173" s="28" t="n"/>
    </row>
    <row r="174" hidden="1" ht="15" customFormat="1" customHeight="1" s="29">
      <c r="A174" s="104" t="n">
        <v>44965</v>
      </c>
      <c r="B174" s="105" t="inlineStr">
        <is>
          <t xml:space="preserve">LIMAGRAIN </t>
        </is>
      </c>
      <c r="C174" s="20" t="inlineStr">
        <is>
          <t>2BS050005</t>
        </is>
      </c>
      <c r="D174" s="109" t="inlineStr">
        <is>
          <t>DURABLE</t>
        </is>
      </c>
      <c r="E174" s="121" t="n">
        <v>2022</v>
      </c>
      <c r="F174" s="121" t="inlineStr">
        <is>
          <t>DEPART ENNEZAT</t>
        </is>
      </c>
      <c r="G174" s="121" t="n">
        <v>22696</v>
      </c>
      <c r="H174" s="20" t="inlineStr">
        <is>
          <t>FC 171 TW</t>
        </is>
      </c>
      <c r="I174" s="102" t="inlineStr">
        <is>
          <t>162134</t>
        </is>
      </c>
      <c r="J174" s="117" t="inlineStr">
        <is>
          <t>121260/122214</t>
        </is>
      </c>
      <c r="K174" s="100" t="n">
        <v>30.12</v>
      </c>
      <c r="L174" s="135" t="n">
        <v>30.14</v>
      </c>
      <c r="M174" s="20" t="n">
        <v>7.1</v>
      </c>
      <c r="N174" s="121" t="inlineStr">
        <is>
          <t>S2</t>
        </is>
      </c>
      <c r="O174" s="23" t="n">
        <v>613</v>
      </c>
      <c r="P174" s="20" t="n">
        <v>0</v>
      </c>
      <c r="Q174" s="23">
        <f>O174+P174</f>
        <v/>
      </c>
      <c r="R174" s="23">
        <f>K174*O174+P174</f>
        <v/>
      </c>
      <c r="S174" s="101" t="n">
        <v>18463.56</v>
      </c>
      <c r="T174" s="23">
        <f>IF(S174=0,R174,R174-S174)</f>
        <v/>
      </c>
      <c r="U174" s="22" t="inlineStr">
        <is>
          <t>90866 - 13/02/2023</t>
        </is>
      </c>
      <c r="V174" s="106" t="inlineStr">
        <is>
          <t xml:space="preserve">VIREMENT 30 JOURS </t>
        </is>
      </c>
      <c r="W174" s="107" t="inlineStr">
        <is>
          <t>TCG</t>
        </is>
      </c>
      <c r="X174" s="25" t="n">
        <v>14.5</v>
      </c>
      <c r="Y174" s="26" t="n">
        <v>0</v>
      </c>
      <c r="Z174" s="25">
        <f>L174*X174</f>
        <v/>
      </c>
      <c r="AA174" s="27" t="n">
        <v>437.03</v>
      </c>
      <c r="AB174" s="27">
        <f>Z174-AA174</f>
        <v/>
      </c>
      <c r="AC174" s="28" t="inlineStr">
        <is>
          <t>FA1901910</t>
        </is>
      </c>
    </row>
    <row r="175" hidden="1" ht="15" customFormat="1" customHeight="1" s="29">
      <c r="A175" s="104" t="n">
        <v>44966</v>
      </c>
      <c r="B175" s="105" t="inlineStr">
        <is>
          <t xml:space="preserve">DROMOISE </t>
        </is>
      </c>
      <c r="C175" s="20" t="inlineStr">
        <is>
          <t>2BS050017</t>
        </is>
      </c>
      <c r="D175" s="109" t="inlineStr">
        <is>
          <t>DURABLE</t>
        </is>
      </c>
      <c r="E175" s="121" t="n">
        <v>2022</v>
      </c>
      <c r="F175" s="121" t="inlineStr">
        <is>
          <t xml:space="preserve">RENDU </t>
        </is>
      </c>
      <c r="G175" s="121" t="n">
        <v>22702</v>
      </c>
      <c r="H175" s="20" t="inlineStr">
        <is>
          <t>GA 202 WK</t>
        </is>
      </c>
      <c r="I175" s="102" t="inlineStr">
        <is>
          <t>2 302 000215</t>
        </is>
      </c>
      <c r="J175" s="117" t="inlineStr">
        <is>
          <t>2221125</t>
        </is>
      </c>
      <c r="K175" s="100" t="n">
        <v>30.3</v>
      </c>
      <c r="L175" s="135" t="n">
        <v>30.36</v>
      </c>
      <c r="M175" s="20" t="n">
        <v>6.5</v>
      </c>
      <c r="N175" s="121" t="inlineStr">
        <is>
          <t>S2</t>
        </is>
      </c>
      <c r="O175" s="23" t="n">
        <v>634</v>
      </c>
      <c r="P175" s="20" t="n">
        <v>0</v>
      </c>
      <c r="Q175" s="23">
        <f>O175+P175</f>
        <v/>
      </c>
      <c r="R175" s="23">
        <f>Q175*L175</f>
        <v/>
      </c>
      <c r="S175" s="101" t="n">
        <v>19248.24</v>
      </c>
      <c r="T175" s="23">
        <f>IF(S175=0,R175,R175-S175)</f>
        <v/>
      </c>
      <c r="U175" s="20" t="inlineStr">
        <is>
          <t>2302000126 - 14/02/2023</t>
        </is>
      </c>
      <c r="V175" s="106" t="inlineStr">
        <is>
          <t>LCR 30 jours nets date de livraison</t>
        </is>
      </c>
      <c r="W175" s="107" t="inlineStr">
        <is>
          <t>DROMOISE</t>
        </is>
      </c>
      <c r="X175" s="25" t="n">
        <v>0</v>
      </c>
      <c r="Y175" s="26" t="n">
        <v>0</v>
      </c>
      <c r="Z175" s="25" t="n">
        <v>0</v>
      </c>
      <c r="AA175" s="27" t="n">
        <v>0</v>
      </c>
      <c r="AB175" s="27">
        <f>AA175-Z175</f>
        <v/>
      </c>
      <c r="AC175" s="28" t="n"/>
    </row>
    <row r="176" hidden="1" ht="15" customFormat="1" customHeight="1" s="29">
      <c r="A176" s="104" t="n">
        <v>44966</v>
      </c>
      <c r="B176" s="105" t="inlineStr">
        <is>
          <t>CHOLAT</t>
        </is>
      </c>
      <c r="C176" s="20" t="inlineStr">
        <is>
          <t>2BS030520</t>
        </is>
      </c>
      <c r="D176" s="109" t="inlineStr">
        <is>
          <t>DURABLE</t>
        </is>
      </c>
      <c r="E176" s="121" t="n">
        <v>2022</v>
      </c>
      <c r="F176" s="121" t="inlineStr">
        <is>
          <t xml:space="preserve">RENDU </t>
        </is>
      </c>
      <c r="G176" s="121" t="n">
        <v>22704</v>
      </c>
      <c r="H176" s="20" t="inlineStr">
        <is>
          <t>EN 224 MV</t>
        </is>
      </c>
      <c r="I176" s="102" t="inlineStr">
        <is>
          <t>13698</t>
        </is>
      </c>
      <c r="J176" s="117" t="inlineStr">
        <is>
          <t>120903</t>
        </is>
      </c>
      <c r="K176" s="100" t="n">
        <v>29.1</v>
      </c>
      <c r="L176" s="135" t="n">
        <v>29.06</v>
      </c>
      <c r="M176" s="20" t="n">
        <v>6.5</v>
      </c>
      <c r="N176" s="121" t="inlineStr">
        <is>
          <t>S2</t>
        </is>
      </c>
      <c r="O176" s="23" t="n">
        <v>686</v>
      </c>
      <c r="P176" s="20" t="n">
        <v>0</v>
      </c>
      <c r="Q176" s="23" t="n">
        <v>686</v>
      </c>
      <c r="R176" s="23">
        <f>Q176*L176</f>
        <v/>
      </c>
      <c r="S176" s="101">
        <f>15142.5+292.5</f>
        <v/>
      </c>
      <c r="T176" s="23">
        <f>IF(S176=0,R176,R176-S176)</f>
        <v/>
      </c>
      <c r="U176" s="20" t="inlineStr">
        <is>
          <t>FCV-999-2023-223 - 28/02/2023 -41667.67€</t>
        </is>
      </c>
      <c r="V176" s="106" t="inlineStr">
        <is>
          <t xml:space="preserve">VIREMENT 30 JOURS </t>
        </is>
      </c>
      <c r="W176" s="107" t="inlineStr">
        <is>
          <t>ROLAND CHAZOT</t>
        </is>
      </c>
      <c r="X176" s="25" t="n">
        <v>0</v>
      </c>
      <c r="Y176" s="26" t="n">
        <v>0</v>
      </c>
      <c r="Z176" s="25" t="n">
        <v>0</v>
      </c>
      <c r="AA176" s="27" t="n">
        <v>0</v>
      </c>
      <c r="AB176" s="27">
        <f>AA176-Z176</f>
        <v/>
      </c>
      <c r="AC176" s="28" t="n"/>
    </row>
    <row r="177" hidden="1" ht="15" customFormat="1" customHeight="1" s="29">
      <c r="A177" s="104" t="n">
        <v>44966</v>
      </c>
      <c r="B177" s="105" t="inlineStr">
        <is>
          <t xml:space="preserve">CEREVIA / OXYANE </t>
        </is>
      </c>
      <c r="C177" s="20" t="inlineStr">
        <is>
          <t>2BS030535</t>
        </is>
      </c>
      <c r="D177" s="108" t="inlineStr">
        <is>
          <t>NON DURABLE</t>
        </is>
      </c>
      <c r="E177" s="121" t="n">
        <v>2022</v>
      </c>
      <c r="F177" s="121" t="inlineStr">
        <is>
          <t>RENDU</t>
        </is>
      </c>
      <c r="G177" s="121" t="n">
        <v>22707</v>
      </c>
      <c r="H177" s="20" t="inlineStr">
        <is>
          <t>BV 840 PN</t>
        </is>
      </c>
      <c r="I177" s="102" t="inlineStr">
        <is>
          <t>EXP-76-3169</t>
        </is>
      </c>
      <c r="J177" s="117" t="inlineStr">
        <is>
          <t>2022101542</t>
        </is>
      </c>
      <c r="K177" s="100" t="n">
        <v>30.3</v>
      </c>
      <c r="L177" s="135" t="n">
        <v>30.26</v>
      </c>
      <c r="M177" s="20" t="n">
        <v>6</v>
      </c>
      <c r="N177" s="121" t="inlineStr">
        <is>
          <t>S3</t>
        </is>
      </c>
      <c r="O177" s="23" t="n">
        <v>654</v>
      </c>
      <c r="P177" s="20" t="n">
        <v>0</v>
      </c>
      <c r="Q177" s="23" t="n">
        <v>654</v>
      </c>
      <c r="R177" s="23">
        <f>Q177*L177</f>
        <v/>
      </c>
      <c r="S177" s="101" t="n">
        <v>19790.04</v>
      </c>
      <c r="T177" s="23">
        <f>IF(S177=0,R177,R177-S177)</f>
        <v/>
      </c>
      <c r="U177" s="20" t="inlineStr">
        <is>
          <t>482601 - 13/02/2023</t>
        </is>
      </c>
      <c r="V177" s="106" t="inlineStr">
        <is>
          <t>LCR 15 jours nets date de livraison</t>
        </is>
      </c>
      <c r="W177" s="107" t="inlineStr">
        <is>
          <t>GIRARD MICHEL</t>
        </is>
      </c>
      <c r="X177" s="25" t="n">
        <v>0</v>
      </c>
      <c r="Y177" s="26" t="n">
        <v>0</v>
      </c>
      <c r="Z177" s="25">
        <f>X177*L177</f>
        <v/>
      </c>
      <c r="AA177" s="27" t="n">
        <v>0</v>
      </c>
      <c r="AB177" s="27">
        <f>AA177-Z177</f>
        <v/>
      </c>
      <c r="AC177" s="28" t="n"/>
    </row>
    <row r="178" hidden="1" ht="15" customFormat="1" customHeight="1" s="29">
      <c r="A178" s="104" t="n">
        <v>44966</v>
      </c>
      <c r="B178" s="105" t="inlineStr">
        <is>
          <t>CHOLAT</t>
        </is>
      </c>
      <c r="C178" s="20" t="inlineStr">
        <is>
          <t>2BS030520</t>
        </is>
      </c>
      <c r="D178" s="109" t="inlineStr">
        <is>
          <t>DURABLE</t>
        </is>
      </c>
      <c r="E178" s="121" t="n">
        <v>2022</v>
      </c>
      <c r="F178" s="121" t="inlineStr">
        <is>
          <t xml:space="preserve">RENDU </t>
        </is>
      </c>
      <c r="G178" s="121" t="n">
        <v>22708</v>
      </c>
      <c r="H178" s="20" t="inlineStr">
        <is>
          <t>EN 224 MV</t>
        </is>
      </c>
      <c r="I178" s="102" t="inlineStr">
        <is>
          <t>13699</t>
        </is>
      </c>
      <c r="J178" s="117" t="inlineStr">
        <is>
          <t>120903</t>
        </is>
      </c>
      <c r="K178" s="100" t="n">
        <v>29.32</v>
      </c>
      <c r="L178" s="135" t="n">
        <v>29.32</v>
      </c>
      <c r="M178" s="20" t="n">
        <v>6.4</v>
      </c>
      <c r="N178" s="121" t="inlineStr">
        <is>
          <t>S3</t>
        </is>
      </c>
      <c r="O178" s="23" t="n">
        <v>686</v>
      </c>
      <c r="P178" s="20" t="n">
        <v>0</v>
      </c>
      <c r="Q178" s="23" t="n">
        <v>686</v>
      </c>
      <c r="R178" s="23">
        <f>Q178*L178</f>
        <v/>
      </c>
      <c r="S178" s="101">
        <f>19732.36+381.16</f>
        <v/>
      </c>
      <c r="T178" s="23">
        <f>IF(S178=0,R178,R178-S178)</f>
        <v/>
      </c>
      <c r="U178" s="20" t="inlineStr">
        <is>
          <t>FCV-999-2023-223 - 28/02/2023 -41667.67€</t>
        </is>
      </c>
      <c r="V178" s="106" t="inlineStr">
        <is>
          <t xml:space="preserve">VIREMENT 30 JOURS </t>
        </is>
      </c>
      <c r="W178" s="107" t="inlineStr">
        <is>
          <t>ROLAND CHAZOT</t>
        </is>
      </c>
      <c r="X178" s="25" t="n">
        <v>0</v>
      </c>
      <c r="Y178" s="26" t="n">
        <v>0</v>
      </c>
      <c r="Z178" s="25" t="n">
        <v>0</v>
      </c>
      <c r="AA178" s="27" t="n">
        <v>0</v>
      </c>
      <c r="AB178" s="27">
        <f>AA178-Z178</f>
        <v/>
      </c>
      <c r="AC178" s="28" t="n"/>
    </row>
    <row r="179" hidden="1" ht="15" customFormat="1" customHeight="1" s="29">
      <c r="A179" s="104" t="n">
        <v>44967</v>
      </c>
      <c r="B179" s="105" t="inlineStr">
        <is>
          <t xml:space="preserve">CEREVIA / OXYANE </t>
        </is>
      </c>
      <c r="C179" s="20" t="inlineStr">
        <is>
          <t>2BS030535</t>
        </is>
      </c>
      <c r="D179" s="108" t="inlineStr">
        <is>
          <t>NON DURABLE</t>
        </is>
      </c>
      <c r="E179" s="121" t="n">
        <v>2022</v>
      </c>
      <c r="F179" s="121" t="inlineStr">
        <is>
          <t>RENDU</t>
        </is>
      </c>
      <c r="G179" s="121" t="n">
        <v>22710</v>
      </c>
      <c r="H179" s="20" t="inlineStr">
        <is>
          <t>CD 126 EZ</t>
        </is>
      </c>
      <c r="I179" s="102" t="inlineStr">
        <is>
          <t>EXP-76-3173</t>
        </is>
      </c>
      <c r="J179" s="117" t="inlineStr">
        <is>
          <t>2022101542</t>
        </is>
      </c>
      <c r="K179" s="100" t="n">
        <v>28.76</v>
      </c>
      <c r="L179" s="135" t="n">
        <v>28.7</v>
      </c>
      <c r="M179" s="20" t="n">
        <v>5.7</v>
      </c>
      <c r="N179" s="121" t="inlineStr">
        <is>
          <t>S1</t>
        </is>
      </c>
      <c r="O179" s="23" t="n">
        <v>654</v>
      </c>
      <c r="P179" s="20" t="n">
        <v>0</v>
      </c>
      <c r="Q179" s="23" t="n">
        <v>654</v>
      </c>
      <c r="R179" s="23">
        <f>Q179*L179</f>
        <v/>
      </c>
      <c r="S179" s="101" t="n">
        <v>18769.8</v>
      </c>
      <c r="T179" s="23">
        <f>IF(S179=0,R179,R179-S179)</f>
        <v/>
      </c>
      <c r="U179" s="20" t="inlineStr">
        <is>
          <t>482601 - 13/02/2023</t>
        </is>
      </c>
      <c r="V179" s="106" t="inlineStr">
        <is>
          <t>LCR 15 jours nets date de livraison</t>
        </is>
      </c>
      <c r="W179" s="107" t="inlineStr">
        <is>
          <t>CERETRANS</t>
        </is>
      </c>
      <c r="X179" s="25" t="n">
        <v>0</v>
      </c>
      <c r="Y179" s="26" t="n">
        <v>0</v>
      </c>
      <c r="Z179" s="25">
        <f>X179*L179</f>
        <v/>
      </c>
      <c r="AA179" s="27" t="n">
        <v>0</v>
      </c>
      <c r="AB179" s="27">
        <f>AA179-Z179</f>
        <v/>
      </c>
      <c r="AC179" s="28" t="n"/>
    </row>
    <row r="180" ht="15" customFormat="1" customHeight="1" s="29">
      <c r="A180" s="104" t="n">
        <v>44967</v>
      </c>
      <c r="B180" s="105" t="inlineStr">
        <is>
          <t xml:space="preserve">BERNARD </t>
        </is>
      </c>
      <c r="C180" s="20" t="inlineStr">
        <is>
          <t>2BS020148</t>
        </is>
      </c>
      <c r="D180" s="108" t="inlineStr">
        <is>
          <t>NON DURABLE</t>
        </is>
      </c>
      <c r="E180" s="121" t="n">
        <v>2022</v>
      </c>
      <c r="F180" s="121" t="inlineStr">
        <is>
          <t xml:space="preserve">RENDU </t>
        </is>
      </c>
      <c r="G180" s="121" t="n">
        <v>22712</v>
      </c>
      <c r="H180" s="20" t="inlineStr">
        <is>
          <t>CR 995 HL</t>
        </is>
      </c>
      <c r="I180" s="102" t="inlineStr">
        <is>
          <t>MCV0294208</t>
        </is>
      </c>
      <c r="J180" s="117" t="inlineStr">
        <is>
          <t>121008-1</t>
        </is>
      </c>
      <c r="K180" s="100" t="n">
        <v>29.7</v>
      </c>
      <c r="L180" s="135" t="n">
        <v>29.68</v>
      </c>
      <c r="M180" s="20" t="n">
        <v>6.7</v>
      </c>
      <c r="N180" s="121" t="inlineStr">
        <is>
          <t>S1</t>
        </is>
      </c>
      <c r="O180" s="23" t="n">
        <v>653</v>
      </c>
      <c r="P180" s="20" t="n">
        <v>0</v>
      </c>
      <c r="Q180" s="23">
        <f>O180+P180</f>
        <v/>
      </c>
      <c r="R180" s="23">
        <f>Q180*L180</f>
        <v/>
      </c>
      <c r="S180" s="101" t="n">
        <v>19381.04</v>
      </c>
      <c r="T180" s="23">
        <f>IF(S180=0,R180,R180-S180)</f>
        <v/>
      </c>
      <c r="U180" s="20" t="inlineStr">
        <is>
          <t>FVV01253415 - 17/02/2023</t>
        </is>
      </c>
      <c r="V180" s="106" t="inlineStr">
        <is>
          <t xml:space="preserve">VIREMENT 30 JOURS </t>
        </is>
      </c>
      <c r="W180" s="107" t="inlineStr">
        <is>
          <t>RLC TRANSPORTS</t>
        </is>
      </c>
      <c r="X180" s="25" t="n">
        <v>0</v>
      </c>
      <c r="Y180" s="26" t="n">
        <v>0</v>
      </c>
      <c r="Z180" s="25" t="n">
        <v>0</v>
      </c>
      <c r="AA180" s="27" t="n">
        <v>0</v>
      </c>
      <c r="AB180" s="27">
        <f>Z180-AA180</f>
        <v/>
      </c>
      <c r="AC180" s="28" t="n"/>
    </row>
    <row r="181" hidden="1" ht="15" customFormat="1" customHeight="1" s="29">
      <c r="A181" s="104" t="n">
        <v>44967</v>
      </c>
      <c r="B181" s="105" t="inlineStr">
        <is>
          <t xml:space="preserve">LIMAGRAIN </t>
        </is>
      </c>
      <c r="C181" s="20" t="inlineStr">
        <is>
          <t>2BS050005</t>
        </is>
      </c>
      <c r="D181" s="109" t="inlineStr">
        <is>
          <t>DURABLE</t>
        </is>
      </c>
      <c r="E181" s="121" t="n">
        <v>2022</v>
      </c>
      <c r="F181" s="121" t="inlineStr">
        <is>
          <t>DEPART ENNEZAT</t>
        </is>
      </c>
      <c r="G181" s="121" t="n">
        <v>22714</v>
      </c>
      <c r="H181" s="20" t="inlineStr">
        <is>
          <t>ER 960 KG</t>
        </is>
      </c>
      <c r="I181" s="102" t="inlineStr">
        <is>
          <t>162202</t>
        </is>
      </c>
      <c r="J181" s="117" t="inlineStr">
        <is>
          <t>121260/122214</t>
        </is>
      </c>
      <c r="K181" s="100" t="n">
        <v>29.92</v>
      </c>
      <c r="L181" s="135" t="n">
        <v>29.88</v>
      </c>
      <c r="M181" s="20" t="n">
        <v>7.3</v>
      </c>
      <c r="N181" s="121" t="inlineStr">
        <is>
          <t>S2</t>
        </is>
      </c>
      <c r="O181" s="23" t="n">
        <v>613</v>
      </c>
      <c r="P181" s="20" t="n">
        <v>0</v>
      </c>
      <c r="Q181" s="23">
        <f>O181+P181</f>
        <v/>
      </c>
      <c r="R181" s="23">
        <f>K181*O181+P181</f>
        <v/>
      </c>
      <c r="S181" s="101" t="n">
        <v>18340.96</v>
      </c>
      <c r="T181" s="23">
        <f>IF(S181=0,R181,R181-S181)</f>
        <v/>
      </c>
      <c r="U181" s="22" t="inlineStr">
        <is>
          <t>90867 - 13/02/2023</t>
        </is>
      </c>
      <c r="V181" s="106" t="inlineStr">
        <is>
          <t xml:space="preserve">VIREMENT 30 JOURS </t>
        </is>
      </c>
      <c r="W181" s="107" t="inlineStr">
        <is>
          <t>TCG</t>
        </is>
      </c>
      <c r="X181" s="25" t="n">
        <v>14.5</v>
      </c>
      <c r="Y181" s="26" t="n">
        <v>0</v>
      </c>
      <c r="Z181" s="25">
        <f>L181*X181</f>
        <v/>
      </c>
      <c r="AA181" s="27" t="n">
        <v>433.26</v>
      </c>
      <c r="AB181" s="27">
        <f>Z181-AA181</f>
        <v/>
      </c>
      <c r="AC181" s="28" t="inlineStr">
        <is>
          <t>FA1901910</t>
        </is>
      </c>
    </row>
    <row r="182" ht="15" customFormat="1" customHeight="1" s="29">
      <c r="A182" s="104" t="n">
        <v>44967</v>
      </c>
      <c r="B182" s="105" t="inlineStr">
        <is>
          <t xml:space="preserve">BERNARD </t>
        </is>
      </c>
      <c r="C182" s="20" t="inlineStr">
        <is>
          <t>2BS020148</t>
        </is>
      </c>
      <c r="D182" s="108" t="inlineStr">
        <is>
          <t>NON DURABLE</t>
        </is>
      </c>
      <c r="E182" s="121" t="n">
        <v>2022</v>
      </c>
      <c r="F182" s="121" t="inlineStr">
        <is>
          <t xml:space="preserve">RENDU </t>
        </is>
      </c>
      <c r="G182" s="121" t="n">
        <v>22717</v>
      </c>
      <c r="H182" s="20" t="inlineStr">
        <is>
          <t>EB 526 XJ</t>
        </is>
      </c>
      <c r="I182" s="102" t="inlineStr">
        <is>
          <t>EXP-14-6992</t>
        </is>
      </c>
      <c r="J182" s="117" t="inlineStr">
        <is>
          <t>121345</t>
        </is>
      </c>
      <c r="K182" s="100" t="n">
        <v>29.22</v>
      </c>
      <c r="L182" s="135" t="n">
        <v>29.2</v>
      </c>
      <c r="M182" s="20" t="n">
        <v>6.7</v>
      </c>
      <c r="N182" s="121" t="inlineStr">
        <is>
          <t>S1</t>
        </is>
      </c>
      <c r="O182" s="23" t="n">
        <v>619</v>
      </c>
      <c r="P182" s="20" t="n">
        <v>0</v>
      </c>
      <c r="Q182" s="23">
        <f>O182+P182</f>
        <v/>
      </c>
      <c r="R182" s="23">
        <f>Q182*L182</f>
        <v/>
      </c>
      <c r="S182" s="101" t="n">
        <v>18074.8</v>
      </c>
      <c r="T182" s="23">
        <f>IF(S182=0,R182,R182-S182)</f>
        <v/>
      </c>
      <c r="U182" s="20" t="inlineStr">
        <is>
          <t>FVV01253416 - 17/02/2023</t>
        </is>
      </c>
      <c r="V182" s="106" t="inlineStr">
        <is>
          <t xml:space="preserve">VIREMENT 30 JOURS </t>
        </is>
      </c>
      <c r="W182" s="107" t="inlineStr">
        <is>
          <t>RLC TRANSPORTS</t>
        </is>
      </c>
      <c r="X182" s="25" t="n">
        <v>0</v>
      </c>
      <c r="Y182" s="26" t="n">
        <v>0</v>
      </c>
      <c r="Z182" s="25" t="n">
        <v>0</v>
      </c>
      <c r="AA182" s="27" t="n">
        <v>0</v>
      </c>
      <c r="AB182" s="27">
        <f>Z182-AA182</f>
        <v/>
      </c>
      <c r="AC182" s="28" t="n"/>
    </row>
    <row r="183" hidden="1" ht="15" customFormat="1" customHeight="1" s="29">
      <c r="A183" s="104" t="n">
        <v>44967</v>
      </c>
      <c r="B183" s="105" t="inlineStr">
        <is>
          <t xml:space="preserve">CEREVIA / OXYANE </t>
        </is>
      </c>
      <c r="C183" s="20" t="inlineStr">
        <is>
          <t>2BS030535</t>
        </is>
      </c>
      <c r="D183" s="108" t="inlineStr">
        <is>
          <t>NON DURABLE</t>
        </is>
      </c>
      <c r="E183" s="121" t="n">
        <v>2022</v>
      </c>
      <c r="F183" s="121" t="inlineStr">
        <is>
          <t>RENDU</t>
        </is>
      </c>
      <c r="G183" s="121" t="inlineStr">
        <is>
          <t xml:space="preserve">SANS </t>
        </is>
      </c>
      <c r="H183" s="20" t="inlineStr">
        <is>
          <t>FA 728 PZ</t>
        </is>
      </c>
      <c r="I183" s="102" t="inlineStr">
        <is>
          <t>EXP-76-31793</t>
        </is>
      </c>
      <c r="J183" s="117" t="inlineStr">
        <is>
          <t>2022101542</t>
        </is>
      </c>
      <c r="K183" s="100" t="n">
        <v>30.6</v>
      </c>
      <c r="L183" s="135" t="n">
        <v>30.6</v>
      </c>
      <c r="M183" s="20" t="n">
        <v>5.5</v>
      </c>
      <c r="N183" s="121" t="inlineStr">
        <is>
          <t>S2</t>
        </is>
      </c>
      <c r="O183" s="23" t="n">
        <v>654</v>
      </c>
      <c r="P183" s="20" t="n">
        <v>0</v>
      </c>
      <c r="Q183" s="23" t="n">
        <v>654</v>
      </c>
      <c r="R183" s="23">
        <f>Q183*L183</f>
        <v/>
      </c>
      <c r="S183" s="101" t="n">
        <v>20012.4</v>
      </c>
      <c r="T183" s="23">
        <f>IF(S183=0,R183,R183-S183)</f>
        <v/>
      </c>
      <c r="U183" s="20" t="inlineStr">
        <is>
          <t>482749 - 15/02/2023</t>
        </is>
      </c>
      <c r="V183" s="106" t="inlineStr">
        <is>
          <t>LCR 15 jours nets date de livraison</t>
        </is>
      </c>
      <c r="W183" s="107" t="inlineStr">
        <is>
          <t>CLEMENT</t>
        </is>
      </c>
      <c r="X183" s="25" t="n">
        <v>0</v>
      </c>
      <c r="Y183" s="26" t="n">
        <v>0</v>
      </c>
      <c r="Z183" s="25">
        <f>X183*L183</f>
        <v/>
      </c>
      <c r="AA183" s="27" t="n">
        <v>0</v>
      </c>
      <c r="AB183" s="27">
        <f>AA183-Z183</f>
        <v/>
      </c>
      <c r="AC183" s="28" t="n"/>
    </row>
    <row r="184" hidden="1" ht="15" customFormat="1" customHeight="1" s="29">
      <c r="A184" s="104" t="n">
        <v>44970</v>
      </c>
      <c r="B184" s="105" t="inlineStr">
        <is>
          <t xml:space="preserve">LIMAGRAIN </t>
        </is>
      </c>
      <c r="C184" s="20" t="inlineStr">
        <is>
          <t>2BS050005</t>
        </is>
      </c>
      <c r="D184" s="109" t="inlineStr">
        <is>
          <t>DURABLE</t>
        </is>
      </c>
      <c r="E184" s="121" t="n">
        <v>2022</v>
      </c>
      <c r="F184" s="121" t="inlineStr">
        <is>
          <t>DEPART ENNEZAT</t>
        </is>
      </c>
      <c r="G184" s="121" t="n">
        <v>22720</v>
      </c>
      <c r="H184" s="20" t="inlineStr">
        <is>
          <t>GD 514 KS</t>
        </is>
      </c>
      <c r="I184" s="102" t="inlineStr">
        <is>
          <t>162249</t>
        </is>
      </c>
      <c r="J184" s="117" t="inlineStr">
        <is>
          <t>121260/122214</t>
        </is>
      </c>
      <c r="K184" s="100" t="n">
        <v>29.84</v>
      </c>
      <c r="L184" s="135" t="n">
        <v>29.84</v>
      </c>
      <c r="M184" s="20" t="n">
        <v>7.1</v>
      </c>
      <c r="N184" s="121" t="inlineStr">
        <is>
          <t>S2</t>
        </is>
      </c>
      <c r="O184" s="23" t="n">
        <v>613</v>
      </c>
      <c r="P184" s="20" t="n">
        <v>0</v>
      </c>
      <c r="Q184" s="23">
        <f>O184+P184</f>
        <v/>
      </c>
      <c r="R184" s="23">
        <f>K184*O184+P184</f>
        <v/>
      </c>
      <c r="S184" s="101" t="n">
        <v>18291.92</v>
      </c>
      <c r="T184" s="23">
        <f>IF(S184=0,R184,R184-S184)</f>
        <v/>
      </c>
      <c r="U184" s="22" t="inlineStr">
        <is>
          <t>90868 - 13/02/2023</t>
        </is>
      </c>
      <c r="V184" s="106" t="inlineStr">
        <is>
          <t xml:space="preserve">VIREMENT 30 JOURS </t>
        </is>
      </c>
      <c r="W184" s="107" t="inlineStr">
        <is>
          <t>BRULAS</t>
        </is>
      </c>
      <c r="X184" s="25" t="n">
        <v>18</v>
      </c>
      <c r="Y184" s="26" t="n">
        <v>0</v>
      </c>
      <c r="Z184" s="25">
        <f>L184*X184</f>
        <v/>
      </c>
      <c r="AA184" s="27" t="n">
        <v>537.12</v>
      </c>
      <c r="AB184" s="27">
        <f>AA184-Z184</f>
        <v/>
      </c>
      <c r="AC184" s="28" t="inlineStr">
        <is>
          <t>2302-224 - 28/02/2023</t>
        </is>
      </c>
    </row>
    <row r="185" hidden="1" ht="15" customFormat="1" customHeight="1" s="29">
      <c r="A185" s="104" t="n">
        <v>44970</v>
      </c>
      <c r="B185" s="105" t="inlineStr">
        <is>
          <t xml:space="preserve">CEREVIA / OXYANE </t>
        </is>
      </c>
      <c r="C185" s="20" t="inlineStr">
        <is>
          <t>2BS030535</t>
        </is>
      </c>
      <c r="D185" s="108" t="inlineStr">
        <is>
          <t>NON DURABLE</t>
        </is>
      </c>
      <c r="E185" s="121" t="n">
        <v>2022</v>
      </c>
      <c r="F185" s="121" t="inlineStr">
        <is>
          <t>RENDU</t>
        </is>
      </c>
      <c r="G185" s="121" t="n">
        <v>22724</v>
      </c>
      <c r="H185" s="20" t="inlineStr">
        <is>
          <t>FS 487 SN</t>
        </is>
      </c>
      <c r="I185" s="102" t="inlineStr">
        <is>
          <t>EXP-76-3183</t>
        </is>
      </c>
      <c r="J185" s="117" t="inlineStr">
        <is>
          <t>2022101542</t>
        </is>
      </c>
      <c r="K185" s="100" t="n">
        <v>29.34</v>
      </c>
      <c r="L185" s="135" t="n">
        <v>29.28</v>
      </c>
      <c r="M185" s="20" t="n">
        <v>5.7</v>
      </c>
      <c r="N185" s="121" t="inlineStr">
        <is>
          <t>S3</t>
        </is>
      </c>
      <c r="O185" s="23" t="n">
        <v>654</v>
      </c>
      <c r="P185" s="20" t="n">
        <v>0</v>
      </c>
      <c r="Q185" s="23" t="n">
        <v>654</v>
      </c>
      <c r="R185" s="23">
        <f>Q185*L185</f>
        <v/>
      </c>
      <c r="S185" s="101" t="n">
        <v>19149.12</v>
      </c>
      <c r="T185" s="23">
        <f>IF(S185=0,R185,R185-S185)</f>
        <v/>
      </c>
      <c r="U185" s="20" t="inlineStr">
        <is>
          <t>482749 - 15/02/2023</t>
        </is>
      </c>
      <c r="V185" s="106" t="inlineStr">
        <is>
          <t>LCR 15 jours nets date de livraison</t>
        </is>
      </c>
      <c r="W185" s="107" t="inlineStr">
        <is>
          <t>CERETRANS</t>
        </is>
      </c>
      <c r="X185" s="25" t="n">
        <v>0</v>
      </c>
      <c r="Y185" s="26" t="n">
        <v>0</v>
      </c>
      <c r="Z185" s="25">
        <f>X185*L185</f>
        <v/>
      </c>
      <c r="AA185" s="27" t="n">
        <v>0</v>
      </c>
      <c r="AB185" s="27">
        <f>AA185-Z185</f>
        <v/>
      </c>
      <c r="AC185" s="28" t="n"/>
    </row>
    <row r="186" hidden="1" ht="15" customFormat="1" customHeight="1" s="29">
      <c r="A186" s="104" t="n">
        <v>44970</v>
      </c>
      <c r="B186" s="105" t="inlineStr">
        <is>
          <t xml:space="preserve">CEREVIA / OXYANE </t>
        </is>
      </c>
      <c r="C186" s="20" t="inlineStr">
        <is>
          <t>2BS030535</t>
        </is>
      </c>
      <c r="D186" s="108" t="inlineStr">
        <is>
          <t>NON DURABLE</t>
        </is>
      </c>
      <c r="E186" s="121" t="n">
        <v>2022</v>
      </c>
      <c r="F186" s="121" t="inlineStr">
        <is>
          <t>RENDU</t>
        </is>
      </c>
      <c r="G186" s="121" t="n">
        <v>22725</v>
      </c>
      <c r="H186" s="20" t="inlineStr">
        <is>
          <t>EH 685 QE</t>
        </is>
      </c>
      <c r="I186" s="102" t="inlineStr">
        <is>
          <t>EXP-76-3184</t>
        </is>
      </c>
      <c r="J186" s="117" t="inlineStr">
        <is>
          <t>2022101542</t>
        </is>
      </c>
      <c r="K186" s="100" t="n">
        <v>29.4</v>
      </c>
      <c r="L186" s="135" t="n">
        <v>29.34</v>
      </c>
      <c r="M186" s="20" t="n">
        <v>5.7</v>
      </c>
      <c r="N186" s="121" t="inlineStr">
        <is>
          <t>S3</t>
        </is>
      </c>
      <c r="O186" s="23" t="n">
        <v>654</v>
      </c>
      <c r="P186" s="20" t="n">
        <v>0</v>
      </c>
      <c r="Q186" s="23" t="n">
        <v>654</v>
      </c>
      <c r="R186" s="23">
        <f>Q186*L186</f>
        <v/>
      </c>
      <c r="S186" s="101" t="n">
        <v>19188.36</v>
      </c>
      <c r="T186" s="23">
        <f>IF(S186=0,R186,R186-S186)</f>
        <v/>
      </c>
      <c r="U186" s="20" t="inlineStr">
        <is>
          <t>482749 - 15/02/2023</t>
        </is>
      </c>
      <c r="V186" s="106" t="inlineStr">
        <is>
          <t>LCR 15 jours nets date de livraison</t>
        </is>
      </c>
      <c r="W186" s="107" t="inlineStr">
        <is>
          <t>TRAS</t>
        </is>
      </c>
      <c r="X186" s="25" t="n">
        <v>0</v>
      </c>
      <c r="Y186" s="26" t="n">
        <v>0</v>
      </c>
      <c r="Z186" s="25">
        <f>X186*L186</f>
        <v/>
      </c>
      <c r="AA186" s="27" t="n">
        <v>0</v>
      </c>
      <c r="AB186" s="27">
        <f>AA186-Z186</f>
        <v/>
      </c>
      <c r="AC186" s="28" t="n"/>
    </row>
    <row r="187" hidden="1" ht="15" customFormat="1" customHeight="1" s="29">
      <c r="A187" s="104" t="n">
        <v>44970</v>
      </c>
      <c r="B187" s="105" t="inlineStr">
        <is>
          <t xml:space="preserve">CEREVIA / OXYANE </t>
        </is>
      </c>
      <c r="C187" s="20" t="inlineStr">
        <is>
          <t>2BS030535</t>
        </is>
      </c>
      <c r="D187" s="108" t="inlineStr">
        <is>
          <t>NON DURABLE</t>
        </is>
      </c>
      <c r="E187" s="121" t="n">
        <v>2022</v>
      </c>
      <c r="F187" s="121" t="inlineStr">
        <is>
          <t>RENDU</t>
        </is>
      </c>
      <c r="G187" s="121" t="n">
        <v>22729</v>
      </c>
      <c r="H187" s="20" t="inlineStr">
        <is>
          <t>FS 487 SN</t>
        </is>
      </c>
      <c r="I187" s="102" t="inlineStr">
        <is>
          <t>EXP-76-3186</t>
        </is>
      </c>
      <c r="J187" s="117" t="inlineStr">
        <is>
          <t>2022101542</t>
        </is>
      </c>
      <c r="K187" s="100" t="n">
        <v>28.44</v>
      </c>
      <c r="L187" s="135" t="n">
        <v>28.38</v>
      </c>
      <c r="M187" s="20" t="n">
        <v>6</v>
      </c>
      <c r="N187" s="121" t="inlineStr">
        <is>
          <t>S1</t>
        </is>
      </c>
      <c r="O187" s="23" t="n">
        <v>654</v>
      </c>
      <c r="P187" s="20" t="n">
        <v>0</v>
      </c>
      <c r="Q187" s="23" t="n">
        <v>654</v>
      </c>
      <c r="R187" s="23">
        <f>Q187*L187</f>
        <v/>
      </c>
      <c r="S187" s="101" t="n">
        <v>18560.52</v>
      </c>
      <c r="T187" s="23">
        <f>IF(S187=0,R187,R187-S187)</f>
        <v/>
      </c>
      <c r="U187" s="20" t="inlineStr">
        <is>
          <t>482749 - 15/02/2023</t>
        </is>
      </c>
      <c r="V187" s="106" t="inlineStr">
        <is>
          <t>LCR 15 jours nets date de livraison</t>
        </is>
      </c>
      <c r="W187" s="107" t="inlineStr">
        <is>
          <t>CERETRANS/PJT</t>
        </is>
      </c>
      <c r="X187" s="25" t="n">
        <v>0</v>
      </c>
      <c r="Y187" s="26" t="n">
        <v>0</v>
      </c>
      <c r="Z187" s="25">
        <f>X187*L187</f>
        <v/>
      </c>
      <c r="AA187" s="27" t="n">
        <v>0</v>
      </c>
      <c r="AB187" s="27">
        <f>AA187-Z187</f>
        <v/>
      </c>
      <c r="AC187" s="28" t="n"/>
    </row>
    <row r="188" hidden="1" ht="15" customFormat="1" customHeight="1" s="29">
      <c r="A188" s="104" t="n">
        <v>44970</v>
      </c>
      <c r="B188" s="105" t="inlineStr">
        <is>
          <t xml:space="preserve">DROMOISE </t>
        </is>
      </c>
      <c r="C188" s="20" t="inlineStr">
        <is>
          <t>2BS050017</t>
        </is>
      </c>
      <c r="D188" s="109" t="inlineStr">
        <is>
          <t>DURABLE</t>
        </is>
      </c>
      <c r="E188" s="121" t="n">
        <v>2022</v>
      </c>
      <c r="F188" s="121" t="inlineStr">
        <is>
          <t xml:space="preserve">RENDU </t>
        </is>
      </c>
      <c r="G188" s="121" t="n">
        <v>22730</v>
      </c>
      <c r="H188" s="20" t="inlineStr">
        <is>
          <t>CW 253 GL</t>
        </is>
      </c>
      <c r="I188" s="102" t="inlineStr">
        <is>
          <t>2 302 000301</t>
        </is>
      </c>
      <c r="J188" s="117" t="inlineStr">
        <is>
          <t>120754</t>
        </is>
      </c>
      <c r="K188" s="100" t="n">
        <v>30.1</v>
      </c>
      <c r="L188" s="135" t="n">
        <v>30.14</v>
      </c>
      <c r="M188" s="20" t="n">
        <v>6.4</v>
      </c>
      <c r="N188" s="121" t="inlineStr">
        <is>
          <t>S2</t>
        </is>
      </c>
      <c r="O188" s="23" t="n">
        <v>605</v>
      </c>
      <c r="P188" s="20" t="n">
        <v>0</v>
      </c>
      <c r="Q188" s="23">
        <f>O188+P188</f>
        <v/>
      </c>
      <c r="R188" s="23">
        <f>Q188*L188</f>
        <v/>
      </c>
      <c r="S188" s="101" t="n">
        <v>18234.7</v>
      </c>
      <c r="T188" s="23">
        <f>IF(S188=0,R188,R188-S188)</f>
        <v/>
      </c>
      <c r="U188" s="20" t="inlineStr">
        <is>
          <t>2302000127 - 14/02/2023</t>
        </is>
      </c>
      <c r="V188" s="106" t="inlineStr">
        <is>
          <t>LCR 30 jours nets date de livraison</t>
        </is>
      </c>
      <c r="W188" s="107" t="inlineStr">
        <is>
          <t>DROMOISE</t>
        </is>
      </c>
      <c r="X188" s="25" t="n">
        <v>0</v>
      </c>
      <c r="Y188" s="26" t="n">
        <v>0</v>
      </c>
      <c r="Z188" s="25" t="n">
        <v>0</v>
      </c>
      <c r="AA188" s="27" t="n">
        <v>0</v>
      </c>
      <c r="AB188" s="27">
        <f>AA188-Z188</f>
        <v/>
      </c>
      <c r="AC188" s="28" t="n"/>
    </row>
    <row r="189" hidden="1" ht="15" customFormat="1" customHeight="1" s="29">
      <c r="A189" s="104" t="n">
        <v>44971</v>
      </c>
      <c r="B189" s="105" t="inlineStr">
        <is>
          <t xml:space="preserve">LIMAGRAIN </t>
        </is>
      </c>
      <c r="C189" s="20" t="inlineStr">
        <is>
          <t>2BS050005</t>
        </is>
      </c>
      <c r="D189" s="109" t="inlineStr">
        <is>
          <t>DURABLE</t>
        </is>
      </c>
      <c r="E189" s="121" t="n">
        <v>2022</v>
      </c>
      <c r="F189" s="121" t="inlineStr">
        <is>
          <t>DEPART ENNEZAT</t>
        </is>
      </c>
      <c r="G189" s="121" t="n">
        <v>22734</v>
      </c>
      <c r="H189" s="20" t="inlineStr">
        <is>
          <t>ED 166 WD</t>
        </is>
      </c>
      <c r="I189" s="102" t="inlineStr">
        <is>
          <t>2162284</t>
        </is>
      </c>
      <c r="J189" s="117" t="inlineStr">
        <is>
          <t>121260/122214</t>
        </is>
      </c>
      <c r="K189" s="100" t="n">
        <v>29.5</v>
      </c>
      <c r="L189" s="135" t="n">
        <v>29.5</v>
      </c>
      <c r="M189" s="20" t="n">
        <v>7.1</v>
      </c>
      <c r="N189" s="121" t="inlineStr">
        <is>
          <t>S2</t>
        </is>
      </c>
      <c r="O189" s="23" t="n">
        <v>613</v>
      </c>
      <c r="P189" s="20" t="n">
        <v>0</v>
      </c>
      <c r="Q189" s="23">
        <f>O189+P189</f>
        <v/>
      </c>
      <c r="R189" s="23">
        <f>K189*O189+P189</f>
        <v/>
      </c>
      <c r="S189" s="101" t="n">
        <v>18083.5</v>
      </c>
      <c r="T189" s="23">
        <f>IF(S189=0,R189,R189-S189)</f>
        <v/>
      </c>
      <c r="U189" s="22" t="inlineStr">
        <is>
          <t>90966 - 17/02/2023</t>
        </is>
      </c>
      <c r="V189" s="106" t="inlineStr">
        <is>
          <t xml:space="preserve">VIREMENT 30 JOURS </t>
        </is>
      </c>
      <c r="W189" s="107" t="inlineStr">
        <is>
          <t>BRULAS</t>
        </is>
      </c>
      <c r="X189" s="25" t="n">
        <v>18</v>
      </c>
      <c r="Y189" s="26" t="n">
        <v>0</v>
      </c>
      <c r="Z189" s="25">
        <f>L189*X189</f>
        <v/>
      </c>
      <c r="AA189" s="27" t="n">
        <v>531</v>
      </c>
      <c r="AB189" s="27">
        <f>AA189-Z189</f>
        <v/>
      </c>
      <c r="AC189" s="28" t="inlineStr">
        <is>
          <t>2302-224 - 28/02/2023</t>
        </is>
      </c>
    </row>
    <row r="190" hidden="1" ht="15" customFormat="1" customHeight="1" s="29">
      <c r="A190" s="104" t="n">
        <v>44971</v>
      </c>
      <c r="B190" s="105" t="inlineStr">
        <is>
          <t xml:space="preserve">DROMOISE </t>
        </is>
      </c>
      <c r="C190" s="20" t="inlineStr">
        <is>
          <t>2BS050017</t>
        </is>
      </c>
      <c r="D190" s="109" t="inlineStr">
        <is>
          <t>DURABLE</t>
        </is>
      </c>
      <c r="E190" s="121" t="n">
        <v>2022</v>
      </c>
      <c r="F190" s="121" t="inlineStr">
        <is>
          <t xml:space="preserve">RENDU </t>
        </is>
      </c>
      <c r="G190" s="121" t="n">
        <v>22739</v>
      </c>
      <c r="H190" s="20" t="inlineStr">
        <is>
          <t>CW 253 GL</t>
        </is>
      </c>
      <c r="I190" s="102" t="inlineStr">
        <is>
          <t>2 302 000334</t>
        </is>
      </c>
      <c r="J190" s="117" t="inlineStr">
        <is>
          <t>2221125</t>
        </is>
      </c>
      <c r="K190" s="100" t="n">
        <v>29.72</v>
      </c>
      <c r="L190" s="135" t="n">
        <v>29.76</v>
      </c>
      <c r="M190" s="20" t="n">
        <v>6.4</v>
      </c>
      <c r="N190" s="121" t="inlineStr">
        <is>
          <t>S2</t>
        </is>
      </c>
      <c r="O190" s="23" t="n">
        <v>634</v>
      </c>
      <c r="P190" s="20" t="n">
        <v>0</v>
      </c>
      <c r="Q190" s="23">
        <f>O190+P190</f>
        <v/>
      </c>
      <c r="R190" s="23">
        <f>Q190*L190</f>
        <v/>
      </c>
      <c r="S190" s="101" t="n">
        <v>18867.84</v>
      </c>
      <c r="T190" s="23">
        <f>IF(S190=0,R190,R190-S190)</f>
        <v/>
      </c>
      <c r="U190" s="20" t="inlineStr">
        <is>
          <t>2302000164 - 16/02/2023</t>
        </is>
      </c>
      <c r="V190" s="106" t="inlineStr">
        <is>
          <t>LCR 30 jours nets date de livraison</t>
        </is>
      </c>
      <c r="W190" s="107" t="inlineStr">
        <is>
          <t>DROMOISE</t>
        </is>
      </c>
      <c r="X190" s="25" t="n">
        <v>0</v>
      </c>
      <c r="Y190" s="26" t="n">
        <v>0</v>
      </c>
      <c r="Z190" s="25" t="n">
        <v>0</v>
      </c>
      <c r="AA190" s="27" t="n">
        <v>0</v>
      </c>
      <c r="AB190" s="27">
        <f>AA190-Z190</f>
        <v/>
      </c>
      <c r="AC190" s="28" t="n"/>
    </row>
    <row r="191" hidden="1" ht="15" customFormat="1" customHeight="1" s="29">
      <c r="A191" s="104" t="n">
        <v>44971</v>
      </c>
      <c r="B191" s="105" t="inlineStr">
        <is>
          <t xml:space="preserve">DROMOISE </t>
        </is>
      </c>
      <c r="C191" s="20" t="inlineStr">
        <is>
          <t>2BS050017</t>
        </is>
      </c>
      <c r="D191" s="109" t="inlineStr">
        <is>
          <t>DURABLE</t>
        </is>
      </c>
      <c r="E191" s="121" t="n">
        <v>2022</v>
      </c>
      <c r="F191" s="121" t="inlineStr">
        <is>
          <t xml:space="preserve">RENDU </t>
        </is>
      </c>
      <c r="G191" s="121" t="n">
        <v>22741</v>
      </c>
      <c r="H191" s="20" t="inlineStr">
        <is>
          <t>FE 431 PK</t>
        </is>
      </c>
      <c r="I191" s="102" t="inlineStr">
        <is>
          <t>2 302 000340</t>
        </is>
      </c>
      <c r="J191" s="117" t="inlineStr">
        <is>
          <t>120754</t>
        </is>
      </c>
      <c r="K191" s="100" t="n">
        <v>29.82</v>
      </c>
      <c r="L191" s="135" t="n">
        <v>29.86</v>
      </c>
      <c r="M191" s="20" t="n">
        <v>6.3</v>
      </c>
      <c r="N191" s="121" t="inlineStr">
        <is>
          <t>S3</t>
        </is>
      </c>
      <c r="O191" s="23" t="n">
        <v>605</v>
      </c>
      <c r="P191" s="20" t="n">
        <v>0</v>
      </c>
      <c r="Q191" s="23">
        <f>O191+P191</f>
        <v/>
      </c>
      <c r="R191" s="23">
        <f>Q191*L191</f>
        <v/>
      </c>
      <c r="S191" s="101" t="n">
        <v>18065.3</v>
      </c>
      <c r="T191" s="23">
        <f>IF(S191=0,R191,R191-S191)</f>
        <v/>
      </c>
      <c r="U191" s="20" t="inlineStr">
        <is>
          <t>2302000163 - 16/02/2023</t>
        </is>
      </c>
      <c r="V191" s="106" t="inlineStr">
        <is>
          <t>LCR 30 jours nets date de livraison</t>
        </is>
      </c>
      <c r="W191" s="107" t="inlineStr">
        <is>
          <t>DROMOISE</t>
        </is>
      </c>
      <c r="X191" s="25" t="n">
        <v>0</v>
      </c>
      <c r="Y191" s="26" t="n">
        <v>0</v>
      </c>
      <c r="Z191" s="25" t="n">
        <v>0</v>
      </c>
      <c r="AA191" s="27" t="n">
        <v>0</v>
      </c>
      <c r="AB191" s="27">
        <f>AA191-Z191</f>
        <v/>
      </c>
      <c r="AC191" s="28" t="n"/>
    </row>
    <row r="192" hidden="1" ht="15" customFormat="1" customHeight="1" s="29">
      <c r="A192" s="104" t="n">
        <v>44971</v>
      </c>
      <c r="B192" s="105" t="inlineStr">
        <is>
          <t xml:space="preserve">CEREVIA / OXYANE </t>
        </is>
      </c>
      <c r="C192" s="20" t="inlineStr">
        <is>
          <t>2BS030535</t>
        </is>
      </c>
      <c r="D192" s="108" t="inlineStr">
        <is>
          <t>NON DURABLE</t>
        </is>
      </c>
      <c r="E192" s="121" t="n">
        <v>2022</v>
      </c>
      <c r="F192" s="121" t="inlineStr">
        <is>
          <t>RENDU</t>
        </is>
      </c>
      <c r="G192" s="121" t="n">
        <v>22742</v>
      </c>
      <c r="H192" s="20" t="inlineStr">
        <is>
          <t>BC 104 TD</t>
        </is>
      </c>
      <c r="I192" s="102" t="inlineStr">
        <is>
          <t>EXP-76-3194</t>
        </is>
      </c>
      <c r="J192" s="117" t="inlineStr">
        <is>
          <t>2022101542</t>
        </is>
      </c>
      <c r="K192" s="100" t="n">
        <v>30.46</v>
      </c>
      <c r="L192" s="135" t="n">
        <v>30.38</v>
      </c>
      <c r="M192" s="20" t="n">
        <v>6</v>
      </c>
      <c r="N192" s="121" t="inlineStr">
        <is>
          <t>S1</t>
        </is>
      </c>
      <c r="O192" s="23" t="n">
        <v>654</v>
      </c>
      <c r="P192" s="20" t="n">
        <v>0</v>
      </c>
      <c r="Q192" s="23" t="n">
        <v>654</v>
      </c>
      <c r="R192" s="23">
        <f>Q192*L192</f>
        <v/>
      </c>
      <c r="S192" s="101" t="n">
        <v>19868.52</v>
      </c>
      <c r="T192" s="23">
        <f>IF(S192=0,R192,R192-S192)</f>
        <v/>
      </c>
      <c r="U192" s="20" t="inlineStr">
        <is>
          <t>482981 - 21/02/2023</t>
        </is>
      </c>
      <c r="V192" s="106" t="inlineStr">
        <is>
          <t>LCR 15 jours nets date de livraison</t>
        </is>
      </c>
      <c r="W192" s="107" t="inlineStr">
        <is>
          <t>TRAS</t>
        </is>
      </c>
      <c r="X192" s="25" t="n">
        <v>0</v>
      </c>
      <c r="Y192" s="26" t="n">
        <v>0</v>
      </c>
      <c r="Z192" s="25">
        <f>X192*L192</f>
        <v/>
      </c>
      <c r="AA192" s="27" t="n">
        <v>0</v>
      </c>
      <c r="AB192" s="27">
        <f>AA192-Z192</f>
        <v/>
      </c>
      <c r="AC192" s="28" t="n"/>
    </row>
    <row r="193" hidden="1" ht="15" customFormat="1" customHeight="1" s="29">
      <c r="A193" s="104" t="n">
        <v>44972</v>
      </c>
      <c r="B193" s="105" t="inlineStr">
        <is>
          <t xml:space="preserve">CEREVIA / OXYANE </t>
        </is>
      </c>
      <c r="C193" s="20" t="inlineStr">
        <is>
          <t>2BS030535</t>
        </is>
      </c>
      <c r="D193" s="108" t="inlineStr">
        <is>
          <t>NON DURABLE</t>
        </is>
      </c>
      <c r="E193" s="121" t="n">
        <v>2022</v>
      </c>
      <c r="F193" s="121" t="inlineStr">
        <is>
          <t>RENDU</t>
        </is>
      </c>
      <c r="G193" s="121" t="n">
        <v>22746</v>
      </c>
      <c r="H193" s="20" t="inlineStr">
        <is>
          <t>EC 648 ZQ</t>
        </is>
      </c>
      <c r="I193" s="102" t="inlineStr">
        <is>
          <t>EXP-76-3196</t>
        </is>
      </c>
      <c r="J193" s="117" t="inlineStr">
        <is>
          <t>2022101542</t>
        </is>
      </c>
      <c r="K193" s="100" t="n">
        <v>30.32</v>
      </c>
      <c r="L193" s="135" t="n">
        <v>30.28</v>
      </c>
      <c r="M193" s="20" t="n">
        <v>6.2</v>
      </c>
      <c r="N193" s="121" t="inlineStr">
        <is>
          <t>S2</t>
        </is>
      </c>
      <c r="O193" s="23" t="n">
        <v>654</v>
      </c>
      <c r="P193" s="20" t="n">
        <v>0</v>
      </c>
      <c r="Q193" s="23" t="n">
        <v>654</v>
      </c>
      <c r="R193" s="23">
        <f>Q193*L193</f>
        <v/>
      </c>
      <c r="S193" s="101" t="n">
        <v>19803.12</v>
      </c>
      <c r="T193" s="23">
        <f>IF(S193=0,R193,R193-S193)</f>
        <v/>
      </c>
      <c r="U193" s="20" t="inlineStr">
        <is>
          <t>482981 - 21/02/2023</t>
        </is>
      </c>
      <c r="V193" s="106" t="inlineStr">
        <is>
          <t>LCR 15 jours nets date de livraison</t>
        </is>
      </c>
      <c r="W193" s="107" t="inlineStr">
        <is>
          <t>CLEMENT</t>
        </is>
      </c>
      <c r="X193" s="25" t="n">
        <v>0</v>
      </c>
      <c r="Y193" s="26" t="n">
        <v>0</v>
      </c>
      <c r="Z193" s="25">
        <f>X193*L193</f>
        <v/>
      </c>
      <c r="AA193" s="27" t="n">
        <v>0</v>
      </c>
      <c r="AB193" s="27">
        <f>AA193-Z193</f>
        <v/>
      </c>
      <c r="AC193" s="28" t="n"/>
    </row>
    <row r="194" hidden="1" ht="15" customFormat="1" customHeight="1" s="29">
      <c r="A194" s="104" t="n">
        <v>44972</v>
      </c>
      <c r="B194" s="105" t="inlineStr">
        <is>
          <t xml:space="preserve">LIMAGRAIN </t>
        </is>
      </c>
      <c r="C194" s="20" t="inlineStr">
        <is>
          <t>2BS050005</t>
        </is>
      </c>
      <c r="D194" s="109" t="inlineStr">
        <is>
          <t>DURABLE</t>
        </is>
      </c>
      <c r="E194" s="121" t="n">
        <v>2022</v>
      </c>
      <c r="F194" s="121" t="inlineStr">
        <is>
          <t>DEPART ENNEZAT</t>
        </is>
      </c>
      <c r="G194" s="121" t="n">
        <v>22747</v>
      </c>
      <c r="H194" s="20" t="inlineStr">
        <is>
          <t>DX 775 JA</t>
        </is>
      </c>
      <c r="I194" s="102" t="inlineStr">
        <is>
          <t>162348</t>
        </is>
      </c>
      <c r="J194" s="117" t="inlineStr">
        <is>
          <t>121260/122214</t>
        </is>
      </c>
      <c r="K194" s="100" t="n">
        <v>27.58</v>
      </c>
      <c r="L194" s="135" t="n">
        <v>27.58</v>
      </c>
      <c r="M194" s="20" t="n">
        <v>7.4</v>
      </c>
      <c r="N194" s="121" t="inlineStr">
        <is>
          <t>S2</t>
        </is>
      </c>
      <c r="O194" s="23" t="n">
        <v>613</v>
      </c>
      <c r="P194" s="20" t="n">
        <v>0</v>
      </c>
      <c r="Q194" s="23">
        <f>O194+P194</f>
        <v/>
      </c>
      <c r="R194" s="23">
        <f>K194*O194+P194</f>
        <v/>
      </c>
      <c r="S194" s="101" t="n">
        <v>16906.54</v>
      </c>
      <c r="T194" s="23">
        <f>IF(S194=0,R194,R194-S194)</f>
        <v/>
      </c>
      <c r="U194" s="22" t="inlineStr">
        <is>
          <t>90967 - 17/02/2023</t>
        </is>
      </c>
      <c r="V194" s="106" t="inlineStr">
        <is>
          <t xml:space="preserve">VIREMENT 30 JOURS </t>
        </is>
      </c>
      <c r="W194" s="107" t="inlineStr">
        <is>
          <t>BRULAS</t>
        </is>
      </c>
      <c r="X194" s="25" t="n">
        <v>18</v>
      </c>
      <c r="Y194" s="26" t="n">
        <v>0</v>
      </c>
      <c r="Z194" s="25">
        <f>L194*X194</f>
        <v/>
      </c>
      <c r="AA194" s="27" t="n">
        <v>496.44</v>
      </c>
      <c r="AB194" s="27">
        <f>AA194-Z194</f>
        <v/>
      </c>
      <c r="AC194" s="28" t="inlineStr">
        <is>
          <t>2302-224 - 28/02/2023</t>
        </is>
      </c>
    </row>
    <row r="195" hidden="1" ht="15" customFormat="1" customHeight="1" s="29">
      <c r="A195" s="104" t="n">
        <v>44972</v>
      </c>
      <c r="B195" s="105" t="inlineStr">
        <is>
          <t>CHOLAT</t>
        </is>
      </c>
      <c r="C195" s="20" t="inlineStr">
        <is>
          <t>2BS030520</t>
        </is>
      </c>
      <c r="D195" s="109" t="inlineStr">
        <is>
          <t>DURABLE</t>
        </is>
      </c>
      <c r="E195" s="121" t="n">
        <v>2022</v>
      </c>
      <c r="F195" s="121" t="inlineStr">
        <is>
          <t xml:space="preserve">RENDU </t>
        </is>
      </c>
      <c r="G195" s="121" t="n">
        <v>22748</v>
      </c>
      <c r="H195" s="20" t="inlineStr">
        <is>
          <t>EN 925 WH</t>
        </is>
      </c>
      <c r="I195" s="102" t="inlineStr">
        <is>
          <t>13552</t>
        </is>
      </c>
      <c r="J195" s="117" t="inlineStr">
        <is>
          <t>121021</t>
        </is>
      </c>
      <c r="K195" s="100" t="n">
        <v>28.48</v>
      </c>
      <c r="L195" s="135" t="n">
        <v>28.46</v>
      </c>
      <c r="M195" s="20" t="n">
        <v>6</v>
      </c>
      <c r="N195" s="121" t="inlineStr">
        <is>
          <t>S1</t>
        </is>
      </c>
      <c r="O195" s="23" t="n">
        <v>655</v>
      </c>
      <c r="P195" s="20" t="n">
        <v>0</v>
      </c>
      <c r="Q195" s="23" t="n">
        <v>655</v>
      </c>
      <c r="R195" s="23">
        <f>Q195*L195</f>
        <v/>
      </c>
      <c r="S195" s="101">
        <f>18227.2+424.2</f>
        <v/>
      </c>
      <c r="T195" s="23">
        <f>IF(S195=0,R195,R195-S195)</f>
        <v/>
      </c>
      <c r="U195" s="20" t="inlineStr">
        <is>
          <t>FCV-999-2023-224 - 28/02/2023 - 41579.40€</t>
        </is>
      </c>
      <c r="V195" s="106" t="inlineStr">
        <is>
          <t xml:space="preserve">VIREMENT 30 JOURS </t>
        </is>
      </c>
      <c r="W195" s="107" t="inlineStr">
        <is>
          <t>ROLAND CHAZOT</t>
        </is>
      </c>
      <c r="X195" s="25" t="n">
        <v>0</v>
      </c>
      <c r="Y195" s="26" t="n">
        <v>0</v>
      </c>
      <c r="Z195" s="25" t="n">
        <v>0</v>
      </c>
      <c r="AA195" s="27" t="n">
        <v>0</v>
      </c>
      <c r="AB195" s="27">
        <f>AA195-Z195</f>
        <v/>
      </c>
      <c r="AC195" s="28" t="n"/>
    </row>
    <row r="196" ht="15" customFormat="1" customHeight="1" s="29">
      <c r="A196" s="104" t="n">
        <v>44972</v>
      </c>
      <c r="B196" s="105" t="inlineStr">
        <is>
          <t xml:space="preserve">BERNARD </t>
        </is>
      </c>
      <c r="C196" s="20" t="inlineStr">
        <is>
          <t>2BS020148</t>
        </is>
      </c>
      <c r="D196" s="108" t="inlineStr">
        <is>
          <t>NON DURABLE</t>
        </is>
      </c>
      <c r="E196" s="121" t="n">
        <v>2022</v>
      </c>
      <c r="F196" s="121" t="inlineStr">
        <is>
          <t xml:space="preserve">RENDU </t>
        </is>
      </c>
      <c r="G196" s="121" t="n">
        <v>22753</v>
      </c>
      <c r="H196" s="20" t="inlineStr">
        <is>
          <t>FA 307 FH</t>
        </is>
      </c>
      <c r="I196" s="102" t="inlineStr">
        <is>
          <t>2476-MCV0294433</t>
        </is>
      </c>
      <c r="J196" s="117" t="inlineStr">
        <is>
          <t>121345</t>
        </is>
      </c>
      <c r="K196" s="100" t="n">
        <v>30.65</v>
      </c>
      <c r="L196" s="135" t="n">
        <v>30.64</v>
      </c>
      <c r="M196" s="20" t="n">
        <v>7.5</v>
      </c>
      <c r="N196" s="121" t="inlineStr">
        <is>
          <t>S1</t>
        </is>
      </c>
      <c r="O196" s="23" t="n">
        <v>619</v>
      </c>
      <c r="P196" s="20" t="n">
        <v>0</v>
      </c>
      <c r="Q196" s="23">
        <f>O196+P196</f>
        <v/>
      </c>
      <c r="R196" s="23">
        <f>Q196*L196</f>
        <v/>
      </c>
      <c r="S196" s="101" t="n">
        <v>18966.16</v>
      </c>
      <c r="T196" s="23">
        <f>IF(S196=0,R196,R196-S196)</f>
        <v/>
      </c>
      <c r="U196" s="20" t="inlineStr">
        <is>
          <t>FVV01253416 - 17/02/2023</t>
        </is>
      </c>
      <c r="V196" s="106" t="inlineStr">
        <is>
          <t xml:space="preserve">VIREMENT 30 JOURS </t>
        </is>
      </c>
      <c r="W196" s="107" t="inlineStr">
        <is>
          <t>RLC TRANSPORTS</t>
        </is>
      </c>
      <c r="X196" s="25" t="n">
        <v>0</v>
      </c>
      <c r="Y196" s="26" t="n">
        <v>0</v>
      </c>
      <c r="Z196" s="25" t="n">
        <v>0</v>
      </c>
      <c r="AA196" s="27" t="n">
        <v>0</v>
      </c>
      <c r="AB196" s="27">
        <f>Z196-AA196</f>
        <v/>
      </c>
      <c r="AC196" s="28" t="n"/>
    </row>
    <row r="197" hidden="1" ht="15" customFormat="1" customHeight="1" s="29">
      <c r="A197" s="104" t="n">
        <v>44972</v>
      </c>
      <c r="B197" s="105" t="inlineStr">
        <is>
          <t xml:space="preserve">CHOLAT </t>
        </is>
      </c>
      <c r="C197" s="20" t="inlineStr">
        <is>
          <t>2BS030520</t>
        </is>
      </c>
      <c r="D197" s="109" t="inlineStr">
        <is>
          <t>DURABLE</t>
        </is>
      </c>
      <c r="E197" s="121" t="n">
        <v>2022</v>
      </c>
      <c r="F197" s="121" t="inlineStr">
        <is>
          <t xml:space="preserve">RENDU </t>
        </is>
      </c>
      <c r="G197" s="121" t="n">
        <v>22754</v>
      </c>
      <c r="H197" s="20" t="inlineStr">
        <is>
          <t>EN 925 WH</t>
        </is>
      </c>
      <c r="I197" s="102" t="inlineStr">
        <is>
          <t>13553</t>
        </is>
      </c>
      <c r="J197" s="117" t="inlineStr">
        <is>
          <t>121021</t>
        </is>
      </c>
      <c r="K197" s="100" t="n">
        <v>28.94</v>
      </c>
      <c r="L197" s="135" t="n">
        <v>28.94</v>
      </c>
      <c r="M197" s="20" t="n">
        <v>6.9</v>
      </c>
      <c r="N197" s="121" t="inlineStr">
        <is>
          <t>S3</t>
        </is>
      </c>
      <c r="O197" s="23" t="n">
        <v>655</v>
      </c>
      <c r="P197" s="20" t="n">
        <v>0</v>
      </c>
      <c r="Q197" s="23" t="n">
        <v>655</v>
      </c>
      <c r="R197" s="23">
        <f>Q197*L197</f>
        <v/>
      </c>
      <c r="S197" s="101">
        <f>18521.6+434.1</f>
        <v/>
      </c>
      <c r="T197" s="23">
        <f>IF(S197=0,R197,R197-S197)</f>
        <v/>
      </c>
      <c r="U197" s="20" t="inlineStr">
        <is>
          <t>FCV-999-2023-224 - 28/02/2023 - 41579.40€</t>
        </is>
      </c>
      <c r="V197" s="106" t="inlineStr">
        <is>
          <t xml:space="preserve">VIREMENT 30 JOURS </t>
        </is>
      </c>
      <c r="W197" s="107" t="inlineStr">
        <is>
          <t>ROLAND CHAZOT</t>
        </is>
      </c>
      <c r="X197" s="25" t="n">
        <v>0</v>
      </c>
      <c r="Y197" s="26" t="n">
        <v>0</v>
      </c>
      <c r="Z197" s="25" t="n">
        <v>0</v>
      </c>
      <c r="AA197" s="27" t="n">
        <v>0</v>
      </c>
      <c r="AB197" s="27">
        <f>AA197-Z197</f>
        <v/>
      </c>
      <c r="AC197" s="28" t="n"/>
    </row>
    <row r="198" hidden="1" ht="15" customFormat="1" customHeight="1" s="29">
      <c r="A198" s="104" t="n">
        <v>44972</v>
      </c>
      <c r="B198" s="105" t="inlineStr">
        <is>
          <t xml:space="preserve">DROMOISE </t>
        </is>
      </c>
      <c r="C198" s="20" t="inlineStr">
        <is>
          <t>2BS050017</t>
        </is>
      </c>
      <c r="D198" s="109" t="inlineStr">
        <is>
          <t>DURABLE</t>
        </is>
      </c>
      <c r="E198" s="121" t="n">
        <v>2022</v>
      </c>
      <c r="F198" s="121" t="inlineStr">
        <is>
          <t xml:space="preserve">RENDU </t>
        </is>
      </c>
      <c r="G198" s="121" t="n">
        <v>22756</v>
      </c>
      <c r="H198" s="20" t="inlineStr">
        <is>
          <t>CW 253 GL</t>
        </is>
      </c>
      <c r="I198" s="102" t="inlineStr">
        <is>
          <t>2 302 000360</t>
        </is>
      </c>
      <c r="J198" s="117" t="inlineStr">
        <is>
          <t>120754</t>
        </is>
      </c>
      <c r="K198" s="100" t="n">
        <v>29.94</v>
      </c>
      <c r="L198" s="135" t="n">
        <v>29.96</v>
      </c>
      <c r="M198" s="20" t="n">
        <v>6.8</v>
      </c>
      <c r="N198" s="121" t="inlineStr">
        <is>
          <t>S3</t>
        </is>
      </c>
      <c r="O198" s="23" t="n">
        <v>605</v>
      </c>
      <c r="P198" s="20" t="n">
        <v>0</v>
      </c>
      <c r="Q198" s="23">
        <f>O198+P198</f>
        <v/>
      </c>
      <c r="R198" s="23">
        <f>Q198*L198</f>
        <v/>
      </c>
      <c r="S198" s="101" t="n">
        <v>18125.8</v>
      </c>
      <c r="T198" s="23">
        <f>IF(S198=0,R198,R198-S198)</f>
        <v/>
      </c>
      <c r="U198" s="20" t="inlineStr">
        <is>
          <t>2302000165 - 16/02/2023</t>
        </is>
      </c>
      <c r="V198" s="106" t="inlineStr">
        <is>
          <t>LCR 30 jours nets date de livraison</t>
        </is>
      </c>
      <c r="W198" s="107" t="inlineStr">
        <is>
          <t>DROMOISE</t>
        </is>
      </c>
      <c r="X198" s="25" t="n">
        <v>0</v>
      </c>
      <c r="Y198" s="26" t="n">
        <v>0</v>
      </c>
      <c r="Z198" s="25" t="n">
        <v>0</v>
      </c>
      <c r="AA198" s="27" t="n">
        <v>0</v>
      </c>
      <c r="AB198" s="27">
        <f>AA198-Z198</f>
        <v/>
      </c>
      <c r="AC198" s="28" t="n"/>
    </row>
    <row r="199" hidden="1" ht="15" customFormat="1" customHeight="1" s="29">
      <c r="A199" s="104" t="n">
        <v>44972</v>
      </c>
      <c r="B199" s="105" t="inlineStr">
        <is>
          <t xml:space="preserve">SOUCHARD </t>
        </is>
      </c>
      <c r="C199" s="20" t="inlineStr">
        <is>
          <t>2BS050026</t>
        </is>
      </c>
      <c r="D199" s="108" t="inlineStr">
        <is>
          <t>NON DURABLE</t>
        </is>
      </c>
      <c r="E199" s="121" t="n">
        <v>2022</v>
      </c>
      <c r="F199" s="121" t="inlineStr">
        <is>
          <t xml:space="preserve">RENDU </t>
        </is>
      </c>
      <c r="G199" s="121" t="n">
        <v>22757</v>
      </c>
      <c r="H199" s="20" t="inlineStr">
        <is>
          <t>DM 220 HC</t>
        </is>
      </c>
      <c r="I199" s="102" t="inlineStr">
        <is>
          <t>0668</t>
        </is>
      </c>
      <c r="J199" s="117" t="n">
        <v>2220734</v>
      </c>
      <c r="K199" s="100" t="n">
        <v>31.54</v>
      </c>
      <c r="L199" s="135" t="n">
        <v>31.34</v>
      </c>
      <c r="M199" s="20" t="n">
        <v>6.9</v>
      </c>
      <c r="N199" s="121" t="inlineStr">
        <is>
          <t>S3</t>
        </is>
      </c>
      <c r="O199" s="23" t="n">
        <v>707.25</v>
      </c>
      <c r="P199" s="20" t="n">
        <v>0</v>
      </c>
      <c r="Q199" s="23">
        <f>O199+P199</f>
        <v/>
      </c>
      <c r="R199" s="23">
        <f>Q199*L199</f>
        <v/>
      </c>
      <c r="S199" s="101" t="n">
        <v>22165.22</v>
      </c>
      <c r="T199" s="23">
        <f>IF(S199=0,R199,R199-S199)</f>
        <v/>
      </c>
      <c r="U199" s="20" t="inlineStr">
        <is>
          <t>0242 - 15/02/2023</t>
        </is>
      </c>
      <c r="V199" s="106" t="inlineStr">
        <is>
          <t>LCR 15 jours nets date de livraison</t>
        </is>
      </c>
      <c r="W199" s="107" t="inlineStr">
        <is>
          <t xml:space="preserve">SOUCHARD </t>
        </is>
      </c>
      <c r="X199" s="25" t="n">
        <v>0</v>
      </c>
      <c r="Y199" s="26" t="n">
        <v>0</v>
      </c>
      <c r="Z199" s="25" t="n">
        <v>0</v>
      </c>
      <c r="AA199" s="27" t="n">
        <v>0</v>
      </c>
      <c r="AB199" s="27">
        <f>Z199-AA199</f>
        <v/>
      </c>
      <c r="AC199" s="28" t="n"/>
    </row>
    <row r="200" hidden="1" ht="15" customFormat="1" customHeight="1" s="29">
      <c r="A200" s="104" t="n">
        <v>44972</v>
      </c>
      <c r="B200" s="105" t="inlineStr">
        <is>
          <t xml:space="preserve">DROMOISE </t>
        </is>
      </c>
      <c r="C200" s="20" t="inlineStr">
        <is>
          <t>2BS050017</t>
        </is>
      </c>
      <c r="D200" s="109" t="inlineStr">
        <is>
          <t>DURABLE</t>
        </is>
      </c>
      <c r="E200" s="121" t="n">
        <v>2022</v>
      </c>
      <c r="F200" s="121" t="inlineStr">
        <is>
          <t xml:space="preserve">RENDU </t>
        </is>
      </c>
      <c r="G200" s="121" t="n">
        <v>22758</v>
      </c>
      <c r="H200" s="20" t="inlineStr">
        <is>
          <t>CW 253 GL</t>
        </is>
      </c>
      <c r="I200" s="102" t="inlineStr">
        <is>
          <t>2 302 000365</t>
        </is>
      </c>
      <c r="J200" s="117" t="inlineStr">
        <is>
          <t>120754</t>
        </is>
      </c>
      <c r="K200" s="100" t="n">
        <v>29.3</v>
      </c>
      <c r="L200" s="135" t="n">
        <v>29.3</v>
      </c>
      <c r="M200" s="20" t="n">
        <v>7.1</v>
      </c>
      <c r="N200" s="121" t="inlineStr">
        <is>
          <t>S3</t>
        </is>
      </c>
      <c r="O200" s="23" t="n">
        <v>605</v>
      </c>
      <c r="P200" s="20" t="n">
        <v>0</v>
      </c>
      <c r="Q200" s="23">
        <f>O200+P200</f>
        <v/>
      </c>
      <c r="R200" s="23">
        <f>Q200*L200</f>
        <v/>
      </c>
      <c r="S200" s="101" t="n">
        <v>17726.5</v>
      </c>
      <c r="T200" s="23">
        <f>IF(S200=0,R200,R200-S200)</f>
        <v/>
      </c>
      <c r="U200" s="20" t="inlineStr">
        <is>
          <t>2302000165 - 16/02/2023</t>
        </is>
      </c>
      <c r="V200" s="106" t="inlineStr">
        <is>
          <t>LCR 30 jours nets date de livraison</t>
        </is>
      </c>
      <c r="W200" s="107" t="inlineStr">
        <is>
          <t>DROMOISE</t>
        </is>
      </c>
      <c r="X200" s="25" t="n">
        <v>0</v>
      </c>
      <c r="Y200" s="26" t="n">
        <v>0</v>
      </c>
      <c r="Z200" s="25" t="n">
        <v>0</v>
      </c>
      <c r="AA200" s="27" t="n">
        <v>0</v>
      </c>
      <c r="AB200" s="27">
        <f>AA200-Z200</f>
        <v/>
      </c>
      <c r="AC200" s="28" t="n"/>
    </row>
    <row r="201" hidden="1" ht="15" customFormat="1" customHeight="1" s="29">
      <c r="A201" s="104" t="n">
        <v>44972</v>
      </c>
      <c r="B201" s="105" t="inlineStr">
        <is>
          <t>CHOLAT</t>
        </is>
      </c>
      <c r="C201" s="20" t="inlineStr">
        <is>
          <t>2BS030520</t>
        </is>
      </c>
      <c r="D201" s="109" t="inlineStr">
        <is>
          <t>DURABLE</t>
        </is>
      </c>
      <c r="E201" s="121" t="n">
        <v>2022</v>
      </c>
      <c r="F201" s="121" t="inlineStr">
        <is>
          <t xml:space="preserve">RENDU </t>
        </is>
      </c>
      <c r="G201" s="121" t="n">
        <v>22759</v>
      </c>
      <c r="H201" s="20" t="inlineStr">
        <is>
          <t>EN 925 WH</t>
        </is>
      </c>
      <c r="I201" s="102" t="inlineStr">
        <is>
          <t>13555</t>
        </is>
      </c>
      <c r="J201" s="117" t="inlineStr">
        <is>
          <t>121021</t>
        </is>
      </c>
      <c r="K201" s="100" t="n">
        <v>6.08</v>
      </c>
      <c r="L201" s="135" t="n">
        <v>6.08</v>
      </c>
      <c r="M201" s="20" t="n">
        <v>6.6</v>
      </c>
      <c r="N201" s="121" t="inlineStr">
        <is>
          <t>S3</t>
        </is>
      </c>
      <c r="O201" s="23" t="n">
        <v>655</v>
      </c>
      <c r="P201" s="20" t="n">
        <v>0</v>
      </c>
      <c r="Q201" s="23" t="n">
        <v>655</v>
      </c>
      <c r="R201" s="23">
        <f>Q201*L201</f>
        <v/>
      </c>
      <c r="S201" s="101">
        <f>3878.4+90.9</f>
        <v/>
      </c>
      <c r="T201" s="23">
        <f>IF(S201=0,R201,R201-S201)</f>
        <v/>
      </c>
      <c r="U201" s="20" t="inlineStr">
        <is>
          <t>FCV-999-2023-224 - 28/02/2023 - 41579.40€</t>
        </is>
      </c>
      <c r="V201" s="106" t="inlineStr">
        <is>
          <t xml:space="preserve">VIREMENT 30 JOURS </t>
        </is>
      </c>
      <c r="W201" s="107" t="inlineStr">
        <is>
          <t>ROLAND CHAZOT</t>
        </is>
      </c>
      <c r="X201" s="25" t="n">
        <v>0</v>
      </c>
      <c r="Y201" s="26" t="n">
        <v>0</v>
      </c>
      <c r="Z201" s="25" t="n">
        <v>0</v>
      </c>
      <c r="AA201" s="27" t="n">
        <v>0</v>
      </c>
      <c r="AB201" s="27">
        <f>AA201-Z201</f>
        <v/>
      </c>
      <c r="AC201" s="28" t="n"/>
    </row>
    <row r="202" hidden="1" ht="15" customFormat="1" customHeight="1" s="29">
      <c r="A202" s="104" t="n">
        <v>44972</v>
      </c>
      <c r="B202" s="105" t="inlineStr">
        <is>
          <t>CHOLAT</t>
        </is>
      </c>
      <c r="C202" s="20" t="inlineStr">
        <is>
          <t>2BS030520</t>
        </is>
      </c>
      <c r="D202" s="109" t="inlineStr">
        <is>
          <t>DURABLE</t>
        </is>
      </c>
      <c r="E202" s="121" t="n">
        <v>2022</v>
      </c>
      <c r="F202" s="121" t="inlineStr">
        <is>
          <t xml:space="preserve">RENDU </t>
        </is>
      </c>
      <c r="G202" s="121" t="n">
        <v>22759</v>
      </c>
      <c r="H202" s="20" t="inlineStr">
        <is>
          <t>EN 925 WH</t>
        </is>
      </c>
      <c r="I202" s="102" t="inlineStr">
        <is>
          <t>13555</t>
        </is>
      </c>
      <c r="J202" s="117" t="inlineStr">
        <is>
          <t>121202</t>
        </is>
      </c>
      <c r="K202" s="100" t="n">
        <v>23.28</v>
      </c>
      <c r="L202" s="135" t="n">
        <v>23.3</v>
      </c>
      <c r="M202" s="20" t="n">
        <v>6.6</v>
      </c>
      <c r="N202" s="121" t="inlineStr">
        <is>
          <t>S3</t>
        </is>
      </c>
      <c r="O202" s="23" t="n">
        <v>655</v>
      </c>
      <c r="P202" s="20" t="n">
        <v>0</v>
      </c>
      <c r="Q202" s="21" t="n">
        <v>687</v>
      </c>
      <c r="R202" s="23">
        <f>Q202*L202</f>
        <v/>
      </c>
      <c r="S202" s="101">
        <f>18506.54+427.18</f>
        <v/>
      </c>
      <c r="T202" s="23">
        <f>IF(S202=0,R202,R202-S202)</f>
        <v/>
      </c>
      <c r="U202" s="20" t="inlineStr">
        <is>
          <t>FCE-999-2023-226 - 28/02/2023 - 27864.72 €</t>
        </is>
      </c>
      <c r="V202" s="106" t="inlineStr">
        <is>
          <t xml:space="preserve">VIREMENT 30 JOURS </t>
        </is>
      </c>
      <c r="W202" s="107" t="inlineStr">
        <is>
          <t>ROLAND CHAZOT</t>
        </is>
      </c>
      <c r="X202" s="25" t="n">
        <v>0</v>
      </c>
      <c r="Y202" s="26" t="n">
        <v>0</v>
      </c>
      <c r="Z202" s="25" t="n">
        <v>0</v>
      </c>
      <c r="AA202" s="27" t="n">
        <v>0</v>
      </c>
      <c r="AB202" s="27">
        <f>AA202-Z202</f>
        <v/>
      </c>
      <c r="AC202" s="28" t="n"/>
    </row>
    <row r="203" ht="15" customFormat="1" customHeight="1" s="29">
      <c r="A203" s="104" t="n">
        <v>44972</v>
      </c>
      <c r="B203" s="105" t="inlineStr">
        <is>
          <t xml:space="preserve">BERNARD </t>
        </is>
      </c>
      <c r="C203" s="20" t="inlineStr">
        <is>
          <t>2BS020148</t>
        </is>
      </c>
      <c r="D203" s="108" t="inlineStr">
        <is>
          <t>NON DURABLE</t>
        </is>
      </c>
      <c r="E203" s="121" t="n">
        <v>2022</v>
      </c>
      <c r="F203" s="121" t="inlineStr">
        <is>
          <t xml:space="preserve">RENDU </t>
        </is>
      </c>
      <c r="G203" s="121" t="n">
        <v>22760</v>
      </c>
      <c r="H203" s="20" t="inlineStr">
        <is>
          <t>FA 307 FH</t>
        </is>
      </c>
      <c r="I203" s="102" t="inlineStr">
        <is>
          <t>2479</t>
        </is>
      </c>
      <c r="J203" s="117" t="inlineStr">
        <is>
          <t>121008-1</t>
        </is>
      </c>
      <c r="K203" s="100" t="n">
        <v>28.55</v>
      </c>
      <c r="L203" s="135" t="n">
        <v>28.48</v>
      </c>
      <c r="M203" s="20" t="n">
        <v>7.6</v>
      </c>
      <c r="N203" s="121" t="inlineStr">
        <is>
          <t>S2</t>
        </is>
      </c>
      <c r="O203" s="23" t="n">
        <v>653</v>
      </c>
      <c r="P203" s="20" t="n">
        <v>0</v>
      </c>
      <c r="Q203" s="23">
        <f>O203+P203</f>
        <v/>
      </c>
      <c r="R203" s="23">
        <f>Q203*L203</f>
        <v/>
      </c>
      <c r="S203" s="101" t="n">
        <v>18597.44</v>
      </c>
      <c r="T203" s="23">
        <f>IF(S203=0,R203,R203-S203)</f>
        <v/>
      </c>
      <c r="U203" s="20" t="inlineStr">
        <is>
          <t>FVV01253416 + AVV01029121 + FVV01253696 - 22/02/2023</t>
        </is>
      </c>
      <c r="V203" s="106" t="inlineStr">
        <is>
          <t xml:space="preserve">VIREMENT 30 JOURS </t>
        </is>
      </c>
      <c r="W203" s="107" t="inlineStr">
        <is>
          <t>RLC TRANSPORTS</t>
        </is>
      </c>
      <c r="X203" s="25" t="n">
        <v>0</v>
      </c>
      <c r="Y203" s="26" t="n">
        <v>0</v>
      </c>
      <c r="Z203" s="25" t="n">
        <v>0</v>
      </c>
      <c r="AA203" s="27" t="n">
        <v>0</v>
      </c>
      <c r="AB203" s="27">
        <f>Z203-AA203</f>
        <v/>
      </c>
      <c r="AC203" s="28" t="n"/>
    </row>
    <row r="204" hidden="1" ht="15" customFormat="1" customHeight="1" s="29">
      <c r="A204" s="104" t="n">
        <v>44973</v>
      </c>
      <c r="B204" s="105" t="inlineStr">
        <is>
          <t xml:space="preserve">LIMAGRAIN </t>
        </is>
      </c>
      <c r="C204" s="20" t="inlineStr">
        <is>
          <t>2BS050005</t>
        </is>
      </c>
      <c r="D204" s="109" t="inlineStr">
        <is>
          <t>DURABLE</t>
        </is>
      </c>
      <c r="E204" s="121" t="n">
        <v>2022</v>
      </c>
      <c r="F204" s="121" t="inlineStr">
        <is>
          <t>DEPART ENNEZAT</t>
        </is>
      </c>
      <c r="G204" s="121" t="n">
        <v>22761</v>
      </c>
      <c r="H204" s="20" t="inlineStr">
        <is>
          <t>DX 775 JA</t>
        </is>
      </c>
      <c r="I204" s="102" t="inlineStr">
        <is>
          <t>162381</t>
        </is>
      </c>
      <c r="J204" s="117" t="inlineStr">
        <is>
          <t>121260/122214</t>
        </is>
      </c>
      <c r="K204" s="100" t="n">
        <v>28.16</v>
      </c>
      <c r="L204" s="135" t="n">
        <v>28.16</v>
      </c>
      <c r="M204" s="20" t="n">
        <v>7.5</v>
      </c>
      <c r="N204" s="121" t="inlineStr">
        <is>
          <t>S2</t>
        </is>
      </c>
      <c r="O204" s="23" t="n">
        <v>613</v>
      </c>
      <c r="P204" s="20" t="n">
        <v>0</v>
      </c>
      <c r="Q204" s="23">
        <f>O204+P204</f>
        <v/>
      </c>
      <c r="R204" s="23">
        <f>K204*O204+P204</f>
        <v/>
      </c>
      <c r="S204" s="101" t="n">
        <v>17262.08</v>
      </c>
      <c r="T204" s="23">
        <f>IF(S204=0,R204,R204-S204)</f>
        <v/>
      </c>
      <c r="U204" s="22" t="inlineStr">
        <is>
          <t>90968 - 17/02/2023</t>
        </is>
      </c>
      <c r="V204" s="106" t="inlineStr">
        <is>
          <t xml:space="preserve">VIREMENT 30 JOURS </t>
        </is>
      </c>
      <c r="W204" s="107" t="inlineStr">
        <is>
          <t>BRULAS</t>
        </is>
      </c>
      <c r="X204" s="25" t="n">
        <v>18</v>
      </c>
      <c r="Y204" s="26" t="n">
        <v>0</v>
      </c>
      <c r="Z204" s="25">
        <f>L204*X204</f>
        <v/>
      </c>
      <c r="AA204" s="27" t="n">
        <v>506.88</v>
      </c>
      <c r="AB204" s="27">
        <f>AA204-Z204</f>
        <v/>
      </c>
      <c r="AC204" s="28" t="inlineStr">
        <is>
          <t>2302-224 - 28/02/2023</t>
        </is>
      </c>
    </row>
    <row r="205" hidden="1" ht="15" customFormat="1" customHeight="1" s="29">
      <c r="A205" s="104" t="n">
        <v>44973</v>
      </c>
      <c r="B205" s="105" t="inlineStr">
        <is>
          <t>CHOLAT</t>
        </is>
      </c>
      <c r="C205" s="20" t="inlineStr">
        <is>
          <t>2BS030520</t>
        </is>
      </c>
      <c r="D205" s="109" t="inlineStr">
        <is>
          <t>DURABLE</t>
        </is>
      </c>
      <c r="E205" s="121" t="n">
        <v>2022</v>
      </c>
      <c r="F205" s="121" t="inlineStr">
        <is>
          <t xml:space="preserve">RENDU </t>
        </is>
      </c>
      <c r="G205" s="121" t="n">
        <v>22763</v>
      </c>
      <c r="H205" s="20" t="inlineStr">
        <is>
          <t>EN 925 WH</t>
        </is>
      </c>
      <c r="I205" s="102" t="inlineStr">
        <is>
          <t>13556</t>
        </is>
      </c>
      <c r="J205" s="117" t="inlineStr">
        <is>
          <t>121202</t>
        </is>
      </c>
      <c r="K205" s="100">
        <f>17.26+0.08</f>
        <v/>
      </c>
      <c r="L205" s="135" t="n">
        <v>17.26</v>
      </c>
      <c r="M205" s="20" t="n">
        <v>6</v>
      </c>
      <c r="N205" s="121" t="inlineStr">
        <is>
          <t>S2</t>
        </is>
      </c>
      <c r="O205" s="23" t="n">
        <v>687</v>
      </c>
      <c r="P205" s="20" t="n">
        <v>0</v>
      </c>
      <c r="Q205" s="23" t="n">
        <v>687</v>
      </c>
      <c r="R205" s="23">
        <f>Q205*L205</f>
        <v/>
      </c>
      <c r="S205" s="101">
        <f>8729.5+201.5</f>
        <v/>
      </c>
      <c r="T205" s="23">
        <f>IF(S205=0,R205,R205-S205)</f>
        <v/>
      </c>
      <c r="U205" s="20" t="inlineStr">
        <is>
          <t>FCE-999-2023-226 - 28/02/2023 - 27864.72 €</t>
        </is>
      </c>
      <c r="V205" s="106" t="inlineStr">
        <is>
          <t xml:space="preserve">VIREMENT 30 JOURS </t>
        </is>
      </c>
      <c r="W205" s="107" t="inlineStr">
        <is>
          <t>ROLAND CHAZOT</t>
        </is>
      </c>
      <c r="X205" s="25" t="n">
        <v>0</v>
      </c>
      <c r="Y205" s="26" t="n">
        <v>0</v>
      </c>
      <c r="Z205" s="25" t="n">
        <v>0</v>
      </c>
      <c r="AA205" s="27" t="n">
        <v>0</v>
      </c>
      <c r="AB205" s="27">
        <f>AA205-Z205</f>
        <v/>
      </c>
      <c r="AC205" s="28" t="n"/>
    </row>
    <row r="206" hidden="1" ht="15" customFormat="1" customHeight="1" s="29">
      <c r="A206" s="104" t="n">
        <v>44973</v>
      </c>
      <c r="B206" s="105" t="inlineStr">
        <is>
          <t>CHOLAT</t>
        </is>
      </c>
      <c r="C206" s="20" t="inlineStr">
        <is>
          <t>2BS030520</t>
        </is>
      </c>
      <c r="D206" s="109" t="inlineStr">
        <is>
          <t>DURABLE</t>
        </is>
      </c>
      <c r="E206" s="121" t="n">
        <v>2022</v>
      </c>
      <c r="F206" s="121" t="inlineStr">
        <is>
          <t xml:space="preserve">RENDU </t>
        </is>
      </c>
      <c r="G206" s="121" t="n">
        <v>22763</v>
      </c>
      <c r="H206" s="20" t="inlineStr">
        <is>
          <t>EN 925 WH</t>
        </is>
      </c>
      <c r="I206" s="102" t="inlineStr">
        <is>
          <t>13556</t>
        </is>
      </c>
      <c r="J206" s="117" t="inlineStr">
        <is>
          <t>2221226</t>
        </is>
      </c>
      <c r="K206" s="100" t="n">
        <v>6.64</v>
      </c>
      <c r="L206" s="135" t="n">
        <v>6.64</v>
      </c>
      <c r="M206" s="20" t="n">
        <v>6</v>
      </c>
      <c r="N206" s="121" t="inlineStr">
        <is>
          <t>S2</t>
        </is>
      </c>
      <c r="O206" s="23" t="n">
        <v>607.5</v>
      </c>
      <c r="P206" s="20" t="n">
        <v>0</v>
      </c>
      <c r="Q206" s="23" t="n">
        <v>607.5</v>
      </c>
      <c r="R206" s="23">
        <f>L206*O206</f>
        <v/>
      </c>
      <c r="S206" s="101">
        <f>3911.81+85.54</f>
        <v/>
      </c>
      <c r="T206" s="23">
        <f>IF(S206=0,R206,R206-S206)</f>
        <v/>
      </c>
      <c r="U206" s="20" t="inlineStr">
        <is>
          <t>FCE-999-2023-227 - 28/02/2023 - 39 293.10 €</t>
        </is>
      </c>
      <c r="V206" s="106" t="inlineStr">
        <is>
          <t xml:space="preserve">VIREMENT 30 JOURS </t>
        </is>
      </c>
      <c r="W206" s="107" t="inlineStr">
        <is>
          <t>ROLAND CHAZOT</t>
        </is>
      </c>
      <c r="X206" s="25" t="n">
        <v>0</v>
      </c>
      <c r="Y206" s="26" t="n">
        <v>0</v>
      </c>
      <c r="Z206" s="25" t="n">
        <v>0</v>
      </c>
      <c r="AA206" s="27" t="n">
        <v>0</v>
      </c>
      <c r="AB206" s="27">
        <f>AA206-Z206</f>
        <v/>
      </c>
      <c r="AC206" s="28" t="n"/>
    </row>
    <row r="207" hidden="1" ht="15" customFormat="1" customHeight="1" s="29">
      <c r="A207" s="104" t="n">
        <v>44973</v>
      </c>
      <c r="B207" s="105" t="inlineStr">
        <is>
          <t>CHOLAT</t>
        </is>
      </c>
      <c r="C207" s="20" t="inlineStr">
        <is>
          <t>2BS030520</t>
        </is>
      </c>
      <c r="D207" s="109" t="inlineStr">
        <is>
          <t>DURABLE</t>
        </is>
      </c>
      <c r="E207" s="121" t="n">
        <v>2022</v>
      </c>
      <c r="F207" s="121" t="inlineStr">
        <is>
          <t xml:space="preserve">RENDU </t>
        </is>
      </c>
      <c r="G207" s="121" t="n">
        <v>22763</v>
      </c>
      <c r="H207" s="20" t="inlineStr">
        <is>
          <t>EN 925 WH</t>
        </is>
      </c>
      <c r="I207" s="102" t="inlineStr">
        <is>
          <t>13556</t>
        </is>
      </c>
      <c r="J207" s="117" t="inlineStr">
        <is>
          <t>2221223</t>
        </is>
      </c>
      <c r="K207" s="100" t="n">
        <v>3.9</v>
      </c>
      <c r="L207" s="135" t="n">
        <v>3.9</v>
      </c>
      <c r="M207" s="20" t="n">
        <v>6</v>
      </c>
      <c r="N207" s="121" t="inlineStr">
        <is>
          <t>S2</t>
        </is>
      </c>
      <c r="O207" s="23" t="n">
        <v>582.25</v>
      </c>
      <c r="P207" s="20" t="n">
        <v>0</v>
      </c>
      <c r="Q207" s="23">
        <f>O207+P207</f>
        <v/>
      </c>
      <c r="R207" s="23">
        <f>Q207*L207</f>
        <v/>
      </c>
      <c r="S207" s="101">
        <f>5300.1+149.76</f>
        <v/>
      </c>
      <c r="T207" s="23">
        <f>IF(S207=0,R207,R207-S207)</f>
        <v/>
      </c>
      <c r="U207" s="20" t="inlineStr">
        <is>
          <t>FCV-999-2023-235 - 28/02/2023 -23988.70€</t>
        </is>
      </c>
      <c r="V207" s="106" t="inlineStr">
        <is>
          <t xml:space="preserve">VIREMENT 30 JOURS </t>
        </is>
      </c>
      <c r="W207" s="107" t="inlineStr">
        <is>
          <t>ROLAND CHAZOT</t>
        </is>
      </c>
      <c r="X207" s="25" t="n">
        <v>0</v>
      </c>
      <c r="Y207" s="26" t="n">
        <v>0</v>
      </c>
      <c r="Z207" s="25" t="n">
        <v>0</v>
      </c>
      <c r="AA207" s="27" t="n">
        <v>0</v>
      </c>
      <c r="AB207" s="27">
        <f>AA207-Z207</f>
        <v/>
      </c>
      <c r="AC207" s="28" t="n"/>
    </row>
    <row r="208" hidden="1" ht="15" customFormat="1" customHeight="1" s="29">
      <c r="A208" s="104" t="n">
        <v>44973</v>
      </c>
      <c r="B208" s="105" t="inlineStr">
        <is>
          <t xml:space="preserve">CEREVIA / OXYANE </t>
        </is>
      </c>
      <c r="C208" s="20" t="inlineStr">
        <is>
          <t>2BS030535</t>
        </is>
      </c>
      <c r="D208" s="108" t="inlineStr">
        <is>
          <t>NON DURABLE</t>
        </is>
      </c>
      <c r="E208" s="121" t="n">
        <v>2022</v>
      </c>
      <c r="F208" s="121" t="inlineStr">
        <is>
          <t>RENDU</t>
        </is>
      </c>
      <c r="G208" s="121" t="n">
        <v>22765</v>
      </c>
      <c r="H208" s="20" t="inlineStr">
        <is>
          <t>DV 953 PT</t>
        </is>
      </c>
      <c r="I208" s="102" t="inlineStr">
        <is>
          <t>EXP-76-3203</t>
        </is>
      </c>
      <c r="J208" s="117" t="inlineStr">
        <is>
          <t>2022101542</t>
        </is>
      </c>
      <c r="K208" s="100" t="n">
        <v>29.44</v>
      </c>
      <c r="L208" s="135" t="n">
        <v>29.38</v>
      </c>
      <c r="M208" s="174" t="inlineStr">
        <is>
          <t>?</t>
        </is>
      </c>
      <c r="N208" s="121" t="inlineStr">
        <is>
          <t>S3</t>
        </is>
      </c>
      <c r="O208" s="23" t="n">
        <v>654</v>
      </c>
      <c r="P208" s="20" t="n">
        <v>0</v>
      </c>
      <c r="Q208" s="23" t="n">
        <v>654</v>
      </c>
      <c r="R208" s="23">
        <f>Q208*L208</f>
        <v/>
      </c>
      <c r="S208" s="101" t="n">
        <v>19214.52</v>
      </c>
      <c r="T208" s="23">
        <f>IF(S208=0,R208,R208-S208)</f>
        <v/>
      </c>
      <c r="U208" s="20" t="inlineStr">
        <is>
          <t>483042 - 22/02/2023</t>
        </is>
      </c>
      <c r="V208" s="106" t="inlineStr">
        <is>
          <t>LCR 15 jours nets date de livraison</t>
        </is>
      </c>
      <c r="W208" s="107" t="inlineStr">
        <is>
          <t>CERETRANS/TSCD</t>
        </is>
      </c>
      <c r="X208" s="25" t="n">
        <v>0</v>
      </c>
      <c r="Y208" s="26" t="n">
        <v>0</v>
      </c>
      <c r="Z208" s="25">
        <f>X208*L208</f>
        <v/>
      </c>
      <c r="AA208" s="27" t="n">
        <v>0</v>
      </c>
      <c r="AB208" s="27">
        <f>AA208-Z208</f>
        <v/>
      </c>
      <c r="AC208" s="28" t="n"/>
    </row>
    <row r="209" hidden="1" ht="15" customFormat="1" customHeight="1" s="29">
      <c r="A209" s="104" t="n">
        <v>44973</v>
      </c>
      <c r="B209" s="105" t="inlineStr">
        <is>
          <t xml:space="preserve">CEREVIA / OXYANE </t>
        </is>
      </c>
      <c r="C209" s="20" t="inlineStr">
        <is>
          <t>2BS030535</t>
        </is>
      </c>
      <c r="D209" s="108" t="inlineStr">
        <is>
          <t>NON DURABLE</t>
        </is>
      </c>
      <c r="E209" s="121" t="n">
        <v>2022</v>
      </c>
      <c r="F209" s="121" t="inlineStr">
        <is>
          <t>RENDU</t>
        </is>
      </c>
      <c r="G209" s="121" t="n">
        <v>22767</v>
      </c>
      <c r="H209" s="20" t="inlineStr">
        <is>
          <t>DS 846 MV</t>
        </is>
      </c>
      <c r="I209" s="102" t="inlineStr">
        <is>
          <t>EXP-76-3205</t>
        </is>
      </c>
      <c r="J209" s="117" t="inlineStr">
        <is>
          <t>2022101542</t>
        </is>
      </c>
      <c r="K209" s="100" t="n">
        <v>29.76</v>
      </c>
      <c r="L209" s="135" t="n">
        <v>29.68</v>
      </c>
      <c r="M209" s="20" t="n">
        <v>6.7</v>
      </c>
      <c r="N209" s="121" t="inlineStr">
        <is>
          <t>S3</t>
        </is>
      </c>
      <c r="O209" s="23" t="n">
        <v>654</v>
      </c>
      <c r="P209" s="20" t="n">
        <v>0</v>
      </c>
      <c r="Q209" s="23" t="n">
        <v>654</v>
      </c>
      <c r="R209" s="23">
        <f>Q209*L209</f>
        <v/>
      </c>
      <c r="S209" s="101" t="n">
        <v>19410.72</v>
      </c>
      <c r="T209" s="23">
        <f>IF(S209=0,R209,R209-S209)</f>
        <v/>
      </c>
      <c r="U209" s="20" t="inlineStr">
        <is>
          <t>483042 - 22/02/2023</t>
        </is>
      </c>
      <c r="V209" s="106" t="inlineStr">
        <is>
          <t>LCR 15 jours nets date de livraison</t>
        </is>
      </c>
      <c r="W209" s="107" t="inlineStr">
        <is>
          <t>TRAS</t>
        </is>
      </c>
      <c r="X209" s="25" t="n">
        <v>0</v>
      </c>
      <c r="Y209" s="26" t="n">
        <v>0</v>
      </c>
      <c r="Z209" s="25">
        <f>X209*L209</f>
        <v/>
      </c>
      <c r="AA209" s="27" t="n">
        <v>0</v>
      </c>
      <c r="AB209" s="27">
        <f>AA209-Z209</f>
        <v/>
      </c>
      <c r="AC209" s="28" t="n"/>
    </row>
    <row r="210" hidden="1" ht="15" customFormat="1" customHeight="1" s="29">
      <c r="A210" s="104" t="n">
        <v>44973</v>
      </c>
      <c r="B210" s="105" t="inlineStr">
        <is>
          <t xml:space="preserve">CEREVIA / OXYANE </t>
        </is>
      </c>
      <c r="C210" s="20" t="inlineStr">
        <is>
          <t>2BS030535</t>
        </is>
      </c>
      <c r="D210" s="108" t="inlineStr">
        <is>
          <t>NON DURABLE</t>
        </is>
      </c>
      <c r="E210" s="121" t="n">
        <v>2022</v>
      </c>
      <c r="F210" s="121" t="inlineStr">
        <is>
          <t>RENDU</t>
        </is>
      </c>
      <c r="G210" s="121" t="n">
        <v>22769</v>
      </c>
      <c r="H210" s="20" t="inlineStr">
        <is>
          <t>DV 956 PT</t>
        </is>
      </c>
      <c r="I210" s="102" t="inlineStr">
        <is>
          <t>EXP-76-3208</t>
        </is>
      </c>
      <c r="J210" s="117" t="inlineStr">
        <is>
          <t>2022101542</t>
        </is>
      </c>
      <c r="K210" s="100" t="n">
        <v>29.78</v>
      </c>
      <c r="L210" s="135" t="n">
        <v>29.72</v>
      </c>
      <c r="M210" s="20" t="n">
        <v>6.9</v>
      </c>
      <c r="N210" s="121" t="inlineStr">
        <is>
          <t>S2</t>
        </is>
      </c>
      <c r="O210" s="23" t="n">
        <v>654</v>
      </c>
      <c r="P210" s="20" t="n">
        <v>0</v>
      </c>
      <c r="Q210" s="23" t="n">
        <v>654</v>
      </c>
      <c r="R210" s="23">
        <f>Q210*L210</f>
        <v/>
      </c>
      <c r="S210" s="101" t="n">
        <v>19436.88</v>
      </c>
      <c r="T210" s="23">
        <f>IF(S210=0,R210,R210-S210)</f>
        <v/>
      </c>
      <c r="U210" s="20" t="inlineStr">
        <is>
          <t>483042 - 22/02/2023</t>
        </is>
      </c>
      <c r="V210" s="106" t="inlineStr">
        <is>
          <t>LCR 15 jours nets date de livraison</t>
        </is>
      </c>
      <c r="W210" s="107" t="inlineStr">
        <is>
          <t>CERETRANS/TSCD</t>
        </is>
      </c>
      <c r="X210" s="25" t="n">
        <v>0</v>
      </c>
      <c r="Y210" s="26" t="n">
        <v>0</v>
      </c>
      <c r="Z210" s="25">
        <f>X210*L210</f>
        <v/>
      </c>
      <c r="AA210" s="27" t="n">
        <v>0</v>
      </c>
      <c r="AB210" s="27">
        <f>AA210-Z210</f>
        <v/>
      </c>
      <c r="AC210" s="28" t="n"/>
    </row>
    <row r="211" hidden="1" ht="15" customFormat="1" customHeight="1" s="29">
      <c r="A211" s="104" t="n">
        <v>44973</v>
      </c>
      <c r="B211" s="105" t="inlineStr">
        <is>
          <t xml:space="preserve">LIMAGRAIN </t>
        </is>
      </c>
      <c r="C211" s="20" t="inlineStr">
        <is>
          <t>2BS050005</t>
        </is>
      </c>
      <c r="D211" s="108" t="inlineStr">
        <is>
          <t>NON DURABLE</t>
        </is>
      </c>
      <c r="E211" s="121" t="n">
        <v>2022</v>
      </c>
      <c r="F211" s="121" t="inlineStr">
        <is>
          <t>DEPART ENNEZAT</t>
        </is>
      </c>
      <c r="G211" s="266" t="n">
        <v>22774</v>
      </c>
      <c r="H211" s="20" t="inlineStr">
        <is>
          <t>ER 960 KG</t>
        </is>
      </c>
      <c r="I211" s="102" t="inlineStr">
        <is>
          <t>162398</t>
        </is>
      </c>
      <c r="J211" s="117" t="inlineStr">
        <is>
          <t>121203/122209</t>
        </is>
      </c>
      <c r="K211" s="297" t="n">
        <v>30.02</v>
      </c>
      <c r="L211" s="135" t="n">
        <v>30.02</v>
      </c>
      <c r="M211" s="20" t="n">
        <v>6.8</v>
      </c>
      <c r="N211" s="121" t="inlineStr">
        <is>
          <t>S1</t>
        </is>
      </c>
      <c r="O211" s="23" t="n">
        <v>670</v>
      </c>
      <c r="P211" s="20" t="n">
        <v>0</v>
      </c>
      <c r="Q211" s="23">
        <f>O211+P211</f>
        <v/>
      </c>
      <c r="R211" s="23">
        <f>L211*Q211</f>
        <v/>
      </c>
      <c r="S211" s="101" t="n">
        <v>20113.4</v>
      </c>
      <c r="T211" s="23">
        <f>IF(S211=0,R211,R211-S211)</f>
        <v/>
      </c>
      <c r="U211" s="22" t="inlineStr">
        <is>
          <t>91016 - 21/02/2023</t>
        </is>
      </c>
      <c r="V211" s="106" t="inlineStr">
        <is>
          <t xml:space="preserve">VIREMENT 30 JOURS </t>
        </is>
      </c>
      <c r="W211" s="107" t="inlineStr">
        <is>
          <t>TCG</t>
        </is>
      </c>
      <c r="X211" s="25" t="n">
        <v>14.5</v>
      </c>
      <c r="Y211" s="26" t="n">
        <v>0</v>
      </c>
      <c r="Z211" s="25">
        <f>L211*X211</f>
        <v/>
      </c>
      <c r="AA211" s="27" t="n">
        <v>435.29</v>
      </c>
      <c r="AB211" s="27">
        <f>AA211-Z211</f>
        <v/>
      </c>
      <c r="AC211" s="28" t="inlineStr">
        <is>
          <t>FA1901910</t>
        </is>
      </c>
    </row>
    <row r="212" hidden="1" ht="15" customFormat="1" customHeight="1" s="29">
      <c r="A212" s="104" t="n">
        <v>44974</v>
      </c>
      <c r="B212" s="105" t="inlineStr">
        <is>
          <t xml:space="preserve">LIMAGRAIN </t>
        </is>
      </c>
      <c r="C212" s="20" t="inlineStr">
        <is>
          <t>2BS050005</t>
        </is>
      </c>
      <c r="D212" s="108" t="inlineStr">
        <is>
          <t>NON DURABLE</t>
        </is>
      </c>
      <c r="E212" s="121" t="n">
        <v>2022</v>
      </c>
      <c r="F212" s="121" t="inlineStr">
        <is>
          <t>DEPART ENNEZAT</t>
        </is>
      </c>
      <c r="G212" s="121" t="n">
        <v>22778</v>
      </c>
      <c r="H212" s="20" t="inlineStr">
        <is>
          <t>ED 166 WD</t>
        </is>
      </c>
      <c r="I212" s="102" t="inlineStr">
        <is>
          <t>162417</t>
        </is>
      </c>
      <c r="J212" s="117" t="inlineStr">
        <is>
          <t>121203/122209</t>
        </is>
      </c>
      <c r="K212" s="297" t="n">
        <v>28.62</v>
      </c>
      <c r="L212" s="135" t="n">
        <v>28.62</v>
      </c>
      <c r="M212" s="20" t="n">
        <v>6.2</v>
      </c>
      <c r="N212" s="121" t="inlineStr">
        <is>
          <t>S3</t>
        </is>
      </c>
      <c r="O212" s="23" t="n">
        <v>670</v>
      </c>
      <c r="P212" s="20" t="n">
        <v>0</v>
      </c>
      <c r="Q212" s="23">
        <f>O212+P212</f>
        <v/>
      </c>
      <c r="R212" s="23">
        <f>L212*O212</f>
        <v/>
      </c>
      <c r="S212" s="101" t="n">
        <v>19175.4</v>
      </c>
      <c r="T212" s="23">
        <f>IF(S212=0,R212,R212-S212)</f>
        <v/>
      </c>
      <c r="U212" s="22" t="inlineStr">
        <is>
          <t>91016 - 21/02/2023</t>
        </is>
      </c>
      <c r="V212" s="106" t="inlineStr">
        <is>
          <t xml:space="preserve">VIREMENT 30 JOURS </t>
        </is>
      </c>
      <c r="W212" s="107" t="inlineStr">
        <is>
          <t>BRULAS</t>
        </is>
      </c>
      <c r="X212" s="25" t="n">
        <v>18</v>
      </c>
      <c r="Y212" s="26" t="n">
        <v>0</v>
      </c>
      <c r="Z212" s="25">
        <f>L212*X212</f>
        <v/>
      </c>
      <c r="AA212" s="27" t="n">
        <v>515.16</v>
      </c>
      <c r="AB212" s="27">
        <f>AA212-Z212</f>
        <v/>
      </c>
      <c r="AC212" s="28" t="inlineStr">
        <is>
          <t>2302-224 - 28/02/2023</t>
        </is>
      </c>
    </row>
    <row r="213" ht="15" customFormat="1" customHeight="1" s="29">
      <c r="A213" s="104" t="n">
        <v>44974</v>
      </c>
      <c r="B213" s="105" t="inlineStr">
        <is>
          <t xml:space="preserve">BERNARD </t>
        </is>
      </c>
      <c r="C213" s="20" t="inlineStr">
        <is>
          <t>2BS020148</t>
        </is>
      </c>
      <c r="D213" s="108" t="inlineStr">
        <is>
          <t>NON DURABLE</t>
        </is>
      </c>
      <c r="E213" s="121" t="n">
        <v>2022</v>
      </c>
      <c r="F213" s="121" t="inlineStr">
        <is>
          <t xml:space="preserve">RENDU </t>
        </is>
      </c>
      <c r="G213" s="121" t="n">
        <v>22779</v>
      </c>
      <c r="H213" s="20" t="inlineStr">
        <is>
          <t>FA 307 FH</t>
        </is>
      </c>
      <c r="I213" s="102" t="inlineStr">
        <is>
          <t>2500</t>
        </is>
      </c>
      <c r="J213" s="117" t="inlineStr">
        <is>
          <t>121345</t>
        </is>
      </c>
      <c r="K213" s="100" t="n">
        <v>28.95</v>
      </c>
      <c r="L213" s="135" t="n">
        <v>28.96</v>
      </c>
      <c r="M213" s="20" t="n">
        <v>6.2</v>
      </c>
      <c r="N213" s="121" t="inlineStr">
        <is>
          <t>S3</t>
        </is>
      </c>
      <c r="O213" s="23" t="n">
        <v>619</v>
      </c>
      <c r="P213" s="20" t="n">
        <v>0</v>
      </c>
      <c r="Q213" s="23">
        <f>O213+P213</f>
        <v/>
      </c>
      <c r="R213" s="23">
        <f>Q213*L213</f>
        <v/>
      </c>
      <c r="S213" s="101" t="n">
        <v>17926.24</v>
      </c>
      <c r="T213" s="23">
        <f>IF(S213=0,R213,R213-S213)</f>
        <v/>
      </c>
      <c r="U213" s="20" t="inlineStr">
        <is>
          <t>FVV01253416 - 17/02/2023</t>
        </is>
      </c>
      <c r="V213" s="106" t="inlineStr">
        <is>
          <t xml:space="preserve">VIREMENT 30 JOURS </t>
        </is>
      </c>
      <c r="W213" s="107" t="inlineStr">
        <is>
          <t>RLC TRANSPORTS</t>
        </is>
      </c>
      <c r="X213" s="25" t="n">
        <v>0</v>
      </c>
      <c r="Y213" s="26" t="n">
        <v>0</v>
      </c>
      <c r="Z213" s="25" t="n">
        <v>0</v>
      </c>
      <c r="AA213" s="27" t="n">
        <v>0</v>
      </c>
      <c r="AB213" s="27">
        <f>Z213-AA213</f>
        <v/>
      </c>
      <c r="AC213" s="28" t="n"/>
    </row>
    <row r="214" ht="15" customFormat="1" customHeight="1" s="29">
      <c r="A214" s="104" t="n">
        <v>44974</v>
      </c>
      <c r="B214" s="105" t="inlineStr">
        <is>
          <t xml:space="preserve">BERNARD </t>
        </is>
      </c>
      <c r="C214" s="20" t="inlineStr">
        <is>
          <t>2BS020148</t>
        </is>
      </c>
      <c r="D214" s="108" t="inlineStr">
        <is>
          <t>NON DURABLE</t>
        </is>
      </c>
      <c r="E214" s="121" t="n">
        <v>2022</v>
      </c>
      <c r="F214" s="121" t="inlineStr">
        <is>
          <t xml:space="preserve">RENDU </t>
        </is>
      </c>
      <c r="G214" s="121" t="n">
        <v>22782</v>
      </c>
      <c r="H214" s="20" t="inlineStr">
        <is>
          <t>FA 307 FH</t>
        </is>
      </c>
      <c r="I214" s="102" t="inlineStr">
        <is>
          <t>2254</t>
        </is>
      </c>
      <c r="J214" s="117" t="inlineStr">
        <is>
          <t>121008-1</t>
        </is>
      </c>
      <c r="K214" s="100" t="n">
        <v>28.8</v>
      </c>
      <c r="L214" s="135" t="n">
        <v>28.9</v>
      </c>
      <c r="M214" s="20" t="n">
        <v>5</v>
      </c>
      <c r="N214" s="121" t="inlineStr">
        <is>
          <t>S1</t>
        </is>
      </c>
      <c r="O214" s="23" t="n">
        <v>653</v>
      </c>
      <c r="P214" s="20" t="n">
        <v>0</v>
      </c>
      <c r="Q214" s="23">
        <f>O214+P214</f>
        <v/>
      </c>
      <c r="R214" s="23">
        <f>Q214*L214</f>
        <v/>
      </c>
      <c r="S214" s="101" t="n">
        <v>18871.7</v>
      </c>
      <c r="T214" s="23">
        <f>IF(S214=0,R214,R214-S214)</f>
        <v/>
      </c>
      <c r="U214" s="20" t="inlineStr">
        <is>
          <t>FVV01253416 + AVV01029121 + FVV01253696 - 22/02/2023</t>
        </is>
      </c>
      <c r="V214" s="106" t="inlineStr">
        <is>
          <t xml:space="preserve">VIREMENT 30 JOURS </t>
        </is>
      </c>
      <c r="W214" s="107" t="inlineStr">
        <is>
          <t>RLC TRANSPORTS</t>
        </is>
      </c>
      <c r="X214" s="25" t="n">
        <v>0</v>
      </c>
      <c r="Y214" s="26" t="n">
        <v>0</v>
      </c>
      <c r="Z214" s="25" t="n">
        <v>0</v>
      </c>
      <c r="AA214" s="27" t="n">
        <v>0</v>
      </c>
      <c r="AB214" s="27">
        <f>Z214-AA214</f>
        <v/>
      </c>
      <c r="AC214" s="28" t="n"/>
    </row>
    <row r="215" hidden="1" ht="15" customFormat="1" customHeight="1" s="29">
      <c r="A215" s="104" t="n">
        <v>44974</v>
      </c>
      <c r="B215" s="105" t="inlineStr">
        <is>
          <t xml:space="preserve">CEREVIA / OXYANE </t>
        </is>
      </c>
      <c r="C215" s="20" t="inlineStr">
        <is>
          <t>2BS030535</t>
        </is>
      </c>
      <c r="D215" s="108" t="inlineStr">
        <is>
          <t>NON DURABLE</t>
        </is>
      </c>
      <c r="E215" s="121" t="n">
        <v>2022</v>
      </c>
      <c r="F215" s="121" t="inlineStr">
        <is>
          <t>RENDU</t>
        </is>
      </c>
      <c r="G215" s="121" t="n">
        <v>22783</v>
      </c>
      <c r="H215" s="20" t="inlineStr">
        <is>
          <t>EC 648 ZQ</t>
        </is>
      </c>
      <c r="I215" s="102" t="inlineStr">
        <is>
          <t>EXP-76-3223</t>
        </is>
      </c>
      <c r="J215" s="117" t="inlineStr">
        <is>
          <t>2022101542</t>
        </is>
      </c>
      <c r="K215" s="100" t="n">
        <v>30.36</v>
      </c>
      <c r="L215" s="135" t="n">
        <v>30.32</v>
      </c>
      <c r="M215" s="20" t="n">
        <v>6.8</v>
      </c>
      <c r="N215" s="121" t="inlineStr">
        <is>
          <t>S2</t>
        </is>
      </c>
      <c r="O215" s="23" t="n">
        <v>654</v>
      </c>
      <c r="P215" s="20" t="n">
        <v>0</v>
      </c>
      <c r="Q215" s="23" t="n">
        <v>654</v>
      </c>
      <c r="R215" s="23">
        <f>Q215*L215</f>
        <v/>
      </c>
      <c r="S215" s="101" t="n">
        <v>19829.28</v>
      </c>
      <c r="T215" s="23">
        <f>IF(S215=0,R215,R215-S215)</f>
        <v/>
      </c>
      <c r="U215" s="20" t="inlineStr">
        <is>
          <t>483042 - 22/02/2023</t>
        </is>
      </c>
      <c r="V215" s="106" t="inlineStr">
        <is>
          <t>LCR 15 jours nets date de livraison</t>
        </is>
      </c>
      <c r="W215" s="107" t="inlineStr">
        <is>
          <t>CLEMENT</t>
        </is>
      </c>
      <c r="X215" s="25" t="n">
        <v>0</v>
      </c>
      <c r="Y215" s="26" t="n">
        <v>0</v>
      </c>
      <c r="Z215" s="25">
        <f>X215*L215</f>
        <v/>
      </c>
      <c r="AA215" s="27" t="n">
        <v>0</v>
      </c>
      <c r="AB215" s="27">
        <f>AA215-Z215</f>
        <v/>
      </c>
      <c r="AC215" s="28" t="n"/>
    </row>
    <row r="216" hidden="1" ht="15" customFormat="1" customHeight="1" s="29">
      <c r="A216" s="104" t="n">
        <v>44977</v>
      </c>
      <c r="B216" s="105" t="inlineStr">
        <is>
          <t xml:space="preserve">DROMOISE </t>
        </is>
      </c>
      <c r="C216" s="20" t="inlineStr">
        <is>
          <t>2BS050017</t>
        </is>
      </c>
      <c r="D216" s="109" t="inlineStr">
        <is>
          <t>DURABLE</t>
        </is>
      </c>
      <c r="E216" s="121" t="n">
        <v>2022</v>
      </c>
      <c r="F216" s="121" t="inlineStr">
        <is>
          <t xml:space="preserve">RENDU </t>
        </is>
      </c>
      <c r="G216" s="121" t="n">
        <v>22784</v>
      </c>
      <c r="H216" s="20" t="inlineStr">
        <is>
          <t>CW 253 GL</t>
        </is>
      </c>
      <c r="I216" s="102" t="inlineStr">
        <is>
          <t>2 302 000417</t>
        </is>
      </c>
      <c r="J216" s="117" t="inlineStr">
        <is>
          <t>120754</t>
        </is>
      </c>
      <c r="K216" s="100" t="n">
        <v>29.6</v>
      </c>
      <c r="L216" s="135" t="n">
        <v>29.64</v>
      </c>
      <c r="M216" s="20" t="n">
        <v>6.3</v>
      </c>
      <c r="N216" s="121" t="inlineStr">
        <is>
          <t>S1</t>
        </is>
      </c>
      <c r="O216" s="23" t="n">
        <v>605</v>
      </c>
      <c r="P216" s="20" t="n">
        <v>0</v>
      </c>
      <c r="Q216" s="23">
        <f>O216+P216</f>
        <v/>
      </c>
      <c r="R216" s="23">
        <f>Q216*L216</f>
        <v/>
      </c>
      <c r="S216" s="101" t="n">
        <v>17932.2</v>
      </c>
      <c r="T216" s="23">
        <f>IF(S216=0,R216,R216-S216)</f>
        <v/>
      </c>
      <c r="U216" s="20" t="inlineStr">
        <is>
          <t>2302000202 - 21/02/2023</t>
        </is>
      </c>
      <c r="V216" s="106" t="inlineStr">
        <is>
          <t>LCR 30 jours nets date de livraison</t>
        </is>
      </c>
      <c r="W216" s="107" t="inlineStr">
        <is>
          <t>DROMOISE</t>
        </is>
      </c>
      <c r="X216" s="25" t="n">
        <v>0</v>
      </c>
      <c r="Y216" s="26" t="n">
        <v>0</v>
      </c>
      <c r="Z216" s="25" t="n">
        <v>0</v>
      </c>
      <c r="AA216" s="27" t="n">
        <v>0</v>
      </c>
      <c r="AB216" s="27">
        <f>AA216-Z216</f>
        <v/>
      </c>
      <c r="AC216" s="28" t="n"/>
    </row>
    <row r="217" hidden="1" ht="15" customFormat="1" customHeight="1" s="29">
      <c r="A217" s="104" t="n">
        <v>44977</v>
      </c>
      <c r="B217" s="105" t="inlineStr">
        <is>
          <t xml:space="preserve">DROMOISE </t>
        </is>
      </c>
      <c r="C217" s="20" t="inlineStr">
        <is>
          <t>2BS050017</t>
        </is>
      </c>
      <c r="D217" s="109" t="inlineStr">
        <is>
          <t>DURABLE</t>
        </is>
      </c>
      <c r="E217" s="121" t="n">
        <v>2022</v>
      </c>
      <c r="F217" s="121" t="inlineStr">
        <is>
          <t xml:space="preserve">RENDU </t>
        </is>
      </c>
      <c r="G217" s="121" t="n">
        <v>22785</v>
      </c>
      <c r="H217" s="20" t="inlineStr">
        <is>
          <t>CW 253 GL</t>
        </is>
      </c>
      <c r="I217" s="102" t="inlineStr">
        <is>
          <t>2 302 000433</t>
        </is>
      </c>
      <c r="J217" s="117" t="inlineStr">
        <is>
          <t>120754</t>
        </is>
      </c>
      <c r="K217" s="100" t="n">
        <v>29.4</v>
      </c>
      <c r="L217" s="135" t="n">
        <v>29.4</v>
      </c>
      <c r="M217" s="20" t="n">
        <v>6.9</v>
      </c>
      <c r="N217" s="121" t="inlineStr">
        <is>
          <t>S1</t>
        </is>
      </c>
      <c r="O217" s="23" t="n">
        <v>605</v>
      </c>
      <c r="P217" s="20" t="n">
        <v>0</v>
      </c>
      <c r="Q217" s="23">
        <f>O217+P217</f>
        <v/>
      </c>
      <c r="R217" s="23">
        <f>Q217*L217</f>
        <v/>
      </c>
      <c r="S217" s="101" t="n">
        <v>17787</v>
      </c>
      <c r="T217" s="23">
        <f>IF(S217=0,R217,R217-S217)</f>
        <v/>
      </c>
      <c r="U217" s="20" t="inlineStr">
        <is>
          <t>2302000203 - 21/02/2023</t>
        </is>
      </c>
      <c r="V217" s="106" t="inlineStr">
        <is>
          <t>LCR 30 jours nets date de livraison</t>
        </is>
      </c>
      <c r="W217" s="107" t="inlineStr">
        <is>
          <t>DROMOISE</t>
        </is>
      </c>
      <c r="X217" s="25" t="n">
        <v>0</v>
      </c>
      <c r="Y217" s="26" t="n">
        <v>0</v>
      </c>
      <c r="Z217" s="25" t="n">
        <v>0</v>
      </c>
      <c r="AA217" s="27" t="n">
        <v>0</v>
      </c>
      <c r="AB217" s="27">
        <f>AA217-Z217</f>
        <v/>
      </c>
      <c r="AC217" s="28" t="n"/>
    </row>
    <row r="218" hidden="1" ht="15" customFormat="1" customHeight="1" s="29">
      <c r="A218" s="104" t="n">
        <v>44977</v>
      </c>
      <c r="B218" s="105" t="inlineStr">
        <is>
          <t xml:space="preserve">LIMAGRAIN </t>
        </is>
      </c>
      <c r="C218" s="20" t="inlineStr">
        <is>
          <t>2BS050005</t>
        </is>
      </c>
      <c r="D218" s="108" t="inlineStr">
        <is>
          <t>NON DURABLE</t>
        </is>
      </c>
      <c r="E218" s="121" t="n">
        <v>2022</v>
      </c>
      <c r="F218" s="121" t="inlineStr">
        <is>
          <t>DEPART ENNEZAT</t>
        </is>
      </c>
      <c r="G218" s="121" t="n">
        <v>22786</v>
      </c>
      <c r="H218" s="20" t="inlineStr">
        <is>
          <t>DX 919 RR</t>
        </is>
      </c>
      <c r="I218" s="102" t="inlineStr">
        <is>
          <t>162448</t>
        </is>
      </c>
      <c r="J218" s="117" t="inlineStr">
        <is>
          <t>121203/122209</t>
        </is>
      </c>
      <c r="K218" s="297" t="n">
        <v>28.94</v>
      </c>
      <c r="L218" s="135" t="n">
        <v>28.94</v>
      </c>
      <c r="M218" s="20" t="n">
        <v>6.2</v>
      </c>
      <c r="N218" s="121" t="inlineStr">
        <is>
          <t>S2</t>
        </is>
      </c>
      <c r="O218" s="23" t="n">
        <v>670</v>
      </c>
      <c r="P218" s="20" t="n">
        <v>0</v>
      </c>
      <c r="Q218" s="23">
        <f>O218+P218</f>
        <v/>
      </c>
      <c r="R218" s="23">
        <f>K218*O218+P218</f>
        <v/>
      </c>
      <c r="S218" s="101" t="n">
        <v>19389.8</v>
      </c>
      <c r="T218" s="23">
        <f>IF(S218=0,R218,R218-S218)</f>
        <v/>
      </c>
      <c r="U218" s="22" t="inlineStr">
        <is>
          <t>91017 - 21/02/2023</t>
        </is>
      </c>
      <c r="V218" s="106" t="inlineStr">
        <is>
          <t xml:space="preserve">VIREMENT 30 JOURS </t>
        </is>
      </c>
      <c r="W218" s="107" t="inlineStr">
        <is>
          <t>BRULAS</t>
        </is>
      </c>
      <c r="X218" s="25" t="n">
        <v>18</v>
      </c>
      <c r="Y218" s="26" t="n">
        <v>0</v>
      </c>
      <c r="Z218" s="25">
        <f>L218*X218</f>
        <v/>
      </c>
      <c r="AA218" s="27" t="n">
        <v>520.92</v>
      </c>
      <c r="AB218" s="27">
        <f>AA218-Z218</f>
        <v/>
      </c>
      <c r="AC218" s="28" t="inlineStr">
        <is>
          <t>2302-224 - 28/02/2023</t>
        </is>
      </c>
    </row>
    <row r="219" hidden="1" ht="15" customFormat="1" customHeight="1" s="29">
      <c r="A219" s="104" t="n">
        <v>44977</v>
      </c>
      <c r="B219" s="105" t="inlineStr">
        <is>
          <t>CHOLAT</t>
        </is>
      </c>
      <c r="C219" s="20" t="inlineStr">
        <is>
          <t>2BS030520</t>
        </is>
      </c>
      <c r="D219" s="109" t="inlineStr">
        <is>
          <t>DURABLE</t>
        </is>
      </c>
      <c r="E219" s="121" t="n">
        <v>2022</v>
      </c>
      <c r="F219" s="121" t="inlineStr">
        <is>
          <t xml:space="preserve">RENDU </t>
        </is>
      </c>
      <c r="G219" s="121" t="n">
        <v>22789</v>
      </c>
      <c r="H219" s="20" t="inlineStr">
        <is>
          <t>CM 043 PY</t>
        </is>
      </c>
      <c r="I219" s="102" t="inlineStr">
        <is>
          <t>13558</t>
        </is>
      </c>
      <c r="J219" s="117" t="inlineStr">
        <is>
          <t>2220713</t>
        </is>
      </c>
      <c r="K219" s="100" t="n">
        <v>27</v>
      </c>
      <c r="L219" s="135" t="n">
        <v>27</v>
      </c>
      <c r="M219" s="20" t="n">
        <v>5.6</v>
      </c>
      <c r="N219" s="121" t="inlineStr">
        <is>
          <t>S2</t>
        </is>
      </c>
      <c r="O219" s="23" t="n">
        <v>688.5</v>
      </c>
      <c r="P219" s="20" t="n">
        <v>0</v>
      </c>
      <c r="Q219" s="23">
        <f>O219+P219</f>
        <v/>
      </c>
      <c r="R219" s="23">
        <f>Q219*L219</f>
        <v/>
      </c>
      <c r="S219" s="101">
        <f>18238.5+351</f>
        <v/>
      </c>
      <c r="T219" s="23">
        <f>IF(S219=0,R219,R219-S219)</f>
        <v/>
      </c>
      <c r="U219" s="20" t="inlineStr">
        <is>
          <t>FCE-999-2023-229 - 28/02/2023 - 34425 €</t>
        </is>
      </c>
      <c r="V219" s="106" t="inlineStr">
        <is>
          <t xml:space="preserve">VIREMENT 30 JOURS </t>
        </is>
      </c>
      <c r="W219" s="107" t="inlineStr">
        <is>
          <t>ROLAND CHAZOT</t>
        </is>
      </c>
      <c r="X219" s="25" t="n">
        <v>0</v>
      </c>
      <c r="Y219" s="26" t="n">
        <v>0</v>
      </c>
      <c r="Z219" s="25" t="n">
        <v>0</v>
      </c>
      <c r="AA219" s="27" t="n">
        <v>0</v>
      </c>
      <c r="AB219" s="27">
        <f>AA219-Z219</f>
        <v/>
      </c>
      <c r="AC219" s="28" t="n"/>
    </row>
    <row r="220" hidden="1" ht="15" customFormat="1" customHeight="1" s="220">
      <c r="A220" s="208" t="n">
        <v>44977</v>
      </c>
      <c r="B220" s="209" t="inlineStr">
        <is>
          <t>CHOLAT</t>
        </is>
      </c>
      <c r="C220" s="22" t="inlineStr">
        <is>
          <t>2BS030520</t>
        </is>
      </c>
      <c r="D220" s="210" t="inlineStr">
        <is>
          <t>DURABLE</t>
        </is>
      </c>
      <c r="E220" s="147" t="n">
        <v>2022</v>
      </c>
      <c r="F220" s="147" t="inlineStr">
        <is>
          <t xml:space="preserve">RENDU </t>
        </is>
      </c>
      <c r="G220" s="147" t="n">
        <v>22789</v>
      </c>
      <c r="H220" s="22" t="inlineStr">
        <is>
          <t>CM 043 PY</t>
        </is>
      </c>
      <c r="I220" s="211" t="inlineStr">
        <is>
          <t>13558</t>
        </is>
      </c>
      <c r="J220" s="212" t="inlineStr">
        <is>
          <t>2220801</t>
        </is>
      </c>
      <c r="K220" s="295" t="n">
        <v>0.8</v>
      </c>
      <c r="L220" s="135" t="n">
        <v>0.76</v>
      </c>
      <c r="M220" s="22" t="n">
        <v>5.6</v>
      </c>
      <c r="N220" s="147" t="inlineStr">
        <is>
          <t>S2</t>
        </is>
      </c>
      <c r="O220" s="21" t="n">
        <v>692.25</v>
      </c>
      <c r="P220" s="22" t="n">
        <v>0</v>
      </c>
      <c r="Q220" s="21">
        <f>O220+P220</f>
        <v/>
      </c>
      <c r="R220" s="21">
        <f>Q220*L220</f>
        <v/>
      </c>
      <c r="S220" s="215" t="n">
        <v>371.54</v>
      </c>
      <c r="T220" s="21">
        <f>IF(S220=0,R220,R220-S220)</f>
        <v/>
      </c>
      <c r="U220" s="22" t="inlineStr">
        <is>
          <t>FCV-999-2023-237- 28/02/2023 - 19784.51 €</t>
        </is>
      </c>
      <c r="V220" s="216" t="inlineStr">
        <is>
          <t xml:space="preserve">VIREMENT 30 JOURS </t>
        </is>
      </c>
      <c r="W220" s="217" t="inlineStr">
        <is>
          <t>ROLAND CHAZOT</t>
        </is>
      </c>
      <c r="X220" s="218" t="n">
        <v>0</v>
      </c>
      <c r="Y220" s="219" t="n">
        <v>0</v>
      </c>
      <c r="Z220" s="218" t="n">
        <v>0</v>
      </c>
      <c r="AA220" s="114" t="n">
        <v>0</v>
      </c>
      <c r="AB220" s="114">
        <f>AA220-Z220</f>
        <v/>
      </c>
      <c r="AC220" s="9" t="n"/>
    </row>
    <row r="221" hidden="1" ht="15" customFormat="1" customHeight="1" s="29">
      <c r="A221" s="104" t="n">
        <v>44977</v>
      </c>
      <c r="B221" s="105" t="inlineStr">
        <is>
          <t xml:space="preserve">CEREVIA / OXYANE </t>
        </is>
      </c>
      <c r="C221" s="20" t="inlineStr">
        <is>
          <t>2BS030535</t>
        </is>
      </c>
      <c r="D221" s="108" t="inlineStr">
        <is>
          <t>NON DURABLE</t>
        </is>
      </c>
      <c r="E221" s="121" t="n">
        <v>2022</v>
      </c>
      <c r="F221" s="121" t="inlineStr">
        <is>
          <t>RENDU</t>
        </is>
      </c>
      <c r="G221" s="121" t="n">
        <v>22792</v>
      </c>
      <c r="H221" s="20" t="inlineStr">
        <is>
          <t>EV 712 QH</t>
        </is>
      </c>
      <c r="I221" s="102" t="inlineStr">
        <is>
          <t>EXP-76-3248</t>
        </is>
      </c>
      <c r="J221" s="117" t="inlineStr">
        <is>
          <t>2022101542</t>
        </is>
      </c>
      <c r="K221" s="100" t="n">
        <v>29.68</v>
      </c>
      <c r="L221" s="135" t="n">
        <v>29.6</v>
      </c>
      <c r="M221" s="20" t="n">
        <v>6.9</v>
      </c>
      <c r="N221" s="121" t="inlineStr">
        <is>
          <t>S3</t>
        </is>
      </c>
      <c r="O221" s="23" t="n">
        <v>654</v>
      </c>
      <c r="P221" s="20" t="n">
        <v>0</v>
      </c>
      <c r="Q221" s="23" t="n">
        <v>654</v>
      </c>
      <c r="R221" s="23">
        <f>Q221*L221</f>
        <v/>
      </c>
      <c r="S221" s="101" t="n">
        <v>19358.4</v>
      </c>
      <c r="T221" s="23">
        <f>IF(S221=0,R221,R221-S221)</f>
        <v/>
      </c>
      <c r="U221" s="20" t="inlineStr">
        <is>
          <t>483197 - 24/02/2023</t>
        </is>
      </c>
      <c r="V221" s="106" t="inlineStr">
        <is>
          <t>LCR 15 jours nets date de livraison</t>
        </is>
      </c>
      <c r="W221" s="107" t="inlineStr">
        <is>
          <t>TRAS</t>
        </is>
      </c>
      <c r="X221" s="25" t="n">
        <v>0</v>
      </c>
      <c r="Y221" s="26" t="n">
        <v>0</v>
      </c>
      <c r="Z221" s="25">
        <f>X221*L221</f>
        <v/>
      </c>
      <c r="AA221" s="27" t="n">
        <v>0</v>
      </c>
      <c r="AB221" s="27">
        <f>AA221-Z221</f>
        <v/>
      </c>
      <c r="AC221" s="28" t="n"/>
    </row>
    <row r="222" hidden="1" ht="15" customFormat="1" customHeight="1" s="29">
      <c r="A222" s="104" t="n">
        <v>44977</v>
      </c>
      <c r="B222" s="105" t="inlineStr">
        <is>
          <t>CHOLAT</t>
        </is>
      </c>
      <c r="C222" s="20" t="inlineStr">
        <is>
          <t>2BS030520</t>
        </is>
      </c>
      <c r="D222" s="109" t="inlineStr">
        <is>
          <t>DURABLE</t>
        </is>
      </c>
      <c r="E222" s="121" t="n">
        <v>2022</v>
      </c>
      <c r="F222" s="121" t="inlineStr">
        <is>
          <t xml:space="preserve">RENDU </t>
        </is>
      </c>
      <c r="G222" s="121" t="n">
        <v>22794</v>
      </c>
      <c r="H222" s="20" t="inlineStr">
        <is>
          <t>CM 043 PY</t>
        </is>
      </c>
      <c r="I222" s="102" t="inlineStr">
        <is>
          <t>13560</t>
        </is>
      </c>
      <c r="J222" s="117" t="inlineStr">
        <is>
          <t>120913</t>
        </is>
      </c>
      <c r="K222" s="23" t="n">
        <v>29.16</v>
      </c>
      <c r="L222" s="135" t="n">
        <v>29.14</v>
      </c>
      <c r="M222" s="20" t="n">
        <v>6.2</v>
      </c>
      <c r="N222" s="121" t="inlineStr">
        <is>
          <t>S2</t>
        </is>
      </c>
      <c r="O222" s="23" t="n">
        <v>670</v>
      </c>
      <c r="P222" s="20" t="n">
        <v>0</v>
      </c>
      <c r="Q222" s="23">
        <f>O222+P222</f>
        <v/>
      </c>
      <c r="R222" s="23">
        <f>Q222*L222</f>
        <v/>
      </c>
      <c r="S222" s="101">
        <f>19158.12+379.08</f>
        <v/>
      </c>
      <c r="T222" s="23">
        <f>IF(S222=0,R222,R222-S222)</f>
        <v/>
      </c>
      <c r="U222" s="20" t="inlineStr">
        <is>
          <t>FCE-999-2023-239 - 28/02/2023 - 46859.80€</t>
        </is>
      </c>
      <c r="V222" s="106" t="inlineStr">
        <is>
          <t xml:space="preserve">VIREMENT 30 JOURS </t>
        </is>
      </c>
      <c r="W222" s="107" t="inlineStr">
        <is>
          <t>ROLAND CHAZOT</t>
        </is>
      </c>
      <c r="X222" s="25" t="n">
        <v>0</v>
      </c>
      <c r="Y222" s="26" t="n">
        <v>0</v>
      </c>
      <c r="Z222" s="25" t="n">
        <v>0</v>
      </c>
      <c r="AA222" s="27" t="n">
        <v>0</v>
      </c>
      <c r="AB222" s="27">
        <f>AA222-Z222</f>
        <v/>
      </c>
      <c r="AC222" s="28" t="n"/>
    </row>
    <row r="223" hidden="1" ht="15" customFormat="1" customHeight="1" s="29">
      <c r="A223" s="104" t="n">
        <v>44978</v>
      </c>
      <c r="B223" s="105" t="inlineStr">
        <is>
          <t>CHOLAT</t>
        </is>
      </c>
      <c r="C223" s="20" t="inlineStr">
        <is>
          <t>2BS030520</t>
        </is>
      </c>
      <c r="D223" s="109" t="inlineStr">
        <is>
          <t>DURABLE</t>
        </is>
      </c>
      <c r="E223" s="121" t="n">
        <v>2022</v>
      </c>
      <c r="F223" s="121" t="inlineStr">
        <is>
          <t xml:space="preserve">RENDU </t>
        </is>
      </c>
      <c r="G223" s="121" t="n">
        <v>22798</v>
      </c>
      <c r="H223" s="20" t="inlineStr">
        <is>
          <t>CM 043 PY</t>
        </is>
      </c>
      <c r="I223" s="102" t="inlineStr">
        <is>
          <t>13561</t>
        </is>
      </c>
      <c r="J223" s="117" t="inlineStr">
        <is>
          <t>2220801</t>
        </is>
      </c>
      <c r="K223" s="21" t="n">
        <v>27.86</v>
      </c>
      <c r="L223" s="135" t="n">
        <v>27.82</v>
      </c>
      <c r="M223" s="20" t="n">
        <v>6.1</v>
      </c>
      <c r="N223" s="121" t="inlineStr">
        <is>
          <t>S2</t>
        </is>
      </c>
      <c r="O223" s="23" t="n">
        <v>692.25</v>
      </c>
      <c r="P223" s="20" t="n">
        <v>0</v>
      </c>
      <c r="Q223" s="23">
        <f>O223+P223</f>
        <v/>
      </c>
      <c r="R223" s="23">
        <f>Q223*L223</f>
        <v/>
      </c>
      <c r="S223" s="101" t="n">
        <v>19412.97</v>
      </c>
      <c r="T223" s="23">
        <f>IF(S223=0,R223,R223-S223)</f>
        <v/>
      </c>
      <c r="U223" s="22" t="inlineStr">
        <is>
          <t>FCV-999-2023-237- 28/02/2023 - 19784.51 €</t>
        </is>
      </c>
      <c r="V223" s="106" t="inlineStr">
        <is>
          <t xml:space="preserve">VIREMENT 30 JOURS </t>
        </is>
      </c>
      <c r="W223" s="107" t="inlineStr">
        <is>
          <t>ROLAND CHAZOT</t>
        </is>
      </c>
      <c r="X223" s="25" t="n">
        <v>0</v>
      </c>
      <c r="Y223" s="26" t="n">
        <v>0</v>
      </c>
      <c r="Z223" s="25" t="n">
        <v>0</v>
      </c>
      <c r="AA223" s="27" t="n">
        <v>0</v>
      </c>
      <c r="AB223" s="27">
        <f>AA223-Z223</f>
        <v/>
      </c>
      <c r="AC223" s="28" t="n"/>
    </row>
    <row r="224" hidden="1" ht="15" customFormat="1" customHeight="1" s="29">
      <c r="A224" s="104" t="n">
        <v>44978</v>
      </c>
      <c r="B224" s="105" t="inlineStr">
        <is>
          <t xml:space="preserve">DROMOISE </t>
        </is>
      </c>
      <c r="C224" s="20" t="inlineStr">
        <is>
          <t>2BS050017</t>
        </is>
      </c>
      <c r="D224" s="109" t="inlineStr">
        <is>
          <t>DURABLE</t>
        </is>
      </c>
      <c r="E224" s="121" t="n">
        <v>2022</v>
      </c>
      <c r="F224" s="121" t="inlineStr">
        <is>
          <t xml:space="preserve">RENDU </t>
        </is>
      </c>
      <c r="G224" s="121" t="n">
        <v>22799</v>
      </c>
      <c r="H224" s="20" t="inlineStr">
        <is>
          <t>CW 253 GL</t>
        </is>
      </c>
      <c r="I224" s="102" t="inlineStr">
        <is>
          <t>2 302 000453</t>
        </is>
      </c>
      <c r="J224" s="117" t="inlineStr">
        <is>
          <t>120754</t>
        </is>
      </c>
      <c r="K224" s="21" t="n">
        <v>29.3</v>
      </c>
      <c r="L224" s="135" t="n">
        <v>29.32</v>
      </c>
      <c r="M224" s="20" t="n">
        <v>6.3</v>
      </c>
      <c r="N224" s="121" t="inlineStr">
        <is>
          <t>S3</t>
        </is>
      </c>
      <c r="O224" s="21" t="n">
        <v>605</v>
      </c>
      <c r="P224" s="20" t="n">
        <v>0</v>
      </c>
      <c r="Q224" s="23">
        <f>O224+P224</f>
        <v/>
      </c>
      <c r="R224" s="23">
        <f>Q224*L224</f>
        <v/>
      </c>
      <c r="S224" s="101" t="n">
        <v>17738.6</v>
      </c>
      <c r="T224" s="23">
        <f>IF(S224=0,R224,R224-S224)</f>
        <v/>
      </c>
      <c r="U224" s="20" t="inlineStr">
        <is>
          <t>2302000232 - 23/02/2023</t>
        </is>
      </c>
      <c r="V224" s="106" t="inlineStr">
        <is>
          <t>LCR 30 jours nets date de livraison</t>
        </is>
      </c>
      <c r="W224" s="107" t="inlineStr">
        <is>
          <t>DROMOISE</t>
        </is>
      </c>
      <c r="X224" s="25" t="n">
        <v>0</v>
      </c>
      <c r="Y224" s="26" t="n">
        <v>0</v>
      </c>
      <c r="Z224" s="25" t="n">
        <v>0</v>
      </c>
      <c r="AA224" s="27" t="n">
        <v>0</v>
      </c>
      <c r="AB224" s="27">
        <f>AA224-Z224</f>
        <v/>
      </c>
      <c r="AC224" s="28" t="n"/>
    </row>
    <row r="225" hidden="1" ht="15" customFormat="1" customHeight="1" s="29">
      <c r="A225" s="104" t="n">
        <v>44978</v>
      </c>
      <c r="B225" s="105" t="inlineStr">
        <is>
          <t xml:space="preserve">LIMAGRAIN </t>
        </is>
      </c>
      <c r="C225" s="20" t="inlineStr">
        <is>
          <t>2BS050005</t>
        </is>
      </c>
      <c r="D225" s="108" t="inlineStr">
        <is>
          <t>NON DURABLE</t>
        </is>
      </c>
      <c r="E225" s="121" t="n">
        <v>2022</v>
      </c>
      <c r="F225" s="121" t="inlineStr">
        <is>
          <t>DEPART ENNEZAT</t>
        </is>
      </c>
      <c r="G225" s="121" t="n">
        <v>22800</v>
      </c>
      <c r="H225" s="20" t="inlineStr">
        <is>
          <t>GL 897 DQ</t>
        </is>
      </c>
      <c r="I225" s="102" t="inlineStr">
        <is>
          <t>162536</t>
        </is>
      </c>
      <c r="J225" s="117" t="inlineStr">
        <is>
          <t>121203/122209</t>
        </is>
      </c>
      <c r="K225" s="298" t="n">
        <v>28.82</v>
      </c>
      <c r="L225" s="135" t="n">
        <v>28.82</v>
      </c>
      <c r="M225" s="20" t="n">
        <v>5.6</v>
      </c>
      <c r="N225" s="121" t="inlineStr">
        <is>
          <t>S3</t>
        </is>
      </c>
      <c r="O225" s="23" t="n">
        <v>670</v>
      </c>
      <c r="P225" s="20" t="n">
        <v>0</v>
      </c>
      <c r="Q225" s="23">
        <f>O225+P225</f>
        <v/>
      </c>
      <c r="R225" s="23">
        <f>K225*O225+P225</f>
        <v/>
      </c>
      <c r="S225" s="101" t="n">
        <v>19309.4</v>
      </c>
      <c r="T225" s="23">
        <f>IF(S225=0,R225,R225-S225)</f>
        <v/>
      </c>
      <c r="U225" s="22" t="inlineStr">
        <is>
          <t>91053 - 22/02/2023</t>
        </is>
      </c>
      <c r="V225" s="106" t="inlineStr">
        <is>
          <t xml:space="preserve">VIREMENT 30 JOURS </t>
        </is>
      </c>
      <c r="W225" s="107" t="inlineStr">
        <is>
          <t>BRULAS</t>
        </is>
      </c>
      <c r="X225" s="25" t="n">
        <v>18</v>
      </c>
      <c r="Y225" s="26" t="n">
        <v>0</v>
      </c>
      <c r="Z225" s="25">
        <f>L225*X225</f>
        <v/>
      </c>
      <c r="AA225" s="27" t="n">
        <v>518.76</v>
      </c>
      <c r="AB225" s="27">
        <f>AA225-Z225</f>
        <v/>
      </c>
      <c r="AC225" s="28" t="inlineStr">
        <is>
          <t>2302-224 - 28/02/2023</t>
        </is>
      </c>
    </row>
    <row r="226" hidden="1" ht="15" customFormat="1" customHeight="1" s="29">
      <c r="A226" s="104" t="n">
        <v>44978</v>
      </c>
      <c r="B226" s="105" t="inlineStr">
        <is>
          <t xml:space="preserve">DROMOISE </t>
        </is>
      </c>
      <c r="C226" s="20" t="inlineStr">
        <is>
          <t>2BS050017</t>
        </is>
      </c>
      <c r="D226" s="109" t="inlineStr">
        <is>
          <t>DURABLE</t>
        </is>
      </c>
      <c r="E226" s="121" t="n">
        <v>2022</v>
      </c>
      <c r="F226" s="121" t="inlineStr">
        <is>
          <t xml:space="preserve">RENDU </t>
        </is>
      </c>
      <c r="G226" s="121" t="n">
        <v>22801</v>
      </c>
      <c r="H226" s="20" t="inlineStr">
        <is>
          <t>CW 253 GL</t>
        </is>
      </c>
      <c r="I226" s="102" t="inlineStr">
        <is>
          <t>2 302 000461</t>
        </is>
      </c>
      <c r="J226" s="117" t="inlineStr">
        <is>
          <t>120754</t>
        </is>
      </c>
      <c r="K226" s="21" t="n">
        <v>29.1</v>
      </c>
      <c r="L226" s="135" t="n">
        <v>29.08</v>
      </c>
      <c r="M226" s="20" t="n">
        <v>6.7</v>
      </c>
      <c r="N226" s="121" t="inlineStr">
        <is>
          <t>S3</t>
        </is>
      </c>
      <c r="O226" s="23" t="n">
        <v>605</v>
      </c>
      <c r="P226" s="20" t="n">
        <v>0</v>
      </c>
      <c r="Q226" s="23">
        <f>O226+P226</f>
        <v/>
      </c>
      <c r="R226" s="23">
        <f>Q226*L226</f>
        <v/>
      </c>
      <c r="S226" s="101" t="n">
        <v>17593.4</v>
      </c>
      <c r="T226" s="23">
        <f>IF(S226=0,R226,R226-S226)</f>
        <v/>
      </c>
      <c r="U226" s="20" t="inlineStr">
        <is>
          <t>2302000233 - 23/02/2023</t>
        </is>
      </c>
      <c r="V226" s="106" t="inlineStr">
        <is>
          <t>LCR 30 jours nets date de livraison</t>
        </is>
      </c>
      <c r="W226" s="107" t="inlineStr">
        <is>
          <t>DROMOISE</t>
        </is>
      </c>
      <c r="X226" s="25" t="n">
        <v>0</v>
      </c>
      <c r="Y226" s="26" t="n">
        <v>0</v>
      </c>
      <c r="Z226" s="25" t="n">
        <v>0</v>
      </c>
      <c r="AA226" s="27" t="n">
        <v>0</v>
      </c>
      <c r="AB226" s="27">
        <f>AA226-Z226</f>
        <v/>
      </c>
      <c r="AC226" s="28" t="n"/>
    </row>
    <row r="227" hidden="1" ht="15" customFormat="1" customHeight="1" s="29">
      <c r="A227" s="104" t="n">
        <v>44978</v>
      </c>
      <c r="B227" s="105" t="inlineStr">
        <is>
          <t>CHOLAT</t>
        </is>
      </c>
      <c r="C227" s="20" t="inlineStr">
        <is>
          <t>2BS030520</t>
        </is>
      </c>
      <c r="D227" s="109" t="inlineStr">
        <is>
          <t>DURABLE</t>
        </is>
      </c>
      <c r="E227" s="121" t="n">
        <v>2022</v>
      </c>
      <c r="F227" s="121" t="inlineStr">
        <is>
          <t xml:space="preserve">RENDU </t>
        </is>
      </c>
      <c r="G227" s="121" t="n">
        <v>22803</v>
      </c>
      <c r="H227" s="20" t="inlineStr">
        <is>
          <t>CM 043 PY</t>
        </is>
      </c>
      <c r="I227" s="102" t="inlineStr">
        <is>
          <t>13562</t>
        </is>
      </c>
      <c r="J227" s="117" t="inlineStr">
        <is>
          <t>120913</t>
        </is>
      </c>
      <c r="K227" s="21" t="n">
        <v>29.54</v>
      </c>
      <c r="L227" s="135" t="n">
        <v>29.52</v>
      </c>
      <c r="M227" s="20" t="n">
        <v>6.3</v>
      </c>
      <c r="N227" s="121" t="inlineStr">
        <is>
          <t>S3</t>
        </is>
      </c>
      <c r="O227" s="21" t="n">
        <v>670</v>
      </c>
      <c r="P227" s="20" t="n">
        <v>0</v>
      </c>
      <c r="Q227" s="23">
        <f>O227+P227</f>
        <v/>
      </c>
      <c r="R227" s="23">
        <f>Q227*L227</f>
        <v/>
      </c>
      <c r="S227" s="101">
        <f>19381.5+383.5</f>
        <v/>
      </c>
      <c r="T227" s="23">
        <f>IF(S227=0,R227,R227-S227)</f>
        <v/>
      </c>
      <c r="U227" s="20" t="inlineStr">
        <is>
          <t>FCE-999-2023-239 - 28/02/2023 - 46859.80€</t>
        </is>
      </c>
      <c r="V227" s="106" t="inlineStr">
        <is>
          <t xml:space="preserve">VIREMENT 30 JOURS </t>
        </is>
      </c>
      <c r="W227" s="107" t="inlineStr">
        <is>
          <t>ROLAND CHAZOT</t>
        </is>
      </c>
      <c r="X227" s="25" t="n">
        <v>0</v>
      </c>
      <c r="Y227" s="26" t="n">
        <v>0</v>
      </c>
      <c r="Z227" s="25" t="n">
        <v>0</v>
      </c>
      <c r="AA227" s="27" t="n">
        <v>0</v>
      </c>
      <c r="AB227" s="27">
        <f>AA227-Z227</f>
        <v/>
      </c>
      <c r="AC227" s="28" t="n"/>
    </row>
    <row r="228" hidden="1" ht="15" customFormat="1" customHeight="1" s="29">
      <c r="A228" s="104" t="n">
        <v>44978</v>
      </c>
      <c r="B228" s="105" t="inlineStr">
        <is>
          <t xml:space="preserve">CEREVIA / OXYANE </t>
        </is>
      </c>
      <c r="C228" s="20" t="inlineStr">
        <is>
          <t>2BS030535</t>
        </is>
      </c>
      <c r="D228" s="108" t="inlineStr">
        <is>
          <t>NON DURABLE</t>
        </is>
      </c>
      <c r="E228" s="121" t="n">
        <v>2022</v>
      </c>
      <c r="F228" s="121" t="inlineStr">
        <is>
          <t>RENDU</t>
        </is>
      </c>
      <c r="G228" s="121" t="n">
        <v>22804</v>
      </c>
      <c r="H228" s="20" t="inlineStr">
        <is>
          <t>CK 648 LK</t>
        </is>
      </c>
      <c r="I228" s="102" t="inlineStr">
        <is>
          <t>EXP-76-3269</t>
        </is>
      </c>
      <c r="J228" s="117" t="inlineStr">
        <is>
          <t>2022101542</t>
        </is>
      </c>
      <c r="K228" s="23" t="n">
        <v>29.34</v>
      </c>
      <c r="L228" s="135" t="n">
        <v>29.3</v>
      </c>
      <c r="M228" s="20" t="n">
        <v>7.3</v>
      </c>
      <c r="N228" s="121" t="inlineStr">
        <is>
          <t>S2</t>
        </is>
      </c>
      <c r="O228" s="23" t="n">
        <v>654</v>
      </c>
      <c r="P228" s="20" t="n">
        <v>0</v>
      </c>
      <c r="Q228" s="23" t="n">
        <v>654</v>
      </c>
      <c r="R228" s="23">
        <f>Q228*L228</f>
        <v/>
      </c>
      <c r="S228" s="101" t="n">
        <v>19162.2</v>
      </c>
      <c r="T228" s="23">
        <f>IF(S228=0,R228,R228-S228)</f>
        <v/>
      </c>
      <c r="U228" s="20" t="inlineStr">
        <is>
          <t>483197 - 24/02/2023</t>
        </is>
      </c>
      <c r="V228" s="106" t="inlineStr">
        <is>
          <t>LCR 15 jours nets date de livraison</t>
        </is>
      </c>
      <c r="W228" s="107" t="inlineStr">
        <is>
          <t>CERETRANS</t>
        </is>
      </c>
      <c r="X228" s="25" t="n">
        <v>0</v>
      </c>
      <c r="Y228" s="26" t="n">
        <v>0</v>
      </c>
      <c r="Z228" s="25">
        <f>X228*L228</f>
        <v/>
      </c>
      <c r="AA228" s="27" t="n">
        <v>0</v>
      </c>
      <c r="AB228" s="27">
        <f>AA228-Z228</f>
        <v/>
      </c>
      <c r="AC228" s="28" t="n"/>
    </row>
    <row r="229" ht="15" customFormat="1" customHeight="1" s="29">
      <c r="A229" s="104" t="n">
        <v>44978</v>
      </c>
      <c r="B229" s="105" t="inlineStr">
        <is>
          <t xml:space="preserve">BERNARD </t>
        </is>
      </c>
      <c r="C229" s="20" t="inlineStr">
        <is>
          <t>2BS020148</t>
        </is>
      </c>
      <c r="D229" s="108" t="inlineStr">
        <is>
          <t>NON DURABLE</t>
        </is>
      </c>
      <c r="E229" s="121" t="n">
        <v>2022</v>
      </c>
      <c r="F229" s="121" t="inlineStr">
        <is>
          <t xml:space="preserve">RENDU </t>
        </is>
      </c>
      <c r="G229" s="121" t="n">
        <v>22805</v>
      </c>
      <c r="H229" s="20" t="inlineStr">
        <is>
          <t>CR 995 HL</t>
        </is>
      </c>
      <c r="I229" s="102" t="inlineStr">
        <is>
          <t>MCV0294638</t>
        </is>
      </c>
      <c r="J229" s="117" t="inlineStr">
        <is>
          <t>121008-1</t>
        </is>
      </c>
      <c r="K229" s="21" t="n">
        <v>29.8</v>
      </c>
      <c r="L229" s="135" t="n">
        <v>29.76</v>
      </c>
      <c r="M229" s="20" t="n">
        <v>5.1</v>
      </c>
      <c r="N229" s="121" t="inlineStr">
        <is>
          <t>S2</t>
        </is>
      </c>
      <c r="O229" s="23" t="n">
        <v>653</v>
      </c>
      <c r="P229" s="20" t="n">
        <v>0</v>
      </c>
      <c r="Q229" s="23">
        <f>O229+P229</f>
        <v/>
      </c>
      <c r="R229" s="23">
        <f>Q229*L229</f>
        <v/>
      </c>
      <c r="S229" s="101" t="n">
        <v>19433.28</v>
      </c>
      <c r="T229" s="23">
        <f>IF(S229=0,R229,R229-S229)</f>
        <v/>
      </c>
      <c r="U229" s="20" t="inlineStr">
        <is>
          <t>FVV01253697 - 22/02/2023</t>
        </is>
      </c>
      <c r="V229" s="106" t="inlineStr">
        <is>
          <t xml:space="preserve">VIREMENT 30 JOURS </t>
        </is>
      </c>
      <c r="W229" s="107" t="inlineStr">
        <is>
          <t>RLC TRANSPORTS</t>
        </is>
      </c>
      <c r="X229" s="25" t="n">
        <v>0</v>
      </c>
      <c r="Y229" s="26" t="n">
        <v>0</v>
      </c>
      <c r="Z229" s="25" t="n">
        <v>0</v>
      </c>
      <c r="AA229" s="27" t="n">
        <v>0</v>
      </c>
      <c r="AB229" s="27">
        <f>Z229-AA229</f>
        <v/>
      </c>
      <c r="AC229" s="28" t="n"/>
    </row>
    <row r="230" hidden="1" ht="15" customFormat="1" customHeight="1" s="29">
      <c r="A230" s="104" t="n">
        <v>44978</v>
      </c>
      <c r="B230" s="105" t="inlineStr">
        <is>
          <t xml:space="preserve">CEREVIA / OXYANE </t>
        </is>
      </c>
      <c r="C230" s="20" t="inlineStr">
        <is>
          <t>2BS030535</t>
        </is>
      </c>
      <c r="D230" s="108" t="inlineStr">
        <is>
          <t>NON DURABLE</t>
        </is>
      </c>
      <c r="E230" s="121" t="n">
        <v>2022</v>
      </c>
      <c r="F230" s="121" t="inlineStr">
        <is>
          <t>RENDU</t>
        </is>
      </c>
      <c r="G230" s="121" t="n">
        <v>22807</v>
      </c>
      <c r="H230" s="20" t="inlineStr">
        <is>
          <t>EN 625 JL</t>
        </is>
      </c>
      <c r="I230" s="102" t="inlineStr">
        <is>
          <t>EXP-76-3271</t>
        </is>
      </c>
      <c r="J230" s="117" t="inlineStr">
        <is>
          <t>2022101542</t>
        </is>
      </c>
      <c r="K230" s="21" t="n">
        <v>30.02</v>
      </c>
      <c r="L230" s="135" t="n">
        <v>29.96</v>
      </c>
      <c r="M230" s="20" t="n">
        <v>7.3</v>
      </c>
      <c r="N230" s="121" t="inlineStr">
        <is>
          <t>S1</t>
        </is>
      </c>
      <c r="O230" s="21" t="n">
        <v>654</v>
      </c>
      <c r="P230" s="20" t="n">
        <v>0</v>
      </c>
      <c r="Q230" s="23" t="n">
        <v>654</v>
      </c>
      <c r="R230" s="23">
        <f>Q230*L230</f>
        <v/>
      </c>
      <c r="S230" s="101" t="n">
        <v>19593.84</v>
      </c>
      <c r="T230" s="23">
        <f>IF(S230=0,R230,R230-S230)</f>
        <v/>
      </c>
      <c r="U230" s="20" t="inlineStr">
        <is>
          <t>483197 - 24/02/2023</t>
        </is>
      </c>
      <c r="V230" s="106" t="inlineStr">
        <is>
          <t>LCR 15 jours nets date de livraison</t>
        </is>
      </c>
      <c r="W230" s="107" t="inlineStr">
        <is>
          <t>TRAS</t>
        </is>
      </c>
      <c r="X230" s="25" t="n">
        <v>0</v>
      </c>
      <c r="Y230" s="26" t="n">
        <v>0</v>
      </c>
      <c r="Z230" s="25">
        <f>X230*L230</f>
        <v/>
      </c>
      <c r="AA230" s="27" t="n">
        <v>0</v>
      </c>
      <c r="AB230" s="27">
        <f>AA230-Z230</f>
        <v/>
      </c>
      <c r="AC230" s="28" t="n"/>
    </row>
    <row r="231" hidden="1" ht="15" customFormat="1" customHeight="1" s="29">
      <c r="A231" s="104" t="n">
        <v>44978</v>
      </c>
      <c r="B231" s="105" t="inlineStr">
        <is>
          <t xml:space="preserve">CEREVIA / OXYANE </t>
        </is>
      </c>
      <c r="C231" s="20" t="inlineStr">
        <is>
          <t>2BS030535</t>
        </is>
      </c>
      <c r="D231" s="108" t="inlineStr">
        <is>
          <t>NON DURABLE</t>
        </is>
      </c>
      <c r="E231" s="121" t="n">
        <v>2022</v>
      </c>
      <c r="F231" s="121" t="inlineStr">
        <is>
          <t>RENDU</t>
        </is>
      </c>
      <c r="G231" s="121" t="n">
        <v>22810</v>
      </c>
      <c r="H231" s="20" t="inlineStr">
        <is>
          <t>AV 102 PA</t>
        </is>
      </c>
      <c r="I231" s="102" t="inlineStr">
        <is>
          <t>EXP-76-3272</t>
        </is>
      </c>
      <c r="J231" s="117" t="inlineStr">
        <is>
          <t>2022101542</t>
        </is>
      </c>
      <c r="K231" s="23" t="n">
        <v>28.5</v>
      </c>
      <c r="L231" s="135" t="n">
        <v>28.42</v>
      </c>
      <c r="M231" s="20" t="n">
        <v>7.3</v>
      </c>
      <c r="N231" s="121" t="inlineStr">
        <is>
          <t>S1</t>
        </is>
      </c>
      <c r="O231" s="23" t="n">
        <v>654</v>
      </c>
      <c r="P231" s="20" t="n">
        <v>0</v>
      </c>
      <c r="Q231" s="23" t="n">
        <v>654</v>
      </c>
      <c r="R231" s="23">
        <f>Q231*L231</f>
        <v/>
      </c>
      <c r="S231" s="101" t="n">
        <v>18586.68</v>
      </c>
      <c r="T231" s="23">
        <f>IF(S231=0,R231,R231-S231)</f>
        <v/>
      </c>
      <c r="U231" s="20" t="inlineStr">
        <is>
          <t>483197 - 24/02/2023</t>
        </is>
      </c>
      <c r="V231" s="106" t="inlineStr">
        <is>
          <t>LCR 15 jours nets date de livraison</t>
        </is>
      </c>
      <c r="W231" s="107" t="inlineStr">
        <is>
          <t>CERETRANS</t>
        </is>
      </c>
      <c r="X231" s="25" t="n">
        <v>0</v>
      </c>
      <c r="Y231" s="26" t="n">
        <v>0</v>
      </c>
      <c r="Z231" s="25">
        <f>X231*L231</f>
        <v/>
      </c>
      <c r="AA231" s="27" t="n">
        <v>0</v>
      </c>
      <c r="AB231" s="27">
        <f>AA231-Z231</f>
        <v/>
      </c>
      <c r="AC231" s="28" t="n"/>
    </row>
    <row r="232" ht="15" customFormat="1" customHeight="1" s="29">
      <c r="A232" s="104" t="n">
        <v>44978</v>
      </c>
      <c r="B232" s="105" t="inlineStr">
        <is>
          <t xml:space="preserve">BERNARD </t>
        </is>
      </c>
      <c r="C232" s="20" t="inlineStr">
        <is>
          <t>2BS020148</t>
        </is>
      </c>
      <c r="D232" s="108" t="inlineStr">
        <is>
          <t>NON DURABLE</t>
        </is>
      </c>
      <c r="E232" s="121" t="n">
        <v>2022</v>
      </c>
      <c r="F232" s="121" t="inlineStr">
        <is>
          <t xml:space="preserve">RENDU </t>
        </is>
      </c>
      <c r="G232" s="121" t="n">
        <v>22812</v>
      </c>
      <c r="H232" s="20" t="inlineStr">
        <is>
          <t>CR 995 HL</t>
        </is>
      </c>
      <c r="I232" s="102" t="inlineStr">
        <is>
          <t>MCV0294672</t>
        </is>
      </c>
      <c r="J232" s="117" t="inlineStr">
        <is>
          <t>121345</t>
        </is>
      </c>
      <c r="K232" s="21" t="n">
        <v>28.9</v>
      </c>
      <c r="L232" s="135" t="n">
        <v>28.84</v>
      </c>
      <c r="M232" s="20" t="n">
        <v>5.2</v>
      </c>
      <c r="N232" s="121" t="inlineStr">
        <is>
          <t>S1</t>
        </is>
      </c>
      <c r="O232" s="23" t="n">
        <v>619</v>
      </c>
      <c r="P232" s="20" t="n">
        <v>0</v>
      </c>
      <c r="Q232" s="23">
        <f>O232+P232</f>
        <v/>
      </c>
      <c r="R232" s="23">
        <f>Q232*L232</f>
        <v/>
      </c>
      <c r="S232" s="101" t="n">
        <v>17851.96</v>
      </c>
      <c r="T232" s="23">
        <f>IF(S232=0,R232,R232-S232)</f>
        <v/>
      </c>
      <c r="U232" s="20" t="inlineStr">
        <is>
          <t>FVV01253698 - 22/02/2023</t>
        </is>
      </c>
      <c r="V232" s="106" t="inlineStr">
        <is>
          <t xml:space="preserve">VIREMENT 30 JOURS </t>
        </is>
      </c>
      <c r="W232" s="107" t="inlineStr">
        <is>
          <t>RLC TRANSPORTS</t>
        </is>
      </c>
      <c r="X232" s="25" t="n">
        <v>0</v>
      </c>
      <c r="Y232" s="26" t="n">
        <v>0</v>
      </c>
      <c r="Z232" s="25" t="n">
        <v>0</v>
      </c>
      <c r="AA232" s="27" t="n">
        <v>0</v>
      </c>
      <c r="AB232" s="27">
        <f>Z232-AA232</f>
        <v/>
      </c>
      <c r="AC232" s="28" t="n"/>
    </row>
    <row r="233" hidden="1" ht="15" customFormat="1" customHeight="1" s="29">
      <c r="A233" s="104" t="n">
        <v>44979</v>
      </c>
      <c r="B233" s="105" t="inlineStr">
        <is>
          <t xml:space="preserve">CEREVIA / OXYANE </t>
        </is>
      </c>
      <c r="C233" s="20" t="inlineStr">
        <is>
          <t>2BS030535</t>
        </is>
      </c>
      <c r="D233" s="108" t="inlineStr">
        <is>
          <t>NON DURABLE</t>
        </is>
      </c>
      <c r="E233" s="121" t="n">
        <v>2022</v>
      </c>
      <c r="F233" s="121" t="inlineStr">
        <is>
          <t>RENDU</t>
        </is>
      </c>
      <c r="G233" s="121" t="n">
        <v>22814</v>
      </c>
      <c r="H233" s="20" t="inlineStr">
        <is>
          <t>FG 322 AZ</t>
        </is>
      </c>
      <c r="I233" s="102" t="inlineStr">
        <is>
          <t>EXP-76-3274</t>
        </is>
      </c>
      <c r="J233" s="117" t="inlineStr">
        <is>
          <t>2022101542</t>
        </is>
      </c>
      <c r="K233" s="21" t="n">
        <v>28.58</v>
      </c>
      <c r="L233" s="135" t="n">
        <v>28.52</v>
      </c>
      <c r="M233" s="20" t="n">
        <v>7.1</v>
      </c>
      <c r="N233" s="121" t="inlineStr">
        <is>
          <t>S3</t>
        </is>
      </c>
      <c r="O233" s="21" t="n">
        <v>654</v>
      </c>
      <c r="P233" s="20" t="n">
        <v>0</v>
      </c>
      <c r="Q233" s="23" t="n">
        <v>654</v>
      </c>
      <c r="R233" s="23">
        <f>Q233*L233</f>
        <v/>
      </c>
      <c r="S233" s="101" t="n">
        <v>18652.08</v>
      </c>
      <c r="T233" s="23">
        <f>IF(S233=0,R233,R233-S233)</f>
        <v/>
      </c>
      <c r="U233" s="20" t="inlineStr">
        <is>
          <t>483197 - 24/02/2023</t>
        </is>
      </c>
      <c r="V233" s="106" t="inlineStr">
        <is>
          <t>LCR 15 jours nets date de livraison</t>
        </is>
      </c>
      <c r="W233" s="107" t="inlineStr">
        <is>
          <t>TRANSAL</t>
        </is>
      </c>
      <c r="X233" s="25" t="n">
        <v>0</v>
      </c>
      <c r="Y233" s="26" t="n">
        <v>0</v>
      </c>
      <c r="Z233" s="25">
        <f>X233*L233</f>
        <v/>
      </c>
      <c r="AA233" s="27" t="n">
        <v>0</v>
      </c>
      <c r="AB233" s="27">
        <f>AA233-Z233</f>
        <v/>
      </c>
      <c r="AC233" s="28" t="n"/>
    </row>
    <row r="234" hidden="1" ht="15" customFormat="1" customHeight="1" s="29">
      <c r="A234" s="104" t="n">
        <v>44979</v>
      </c>
      <c r="B234" s="105" t="inlineStr">
        <is>
          <t xml:space="preserve">LIMAGRAIN </t>
        </is>
      </c>
      <c r="C234" s="20" t="inlineStr">
        <is>
          <t>2BS050005</t>
        </is>
      </c>
      <c r="D234" s="108" t="inlineStr">
        <is>
          <t>NON DURABLE</t>
        </is>
      </c>
      <c r="E234" s="121" t="n">
        <v>2022</v>
      </c>
      <c r="F234" s="121" t="inlineStr">
        <is>
          <t>DEPART ENNEZAT</t>
        </is>
      </c>
      <c r="G234" s="121" t="n">
        <v>22816</v>
      </c>
      <c r="H234" s="20" t="inlineStr">
        <is>
          <t>ED 166 WD</t>
        </is>
      </c>
      <c r="I234" s="102" t="inlineStr">
        <is>
          <t>162583</t>
        </is>
      </c>
      <c r="J234" s="117" t="inlineStr">
        <is>
          <t>121203/122209</t>
        </is>
      </c>
      <c r="K234" s="298" t="n">
        <v>30.2</v>
      </c>
      <c r="L234" s="135" t="n">
        <v>30.22</v>
      </c>
      <c r="M234" s="20" t="n">
        <v>5.9</v>
      </c>
      <c r="N234" s="121" t="inlineStr">
        <is>
          <t>S3</t>
        </is>
      </c>
      <c r="O234" s="23" t="n">
        <v>670</v>
      </c>
      <c r="P234" s="20" t="n">
        <v>0</v>
      </c>
      <c r="Q234" s="23">
        <f>O234+P234</f>
        <v/>
      </c>
      <c r="R234" s="23">
        <f>K234*O234+P234</f>
        <v/>
      </c>
      <c r="S234" s="101" t="n">
        <v>20234</v>
      </c>
      <c r="T234" s="23">
        <f>IF(S234=0,R234,R234-S234)</f>
        <v/>
      </c>
      <c r="U234" s="22" t="inlineStr">
        <is>
          <t>91099 - 24/02/2023</t>
        </is>
      </c>
      <c r="V234" s="106" t="inlineStr">
        <is>
          <t xml:space="preserve">VIREMENT 30 JOURS </t>
        </is>
      </c>
      <c r="W234" s="107" t="inlineStr">
        <is>
          <t>BRULAS</t>
        </is>
      </c>
      <c r="X234" s="25" t="n">
        <v>18</v>
      </c>
      <c r="Y234" s="26" t="n">
        <v>0</v>
      </c>
      <c r="Z234" s="25">
        <f>L234*X234</f>
        <v/>
      </c>
      <c r="AA234" s="27" t="n">
        <v>543.96</v>
      </c>
      <c r="AB234" s="27">
        <f>AA234-Z234</f>
        <v/>
      </c>
      <c r="AC234" s="28" t="inlineStr">
        <is>
          <t>2302-224 - 28/02/2023</t>
        </is>
      </c>
    </row>
    <row r="235" hidden="1" ht="15" customFormat="1" customHeight="1" s="29">
      <c r="A235" s="104" t="n">
        <v>44979</v>
      </c>
      <c r="B235" s="105" t="inlineStr">
        <is>
          <t>DESCREAUX</t>
        </is>
      </c>
      <c r="C235" s="20" t="inlineStr">
        <is>
          <t>SANS</t>
        </is>
      </c>
      <c r="D235" s="108" t="inlineStr">
        <is>
          <t>NON DURABLE</t>
        </is>
      </c>
      <c r="E235" s="121" t="n">
        <v>2022</v>
      </c>
      <c r="F235" s="121" t="inlineStr">
        <is>
          <t>RENDU</t>
        </is>
      </c>
      <c r="G235" s="121" t="n">
        <v>22819</v>
      </c>
      <c r="H235" s="20" t="inlineStr">
        <is>
          <t>DG 291 TF</t>
        </is>
      </c>
      <c r="I235" s="102" t="inlineStr">
        <is>
          <t>BLC05006672</t>
        </is>
      </c>
      <c r="J235" s="117" t="inlineStr">
        <is>
          <t>220905B</t>
        </is>
      </c>
      <c r="K235" s="21" t="n">
        <v>28.22</v>
      </c>
      <c r="L235" s="135" t="n">
        <v>28.22</v>
      </c>
      <c r="M235" s="20" t="n">
        <v>7.3</v>
      </c>
      <c r="N235" s="121" t="inlineStr">
        <is>
          <t>S2</t>
        </is>
      </c>
      <c r="O235" s="23" t="n">
        <v>629</v>
      </c>
      <c r="P235" s="20" t="n">
        <v>0</v>
      </c>
      <c r="Q235" s="23">
        <f>O235+P235</f>
        <v/>
      </c>
      <c r="R235" s="23">
        <f>K235*O235+P235</f>
        <v/>
      </c>
      <c r="S235" s="101" t="n">
        <v>17750.38</v>
      </c>
      <c r="T235" s="23">
        <f>IF(S235=0,R235,R235-S235)</f>
        <v/>
      </c>
      <c r="U235" s="20" t="inlineStr">
        <is>
          <t>FC01006254 - 28/02/2023 - 52 986.96</t>
        </is>
      </c>
      <c r="V235" s="106" t="inlineStr">
        <is>
          <t xml:space="preserve">VIREMENT 30 JOURS </t>
        </is>
      </c>
      <c r="W235" s="107" t="inlineStr">
        <is>
          <t>VTB</t>
        </is>
      </c>
      <c r="X235" s="25" t="n">
        <v>0</v>
      </c>
      <c r="Y235" s="26" t="n">
        <v>0</v>
      </c>
      <c r="Z235" s="25">
        <f>L235*X235</f>
        <v/>
      </c>
      <c r="AA235" s="27" t="n">
        <v>0</v>
      </c>
      <c r="AB235" s="27">
        <f>AA235-Z235</f>
        <v/>
      </c>
      <c r="AC235" s="28" t="n"/>
    </row>
    <row r="236" hidden="1" ht="15" customFormat="1" customHeight="1" s="29">
      <c r="A236" s="104" t="n">
        <v>44980</v>
      </c>
      <c r="B236" s="105" t="inlineStr">
        <is>
          <t xml:space="preserve">CEREVIA / OXYANE </t>
        </is>
      </c>
      <c r="C236" s="20" t="inlineStr">
        <is>
          <t>2BS030535</t>
        </is>
      </c>
      <c r="D236" s="108" t="inlineStr">
        <is>
          <t>NON DURABLE</t>
        </is>
      </c>
      <c r="E236" s="121" t="n">
        <v>2022</v>
      </c>
      <c r="F236" s="121" t="inlineStr">
        <is>
          <t>RENDU</t>
        </is>
      </c>
      <c r="G236" s="121" t="n">
        <v>22825</v>
      </c>
      <c r="H236" s="20" t="inlineStr">
        <is>
          <t>EN 625 LJ</t>
        </is>
      </c>
      <c r="I236" s="102" t="inlineStr">
        <is>
          <t>EXP-76-3278</t>
        </is>
      </c>
      <c r="J236" s="117" t="inlineStr">
        <is>
          <t>2022101542</t>
        </is>
      </c>
      <c r="K236" s="21" t="n">
        <v>29.14</v>
      </c>
      <c r="L236" s="135" t="n">
        <v>29.08</v>
      </c>
      <c r="M236" s="20" t="n">
        <v>7.1</v>
      </c>
      <c r="N236" s="121" t="inlineStr">
        <is>
          <t>S3</t>
        </is>
      </c>
      <c r="O236" s="21" t="n">
        <v>654</v>
      </c>
      <c r="P236" s="20" t="n">
        <v>0</v>
      </c>
      <c r="Q236" s="23" t="n">
        <v>654</v>
      </c>
      <c r="R236" s="23">
        <f>Q236*L236</f>
        <v/>
      </c>
      <c r="S236" s="101" t="n">
        <v>19018.32</v>
      </c>
      <c r="T236" s="23">
        <f>IF(S236=0,R236,R236-S236)</f>
        <v/>
      </c>
      <c r="U236" s="20" t="inlineStr">
        <is>
          <t>483287 - 27/02/2023</t>
        </is>
      </c>
      <c r="V236" s="106" t="inlineStr">
        <is>
          <t>LCR 15 jours nets date de livraison</t>
        </is>
      </c>
      <c r="W236" s="107" t="inlineStr">
        <is>
          <t>TRAS</t>
        </is>
      </c>
      <c r="X236" s="25" t="n">
        <v>0</v>
      </c>
      <c r="Y236" s="26" t="n">
        <v>0</v>
      </c>
      <c r="Z236" s="25">
        <f>X236*L236</f>
        <v/>
      </c>
      <c r="AA236" s="27" t="n">
        <v>0</v>
      </c>
      <c r="AB236" s="27">
        <f>AA236-Z236</f>
        <v/>
      </c>
      <c r="AC236" s="28" t="n"/>
    </row>
    <row r="237" hidden="1" ht="15" customFormat="1" customHeight="1" s="29">
      <c r="A237" s="104" t="n">
        <v>44980</v>
      </c>
      <c r="B237" s="105" t="inlineStr">
        <is>
          <t xml:space="preserve">CEREVIA / OXYANE </t>
        </is>
      </c>
      <c r="C237" s="20" t="inlineStr">
        <is>
          <t>2BS030535</t>
        </is>
      </c>
      <c r="D237" s="108" t="inlineStr">
        <is>
          <t>NON DURABLE</t>
        </is>
      </c>
      <c r="E237" s="121" t="n">
        <v>2022</v>
      </c>
      <c r="F237" s="121" t="inlineStr">
        <is>
          <t>RENDU</t>
        </is>
      </c>
      <c r="G237" s="121" t="n">
        <v>22827</v>
      </c>
      <c r="H237" s="20" t="inlineStr">
        <is>
          <t>FG 219 FF</t>
        </is>
      </c>
      <c r="I237" s="102" t="inlineStr">
        <is>
          <t>EXP-76-3280</t>
        </is>
      </c>
      <c r="J237" s="117" t="inlineStr">
        <is>
          <t>2022101542</t>
        </is>
      </c>
      <c r="K237" s="23" t="n">
        <v>27.82</v>
      </c>
      <c r="L237" s="135" t="n">
        <v>27.78</v>
      </c>
      <c r="M237" s="20" t="n">
        <v>7.1</v>
      </c>
      <c r="N237" s="121" t="inlineStr">
        <is>
          <t>S1</t>
        </is>
      </c>
      <c r="O237" s="23" t="n">
        <v>654</v>
      </c>
      <c r="P237" s="20" t="n">
        <v>0</v>
      </c>
      <c r="Q237" s="23" t="n">
        <v>654</v>
      </c>
      <c r="R237" s="23">
        <f>Q237*L237</f>
        <v/>
      </c>
      <c r="S237" s="101" t="n">
        <v>18168.12</v>
      </c>
      <c r="T237" s="23">
        <f>IF(S237=0,R237,R237-S237)</f>
        <v/>
      </c>
      <c r="U237" s="20" t="inlineStr">
        <is>
          <t>483287 - 27/02/2023</t>
        </is>
      </c>
      <c r="V237" s="106" t="inlineStr">
        <is>
          <t>LCR 15 jours nets date de livraison</t>
        </is>
      </c>
      <c r="W237" s="107" t="inlineStr">
        <is>
          <t>CERETRANS</t>
        </is>
      </c>
      <c r="X237" s="25" t="n">
        <v>0</v>
      </c>
      <c r="Y237" s="26" t="n">
        <v>0</v>
      </c>
      <c r="Z237" s="25">
        <f>X237*L237</f>
        <v/>
      </c>
      <c r="AA237" s="27" t="n">
        <v>0</v>
      </c>
      <c r="AB237" s="27">
        <f>AA237-Z237</f>
        <v/>
      </c>
      <c r="AC237" s="28" t="n"/>
    </row>
    <row r="238" hidden="1" ht="15" customFormat="1" customHeight="1" s="29">
      <c r="A238" s="104" t="n">
        <v>44980</v>
      </c>
      <c r="B238" s="105" t="inlineStr">
        <is>
          <t xml:space="preserve">LIMAGRAIN </t>
        </is>
      </c>
      <c r="C238" s="20" t="inlineStr">
        <is>
          <t>2BS050005</t>
        </is>
      </c>
      <c r="D238" s="108" t="inlineStr">
        <is>
          <t>NON DURABLE</t>
        </is>
      </c>
      <c r="E238" s="121" t="n">
        <v>2022</v>
      </c>
      <c r="F238" s="121" t="inlineStr">
        <is>
          <t>DEPART ENNEZAT</t>
        </is>
      </c>
      <c r="G238" s="121" t="n">
        <v>22830</v>
      </c>
      <c r="H238" s="20" t="inlineStr">
        <is>
          <t>CM 761 MY</t>
        </is>
      </c>
      <c r="I238" s="102" t="inlineStr">
        <is>
          <t>162667</t>
        </is>
      </c>
      <c r="J238" s="117" t="inlineStr">
        <is>
          <t>121203/122209</t>
        </is>
      </c>
      <c r="K238" s="299" t="n">
        <v>30</v>
      </c>
      <c r="L238" s="271" t="n">
        <v>29.98</v>
      </c>
      <c r="M238" s="20" t="n">
        <v>5.7</v>
      </c>
      <c r="N238" s="121" t="inlineStr">
        <is>
          <t>S2</t>
        </is>
      </c>
      <c r="O238" s="23" t="n">
        <v>670</v>
      </c>
      <c r="P238" s="20" t="n">
        <v>0</v>
      </c>
      <c r="Q238" s="23">
        <f>O238+P238</f>
        <v/>
      </c>
      <c r="R238" s="23">
        <f>K238*O238+P238</f>
        <v/>
      </c>
      <c r="S238" s="101" t="n">
        <v>20100</v>
      </c>
      <c r="T238" s="23">
        <f>IF(S238=0,R238,R238-S238)</f>
        <v/>
      </c>
      <c r="U238" s="22" t="inlineStr">
        <is>
          <t>91146 - 28/02/2023</t>
        </is>
      </c>
      <c r="V238" s="106" t="inlineStr">
        <is>
          <t xml:space="preserve">VIREMENT 30 JOURS </t>
        </is>
      </c>
      <c r="W238" s="107" t="inlineStr">
        <is>
          <t>TCG</t>
        </is>
      </c>
      <c r="X238" s="268" t="n">
        <v>14.5</v>
      </c>
      <c r="Y238" s="269" t="n">
        <v>0</v>
      </c>
      <c r="Z238" s="268">
        <f>L238*X238</f>
        <v/>
      </c>
      <c r="AA238" s="270">
        <f>K238*X238</f>
        <v/>
      </c>
      <c r="AB238" s="270">
        <f>AA238-Z238</f>
        <v/>
      </c>
      <c r="AC238" s="28" t="inlineStr">
        <is>
          <t>FA1901910</t>
        </is>
      </c>
    </row>
    <row r="239" hidden="1" ht="15" customFormat="1" customHeight="1" s="29">
      <c r="A239" s="104" t="n">
        <v>44980</v>
      </c>
      <c r="B239" s="105" t="inlineStr">
        <is>
          <t>CHOLAT</t>
        </is>
      </c>
      <c r="C239" s="20" t="inlineStr">
        <is>
          <t>2BS030520</t>
        </is>
      </c>
      <c r="D239" s="109" t="inlineStr">
        <is>
          <t>DURABLE</t>
        </is>
      </c>
      <c r="E239" s="121" t="n">
        <v>2022</v>
      </c>
      <c r="F239" s="121" t="inlineStr">
        <is>
          <t xml:space="preserve">RENDU </t>
        </is>
      </c>
      <c r="G239" s="121" t="n">
        <v>22831</v>
      </c>
      <c r="H239" s="20" t="inlineStr">
        <is>
          <t>CM 043 YP</t>
        </is>
      </c>
      <c r="I239" s="102" t="inlineStr">
        <is>
          <t>13562</t>
        </is>
      </c>
      <c r="J239" s="117" t="inlineStr">
        <is>
          <t>2221223</t>
        </is>
      </c>
      <c r="K239" s="21" t="n">
        <v>28.48</v>
      </c>
      <c r="L239" s="135" t="n">
        <v>28.8</v>
      </c>
      <c r="M239" s="20" t="n">
        <v>5.7</v>
      </c>
      <c r="N239" s="121" t="inlineStr">
        <is>
          <t>S2</t>
        </is>
      </c>
      <c r="O239" s="21" t="n">
        <v>582.25</v>
      </c>
      <c r="P239" s="20" t="n">
        <v>0</v>
      </c>
      <c r="Q239" s="23">
        <f>O239+P239</f>
        <v/>
      </c>
      <c r="R239" s="23">
        <f>Q239*L239</f>
        <v/>
      </c>
      <c r="S239" s="101">
        <f>11234.4+317.44</f>
        <v/>
      </c>
      <c r="T239" s="23">
        <f>IF(S239=0,R239,R239-S239)</f>
        <v/>
      </c>
      <c r="U239" s="20" t="inlineStr">
        <is>
          <t>FCV-999-2023-235 - 28/02/2023 -23988.70€</t>
        </is>
      </c>
      <c r="V239" s="106" t="inlineStr">
        <is>
          <t xml:space="preserve">VIREMENT 30 JOURS </t>
        </is>
      </c>
      <c r="W239" s="107" t="inlineStr">
        <is>
          <t>ROLAND CHAZOT</t>
        </is>
      </c>
      <c r="X239" s="25" t="n">
        <v>0</v>
      </c>
      <c r="Y239" s="26" t="n">
        <v>0</v>
      </c>
      <c r="Z239" s="25" t="n">
        <v>0</v>
      </c>
      <c r="AA239" s="27" t="n">
        <v>0</v>
      </c>
      <c r="AB239" s="27">
        <f>AA239-Z239</f>
        <v/>
      </c>
      <c r="AC239" s="28" t="n"/>
    </row>
    <row r="240" hidden="1" ht="15" customFormat="1" customHeight="1" s="29">
      <c r="A240" s="104" t="n">
        <v>44980</v>
      </c>
      <c r="B240" s="105" t="inlineStr">
        <is>
          <t xml:space="preserve">DROMOISE </t>
        </is>
      </c>
      <c r="C240" s="20" t="inlineStr">
        <is>
          <t>2BS050017</t>
        </is>
      </c>
      <c r="D240" s="109" t="inlineStr">
        <is>
          <t>DURABLE</t>
        </is>
      </c>
      <c r="E240" s="121" t="n">
        <v>2022</v>
      </c>
      <c r="F240" s="121" t="inlineStr">
        <is>
          <t xml:space="preserve">RENDU </t>
        </is>
      </c>
      <c r="G240" s="121" t="n">
        <v>22834</v>
      </c>
      <c r="H240" s="20" t="inlineStr">
        <is>
          <t>CW 253 GL</t>
        </is>
      </c>
      <c r="I240" s="102" t="inlineStr">
        <is>
          <t>2 302 000541</t>
        </is>
      </c>
      <c r="J240" s="117" t="inlineStr">
        <is>
          <t>120754</t>
        </is>
      </c>
      <c r="K240" s="23" t="n">
        <v>29.02</v>
      </c>
      <c r="L240" s="135" t="n">
        <v>29.06</v>
      </c>
      <c r="M240" s="20" t="n">
        <v>6.5</v>
      </c>
      <c r="N240" s="121" t="inlineStr">
        <is>
          <t>S3</t>
        </is>
      </c>
      <c r="O240" s="23" t="n">
        <v>605</v>
      </c>
      <c r="P240" s="20" t="n">
        <v>0</v>
      </c>
      <c r="Q240" s="23">
        <f>O240+P240</f>
        <v/>
      </c>
      <c r="R240" s="23">
        <f>Q240*L240</f>
        <v/>
      </c>
      <c r="S240" s="101" t="n">
        <v>17581.3</v>
      </c>
      <c r="T240" s="23">
        <f>IF(S240=0,R240,R240-S240)</f>
        <v/>
      </c>
      <c r="U240" s="20" t="inlineStr">
        <is>
          <t>2302000275 - 28/02/2023</t>
        </is>
      </c>
      <c r="V240" s="106" t="inlineStr">
        <is>
          <t>LCR 30 jours nets date de livraison</t>
        </is>
      </c>
      <c r="W240" s="107" t="inlineStr">
        <is>
          <t>DROMOISE</t>
        </is>
      </c>
      <c r="X240" s="25" t="n">
        <v>0</v>
      </c>
      <c r="Y240" s="26" t="n">
        <v>0</v>
      </c>
      <c r="Z240" s="25" t="n">
        <v>0</v>
      </c>
      <c r="AA240" s="27" t="n">
        <v>0</v>
      </c>
      <c r="AB240" s="27">
        <f>AA240-Z240</f>
        <v/>
      </c>
      <c r="AC240" s="28" t="n"/>
    </row>
    <row r="241" hidden="1" ht="15" customFormat="1" customHeight="1" s="29">
      <c r="A241" s="104" t="n">
        <v>44980</v>
      </c>
      <c r="B241" s="105" t="inlineStr">
        <is>
          <t>CHOLAT</t>
        </is>
      </c>
      <c r="C241" s="20" t="inlineStr">
        <is>
          <t>2BS030520</t>
        </is>
      </c>
      <c r="D241" s="109" t="inlineStr">
        <is>
          <t>DURABLE</t>
        </is>
      </c>
      <c r="E241" s="121" t="n">
        <v>2022</v>
      </c>
      <c r="F241" s="121" t="inlineStr">
        <is>
          <t xml:space="preserve">RENDU </t>
        </is>
      </c>
      <c r="G241" s="121" t="n">
        <v>22837</v>
      </c>
      <c r="H241" s="20" t="inlineStr">
        <is>
          <t>CM 043 YP</t>
        </is>
      </c>
      <c r="I241" s="102" t="inlineStr">
        <is>
          <t>13566</t>
        </is>
      </c>
      <c r="J241" s="117" t="n">
        <v>2230115</v>
      </c>
      <c r="K241" s="21" t="n">
        <v>27.82</v>
      </c>
      <c r="L241" s="135" t="n">
        <v>27.8</v>
      </c>
      <c r="M241" s="20" t="n">
        <v>6.7</v>
      </c>
      <c r="N241" s="121" t="inlineStr">
        <is>
          <t>S3</t>
        </is>
      </c>
      <c r="O241" s="23" t="n">
        <v>591.5</v>
      </c>
      <c r="P241" s="20" t="n">
        <v>0</v>
      </c>
      <c r="Q241" s="23">
        <f>O241+P241</f>
        <v/>
      </c>
      <c r="R241" s="23">
        <f>Q241*L241</f>
        <v/>
      </c>
      <c r="S241" s="101">
        <f>16390.24+455.68</f>
        <v/>
      </c>
      <c r="T241" s="23">
        <f>IF(S241=0,R241,R241-S241)</f>
        <v/>
      </c>
      <c r="U241" s="20" t="inlineStr">
        <is>
          <t>FCE-999-2023-236 -28/02/2023 - 33891.77 €</t>
        </is>
      </c>
      <c r="V241" s="106" t="inlineStr">
        <is>
          <t xml:space="preserve">VIREMENT 30 JOURS </t>
        </is>
      </c>
      <c r="W241" s="107" t="inlineStr">
        <is>
          <t>ROLAND CHAZOT</t>
        </is>
      </c>
      <c r="X241" s="25" t="n">
        <v>0</v>
      </c>
      <c r="Y241" s="26" t="n">
        <v>0</v>
      </c>
      <c r="Z241" s="25" t="n">
        <v>0</v>
      </c>
      <c r="AA241" s="27" t="n">
        <v>0</v>
      </c>
      <c r="AB241" s="27">
        <f>AA241-Z241</f>
        <v/>
      </c>
      <c r="AC241" s="28" t="n"/>
    </row>
    <row r="242" hidden="1" ht="15" customFormat="1" customHeight="1" s="29">
      <c r="A242" s="104" t="n">
        <v>44981</v>
      </c>
      <c r="B242" s="105" t="inlineStr">
        <is>
          <t xml:space="preserve">LIMAGRAIN </t>
        </is>
      </c>
      <c r="C242" s="20" t="inlineStr">
        <is>
          <t>2BS050005</t>
        </is>
      </c>
      <c r="D242" s="108" t="inlineStr">
        <is>
          <t>NON DURABLE</t>
        </is>
      </c>
      <c r="E242" s="121" t="n">
        <v>2022</v>
      </c>
      <c r="F242" s="121" t="inlineStr">
        <is>
          <t>DEPART ENNEZAT</t>
        </is>
      </c>
      <c r="G242" s="121" t="n">
        <v>22842</v>
      </c>
      <c r="H242" s="20" t="inlineStr">
        <is>
          <t>GL 197 DQ</t>
        </is>
      </c>
      <c r="I242" s="102" t="inlineStr">
        <is>
          <t>162714</t>
        </is>
      </c>
      <c r="J242" s="117" t="inlineStr">
        <is>
          <t>121203/122209</t>
        </is>
      </c>
      <c r="K242" s="300" t="n">
        <v>28.18</v>
      </c>
      <c r="L242" s="135" t="n">
        <v>28.16</v>
      </c>
      <c r="M242" s="20" t="n">
        <v>6.1</v>
      </c>
      <c r="N242" s="121" t="inlineStr">
        <is>
          <t>S1</t>
        </is>
      </c>
      <c r="O242" s="21" t="n">
        <v>670</v>
      </c>
      <c r="P242" s="20" t="n">
        <v>0</v>
      </c>
      <c r="Q242" s="23">
        <f>O242+P242</f>
        <v/>
      </c>
      <c r="R242" s="23">
        <f>K242*O242+P242</f>
        <v/>
      </c>
      <c r="S242" s="101" t="n">
        <v>18880.6</v>
      </c>
      <c r="T242" s="23">
        <f>IF(S242=0,R242,R242-S242)</f>
        <v/>
      </c>
      <c r="U242" s="22" t="inlineStr">
        <is>
          <t>91146 - 28/02/2023</t>
        </is>
      </c>
      <c r="V242" s="106" t="inlineStr">
        <is>
          <t xml:space="preserve">VIREMENT 30 JOURS </t>
        </is>
      </c>
      <c r="W242" s="107" t="inlineStr">
        <is>
          <t>BRULAS</t>
        </is>
      </c>
      <c r="X242" s="25" t="n">
        <v>18</v>
      </c>
      <c r="Y242" s="26" t="n">
        <v>0</v>
      </c>
      <c r="Z242" s="25">
        <f>L242*X242</f>
        <v/>
      </c>
      <c r="AA242" s="27" t="n">
        <v>506.88</v>
      </c>
      <c r="AB242" s="27">
        <f>AA242-Z242</f>
        <v/>
      </c>
      <c r="AC242" s="28" t="inlineStr">
        <is>
          <t>2302-224 - 28/02/2023</t>
        </is>
      </c>
    </row>
    <row r="243" ht="15" customFormat="1" customHeight="1" s="29">
      <c r="A243" s="104" t="n">
        <v>44981</v>
      </c>
      <c r="B243" s="105" t="inlineStr">
        <is>
          <t xml:space="preserve">BERNARD </t>
        </is>
      </c>
      <c r="C243" s="20" t="inlineStr">
        <is>
          <t>2BS020148</t>
        </is>
      </c>
      <c r="D243" s="108" t="inlineStr">
        <is>
          <t>NON DURABLE</t>
        </is>
      </c>
      <c r="E243" s="121" t="n">
        <v>2022</v>
      </c>
      <c r="F243" s="121" t="inlineStr">
        <is>
          <t xml:space="preserve">RENDU </t>
        </is>
      </c>
      <c r="G243" s="121" t="n">
        <v>22843</v>
      </c>
      <c r="H243" s="20" t="inlineStr">
        <is>
          <t>FA 307 FH</t>
        </is>
      </c>
      <c r="I243" s="102" t="inlineStr">
        <is>
          <t>MCV0294809</t>
        </is>
      </c>
      <c r="J243" s="117" t="inlineStr">
        <is>
          <t>121345</t>
        </is>
      </c>
      <c r="K243" s="23" t="n">
        <v>28.65</v>
      </c>
      <c r="L243" s="135" t="n">
        <v>28.64</v>
      </c>
      <c r="M243" s="20" t="n">
        <v>7</v>
      </c>
      <c r="N243" s="121" t="inlineStr">
        <is>
          <t>S1</t>
        </is>
      </c>
      <c r="O243" s="23" t="n">
        <v>619</v>
      </c>
      <c r="P243" s="20" t="n">
        <v>0</v>
      </c>
      <c r="Q243" s="23">
        <f>O243+P243</f>
        <v/>
      </c>
      <c r="R243" s="23">
        <f>Q243*L243</f>
        <v/>
      </c>
      <c r="S243" s="101" t="n">
        <v>17728.16</v>
      </c>
      <c r="T243" s="23">
        <f>IF(S243=0,R243,R243-S243)</f>
        <v/>
      </c>
      <c r="U243" s="20" t="inlineStr">
        <is>
          <t>FVV01255268 - 28/02/2023</t>
        </is>
      </c>
      <c r="V243" s="106" t="inlineStr">
        <is>
          <t xml:space="preserve">VIREMENT 30 JOURS </t>
        </is>
      </c>
      <c r="W243" s="107" t="inlineStr">
        <is>
          <t>RLC TRANSPORTS</t>
        </is>
      </c>
      <c r="X243" s="25" t="n">
        <v>0</v>
      </c>
      <c r="Y243" s="26" t="n">
        <v>0</v>
      </c>
      <c r="Z243" s="25" t="n">
        <v>0</v>
      </c>
      <c r="AA243" s="27" t="n">
        <v>0</v>
      </c>
      <c r="AB243" s="27">
        <f>Z243-AA243</f>
        <v/>
      </c>
      <c r="AC243" s="28" t="n"/>
    </row>
    <row r="244" hidden="1" ht="15" customFormat="1" customHeight="1" s="29">
      <c r="A244" s="104" t="n">
        <v>44981</v>
      </c>
      <c r="B244" s="105" t="inlineStr">
        <is>
          <t xml:space="preserve">CEREVIA / OXYANE </t>
        </is>
      </c>
      <c r="C244" s="20" t="inlineStr">
        <is>
          <t>2BS030535</t>
        </is>
      </c>
      <c r="D244" s="108" t="inlineStr">
        <is>
          <t>NON DURABLE</t>
        </is>
      </c>
      <c r="E244" s="121" t="n">
        <v>2022</v>
      </c>
      <c r="F244" s="121" t="inlineStr">
        <is>
          <t>RENDU</t>
        </is>
      </c>
      <c r="G244" s="121" t="n">
        <v>22844</v>
      </c>
      <c r="H244" s="20" t="inlineStr">
        <is>
          <t>CK 648 LK</t>
        </is>
      </c>
      <c r="I244" s="102" t="inlineStr">
        <is>
          <t>EXP-76-3288</t>
        </is>
      </c>
      <c r="J244" s="117" t="inlineStr">
        <is>
          <t>2022101542</t>
        </is>
      </c>
      <c r="K244" s="21" t="n">
        <v>28.56</v>
      </c>
      <c r="L244" s="135" t="n">
        <v>28.52</v>
      </c>
      <c r="M244" s="20" t="n">
        <v>7</v>
      </c>
      <c r="N244" s="121" t="inlineStr">
        <is>
          <t>S1</t>
        </is>
      </c>
      <c r="O244" s="23" t="n">
        <v>654</v>
      </c>
      <c r="P244" s="20" t="n">
        <v>0</v>
      </c>
      <c r="Q244" s="23" t="n">
        <v>654</v>
      </c>
      <c r="R244" s="23">
        <f>Q244*L244</f>
        <v/>
      </c>
      <c r="S244" s="101" t="n">
        <v>18652.08</v>
      </c>
      <c r="T244" s="23">
        <f>IF(S244=0,R244,R244-S244)</f>
        <v/>
      </c>
      <c r="U244" s="20" t="inlineStr">
        <is>
          <t>483578 - 28/02/2023</t>
        </is>
      </c>
      <c r="V244" s="106" t="inlineStr">
        <is>
          <t>LCR 15 jours nets date de livraison</t>
        </is>
      </c>
      <c r="W244" s="107" t="inlineStr">
        <is>
          <t>CERETRANS</t>
        </is>
      </c>
      <c r="X244" s="25" t="n">
        <v>0</v>
      </c>
      <c r="Y244" s="26" t="n">
        <v>0</v>
      </c>
      <c r="Z244" s="25">
        <f>X244*L244</f>
        <v/>
      </c>
      <c r="AA244" s="27" t="n">
        <v>0</v>
      </c>
      <c r="AB244" s="27">
        <f>AA244-Z244</f>
        <v/>
      </c>
      <c r="AC244" s="28" t="n"/>
    </row>
    <row r="245" hidden="1" ht="15" customFormat="1" customHeight="1" s="29">
      <c r="A245" s="104" t="n">
        <v>44981</v>
      </c>
      <c r="B245" s="105" t="inlineStr">
        <is>
          <t xml:space="preserve">LIMAGRAIN </t>
        </is>
      </c>
      <c r="C245" s="20" t="inlineStr">
        <is>
          <t>2BS050005</t>
        </is>
      </c>
      <c r="D245" s="108" t="inlineStr">
        <is>
          <t>NON DURABLE</t>
        </is>
      </c>
      <c r="E245" s="121" t="n">
        <v>2022</v>
      </c>
      <c r="F245" s="121" t="inlineStr">
        <is>
          <t>DEPART ENNEZAT</t>
        </is>
      </c>
      <c r="G245" s="121" t="n">
        <v>22846</v>
      </c>
      <c r="H245" s="20" t="inlineStr">
        <is>
          <t>CM 761 MY</t>
        </is>
      </c>
      <c r="I245" s="102" t="inlineStr">
        <is>
          <t>162729</t>
        </is>
      </c>
      <c r="J245" s="117" t="inlineStr">
        <is>
          <t>121203/122209</t>
        </is>
      </c>
      <c r="K245" s="300" t="n">
        <v>29.52</v>
      </c>
      <c r="L245" s="135" t="n">
        <v>29.44</v>
      </c>
      <c r="M245" s="20" t="n">
        <v>6.3</v>
      </c>
      <c r="N245" s="121" t="inlineStr">
        <is>
          <t>S2</t>
        </is>
      </c>
      <c r="O245" s="21" t="n">
        <v>670</v>
      </c>
      <c r="P245" s="20" t="n">
        <v>0</v>
      </c>
      <c r="Q245" s="23">
        <f>O245+P245</f>
        <v/>
      </c>
      <c r="R245" s="23">
        <f>K245*O245+P245</f>
        <v/>
      </c>
      <c r="S245" s="101" t="n">
        <v>19778.4</v>
      </c>
      <c r="T245" s="23">
        <f>IF(S245=0,R245,R245-S245)</f>
        <v/>
      </c>
      <c r="U245" s="22" t="inlineStr">
        <is>
          <t>91147  -28/02/2023</t>
        </is>
      </c>
      <c r="V245" s="106" t="inlineStr">
        <is>
          <t xml:space="preserve">VIREMENT 30 JOURS </t>
        </is>
      </c>
      <c r="W245" s="107" t="inlineStr">
        <is>
          <t>TCG</t>
        </is>
      </c>
      <c r="X245" s="218" t="n">
        <v>14.5</v>
      </c>
      <c r="Y245" s="219" t="n">
        <v>0</v>
      </c>
      <c r="Z245" s="218">
        <f>L245*X245</f>
        <v/>
      </c>
      <c r="AA245" s="114" t="n">
        <v>426.88</v>
      </c>
      <c r="AB245" s="114">
        <f>AA245-Z245</f>
        <v/>
      </c>
      <c r="AC245" s="28" t="inlineStr">
        <is>
          <t>FA1901910</t>
        </is>
      </c>
    </row>
    <row r="246" hidden="1" ht="15" customFormat="1" customHeight="1" s="29">
      <c r="A246" s="104" t="n">
        <v>44981</v>
      </c>
      <c r="B246" s="105" t="inlineStr">
        <is>
          <t xml:space="preserve">DROMOISE </t>
        </is>
      </c>
      <c r="C246" s="20" t="inlineStr">
        <is>
          <t>2BS050017</t>
        </is>
      </c>
      <c r="D246" s="109" t="inlineStr">
        <is>
          <t>DURABLE</t>
        </is>
      </c>
      <c r="E246" s="121" t="n">
        <v>2022</v>
      </c>
      <c r="F246" s="121" t="inlineStr">
        <is>
          <t xml:space="preserve">RENDU </t>
        </is>
      </c>
      <c r="G246" s="121" t="n">
        <v>22849</v>
      </c>
      <c r="H246" s="20" t="inlineStr">
        <is>
          <t>CW 253 GL</t>
        </is>
      </c>
      <c r="I246" s="102" t="inlineStr">
        <is>
          <t>2 302 000574</t>
        </is>
      </c>
      <c r="J246" s="117" t="inlineStr">
        <is>
          <t>120754</t>
        </is>
      </c>
      <c r="K246" s="23" t="n">
        <v>30.46</v>
      </c>
      <c r="L246" s="135" t="n">
        <v>30.5</v>
      </c>
      <c r="M246" s="20" t="n">
        <v>6.4</v>
      </c>
      <c r="N246" s="121" t="inlineStr">
        <is>
          <t>S3</t>
        </is>
      </c>
      <c r="O246" s="23" t="n">
        <v>605</v>
      </c>
      <c r="P246" s="20" t="n">
        <v>0</v>
      </c>
      <c r="Q246" s="23">
        <f>O246+P246</f>
        <v/>
      </c>
      <c r="R246" s="23">
        <f>Q246*L246</f>
        <v/>
      </c>
      <c r="S246" s="101" t="n">
        <v>18452.5</v>
      </c>
      <c r="T246" s="23">
        <f>IF(S246=0,R246,R246-S246)</f>
        <v/>
      </c>
      <c r="U246" s="20" t="inlineStr">
        <is>
          <t>2302000276 - 28/02/2023</t>
        </is>
      </c>
      <c r="V246" s="106" t="inlineStr">
        <is>
          <t>LCR 30 jours nets date de livraison</t>
        </is>
      </c>
      <c r="W246" s="107" t="inlineStr">
        <is>
          <t>DROMOISE</t>
        </is>
      </c>
      <c r="X246" s="25" t="n">
        <v>0</v>
      </c>
      <c r="Y246" s="26" t="n">
        <v>0</v>
      </c>
      <c r="Z246" s="25" t="n">
        <v>0</v>
      </c>
      <c r="AA246" s="27" t="n">
        <v>0</v>
      </c>
      <c r="AB246" s="27">
        <f>AA246-Z246</f>
        <v/>
      </c>
      <c r="AC246" s="28" t="n"/>
    </row>
    <row r="247" hidden="1" ht="15" customFormat="1" customHeight="1" s="29">
      <c r="A247" s="104" t="n">
        <v>44981</v>
      </c>
      <c r="B247" s="105" t="inlineStr">
        <is>
          <t xml:space="preserve">CEREVIA / OXYANE </t>
        </is>
      </c>
      <c r="C247" s="20" t="inlineStr">
        <is>
          <t>2BS030535</t>
        </is>
      </c>
      <c r="D247" s="108" t="inlineStr">
        <is>
          <t>NON DURABLE</t>
        </is>
      </c>
      <c r="E247" s="121" t="n">
        <v>2022</v>
      </c>
      <c r="F247" s="121" t="inlineStr">
        <is>
          <t>RENDU</t>
        </is>
      </c>
      <c r="G247" s="121" t="n">
        <v>22850</v>
      </c>
      <c r="H247" s="20" t="inlineStr">
        <is>
          <t>EC 648 ZQ</t>
        </is>
      </c>
      <c r="I247" s="102" t="inlineStr">
        <is>
          <t>EXP-76-3290</t>
        </is>
      </c>
      <c r="J247" s="117" t="inlineStr">
        <is>
          <t>2022101542</t>
        </is>
      </c>
      <c r="K247" s="21" t="n">
        <v>30.58</v>
      </c>
      <c r="L247" s="135" t="n">
        <v>30.54</v>
      </c>
      <c r="M247" s="20" t="n">
        <v>7</v>
      </c>
      <c r="N247" s="121" t="inlineStr">
        <is>
          <t>S3</t>
        </is>
      </c>
      <c r="O247" s="23" t="n">
        <v>654</v>
      </c>
      <c r="P247" s="20" t="n">
        <v>0</v>
      </c>
      <c r="Q247" s="23" t="n">
        <v>654</v>
      </c>
      <c r="R247" s="23">
        <f>Q247*L247</f>
        <v/>
      </c>
      <c r="S247" s="101" t="n">
        <v>19973.16</v>
      </c>
      <c r="T247" s="23">
        <f>IF(S247=0,R247,R247-S247)</f>
        <v/>
      </c>
      <c r="U247" s="20" t="inlineStr">
        <is>
          <t>483578 - 28/02/2023</t>
        </is>
      </c>
      <c r="V247" s="106" t="inlineStr">
        <is>
          <t>LCR 15 jours nets date de livraison</t>
        </is>
      </c>
      <c r="W247" s="107" t="inlineStr">
        <is>
          <t>CLEMENT</t>
        </is>
      </c>
      <c r="X247" s="25" t="n">
        <v>0</v>
      </c>
      <c r="Y247" s="26" t="n">
        <v>0</v>
      </c>
      <c r="Z247" s="25">
        <f>X247*L247</f>
        <v/>
      </c>
      <c r="AA247" s="27" t="n">
        <v>0</v>
      </c>
      <c r="AB247" s="27">
        <f>AA247-Z247</f>
        <v/>
      </c>
      <c r="AC247" s="28" t="n"/>
    </row>
    <row r="248" ht="15" customFormat="1" customHeight="1" s="29">
      <c r="A248" s="104" t="n">
        <v>44981</v>
      </c>
      <c r="B248" s="105" t="inlineStr">
        <is>
          <t xml:space="preserve">BERNARD </t>
        </is>
      </c>
      <c r="C248" s="20" t="inlineStr">
        <is>
          <t>2BS020148</t>
        </is>
      </c>
      <c r="D248" s="108" t="inlineStr">
        <is>
          <t>NON DURABLE</t>
        </is>
      </c>
      <c r="E248" s="121" t="n">
        <v>2022</v>
      </c>
      <c r="F248" s="121" t="inlineStr">
        <is>
          <t xml:space="preserve">RENDU </t>
        </is>
      </c>
      <c r="G248" s="121" t="inlineStr">
        <is>
          <t>SANS</t>
        </is>
      </c>
      <c r="H248" s="20" t="inlineStr">
        <is>
          <t>FA 307 FH</t>
        </is>
      </c>
      <c r="I248" s="102" t="inlineStr">
        <is>
          <t>MCV0294832</t>
        </is>
      </c>
      <c r="J248" s="117" t="inlineStr">
        <is>
          <t>121008-1</t>
        </is>
      </c>
      <c r="K248" s="21" t="n">
        <v>29.5</v>
      </c>
      <c r="L248" s="135" t="n">
        <v>29.5</v>
      </c>
      <c r="M248" s="20" t="n">
        <v>5.1</v>
      </c>
      <c r="N248" s="121" t="inlineStr">
        <is>
          <t>S2</t>
        </is>
      </c>
      <c r="O248" s="21" t="n">
        <v>653</v>
      </c>
      <c r="P248" s="20" t="n">
        <v>0</v>
      </c>
      <c r="Q248" s="23">
        <f>O248+P248</f>
        <v/>
      </c>
      <c r="R248" s="23">
        <f>Q248*L248</f>
        <v/>
      </c>
      <c r="S248" s="101" t="n">
        <v>19263.5</v>
      </c>
      <c r="T248" s="23">
        <f>IF(S248=0,R248,R248-S248)</f>
        <v/>
      </c>
      <c r="U248" s="20" t="inlineStr">
        <is>
          <t>FVV01255269 - 24/02/2023</t>
        </is>
      </c>
      <c r="V248" s="106" t="inlineStr">
        <is>
          <t xml:space="preserve">VIREMENT 30 JOURS </t>
        </is>
      </c>
      <c r="W248" s="107" t="inlineStr">
        <is>
          <t>RLC TRANSPORTS</t>
        </is>
      </c>
      <c r="X248" s="25" t="n">
        <v>0</v>
      </c>
      <c r="Y248" s="26" t="n">
        <v>0</v>
      </c>
      <c r="Z248" s="25" t="n">
        <v>0</v>
      </c>
      <c r="AA248" s="27" t="n">
        <v>0</v>
      </c>
      <c r="AB248" s="27">
        <f>Z248-AA248</f>
        <v/>
      </c>
      <c r="AC248" s="28" t="n"/>
    </row>
    <row r="249" hidden="1" ht="15" customFormat="1" customHeight="1" s="29">
      <c r="A249" s="104" t="n">
        <v>44984</v>
      </c>
      <c r="B249" s="105" t="inlineStr">
        <is>
          <t>BONNET</t>
        </is>
      </c>
      <c r="C249" s="20" t="inlineStr">
        <is>
          <t>2BS020059</t>
        </is>
      </c>
      <c r="D249" s="108" t="inlineStr">
        <is>
          <t>NON DURABLE</t>
        </is>
      </c>
      <c r="E249" s="121" t="n">
        <v>2022</v>
      </c>
      <c r="F249" s="121" t="inlineStr">
        <is>
          <t>RENDU</t>
        </is>
      </c>
      <c r="G249" s="121" t="n">
        <v>22854</v>
      </c>
      <c r="H249" s="20" t="inlineStr">
        <is>
          <t>FF 761 DE</t>
        </is>
      </c>
      <c r="I249" s="102" t="inlineStr">
        <is>
          <t>46263</t>
        </is>
      </c>
      <c r="J249" s="117" t="inlineStr">
        <is>
          <t>2230210</t>
        </is>
      </c>
      <c r="K249" s="23" t="n">
        <v>15.86</v>
      </c>
      <c r="L249" s="135" t="n">
        <v>15.88</v>
      </c>
      <c r="M249" s="20" t="n">
        <v>7.1</v>
      </c>
      <c r="N249" s="121" t="inlineStr">
        <is>
          <t>S2</t>
        </is>
      </c>
      <c r="O249" s="23" t="n">
        <v>578.5</v>
      </c>
      <c r="P249" s="20" t="n">
        <v>0</v>
      </c>
      <c r="Q249" s="23">
        <f>O249+P249</f>
        <v/>
      </c>
      <c r="R249" s="23">
        <f>Q249*L249</f>
        <v/>
      </c>
      <c r="S249" s="101" t="n">
        <v>9186.58</v>
      </c>
      <c r="T249" s="23">
        <f>IF(S249=0,R249,R249-S249)</f>
        <v/>
      </c>
      <c r="U249" s="20" t="inlineStr">
        <is>
          <t>FVC06078 - 28/02/2023</t>
        </is>
      </c>
      <c r="V249" s="106" t="inlineStr">
        <is>
          <t>LCR 30 JOURS NETS</t>
        </is>
      </c>
      <c r="W249" s="107" t="inlineStr">
        <is>
          <t>BONNET</t>
        </is>
      </c>
      <c r="X249" s="25" t="n">
        <v>1</v>
      </c>
      <c r="Y249" s="26" t="n">
        <v>1</v>
      </c>
      <c r="Z249" s="25" t="n">
        <v>0</v>
      </c>
      <c r="AA249" s="27" t="n">
        <v>0</v>
      </c>
      <c r="AB249" s="27">
        <f>Z249-AA249</f>
        <v/>
      </c>
      <c r="AC249" s="28" t="n"/>
    </row>
    <row r="250" hidden="1" ht="15" customFormat="1" customHeight="1" s="29">
      <c r="A250" s="104" t="n">
        <v>44984</v>
      </c>
      <c r="B250" s="105" t="inlineStr">
        <is>
          <t xml:space="preserve">LIMAGRAIN </t>
        </is>
      </c>
      <c r="C250" s="20" t="inlineStr">
        <is>
          <t>2BS050005</t>
        </is>
      </c>
      <c r="D250" s="108" t="inlineStr">
        <is>
          <t>NON DURABLE</t>
        </is>
      </c>
      <c r="E250" s="121" t="n">
        <v>2022</v>
      </c>
      <c r="F250" s="121" t="inlineStr">
        <is>
          <t>DEPART ENNEZAT</t>
        </is>
      </c>
      <c r="G250" s="121" t="n">
        <v>22855</v>
      </c>
      <c r="H250" s="20" t="inlineStr">
        <is>
          <t>GD 514 KS</t>
        </is>
      </c>
      <c r="I250" s="102" t="inlineStr">
        <is>
          <t>162734</t>
        </is>
      </c>
      <c r="J250" s="117" t="inlineStr">
        <is>
          <t>121203/122209</t>
        </is>
      </c>
      <c r="K250" s="300" t="n">
        <v>30</v>
      </c>
      <c r="L250" s="135" t="n">
        <v>30</v>
      </c>
      <c r="M250" s="20" t="n">
        <v>7</v>
      </c>
      <c r="N250" s="121" t="inlineStr">
        <is>
          <t>S2</t>
        </is>
      </c>
      <c r="O250" s="23" t="n">
        <v>670</v>
      </c>
      <c r="P250" s="20" t="n">
        <v>0</v>
      </c>
      <c r="Q250" s="23">
        <f>O250+P250</f>
        <v/>
      </c>
      <c r="R250" s="23">
        <f>K250*O250+P250</f>
        <v/>
      </c>
      <c r="S250" s="101" t="n">
        <v>20100</v>
      </c>
      <c r="T250" s="23">
        <f>IF(S250=0,R250,R250-S250)</f>
        <v/>
      </c>
      <c r="U250" s="22" t="inlineStr">
        <is>
          <t>91147  -28/02/2023</t>
        </is>
      </c>
      <c r="V250" s="106" t="inlineStr">
        <is>
          <t xml:space="preserve">VIREMENT 30 JOURS </t>
        </is>
      </c>
      <c r="W250" s="107" t="inlineStr">
        <is>
          <t>BRULAS</t>
        </is>
      </c>
      <c r="X250" s="25" t="n">
        <v>18</v>
      </c>
      <c r="Y250" s="26" t="n">
        <v>0</v>
      </c>
      <c r="Z250" s="25">
        <f>L250*X250</f>
        <v/>
      </c>
      <c r="AA250" s="27" t="n">
        <v>540</v>
      </c>
      <c r="AB250" s="27">
        <f>AA250-Z250</f>
        <v/>
      </c>
      <c r="AC250" s="28" t="inlineStr">
        <is>
          <t>2302-224 - 28/02/2023</t>
        </is>
      </c>
    </row>
    <row r="251" ht="15" customFormat="1" customHeight="1" s="29">
      <c r="A251" s="104" t="n">
        <v>44984</v>
      </c>
      <c r="B251" s="105" t="inlineStr">
        <is>
          <t xml:space="preserve">BERNARD </t>
        </is>
      </c>
      <c r="C251" s="20" t="inlineStr">
        <is>
          <t>2BS020148</t>
        </is>
      </c>
      <c r="D251" s="108" t="inlineStr">
        <is>
          <t>NON DURABLE</t>
        </is>
      </c>
      <c r="E251" s="121" t="n">
        <v>2022</v>
      </c>
      <c r="F251" s="121" t="inlineStr">
        <is>
          <t xml:space="preserve">RENDU </t>
        </is>
      </c>
      <c r="G251" s="121" t="n">
        <v>22858</v>
      </c>
      <c r="H251" s="20" t="inlineStr">
        <is>
          <t>FA 307 FH</t>
        </is>
      </c>
      <c r="I251" s="102" t="inlineStr">
        <is>
          <t>MCV0294848</t>
        </is>
      </c>
      <c r="J251" s="117" t="inlineStr">
        <is>
          <t>121345</t>
        </is>
      </c>
      <c r="K251" s="21" t="n">
        <v>29.1</v>
      </c>
      <c r="L251" s="135" t="n">
        <v>29.12</v>
      </c>
      <c r="M251" s="20" t="n">
        <v>5</v>
      </c>
      <c r="N251" s="121" t="inlineStr">
        <is>
          <t>S2</t>
        </is>
      </c>
      <c r="O251" s="21" t="n">
        <v>619</v>
      </c>
      <c r="P251" s="20" t="n">
        <v>0</v>
      </c>
      <c r="Q251" s="23">
        <f>O251+P251</f>
        <v/>
      </c>
      <c r="R251" s="23">
        <f>Q251*L251</f>
        <v/>
      </c>
      <c r="S251" s="101" t="n">
        <v>18025.25</v>
      </c>
      <c r="T251" s="23">
        <f>IF(S251=0,R251,R251-S251)</f>
        <v/>
      </c>
      <c r="U251" s="20" t="inlineStr">
        <is>
          <t>FVV01255268 - 28/02/2023</t>
        </is>
      </c>
      <c r="V251" s="106" t="inlineStr">
        <is>
          <t xml:space="preserve">VIREMENT 30 JOURS </t>
        </is>
      </c>
      <c r="W251" s="107" t="inlineStr">
        <is>
          <t>RLC TRANSPORTS</t>
        </is>
      </c>
      <c r="X251" s="25" t="n">
        <v>0</v>
      </c>
      <c r="Y251" s="26" t="n">
        <v>0</v>
      </c>
      <c r="Z251" s="25" t="n">
        <v>0</v>
      </c>
      <c r="AA251" s="27" t="n">
        <v>0</v>
      </c>
      <c r="AB251" s="27">
        <f>Z251-AA251</f>
        <v/>
      </c>
      <c r="AC251" s="28" t="n"/>
    </row>
    <row r="252" hidden="1" ht="15" customFormat="1" customHeight="1" s="29">
      <c r="A252" s="104" t="n">
        <v>44984</v>
      </c>
      <c r="B252" s="105" t="inlineStr">
        <is>
          <t>DESCREAUX</t>
        </is>
      </c>
      <c r="C252" s="20" t="inlineStr">
        <is>
          <t>SANS</t>
        </is>
      </c>
      <c r="D252" s="108" t="inlineStr">
        <is>
          <t>NON DURABLE</t>
        </is>
      </c>
      <c r="E252" s="121" t="n">
        <v>2022</v>
      </c>
      <c r="F252" s="121" t="inlineStr">
        <is>
          <t>RENDU</t>
        </is>
      </c>
      <c r="G252" s="121" t="n">
        <v>22860</v>
      </c>
      <c r="H252" s="20" t="inlineStr">
        <is>
          <t>BQ 053 PL</t>
        </is>
      </c>
      <c r="I252" s="102" t="inlineStr">
        <is>
          <t>BLC05006678</t>
        </is>
      </c>
      <c r="J252" s="117" t="inlineStr">
        <is>
          <t>220905B</t>
        </is>
      </c>
      <c r="K252" s="23" t="n">
        <v>28.22</v>
      </c>
      <c r="L252" s="135" t="n">
        <v>28.2</v>
      </c>
      <c r="M252" s="20" t="n">
        <v>6.6</v>
      </c>
      <c r="N252" s="121" t="inlineStr">
        <is>
          <t>S2</t>
        </is>
      </c>
      <c r="O252" s="23" t="n">
        <v>629</v>
      </c>
      <c r="P252" s="20" t="n">
        <v>0</v>
      </c>
      <c r="Q252" s="23">
        <f>O252+P252</f>
        <v/>
      </c>
      <c r="R252" s="23">
        <f>L252*O252</f>
        <v/>
      </c>
      <c r="S252" s="101" t="n">
        <v>17737.8</v>
      </c>
      <c r="T252" s="23">
        <f>IF(S252=0,R252,R252-S252)</f>
        <v/>
      </c>
      <c r="U252" s="20" t="inlineStr">
        <is>
          <t>FC01006254 - 28/02/2023 - 52 986.96</t>
        </is>
      </c>
      <c r="V252" s="106" t="inlineStr">
        <is>
          <t xml:space="preserve">VIREMENT 30 JOURS </t>
        </is>
      </c>
      <c r="W252" s="107" t="inlineStr">
        <is>
          <t>VTB</t>
        </is>
      </c>
      <c r="X252" s="25" t="n">
        <v>0</v>
      </c>
      <c r="Y252" s="26" t="n">
        <v>0</v>
      </c>
      <c r="Z252" s="25">
        <f>L252*X252</f>
        <v/>
      </c>
      <c r="AA252" s="27" t="n">
        <v>0</v>
      </c>
      <c r="AB252" s="27">
        <f>AA252-Z252</f>
        <v/>
      </c>
      <c r="AC252" s="28" t="n"/>
    </row>
    <row r="253" hidden="1" ht="15" customFormat="1" customHeight="1" s="29">
      <c r="A253" s="104" t="n">
        <v>44984</v>
      </c>
      <c r="B253" s="105" t="inlineStr">
        <is>
          <t>BONNET</t>
        </is>
      </c>
      <c r="C253" s="20" t="inlineStr">
        <is>
          <t>2BS020059</t>
        </is>
      </c>
      <c r="D253" s="108" t="inlineStr">
        <is>
          <t>NON DURABLE</t>
        </is>
      </c>
      <c r="E253" s="121" t="n">
        <v>2022</v>
      </c>
      <c r="F253" s="121" t="inlineStr">
        <is>
          <t>RENDU</t>
        </is>
      </c>
      <c r="G253" s="121" t="n">
        <v>22861</v>
      </c>
      <c r="H253" s="20" t="inlineStr">
        <is>
          <t>FF 761 DE</t>
        </is>
      </c>
      <c r="I253" s="102" t="inlineStr">
        <is>
          <t>46265</t>
        </is>
      </c>
      <c r="J253" s="117" t="inlineStr">
        <is>
          <t>2230210</t>
        </is>
      </c>
      <c r="K253" s="21" t="n">
        <v>16.26</v>
      </c>
      <c r="L253" s="135" t="n">
        <v>16.3</v>
      </c>
      <c r="M253" s="20" t="n">
        <v>6.9</v>
      </c>
      <c r="N253" s="121" t="inlineStr">
        <is>
          <t>S2</t>
        </is>
      </c>
      <c r="O253" s="23" t="n">
        <v>578.5</v>
      </c>
      <c r="P253" s="20" t="n">
        <v>0</v>
      </c>
      <c r="Q253" s="23">
        <f>O253+P253</f>
        <v/>
      </c>
      <c r="R253" s="23">
        <f>Q253*L253</f>
        <v/>
      </c>
      <c r="S253" s="101" t="n">
        <v>9429.549999999999</v>
      </c>
      <c r="T253" s="23">
        <f>IF(S253=0,R253,R253-S253)</f>
        <v/>
      </c>
      <c r="U253" s="20" t="inlineStr">
        <is>
          <t>FVC06078 - 28/02/2023</t>
        </is>
      </c>
      <c r="V253" s="106" t="inlineStr">
        <is>
          <t>LCR 30 JOURS NETS</t>
        </is>
      </c>
      <c r="W253" s="107" t="inlineStr">
        <is>
          <t>BONNET</t>
        </is>
      </c>
      <c r="X253" s="25" t="n">
        <v>0</v>
      </c>
      <c r="Y253" s="26" t="n">
        <v>0</v>
      </c>
      <c r="Z253" s="25" t="n">
        <v>0</v>
      </c>
      <c r="AA253" s="27" t="n">
        <v>0</v>
      </c>
      <c r="AB253" s="27">
        <f>Z253-AA253</f>
        <v/>
      </c>
      <c r="AC253" s="28" t="n"/>
    </row>
    <row r="254" hidden="1" ht="15" customFormat="1" customHeight="1" s="29">
      <c r="A254" s="104" t="n">
        <v>44984</v>
      </c>
      <c r="B254" s="105" t="inlineStr">
        <is>
          <t xml:space="preserve">DROMOISE </t>
        </is>
      </c>
      <c r="C254" s="20" t="inlineStr">
        <is>
          <t>2BS050017</t>
        </is>
      </c>
      <c r="D254" s="109" t="inlineStr">
        <is>
          <t>DURABLE</t>
        </is>
      </c>
      <c r="E254" s="121" t="n">
        <v>2022</v>
      </c>
      <c r="F254" s="121" t="inlineStr">
        <is>
          <t xml:space="preserve">RENDU </t>
        </is>
      </c>
      <c r="G254" s="121" t="n">
        <v>22862</v>
      </c>
      <c r="H254" s="20" t="inlineStr">
        <is>
          <t>CW 253 GL</t>
        </is>
      </c>
      <c r="I254" s="102" t="inlineStr">
        <is>
          <t>2 302 000597</t>
        </is>
      </c>
      <c r="J254" s="117" t="inlineStr">
        <is>
          <t>120754</t>
        </is>
      </c>
      <c r="K254" s="21" t="n">
        <v>30.24</v>
      </c>
      <c r="L254" s="135" t="n">
        <v>30.3</v>
      </c>
      <c r="M254" s="20" t="n">
        <v>6.5</v>
      </c>
      <c r="N254" s="121" t="inlineStr">
        <is>
          <t>S3</t>
        </is>
      </c>
      <c r="O254" s="21" t="n">
        <v>605</v>
      </c>
      <c r="P254" s="20" t="n">
        <v>0</v>
      </c>
      <c r="Q254" s="23">
        <f>O254+P254</f>
        <v/>
      </c>
      <c r="R254" s="23">
        <f>Q254*L254</f>
        <v/>
      </c>
      <c r="S254" s="101" t="n">
        <v>18331.5</v>
      </c>
      <c r="T254" s="23">
        <f>IF(S254=0,R254,R254-S254)</f>
        <v/>
      </c>
      <c r="U254" s="20" t="inlineStr">
        <is>
          <t>2302000277 - 28/02/2023</t>
        </is>
      </c>
      <c r="V254" s="106" t="inlineStr">
        <is>
          <t>LCR 30 jours nets date de livraison</t>
        </is>
      </c>
      <c r="W254" s="107" t="inlineStr">
        <is>
          <t>DROMOISE</t>
        </is>
      </c>
      <c r="X254" s="25" t="n">
        <v>0</v>
      </c>
      <c r="Y254" s="26" t="n">
        <v>0</v>
      </c>
      <c r="Z254" s="25" t="n">
        <v>0</v>
      </c>
      <c r="AA254" s="27" t="n">
        <v>0</v>
      </c>
      <c r="AB254" s="27">
        <f>AA254-Z254</f>
        <v/>
      </c>
      <c r="AC254" s="28" t="n"/>
    </row>
    <row r="255" hidden="1" ht="15" customFormat="1" customHeight="1" s="29">
      <c r="A255" s="104" t="n">
        <v>44984</v>
      </c>
      <c r="B255" s="105" t="inlineStr">
        <is>
          <t xml:space="preserve">DROMOISE </t>
        </is>
      </c>
      <c r="C255" s="20" t="inlineStr">
        <is>
          <t>2BS050017</t>
        </is>
      </c>
      <c r="D255" s="109" t="inlineStr">
        <is>
          <t>DURABLE</t>
        </is>
      </c>
      <c r="E255" s="121" t="n">
        <v>2022</v>
      </c>
      <c r="F255" s="121" t="inlineStr">
        <is>
          <t xml:space="preserve">RENDU </t>
        </is>
      </c>
      <c r="G255" s="121" t="n">
        <v>22866</v>
      </c>
      <c r="H255" s="20" t="inlineStr">
        <is>
          <t>CW 253 GL</t>
        </is>
      </c>
      <c r="I255" s="102" t="inlineStr">
        <is>
          <t>2 302 000606</t>
        </is>
      </c>
      <c r="J255" s="117" t="inlineStr">
        <is>
          <t>120754</t>
        </is>
      </c>
      <c r="K255" s="23" t="n">
        <v>29.44</v>
      </c>
      <c r="L255" s="135" t="n">
        <v>29.42</v>
      </c>
      <c r="M255" s="20" t="n">
        <v>6.5</v>
      </c>
      <c r="N255" s="121" t="inlineStr">
        <is>
          <t>S3</t>
        </is>
      </c>
      <c r="O255" s="23" t="n">
        <v>605</v>
      </c>
      <c r="P255" s="20" t="n">
        <v>0</v>
      </c>
      <c r="Q255" s="23">
        <f>O255+P255</f>
        <v/>
      </c>
      <c r="R255" s="23">
        <f>Q255*L255</f>
        <v/>
      </c>
      <c r="S255" s="101" t="n">
        <v>17799.1</v>
      </c>
      <c r="T255" s="23">
        <f>IF(S255=0,R255,R255-S255)</f>
        <v/>
      </c>
      <c r="U255" s="20" t="inlineStr">
        <is>
          <t>2302000277 - 28/02/2023</t>
        </is>
      </c>
      <c r="V255" s="106" t="inlineStr">
        <is>
          <t>LCR 30 jours nets date de livraison</t>
        </is>
      </c>
      <c r="W255" s="107" t="inlineStr">
        <is>
          <t>DROMOISE</t>
        </is>
      </c>
      <c r="X255" s="25" t="n">
        <v>0</v>
      </c>
      <c r="Y255" s="26" t="n">
        <v>0</v>
      </c>
      <c r="Z255" s="25" t="n">
        <v>0</v>
      </c>
      <c r="AA255" s="27" t="n">
        <v>0</v>
      </c>
      <c r="AB255" s="27">
        <f>AA255-Z255</f>
        <v/>
      </c>
      <c r="AC255" s="28" t="n"/>
    </row>
    <row r="256" hidden="1" ht="15" customFormat="1" customHeight="1" s="29">
      <c r="A256" s="104" t="n">
        <v>44984</v>
      </c>
      <c r="B256" s="105" t="inlineStr">
        <is>
          <t>BONNET</t>
        </is>
      </c>
      <c r="C256" s="20" t="inlineStr">
        <is>
          <t>2BS020059</t>
        </is>
      </c>
      <c r="D256" s="108" t="inlineStr">
        <is>
          <t>NON DURABLE</t>
        </is>
      </c>
      <c r="E256" s="121" t="n">
        <v>2022</v>
      </c>
      <c r="F256" s="121" t="inlineStr">
        <is>
          <t>RENDU</t>
        </is>
      </c>
      <c r="G256" s="121" t="n">
        <v>22867</v>
      </c>
      <c r="H256" s="20" t="inlineStr">
        <is>
          <t>FF 761 DE</t>
        </is>
      </c>
      <c r="I256" s="102" t="inlineStr">
        <is>
          <t>46266</t>
        </is>
      </c>
      <c r="J256" s="117" t="inlineStr">
        <is>
          <t>2230210</t>
        </is>
      </c>
      <c r="K256" s="21" t="n">
        <v>15.96</v>
      </c>
      <c r="L256" s="135" t="n">
        <v>15.98</v>
      </c>
      <c r="M256" s="20" t="n">
        <v>6.8</v>
      </c>
      <c r="N256" s="121" t="inlineStr">
        <is>
          <t>S3</t>
        </is>
      </c>
      <c r="O256" s="23" t="n">
        <v>578.5</v>
      </c>
      <c r="P256" s="20" t="n">
        <v>0</v>
      </c>
      <c r="Q256" s="23">
        <f>O256+P256</f>
        <v/>
      </c>
      <c r="R256" s="23">
        <f>Q256*L256</f>
        <v/>
      </c>
      <c r="S256" s="101" t="n">
        <v>9244.43</v>
      </c>
      <c r="T256" s="23">
        <f>IF(S256=0,R256,R256-S256)</f>
        <v/>
      </c>
      <c r="U256" s="20" t="inlineStr">
        <is>
          <t>FVC06078 - 28/02/2023</t>
        </is>
      </c>
      <c r="V256" s="106" t="inlineStr">
        <is>
          <t>LCR 30 JOURS NETS</t>
        </is>
      </c>
      <c r="W256" s="107" t="inlineStr">
        <is>
          <t>BONNET</t>
        </is>
      </c>
      <c r="X256" s="25" t="n">
        <v>0</v>
      </c>
      <c r="Y256" s="26" t="n">
        <v>0</v>
      </c>
      <c r="Z256" s="25" t="n">
        <v>0</v>
      </c>
      <c r="AA256" s="27" t="n">
        <v>0</v>
      </c>
      <c r="AB256" s="27">
        <f>Z256-AA256</f>
        <v/>
      </c>
      <c r="AC256" s="28" t="n"/>
    </row>
    <row r="257" hidden="1" ht="15" customFormat="1" customHeight="1" s="29">
      <c r="A257" s="104" t="n">
        <v>44984</v>
      </c>
      <c r="B257" s="105" t="inlineStr">
        <is>
          <t xml:space="preserve">CEREVIA / OXYANE </t>
        </is>
      </c>
      <c r="C257" s="20" t="inlineStr">
        <is>
          <t>2BS030535</t>
        </is>
      </c>
      <c r="D257" s="108" t="inlineStr">
        <is>
          <t>NON DURABLE</t>
        </is>
      </c>
      <c r="E257" s="121" t="n">
        <v>2022</v>
      </c>
      <c r="F257" s="121" t="inlineStr">
        <is>
          <t>RENDU</t>
        </is>
      </c>
      <c r="G257" s="121" t="n">
        <v>22869</v>
      </c>
      <c r="H257" s="20" t="inlineStr">
        <is>
          <t>EH 685 QE</t>
        </is>
      </c>
      <c r="I257" s="102" t="inlineStr">
        <is>
          <t>EXP-76-3292</t>
        </is>
      </c>
      <c r="J257" s="117" t="inlineStr">
        <is>
          <t>2022101542</t>
        </is>
      </c>
      <c r="K257" s="21" t="n">
        <v>29.42</v>
      </c>
      <c r="L257" s="135" t="n">
        <v>29.38</v>
      </c>
      <c r="M257" s="20" t="n">
        <v>7.1</v>
      </c>
      <c r="N257" s="121" t="inlineStr">
        <is>
          <t>S1</t>
        </is>
      </c>
      <c r="O257" s="21" t="n">
        <v>654</v>
      </c>
      <c r="P257" s="20" t="n">
        <v>0</v>
      </c>
      <c r="Q257" s="23" t="n">
        <v>654</v>
      </c>
      <c r="R257" s="23">
        <f>Q257*L257</f>
        <v/>
      </c>
      <c r="S257" s="101" t="n">
        <v>19214.52</v>
      </c>
      <c r="T257" s="23">
        <f>IF(S257=0,R257,R257-S257)</f>
        <v/>
      </c>
      <c r="U257" s="20" t="inlineStr">
        <is>
          <t>483578 - 28/02/2023</t>
        </is>
      </c>
      <c r="V257" s="106" t="inlineStr">
        <is>
          <t>LCR 15 jours nets date de livraison</t>
        </is>
      </c>
      <c r="W257" s="107" t="inlineStr">
        <is>
          <t>TRAS</t>
        </is>
      </c>
      <c r="X257" s="25" t="n">
        <v>0</v>
      </c>
      <c r="Y257" s="26" t="n">
        <v>0</v>
      </c>
      <c r="Z257" s="25">
        <f>X257*L257</f>
        <v/>
      </c>
      <c r="AA257" s="27" t="n">
        <v>0</v>
      </c>
      <c r="AB257" s="27">
        <f>AA257-Z257</f>
        <v/>
      </c>
      <c r="AC257" s="28" t="n"/>
    </row>
    <row r="258" hidden="1" ht="15" customFormat="1" customHeight="1" s="29">
      <c r="A258" s="104" t="n">
        <v>44984</v>
      </c>
      <c r="B258" s="105" t="inlineStr">
        <is>
          <t xml:space="preserve">CEREVIA / OXYANE </t>
        </is>
      </c>
      <c r="C258" s="20" t="inlineStr">
        <is>
          <t>2BS030535</t>
        </is>
      </c>
      <c r="D258" s="108" t="inlineStr">
        <is>
          <t>NON DURABLE</t>
        </is>
      </c>
      <c r="E258" s="121" t="n">
        <v>2022</v>
      </c>
      <c r="F258" s="121" t="inlineStr">
        <is>
          <t>RENDU</t>
        </is>
      </c>
      <c r="G258" s="121" t="n">
        <v>22869</v>
      </c>
      <c r="H258" s="20" t="inlineStr">
        <is>
          <t>DP 584 RQ</t>
        </is>
      </c>
      <c r="I258" s="102" t="inlineStr">
        <is>
          <t>EXP-76-3293</t>
        </is>
      </c>
      <c r="J258" s="117" t="inlineStr">
        <is>
          <t>2022101542</t>
        </is>
      </c>
      <c r="K258" s="23" t="n">
        <v>28.98</v>
      </c>
      <c r="L258" s="135" t="n">
        <v>28.92</v>
      </c>
      <c r="M258" s="20" t="n">
        <v>7.1</v>
      </c>
      <c r="N258" s="121" t="inlineStr">
        <is>
          <t>S1</t>
        </is>
      </c>
      <c r="O258" s="23" t="n">
        <v>654</v>
      </c>
      <c r="P258" s="20" t="n">
        <v>0</v>
      </c>
      <c r="Q258" s="23" t="n">
        <v>654</v>
      </c>
      <c r="R258" s="23">
        <f>Q258*L258</f>
        <v/>
      </c>
      <c r="S258" s="101" t="n">
        <v>18913.68</v>
      </c>
      <c r="T258" s="23">
        <f>IF(S258=0,R258,R258-S258)</f>
        <v/>
      </c>
      <c r="U258" s="20" t="inlineStr">
        <is>
          <t>483578 - 28/02/2023</t>
        </is>
      </c>
      <c r="V258" s="106" t="inlineStr">
        <is>
          <t>LCR 15 jours nets date de livraison</t>
        </is>
      </c>
      <c r="W258" s="107" t="inlineStr">
        <is>
          <t>CERETRANS</t>
        </is>
      </c>
      <c r="X258" s="25" t="n">
        <v>0</v>
      </c>
      <c r="Y258" s="26" t="n">
        <v>0</v>
      </c>
      <c r="Z258" s="25">
        <f>X258*L258</f>
        <v/>
      </c>
      <c r="AA258" s="27" t="n">
        <v>0</v>
      </c>
      <c r="AB258" s="27">
        <f>AA258-Z258</f>
        <v/>
      </c>
      <c r="AC258" s="28" t="n"/>
    </row>
    <row r="259" hidden="1" ht="15" customFormat="1" customHeight="1" s="220">
      <c r="A259" s="208" t="n">
        <v>44984</v>
      </c>
      <c r="B259" s="209" t="inlineStr">
        <is>
          <t>CHOLAT</t>
        </is>
      </c>
      <c r="C259" s="22" t="inlineStr">
        <is>
          <t>2BS030520</t>
        </is>
      </c>
      <c r="D259" s="210" t="inlineStr">
        <is>
          <t>DURABLE</t>
        </is>
      </c>
      <c r="E259" s="147" t="n">
        <v>2022</v>
      </c>
      <c r="F259" s="147" t="inlineStr">
        <is>
          <t xml:space="preserve">RENDU </t>
        </is>
      </c>
      <c r="G259" s="147" t="n">
        <v>22871</v>
      </c>
      <c r="H259" s="22" t="inlineStr">
        <is>
          <t>CG 517 JZ</t>
        </is>
      </c>
      <c r="I259" s="211" t="inlineStr">
        <is>
          <t>SANS</t>
        </is>
      </c>
      <c r="J259" s="212" t="inlineStr">
        <is>
          <t>120903</t>
        </is>
      </c>
      <c r="K259" s="21" t="n">
        <v>29.1</v>
      </c>
      <c r="L259" s="214" t="n">
        <v>29.1</v>
      </c>
      <c r="M259" s="22" t="n">
        <v>6.1</v>
      </c>
      <c r="N259" s="147" t="inlineStr">
        <is>
          <t>S1</t>
        </is>
      </c>
      <c r="O259" s="23" t="n">
        <v>686</v>
      </c>
      <c r="P259" s="22" t="n">
        <v>0</v>
      </c>
      <c r="Q259" s="21">
        <f>O259+P259</f>
        <v/>
      </c>
      <c r="R259" s="21">
        <f>Q259*L259</f>
        <v/>
      </c>
      <c r="S259" s="215">
        <f>20190+390</f>
        <v/>
      </c>
      <c r="T259" s="21">
        <f>IF(S259=0,R259,R259-S259)</f>
        <v/>
      </c>
      <c r="U259" s="20" t="inlineStr">
        <is>
          <t>FCV-999-2023-240 - 28/02/2023 -26932.36€</t>
        </is>
      </c>
      <c r="V259" s="216" t="inlineStr">
        <is>
          <t xml:space="preserve">VIREMENT 30 JOURS </t>
        </is>
      </c>
      <c r="W259" s="217" t="inlineStr">
        <is>
          <t>ROLAND CHAZOT</t>
        </is>
      </c>
      <c r="X259" s="218" t="n">
        <v>0</v>
      </c>
      <c r="Y259" s="219" t="n">
        <v>0</v>
      </c>
      <c r="Z259" s="218" t="n">
        <v>0</v>
      </c>
      <c r="AA259" s="114" t="n">
        <v>0</v>
      </c>
      <c r="AB259" s="114">
        <f>AA259-Z259</f>
        <v/>
      </c>
      <c r="AC259" s="9" t="n"/>
    </row>
    <row r="260" ht="15" customFormat="1" customHeight="1" s="29">
      <c r="A260" s="104" t="n">
        <v>44984</v>
      </c>
      <c r="B260" s="105" t="inlineStr">
        <is>
          <t xml:space="preserve">BERNARD </t>
        </is>
      </c>
      <c r="C260" s="20" t="inlineStr">
        <is>
          <t>2BS020148</t>
        </is>
      </c>
      <c r="D260" s="108" t="inlineStr">
        <is>
          <t>NON DURABLE</t>
        </is>
      </c>
      <c r="E260" s="121" t="n">
        <v>2022</v>
      </c>
      <c r="F260" s="121" t="inlineStr">
        <is>
          <t xml:space="preserve">RENDU </t>
        </is>
      </c>
      <c r="G260" s="121" t="n">
        <v>22872</v>
      </c>
      <c r="H260" s="20" t="inlineStr">
        <is>
          <t>FA 307 FH</t>
        </is>
      </c>
      <c r="I260" s="102" t="inlineStr">
        <is>
          <t>MCV0294877</t>
        </is>
      </c>
      <c r="J260" s="117" t="inlineStr">
        <is>
          <t>121345</t>
        </is>
      </c>
      <c r="K260" s="21" t="n">
        <v>28.7</v>
      </c>
      <c r="L260" s="135" t="n">
        <v>28.68</v>
      </c>
      <c r="M260" s="20" t="n">
        <v>6.6</v>
      </c>
      <c r="N260" s="121" t="inlineStr">
        <is>
          <t>S1S2S3</t>
        </is>
      </c>
      <c r="O260" s="21" t="n">
        <v>619</v>
      </c>
      <c r="P260" s="20" t="n">
        <v>0</v>
      </c>
      <c r="Q260" s="23">
        <f>O260+P260</f>
        <v/>
      </c>
      <c r="R260" s="23">
        <f>Q260*L260</f>
        <v/>
      </c>
      <c r="S260" s="101" t="n">
        <v>17752.92</v>
      </c>
      <c r="T260" s="23">
        <f>IF(S260=0,R260,R260-S260)</f>
        <v/>
      </c>
      <c r="U260" s="20" t="inlineStr">
        <is>
          <t>FVV01255268 - 28/02/2023</t>
        </is>
      </c>
      <c r="V260" s="106" t="inlineStr">
        <is>
          <t xml:space="preserve">VIREMENT 30 JOURS </t>
        </is>
      </c>
      <c r="W260" s="107" t="inlineStr">
        <is>
          <t>RLC TRANSPORTS</t>
        </is>
      </c>
      <c r="X260" s="25" t="n">
        <v>0</v>
      </c>
      <c r="Y260" s="26" t="n">
        <v>0</v>
      </c>
      <c r="Z260" s="25" t="n">
        <v>0</v>
      </c>
      <c r="AA260" s="27" t="n">
        <v>0</v>
      </c>
      <c r="AB260" s="27">
        <f>Z260-AA260</f>
        <v/>
      </c>
      <c r="AC260" s="28" t="n"/>
    </row>
    <row r="261" hidden="1" ht="15" customFormat="1" customHeight="1" s="220">
      <c r="A261" s="208" t="n">
        <v>44985</v>
      </c>
      <c r="B261" s="209" t="inlineStr">
        <is>
          <t>CHOLAT</t>
        </is>
      </c>
      <c r="C261" s="22" t="inlineStr">
        <is>
          <t>2BS030520</t>
        </is>
      </c>
      <c r="D261" s="210" t="inlineStr">
        <is>
          <t>DURABLE</t>
        </is>
      </c>
      <c r="E261" s="147" t="n">
        <v>2022</v>
      </c>
      <c r="F261" s="147" t="inlineStr">
        <is>
          <t xml:space="preserve">RENDU </t>
        </is>
      </c>
      <c r="G261" s="147" t="inlineStr">
        <is>
          <t>SANS</t>
        </is>
      </c>
      <c r="H261" s="22" t="inlineStr">
        <is>
          <t>CG 517 JZ</t>
        </is>
      </c>
      <c r="I261" s="211" t="inlineStr">
        <is>
          <t>SANS</t>
        </is>
      </c>
      <c r="J261" s="212" t="inlineStr">
        <is>
          <t>120903</t>
        </is>
      </c>
      <c r="K261" s="23" t="n">
        <v>10.16</v>
      </c>
      <c r="L261" s="214" t="n">
        <v>10.16</v>
      </c>
      <c r="M261" s="22" t="n">
        <v>5.6</v>
      </c>
      <c r="N261" s="147" t="inlineStr">
        <is>
          <t>S2</t>
        </is>
      </c>
      <c r="O261" s="23" t="n">
        <v>686</v>
      </c>
      <c r="P261" s="22" t="n">
        <v>0</v>
      </c>
      <c r="Q261" s="21">
        <f>O261+P261</f>
        <v/>
      </c>
      <c r="R261" s="21">
        <f>Q261*L261</f>
        <v/>
      </c>
      <c r="S261" s="215">
        <f>6231.98+120.38</f>
        <v/>
      </c>
      <c r="T261" s="21">
        <f>IF(S261=0,R261,R261-S261)</f>
        <v/>
      </c>
      <c r="U261" s="20" t="inlineStr">
        <is>
          <t>FCV-999-2023-240 - 28/02/2023 -26932.36€</t>
        </is>
      </c>
      <c r="V261" s="216" t="inlineStr">
        <is>
          <t xml:space="preserve">VIREMENT 30 JOURS </t>
        </is>
      </c>
      <c r="W261" s="217" t="inlineStr">
        <is>
          <t>ROLAND CHAZOT</t>
        </is>
      </c>
      <c r="X261" s="218" t="n">
        <v>0</v>
      </c>
      <c r="Y261" s="219" t="n">
        <v>0</v>
      </c>
      <c r="Z261" s="218" t="n">
        <v>0</v>
      </c>
      <c r="AA261" s="114" t="n">
        <v>0</v>
      </c>
      <c r="AB261" s="114">
        <f>AA261-Z261</f>
        <v/>
      </c>
      <c r="AC261" s="9" t="n"/>
    </row>
    <row r="262" hidden="1" ht="15" customFormat="1" customHeight="1" s="220">
      <c r="A262" s="208" t="n">
        <v>44985</v>
      </c>
      <c r="B262" s="209" t="inlineStr">
        <is>
          <t>CHOLAT</t>
        </is>
      </c>
      <c r="C262" s="22" t="inlineStr">
        <is>
          <t>2BS030520</t>
        </is>
      </c>
      <c r="D262" s="210" t="inlineStr">
        <is>
          <t>DURABLE</t>
        </is>
      </c>
      <c r="E262" s="147" t="n">
        <v>2022</v>
      </c>
      <c r="F262" s="147" t="inlineStr">
        <is>
          <t xml:space="preserve">RENDU </t>
        </is>
      </c>
      <c r="G262" s="147" t="inlineStr">
        <is>
          <t>SANS</t>
        </is>
      </c>
      <c r="H262" s="22" t="inlineStr">
        <is>
          <t>CG 517 JZ</t>
        </is>
      </c>
      <c r="I262" s="211" t="inlineStr">
        <is>
          <t>SANS</t>
        </is>
      </c>
      <c r="J262" s="212" t="inlineStr">
        <is>
          <t>2221223</t>
        </is>
      </c>
      <c r="K262" s="21" t="n">
        <v>8.5</v>
      </c>
      <c r="L262" s="214" t="n">
        <v>8.5</v>
      </c>
      <c r="M262" s="22" t="n">
        <v>5.6</v>
      </c>
      <c r="N262" s="147" t="inlineStr">
        <is>
          <t>S2</t>
        </is>
      </c>
      <c r="O262" s="23" t="n">
        <v>582.25</v>
      </c>
      <c r="P262" s="22" t="n">
        <v>0</v>
      </c>
      <c r="Q262" s="21">
        <f>O262+P262</f>
        <v/>
      </c>
      <c r="R262" s="21">
        <f>Q262*L262</f>
        <v/>
      </c>
      <c r="S262" s="215">
        <f>6795+192</f>
        <v/>
      </c>
      <c r="T262" s="21">
        <f>IF(S262=0,R262,R262-S262)</f>
        <v/>
      </c>
      <c r="U262" s="20" t="inlineStr">
        <is>
          <t>FCV-999-2023-235 - 28/02/2023 -23988.70€</t>
        </is>
      </c>
      <c r="V262" s="216" t="inlineStr">
        <is>
          <t xml:space="preserve">VIREMENT 30 JOURS </t>
        </is>
      </c>
      <c r="W262" s="217" t="inlineStr">
        <is>
          <t>ROLAND CHAZOT</t>
        </is>
      </c>
      <c r="X262" s="218" t="n">
        <v>0</v>
      </c>
      <c r="Y262" s="219" t="n">
        <v>0</v>
      </c>
      <c r="Z262" s="218" t="n">
        <v>0</v>
      </c>
      <c r="AA262" s="114" t="n">
        <v>0</v>
      </c>
      <c r="AB262" s="114">
        <f>AA262-Z262</f>
        <v/>
      </c>
      <c r="AC262" s="9" t="n"/>
    </row>
    <row r="263" hidden="1" ht="15" customFormat="1" customHeight="1" s="220">
      <c r="A263" s="208" t="n">
        <v>44985</v>
      </c>
      <c r="B263" s="209" t="inlineStr">
        <is>
          <t>CHOLAT</t>
        </is>
      </c>
      <c r="C263" s="22" t="inlineStr">
        <is>
          <t>2BS030520</t>
        </is>
      </c>
      <c r="D263" s="210" t="inlineStr">
        <is>
          <t>DURABLE</t>
        </is>
      </c>
      <c r="E263" s="147" t="n">
        <v>2022</v>
      </c>
      <c r="F263" s="147" t="inlineStr">
        <is>
          <t xml:space="preserve">RENDU </t>
        </is>
      </c>
      <c r="G263" s="147" t="inlineStr">
        <is>
          <t>SANS</t>
        </is>
      </c>
      <c r="H263" s="22" t="inlineStr">
        <is>
          <t>CG 517 JZ</t>
        </is>
      </c>
      <c r="I263" s="211" t="inlineStr">
        <is>
          <t>SANS</t>
        </is>
      </c>
      <c r="J263" s="212" t="inlineStr">
        <is>
          <t>120913</t>
        </is>
      </c>
      <c r="K263" s="21" t="n">
        <v>11.28</v>
      </c>
      <c r="L263" s="214" t="n">
        <v>11.28</v>
      </c>
      <c r="M263" s="22" t="n">
        <v>5.6</v>
      </c>
      <c r="N263" s="147" t="inlineStr">
        <is>
          <t>S2</t>
        </is>
      </c>
      <c r="O263" s="21" t="n">
        <v>670</v>
      </c>
      <c r="P263" s="22" t="n">
        <v>0</v>
      </c>
      <c r="Q263" s="21">
        <f>O263+P263</f>
        <v/>
      </c>
      <c r="R263" s="21">
        <f>Q263*L263</f>
        <v/>
      </c>
      <c r="S263" s="215">
        <f>7410.96+146.64</f>
        <v/>
      </c>
      <c r="T263" s="21">
        <f>IF(S263=0,R263,R263-S263)</f>
        <v/>
      </c>
      <c r="U263" s="20" t="inlineStr">
        <is>
          <t>FCE-999-2023-239 - 28/02/2023 - 46859.80€</t>
        </is>
      </c>
      <c r="V263" s="216" t="inlineStr">
        <is>
          <t xml:space="preserve">VIREMENT 30 JOURS </t>
        </is>
      </c>
      <c r="W263" s="217" t="inlineStr">
        <is>
          <t>ROLAND CHAZOT</t>
        </is>
      </c>
      <c r="X263" s="218" t="n">
        <v>0</v>
      </c>
      <c r="Y263" s="219" t="n">
        <v>0</v>
      </c>
      <c r="Z263" s="218" t="n">
        <v>0</v>
      </c>
      <c r="AA263" s="114" t="n">
        <v>0</v>
      </c>
      <c r="AB263" s="114">
        <f>AA263-Z263</f>
        <v/>
      </c>
      <c r="AC263" s="9" t="n"/>
    </row>
    <row r="264" hidden="1" ht="15" customFormat="1" customHeight="1" s="29">
      <c r="A264" s="104" t="n">
        <v>44985</v>
      </c>
      <c r="B264" s="105" t="inlineStr">
        <is>
          <t xml:space="preserve">DROMOISE </t>
        </is>
      </c>
      <c r="C264" s="20" t="inlineStr">
        <is>
          <t>2BS050017</t>
        </is>
      </c>
      <c r="D264" s="109" t="inlineStr">
        <is>
          <t>DURABLE</t>
        </is>
      </c>
      <c r="E264" s="121" t="n">
        <v>2022</v>
      </c>
      <c r="F264" s="121" t="inlineStr">
        <is>
          <t xml:space="preserve">RENDU </t>
        </is>
      </c>
      <c r="G264" s="121" t="n">
        <v>22874</v>
      </c>
      <c r="H264" s="20" t="inlineStr">
        <is>
          <t>CW 253 GL</t>
        </is>
      </c>
      <c r="I264" s="102" t="inlineStr">
        <is>
          <t>2 302 000641</t>
        </is>
      </c>
      <c r="J264" s="117" t="inlineStr">
        <is>
          <t>120754</t>
        </is>
      </c>
      <c r="K264" s="100" t="n">
        <v>29.9</v>
      </c>
      <c r="L264" s="135" t="n">
        <v>29.94</v>
      </c>
      <c r="M264" s="20" t="n">
        <v>6.2</v>
      </c>
      <c r="N264" s="121" t="inlineStr">
        <is>
          <t>S2</t>
        </is>
      </c>
      <c r="O264" s="23" t="n">
        <v>605</v>
      </c>
      <c r="P264" s="20" t="n">
        <v>0</v>
      </c>
      <c r="Q264" s="23">
        <f>O264+P264</f>
        <v/>
      </c>
      <c r="R264" s="23">
        <f>Q264*L264</f>
        <v/>
      </c>
      <c r="S264" s="101" t="n">
        <v>18113.7</v>
      </c>
      <c r="T264" s="23">
        <f>IF(S264=0,R264,R264-S264)</f>
        <v/>
      </c>
      <c r="U264" s="20" t="inlineStr">
        <is>
          <t>2302000306 - 28/02/2023</t>
        </is>
      </c>
      <c r="V264" s="106" t="inlineStr">
        <is>
          <t>LCR 30 jours nets date de livraison</t>
        </is>
      </c>
      <c r="W264" s="107" t="inlineStr">
        <is>
          <t>DROMOISE</t>
        </is>
      </c>
      <c r="X264" s="25" t="n">
        <v>0</v>
      </c>
      <c r="Y264" s="26" t="n">
        <v>0</v>
      </c>
      <c r="Z264" s="25" t="n">
        <v>0</v>
      </c>
      <c r="AA264" s="27" t="n">
        <v>0</v>
      </c>
      <c r="AB264" s="27">
        <f>AA264-Z264</f>
        <v/>
      </c>
      <c r="AC264" s="28" t="n"/>
    </row>
    <row r="265" hidden="1" ht="15" customFormat="1" customHeight="1" s="220">
      <c r="A265" s="208" t="n">
        <v>44985</v>
      </c>
      <c r="B265" s="209" t="inlineStr">
        <is>
          <t>CHOLAT</t>
        </is>
      </c>
      <c r="C265" s="22" t="inlineStr">
        <is>
          <t>2BS030520</t>
        </is>
      </c>
      <c r="D265" s="210" t="inlineStr">
        <is>
          <t>DURABLE</t>
        </is>
      </c>
      <c r="E265" s="147" t="n">
        <v>2022</v>
      </c>
      <c r="F265" s="147" t="inlineStr">
        <is>
          <t xml:space="preserve">RENDU </t>
        </is>
      </c>
      <c r="G265" s="147" t="n">
        <v>22877</v>
      </c>
      <c r="H265" s="22" t="inlineStr">
        <is>
          <t>CG 517 JZ</t>
        </is>
      </c>
      <c r="I265" s="211" t="inlineStr">
        <is>
          <t>22877</t>
        </is>
      </c>
      <c r="J265" s="212" t="inlineStr">
        <is>
          <t>2230115</t>
        </is>
      </c>
      <c r="K265" s="214" t="n">
        <v>30.08</v>
      </c>
      <c r="L265" s="214">
        <f>30.1</f>
        <v/>
      </c>
      <c r="M265" s="22" t="n">
        <v>6</v>
      </c>
      <c r="N265" s="147" t="inlineStr">
        <is>
          <t>S3</t>
        </is>
      </c>
      <c r="O265" s="21">
        <f>591.5*0.98</f>
        <v/>
      </c>
      <c r="P265" s="22" t="n">
        <v>0</v>
      </c>
      <c r="Q265" s="21">
        <f>O265+P265</f>
        <v/>
      </c>
      <c r="R265" s="23">
        <f>L265*O265</f>
        <v/>
      </c>
      <c r="S265" s="215">
        <f>16584.76+461.09</f>
        <v/>
      </c>
      <c r="T265" s="21">
        <f>IF(S265=0,R265,R265-S265)</f>
        <v/>
      </c>
      <c r="U265" s="20" t="inlineStr">
        <is>
          <t>FCE-999-2023-236 -28/02/2023 - 33891.77 €</t>
        </is>
      </c>
      <c r="V265" s="216" t="inlineStr">
        <is>
          <t xml:space="preserve">VIREMENT 30 JOURS </t>
        </is>
      </c>
      <c r="W265" s="217" t="inlineStr">
        <is>
          <t>ROLAND CHAZOT</t>
        </is>
      </c>
      <c r="X265" s="218" t="n">
        <v>0</v>
      </c>
      <c r="Y265" s="219" t="n">
        <v>0</v>
      </c>
      <c r="Z265" s="218" t="n">
        <v>0</v>
      </c>
      <c r="AA265" s="114" t="n">
        <v>0</v>
      </c>
      <c r="AB265" s="114">
        <f>AA265-Z265</f>
        <v/>
      </c>
      <c r="AC265" s="9" t="n"/>
    </row>
    <row r="266" hidden="1" ht="15" customFormat="1" customHeight="1" s="29">
      <c r="A266" s="104" t="n">
        <v>44985</v>
      </c>
      <c r="B266" s="105" t="inlineStr">
        <is>
          <t xml:space="preserve">CEREVIA / OXYANE </t>
        </is>
      </c>
      <c r="C266" s="20" t="inlineStr">
        <is>
          <t>2BS030535</t>
        </is>
      </c>
      <c r="D266" s="108" t="inlineStr">
        <is>
          <t>NON DURABLE</t>
        </is>
      </c>
      <c r="E266" s="121" t="n">
        <v>2022</v>
      </c>
      <c r="F266" s="121" t="inlineStr">
        <is>
          <t>RENDU</t>
        </is>
      </c>
      <c r="G266" s="121" t="n">
        <v>22878</v>
      </c>
      <c r="H266" s="20" t="inlineStr">
        <is>
          <t>FS 487 SN</t>
        </is>
      </c>
      <c r="I266" s="102" t="inlineStr">
        <is>
          <t>EXP-76-3300</t>
        </is>
      </c>
      <c r="J266" s="117" t="inlineStr">
        <is>
          <t>2022101542</t>
        </is>
      </c>
      <c r="K266" s="100" t="n">
        <v>28.6</v>
      </c>
      <c r="L266" s="135" t="n">
        <v>28.54</v>
      </c>
      <c r="M266" s="20" t="n">
        <v>7.3</v>
      </c>
      <c r="N266" s="121" t="inlineStr">
        <is>
          <t>S3</t>
        </is>
      </c>
      <c r="O266" s="23" t="n">
        <v>654</v>
      </c>
      <c r="P266" s="20" t="n">
        <v>0</v>
      </c>
      <c r="Q266" s="23" t="n">
        <v>654</v>
      </c>
      <c r="R266" s="23">
        <f>Q266*L266</f>
        <v/>
      </c>
      <c r="S266" s="101" t="n">
        <v>18665.16</v>
      </c>
      <c r="T266" s="23">
        <f>IF(S266=0,R266,R266-S266)</f>
        <v/>
      </c>
      <c r="U266" s="20" t="inlineStr">
        <is>
          <t>483578 - 28/02/2023</t>
        </is>
      </c>
      <c r="V266" s="106" t="inlineStr">
        <is>
          <t>LCR 15 jours nets date de livraison</t>
        </is>
      </c>
      <c r="W266" s="107" t="inlineStr">
        <is>
          <t>CERETRANS</t>
        </is>
      </c>
      <c r="X266" s="25" t="n">
        <v>0</v>
      </c>
      <c r="Y266" s="26" t="n">
        <v>0</v>
      </c>
      <c r="Z266" s="25">
        <f>X266*L266</f>
        <v/>
      </c>
      <c r="AA266" s="27" t="n">
        <v>0</v>
      </c>
      <c r="AB266" s="27">
        <f>AA266-Z266</f>
        <v/>
      </c>
      <c r="AC266" s="28" t="n"/>
    </row>
    <row r="267" hidden="1" ht="15" customFormat="1" customHeight="1" s="29">
      <c r="A267" s="104" t="n">
        <v>44985</v>
      </c>
      <c r="B267" s="105" t="inlineStr">
        <is>
          <t xml:space="preserve">CEREVIA / OXYANE </t>
        </is>
      </c>
      <c r="C267" s="20" t="inlineStr">
        <is>
          <t>2BS030535</t>
        </is>
      </c>
      <c r="D267" s="108" t="inlineStr">
        <is>
          <t>NON DURABLE</t>
        </is>
      </c>
      <c r="E267" s="121" t="n">
        <v>2022</v>
      </c>
      <c r="F267" s="121" t="inlineStr">
        <is>
          <t>RENDU</t>
        </is>
      </c>
      <c r="G267" s="121" t="n">
        <v>22880</v>
      </c>
      <c r="H267" s="20" t="inlineStr">
        <is>
          <t>BV 840 PN</t>
        </is>
      </c>
      <c r="I267" s="102" t="inlineStr">
        <is>
          <t>EXP-76-3301</t>
        </is>
      </c>
      <c r="J267" s="117" t="inlineStr">
        <is>
          <t>2022101542</t>
        </is>
      </c>
      <c r="K267" s="100" t="n">
        <v>29.74</v>
      </c>
      <c r="L267" s="135" t="n">
        <v>29.68</v>
      </c>
      <c r="M267" s="20" t="n">
        <v>7.1</v>
      </c>
      <c r="N267" s="121" t="inlineStr">
        <is>
          <t>S3</t>
        </is>
      </c>
      <c r="O267" s="23" t="n">
        <v>654</v>
      </c>
      <c r="P267" s="20" t="n">
        <v>0</v>
      </c>
      <c r="Q267" s="23" t="n">
        <v>654</v>
      </c>
      <c r="R267" s="23">
        <f>Q267*L267</f>
        <v/>
      </c>
      <c r="S267" s="101" t="n">
        <v>19410.72</v>
      </c>
      <c r="T267" s="23">
        <f>IF(S267=0,R267,R267-S267)</f>
        <v/>
      </c>
      <c r="U267" s="20" t="inlineStr">
        <is>
          <t>483578 - 28/02/2023</t>
        </is>
      </c>
      <c r="V267" s="106" t="inlineStr">
        <is>
          <t>LCR 15 jours nets date de livraison</t>
        </is>
      </c>
      <c r="W267" s="107" t="inlineStr">
        <is>
          <t>TRAS/GIRARD MICHEL</t>
        </is>
      </c>
      <c r="X267" s="25" t="n">
        <v>0</v>
      </c>
      <c r="Y267" s="26" t="n">
        <v>0</v>
      </c>
      <c r="Z267" s="25">
        <f>X267*L267</f>
        <v/>
      </c>
      <c r="AA267" s="27" t="n">
        <v>0</v>
      </c>
      <c r="AB267" s="27">
        <f>AA267-Z267</f>
        <v/>
      </c>
      <c r="AC267" s="28" t="n"/>
    </row>
    <row r="268" hidden="1" ht="15" customFormat="1" customHeight="1" s="29">
      <c r="A268" s="104" t="n">
        <v>44985</v>
      </c>
      <c r="B268" s="105" t="inlineStr">
        <is>
          <t xml:space="preserve">CEREVIA / OXYANE </t>
        </is>
      </c>
      <c r="C268" s="20" t="inlineStr">
        <is>
          <t>2BS030535</t>
        </is>
      </c>
      <c r="D268" s="108" t="inlineStr">
        <is>
          <t>NON DURABLE</t>
        </is>
      </c>
      <c r="E268" s="121" t="n">
        <v>2022</v>
      </c>
      <c r="F268" s="121" t="inlineStr">
        <is>
          <t>RENDU</t>
        </is>
      </c>
      <c r="G268" s="121" t="n">
        <v>22880</v>
      </c>
      <c r="H268" s="20" t="inlineStr">
        <is>
          <t>FS 487 SN</t>
        </is>
      </c>
      <c r="I268" s="102" t="inlineStr">
        <is>
          <t>EXP-76-3302</t>
        </is>
      </c>
      <c r="J268" s="117" t="inlineStr">
        <is>
          <t>2022101542</t>
        </is>
      </c>
      <c r="K268" s="100" t="n">
        <v>28.72</v>
      </c>
      <c r="L268" s="135" t="n">
        <v>28.68</v>
      </c>
      <c r="M268" s="20" t="n">
        <v>6.9</v>
      </c>
      <c r="N268" s="121" t="inlineStr">
        <is>
          <t>S3</t>
        </is>
      </c>
      <c r="O268" s="23" t="n">
        <v>654</v>
      </c>
      <c r="P268" s="20" t="n">
        <v>0</v>
      </c>
      <c r="Q268" s="23" t="n">
        <v>654</v>
      </c>
      <c r="R268" s="23">
        <f>Q268*L268</f>
        <v/>
      </c>
      <c r="S268" s="101" t="n">
        <v>18756.72</v>
      </c>
      <c r="T268" s="23">
        <f>IF(S268=0,R268,R268-S268)</f>
        <v/>
      </c>
      <c r="U268" s="20" t="inlineStr">
        <is>
          <t>483578 - 28/02/2023</t>
        </is>
      </c>
      <c r="V268" s="106" t="inlineStr">
        <is>
          <t>LCR 15 jours nets date de livraison</t>
        </is>
      </c>
      <c r="W268" s="107" t="inlineStr">
        <is>
          <t>CERETRANS/PJT</t>
        </is>
      </c>
      <c r="X268" s="25" t="n">
        <v>0</v>
      </c>
      <c r="Y268" s="26" t="n">
        <v>0</v>
      </c>
      <c r="Z268" s="25">
        <f>X268*L268</f>
        <v/>
      </c>
      <c r="AA268" s="27" t="n">
        <v>0</v>
      </c>
      <c r="AB268" s="27">
        <f>AA268-Z268</f>
        <v/>
      </c>
      <c r="AC268" s="28" t="n"/>
    </row>
    <row r="269" hidden="1" ht="15" customFormat="1" customHeight="1" s="29">
      <c r="A269" s="104" t="n">
        <v>44986</v>
      </c>
      <c r="B269" s="105" t="inlineStr">
        <is>
          <t xml:space="preserve">DROMOISE </t>
        </is>
      </c>
      <c r="C269" s="20" t="inlineStr">
        <is>
          <t>2BS050017</t>
        </is>
      </c>
      <c r="D269" s="109" t="inlineStr">
        <is>
          <t>DURABLE</t>
        </is>
      </c>
      <c r="E269" s="121" t="n">
        <v>2022</v>
      </c>
      <c r="F269" s="121" t="inlineStr">
        <is>
          <t xml:space="preserve">RENDU </t>
        </is>
      </c>
      <c r="G269" s="121" t="n">
        <v>22882</v>
      </c>
      <c r="H269" s="20" t="inlineStr">
        <is>
          <t>GA 202 WK</t>
        </is>
      </c>
      <c r="I269" s="102" t="inlineStr">
        <is>
          <t>2 303 000001</t>
        </is>
      </c>
      <c r="J269" s="117" t="inlineStr">
        <is>
          <t>2221125</t>
        </is>
      </c>
      <c r="K269" s="100" t="n">
        <v>32.2</v>
      </c>
      <c r="L269" s="214" t="n">
        <v>32.2</v>
      </c>
      <c r="M269" s="20" t="n">
        <v>7.3</v>
      </c>
      <c r="N269" s="121" t="inlineStr">
        <is>
          <t>S2</t>
        </is>
      </c>
      <c r="O269" s="23" t="n">
        <v>634</v>
      </c>
      <c r="P269" s="20" t="n">
        <v>0</v>
      </c>
      <c r="Q269" s="23">
        <f>O269+P269</f>
        <v/>
      </c>
      <c r="R269" s="23">
        <f>Q269*L269</f>
        <v/>
      </c>
      <c r="S269" s="101" t="n">
        <v>20414.8</v>
      </c>
      <c r="T269" s="23">
        <f>IF(S269=0,R269,R269-S269)</f>
        <v/>
      </c>
      <c r="U269" s="20" t="inlineStr">
        <is>
          <t>2302000036 - 06/03/2023</t>
        </is>
      </c>
      <c r="V269" s="106" t="inlineStr">
        <is>
          <t>LCR 30 jours nets date de livraison</t>
        </is>
      </c>
      <c r="W269" s="107" t="inlineStr">
        <is>
          <t>DROMOISE</t>
        </is>
      </c>
      <c r="X269" s="25" t="n">
        <v>0</v>
      </c>
      <c r="Y269" s="26" t="n">
        <v>0</v>
      </c>
      <c r="Z269" s="25" t="n">
        <v>0</v>
      </c>
      <c r="AA269" s="27" t="n">
        <v>0</v>
      </c>
      <c r="AB269" s="27">
        <f>AA269-Z269</f>
        <v/>
      </c>
      <c r="AC269" s="28" t="n"/>
    </row>
    <row r="270" hidden="1" ht="15" customFormat="1" customHeight="1" s="29">
      <c r="A270" s="104" t="n">
        <v>44986</v>
      </c>
      <c r="B270" s="105" t="inlineStr">
        <is>
          <t>DESCREAUX</t>
        </is>
      </c>
      <c r="C270" s="20" t="inlineStr">
        <is>
          <t>SANS</t>
        </is>
      </c>
      <c r="D270" s="108" t="inlineStr">
        <is>
          <t>NON DURABLE</t>
        </is>
      </c>
      <c r="E270" s="121" t="n">
        <v>2022</v>
      </c>
      <c r="F270" s="121" t="inlineStr">
        <is>
          <t>RENDU</t>
        </is>
      </c>
      <c r="G270" s="121" t="n">
        <v>22883</v>
      </c>
      <c r="H270" s="20" t="inlineStr">
        <is>
          <t>EB 674 PF</t>
        </is>
      </c>
      <c r="I270" s="102" t="inlineStr">
        <is>
          <t>BLC05006683</t>
        </is>
      </c>
      <c r="J270" s="117" t="inlineStr">
        <is>
          <t>220905B</t>
        </is>
      </c>
      <c r="K270" s="100" t="n">
        <v>27.7</v>
      </c>
      <c r="L270" s="135" t="n">
        <v>27.82</v>
      </c>
      <c r="M270" s="20" t="n">
        <v>6.8</v>
      </c>
      <c r="N270" s="121" t="inlineStr">
        <is>
          <t>S1</t>
        </is>
      </c>
      <c r="O270" s="23" t="n">
        <v>629</v>
      </c>
      <c r="P270" s="20" t="n">
        <v>0</v>
      </c>
      <c r="Q270" s="23">
        <f>O270+P270</f>
        <v/>
      </c>
      <c r="R270" s="23">
        <f>L270*O270</f>
        <v/>
      </c>
      <c r="S270" s="101" t="n">
        <v>17498.78</v>
      </c>
      <c r="T270" s="23">
        <f>IF(S270=0,R270,R270-S270)</f>
        <v/>
      </c>
      <c r="U270" s="20" t="inlineStr">
        <is>
          <t>FC01006254 - 28/02/2023 - 52 986.96</t>
        </is>
      </c>
      <c r="V270" s="106" t="inlineStr">
        <is>
          <t xml:space="preserve">VIREMENT 30 JOURS </t>
        </is>
      </c>
      <c r="W270" s="107" t="inlineStr">
        <is>
          <t>VTB</t>
        </is>
      </c>
      <c r="X270" s="25" t="n">
        <v>0</v>
      </c>
      <c r="Y270" s="26" t="n">
        <v>0</v>
      </c>
      <c r="Z270" s="25">
        <f>L270*X270</f>
        <v/>
      </c>
      <c r="AA270" s="27" t="n">
        <v>0</v>
      </c>
      <c r="AB270" s="27">
        <f>AA270-Z270</f>
        <v/>
      </c>
      <c r="AC270" s="28" t="n"/>
    </row>
    <row r="271" hidden="1" ht="15" customFormat="1" customHeight="1" s="220">
      <c r="A271" s="104" t="n">
        <v>44986</v>
      </c>
      <c r="B271" s="209" t="inlineStr">
        <is>
          <t xml:space="preserve">LIMAGRAIN </t>
        </is>
      </c>
      <c r="C271" s="22" t="inlineStr">
        <is>
          <t>2BS050005</t>
        </is>
      </c>
      <c r="D271" s="210" t="inlineStr">
        <is>
          <t>DURABLE</t>
        </is>
      </c>
      <c r="E271" s="147" t="n">
        <v>2022</v>
      </c>
      <c r="F271" s="147" t="inlineStr">
        <is>
          <t>DEPART ENNEZAT</t>
        </is>
      </c>
      <c r="G271" s="147" t="n">
        <v>22884</v>
      </c>
      <c r="H271" s="22" t="inlineStr">
        <is>
          <t>CA 065 VV</t>
        </is>
      </c>
      <c r="I271" s="211" t="inlineStr">
        <is>
          <t>162863</t>
        </is>
      </c>
      <c r="J271" s="212" t="inlineStr">
        <is>
          <t>121390/122279</t>
        </is>
      </c>
      <c r="K271" s="21" t="n">
        <v>29.8</v>
      </c>
      <c r="L271" s="214" t="n">
        <v>29.84</v>
      </c>
      <c r="M271" s="22" t="n">
        <v>6</v>
      </c>
      <c r="N271" s="147" t="inlineStr">
        <is>
          <t>S1</t>
        </is>
      </c>
      <c r="O271" s="21" t="n">
        <v>573</v>
      </c>
      <c r="P271" s="22" t="n">
        <v>0</v>
      </c>
      <c r="Q271" s="21">
        <f>O271+P271</f>
        <v/>
      </c>
      <c r="R271" s="21">
        <f>K271*O271+P271</f>
        <v/>
      </c>
      <c r="S271" s="215" t="n">
        <v>17075.4</v>
      </c>
      <c r="T271" s="21">
        <f>IF(S271=0,R271,R271-S271)</f>
        <v/>
      </c>
      <c r="U271" s="22" t="inlineStr">
        <is>
          <t>91295 - 06/03/2023</t>
        </is>
      </c>
      <c r="V271" s="216" t="inlineStr">
        <is>
          <t xml:space="preserve">VIREMENT 30 JOURS </t>
        </is>
      </c>
      <c r="W271" s="107" t="inlineStr">
        <is>
          <t>TCG</t>
        </is>
      </c>
      <c r="X271" s="218" t="n">
        <v>14.5</v>
      </c>
      <c r="Y271" s="219" t="n">
        <v>0</v>
      </c>
      <c r="Z271" s="25">
        <f>L271*X271</f>
        <v/>
      </c>
      <c r="AA271" s="114" t="n">
        <v>432.68</v>
      </c>
      <c r="AB271" s="114">
        <f>AA271-Z271</f>
        <v/>
      </c>
      <c r="AC271" s="28" t="inlineStr">
        <is>
          <t>FA1901910</t>
        </is>
      </c>
    </row>
    <row r="272" hidden="1" ht="15" customFormat="1" customHeight="1" s="220">
      <c r="A272" s="104" t="n">
        <v>44986</v>
      </c>
      <c r="B272" s="209" t="inlineStr">
        <is>
          <t xml:space="preserve">LIMAGRAIN </t>
        </is>
      </c>
      <c r="C272" s="22" t="inlineStr">
        <is>
          <t>2BS050005</t>
        </is>
      </c>
      <c r="D272" s="210" t="inlineStr">
        <is>
          <t>DURABLE</t>
        </is>
      </c>
      <c r="E272" s="147" t="n">
        <v>2022</v>
      </c>
      <c r="F272" s="147" t="inlineStr">
        <is>
          <t>DEPART ENNEZAT</t>
        </is>
      </c>
      <c r="G272" s="147" t="n">
        <v>22889</v>
      </c>
      <c r="H272" s="22" t="inlineStr">
        <is>
          <t>FC 171 TW</t>
        </is>
      </c>
      <c r="I272" s="211" t="inlineStr">
        <is>
          <t>162878</t>
        </is>
      </c>
      <c r="J272" s="212" t="inlineStr">
        <is>
          <t>121390/122279</t>
        </is>
      </c>
      <c r="K272" s="21" t="n">
        <v>30.38</v>
      </c>
      <c r="L272" s="214" t="n">
        <v>30.4</v>
      </c>
      <c r="M272" s="22" t="n">
        <v>6</v>
      </c>
      <c r="N272" s="147" t="inlineStr">
        <is>
          <t>S1</t>
        </is>
      </c>
      <c r="O272" s="21" t="n">
        <v>573</v>
      </c>
      <c r="P272" s="22" t="n">
        <v>0</v>
      </c>
      <c r="Q272" s="21">
        <f>O272+P272</f>
        <v/>
      </c>
      <c r="R272" s="21">
        <f>K272*O272+P272</f>
        <v/>
      </c>
      <c r="S272" s="215" t="n">
        <v>17407.74</v>
      </c>
      <c r="T272" s="21">
        <f>IF(S272=0,R272,R272-S272)</f>
        <v/>
      </c>
      <c r="U272" s="22" t="inlineStr">
        <is>
          <t>91296 - 06/03/2023</t>
        </is>
      </c>
      <c r="V272" s="216" t="inlineStr">
        <is>
          <t xml:space="preserve">VIREMENT 30 JOURS </t>
        </is>
      </c>
      <c r="W272" s="217" t="inlineStr">
        <is>
          <t>TGC</t>
        </is>
      </c>
      <c r="X272" s="218" t="n">
        <v>14.5</v>
      </c>
      <c r="Y272" s="219" t="n">
        <v>0</v>
      </c>
      <c r="Z272" s="25">
        <f>L272*X272</f>
        <v/>
      </c>
      <c r="AA272" s="114" t="n">
        <v>0</v>
      </c>
      <c r="AB272" s="114">
        <f>AA272-Z272</f>
        <v/>
      </c>
      <c r="AC272" s="9" t="n"/>
    </row>
    <row r="273" hidden="1" ht="15" customFormat="1" customHeight="1" s="220">
      <c r="A273" s="104" t="n">
        <v>44987</v>
      </c>
      <c r="B273" s="209" t="inlineStr">
        <is>
          <t xml:space="preserve">DROMOISE </t>
        </is>
      </c>
      <c r="C273" s="22" t="inlineStr">
        <is>
          <t>2BS050017</t>
        </is>
      </c>
      <c r="D273" s="210" t="inlineStr">
        <is>
          <t>DURABLE</t>
        </is>
      </c>
      <c r="E273" s="147" t="n">
        <v>2022</v>
      </c>
      <c r="F273" s="147" t="inlineStr">
        <is>
          <t xml:space="preserve">RENDU </t>
        </is>
      </c>
      <c r="G273" s="147" t="n">
        <v>22892</v>
      </c>
      <c r="H273" s="22" t="inlineStr">
        <is>
          <t>CW 253 GL</t>
        </is>
      </c>
      <c r="I273" s="211" t="inlineStr">
        <is>
          <t>2 303 000030</t>
        </is>
      </c>
      <c r="J273" s="212" t="inlineStr">
        <is>
          <t>2221125</t>
        </is>
      </c>
      <c r="K273" s="21" t="n">
        <v>30</v>
      </c>
      <c r="L273" s="214" t="n">
        <v>30.04</v>
      </c>
      <c r="M273" s="22" t="n">
        <v>7.3</v>
      </c>
      <c r="N273" s="147" t="inlineStr">
        <is>
          <t>S2</t>
        </is>
      </c>
      <c r="O273" s="21" t="n">
        <v>634</v>
      </c>
      <c r="P273" s="22" t="n">
        <v>0</v>
      </c>
      <c r="Q273" s="21">
        <f>O273+P273</f>
        <v/>
      </c>
      <c r="R273" s="21">
        <f>Q273*L273</f>
        <v/>
      </c>
      <c r="S273" s="215" t="n">
        <v>19045.36</v>
      </c>
      <c r="T273" s="21">
        <f>IF(S273=0,R273,R273-S273)</f>
        <v/>
      </c>
      <c r="U273" s="20" t="inlineStr">
        <is>
          <t>2302000036 - 06/03/2023</t>
        </is>
      </c>
      <c r="V273" s="216" t="inlineStr">
        <is>
          <t>LCR 30 jours nets date de livraison</t>
        </is>
      </c>
      <c r="W273" s="217" t="inlineStr">
        <is>
          <t>DROMOISE</t>
        </is>
      </c>
      <c r="X273" s="218" t="n">
        <v>0</v>
      </c>
      <c r="Y273" s="219" t="n">
        <v>0</v>
      </c>
      <c r="Z273" s="218" t="n">
        <v>0</v>
      </c>
      <c r="AA273" s="114" t="n">
        <v>0</v>
      </c>
      <c r="AB273" s="114">
        <f>AA273-Z273</f>
        <v/>
      </c>
      <c r="AC273" s="9" t="n"/>
    </row>
    <row r="274" hidden="1" ht="15" customFormat="1" customHeight="1" s="29">
      <c r="A274" s="104" t="n">
        <v>44987</v>
      </c>
      <c r="B274" s="105" t="inlineStr">
        <is>
          <t>DESCREAUX</t>
        </is>
      </c>
      <c r="C274" s="20" t="inlineStr">
        <is>
          <t>SANS</t>
        </is>
      </c>
      <c r="D274" s="108" t="inlineStr">
        <is>
          <t>NON DURABLE</t>
        </is>
      </c>
      <c r="E274" s="121" t="n">
        <v>2022</v>
      </c>
      <c r="F274" s="121" t="inlineStr">
        <is>
          <t>RENDU</t>
        </is>
      </c>
      <c r="G274" s="121" t="n">
        <v>22898</v>
      </c>
      <c r="H274" s="20" t="inlineStr">
        <is>
          <t>FT 234 EH</t>
        </is>
      </c>
      <c r="I274" s="102" t="inlineStr">
        <is>
          <t>BLC05006686</t>
        </is>
      </c>
      <c r="J274" s="117" t="inlineStr">
        <is>
          <t>220905B</t>
        </is>
      </c>
      <c r="K274" s="100" t="n">
        <v>28.08</v>
      </c>
      <c r="L274" s="135" t="n">
        <v>28.08</v>
      </c>
      <c r="M274" s="20" t="n">
        <v>6.8</v>
      </c>
      <c r="N274" s="121" t="inlineStr">
        <is>
          <t>S1</t>
        </is>
      </c>
      <c r="O274" s="23" t="n">
        <v>629</v>
      </c>
      <c r="P274" s="20" t="n">
        <v>0</v>
      </c>
      <c r="Q274" s="23">
        <f>O274+P274</f>
        <v/>
      </c>
      <c r="R274" s="23">
        <f>K274*O274+P274</f>
        <v/>
      </c>
      <c r="S274" s="101" t="n">
        <v>0</v>
      </c>
      <c r="T274" s="23">
        <f>IF(S274=0,R274,R274-S274)</f>
        <v/>
      </c>
      <c r="U274" s="20" t="n"/>
      <c r="V274" s="106" t="inlineStr">
        <is>
          <t xml:space="preserve">VIREMENT 30 JOURS </t>
        </is>
      </c>
      <c r="W274" s="107" t="inlineStr">
        <is>
          <t>VTB</t>
        </is>
      </c>
      <c r="X274" s="25" t="n">
        <v>0</v>
      </c>
      <c r="Y274" s="26" t="n">
        <v>0</v>
      </c>
      <c r="Z274" s="25">
        <f>L274*X274</f>
        <v/>
      </c>
      <c r="AA274" s="27" t="n">
        <v>0</v>
      </c>
      <c r="AB274" s="27">
        <f>AA274-Z274</f>
        <v/>
      </c>
      <c r="AC274" s="28" t="n"/>
    </row>
    <row r="275" hidden="1" ht="15" customFormat="1" customHeight="1" s="220">
      <c r="A275" s="104" t="n">
        <v>44987</v>
      </c>
      <c r="B275" s="209" t="inlineStr">
        <is>
          <t xml:space="preserve">DROMOISE </t>
        </is>
      </c>
      <c r="C275" s="22" t="inlineStr">
        <is>
          <t>2BS050017</t>
        </is>
      </c>
      <c r="D275" s="210" t="inlineStr">
        <is>
          <t>DURABLE</t>
        </is>
      </c>
      <c r="E275" s="147" t="n">
        <v>2022</v>
      </c>
      <c r="F275" s="147" t="inlineStr">
        <is>
          <t xml:space="preserve">RENDU </t>
        </is>
      </c>
      <c r="G275" s="147" t="n">
        <v>22899</v>
      </c>
      <c r="H275" s="22" t="inlineStr">
        <is>
          <t>CW 253 GL</t>
        </is>
      </c>
      <c r="I275" s="211" t="inlineStr">
        <is>
          <t>2 303 000044</t>
        </is>
      </c>
      <c r="J275" s="212" t="inlineStr">
        <is>
          <t>2221125</t>
        </is>
      </c>
      <c r="K275" s="21" t="n">
        <v>29.8</v>
      </c>
      <c r="L275" s="214" t="n">
        <v>29.82</v>
      </c>
      <c r="M275" s="22" t="n">
        <v>7.3</v>
      </c>
      <c r="N275" s="147" t="inlineStr">
        <is>
          <t>S2</t>
        </is>
      </c>
      <c r="O275" s="21" t="n">
        <v>634</v>
      </c>
      <c r="P275" s="22" t="n">
        <v>0</v>
      </c>
      <c r="Q275" s="21">
        <f>O275+P275</f>
        <v/>
      </c>
      <c r="R275" s="21">
        <f>Q275*L275</f>
        <v/>
      </c>
      <c r="S275" s="215" t="n">
        <v>18905.88</v>
      </c>
      <c r="T275" s="21">
        <f>IF(S275=0,R275,R275-S275)</f>
        <v/>
      </c>
      <c r="U275" s="20" t="inlineStr">
        <is>
          <t>2302000037 - 06/03/2023</t>
        </is>
      </c>
      <c r="V275" s="216" t="inlineStr">
        <is>
          <t>LCR 30 jours nets date de livraison</t>
        </is>
      </c>
      <c r="W275" s="217" t="inlineStr">
        <is>
          <t>DROMOISE</t>
        </is>
      </c>
      <c r="X275" s="218" t="n">
        <v>0</v>
      </c>
      <c r="Y275" s="219" t="n">
        <v>0</v>
      </c>
      <c r="Z275" s="218" t="n">
        <v>0</v>
      </c>
      <c r="AA275" s="114" t="n">
        <v>0</v>
      </c>
      <c r="AB275" s="114">
        <f>AA275-Z275</f>
        <v/>
      </c>
      <c r="AC275" s="9" t="n"/>
    </row>
    <row r="276" hidden="1" ht="15" customFormat="1" customHeight="1" s="29">
      <c r="A276" s="104" t="n">
        <v>44987</v>
      </c>
      <c r="B276" s="105" t="inlineStr">
        <is>
          <t xml:space="preserve">CEREVIA / OXYANE </t>
        </is>
      </c>
      <c r="C276" s="20" t="inlineStr">
        <is>
          <t>2BS030535</t>
        </is>
      </c>
      <c r="D276" s="108" t="inlineStr">
        <is>
          <t>NON DURABLE</t>
        </is>
      </c>
      <c r="E276" s="121" t="n">
        <v>2022</v>
      </c>
      <c r="F276" s="121" t="inlineStr">
        <is>
          <t>RENDU</t>
        </is>
      </c>
      <c r="G276" s="121" t="n">
        <v>22901</v>
      </c>
      <c r="H276" s="20" t="inlineStr">
        <is>
          <t>EN 625 LJ</t>
        </is>
      </c>
      <c r="I276" s="102" t="inlineStr">
        <is>
          <t>EXP-76-3325</t>
        </is>
      </c>
      <c r="J276" s="117" t="inlineStr">
        <is>
          <t>2022101542</t>
        </is>
      </c>
      <c r="K276" s="100" t="n">
        <v>28.4</v>
      </c>
      <c r="L276" s="135" t="n">
        <v>28.36</v>
      </c>
      <c r="M276" s="20" t="n">
        <v>6.9</v>
      </c>
      <c r="N276" s="121" t="inlineStr">
        <is>
          <t>S3</t>
        </is>
      </c>
      <c r="O276" s="23" t="n">
        <v>654</v>
      </c>
      <c r="P276" s="20" t="n">
        <v>0</v>
      </c>
      <c r="Q276" s="23" t="n">
        <v>654</v>
      </c>
      <c r="R276" s="23">
        <f>Q276*L276</f>
        <v/>
      </c>
      <c r="S276" s="101" t="n">
        <v>18547.44</v>
      </c>
      <c r="T276" s="23">
        <f>IF(S276=0,R276,R276-S276)</f>
        <v/>
      </c>
      <c r="U276" s="20" t="inlineStr">
        <is>
          <t>483750 - 07/03/2023</t>
        </is>
      </c>
      <c r="V276" s="106" t="inlineStr">
        <is>
          <t>LCR 15 jours nets date de livraison</t>
        </is>
      </c>
      <c r="W276" s="107" t="inlineStr">
        <is>
          <t>TRAS</t>
        </is>
      </c>
      <c r="X276" s="25" t="n">
        <v>0</v>
      </c>
      <c r="Y276" s="26" t="n">
        <v>0</v>
      </c>
      <c r="Z276" s="25">
        <f>X276*L276</f>
        <v/>
      </c>
      <c r="AA276" s="27" t="n">
        <v>0</v>
      </c>
      <c r="AB276" s="27">
        <f>AA276-Z276</f>
        <v/>
      </c>
      <c r="AC276" s="28" t="n"/>
    </row>
    <row r="277" ht="15" customFormat="1" customHeight="1" s="220">
      <c r="A277" s="104" t="n">
        <v>44988</v>
      </c>
      <c r="B277" s="209" t="inlineStr">
        <is>
          <t xml:space="preserve">BERNARD </t>
        </is>
      </c>
      <c r="C277" s="22" t="inlineStr">
        <is>
          <t>2BS020148</t>
        </is>
      </c>
      <c r="D277" s="234" t="inlineStr">
        <is>
          <t>NON DURABLE</t>
        </is>
      </c>
      <c r="E277" s="147" t="n">
        <v>2022</v>
      </c>
      <c r="F277" s="147" t="inlineStr">
        <is>
          <t xml:space="preserve">RENDU </t>
        </is>
      </c>
      <c r="G277" s="147" t="n">
        <v>22905</v>
      </c>
      <c r="H277" s="22" t="inlineStr">
        <is>
          <t>FA 307 FH</t>
        </is>
      </c>
      <c r="I277" s="211" t="inlineStr">
        <is>
          <t>MCV0294947</t>
        </is>
      </c>
      <c r="J277" s="212" t="inlineStr">
        <is>
          <t>121008-1</t>
        </is>
      </c>
      <c r="K277" s="295" t="n">
        <v>28.95</v>
      </c>
      <c r="L277" s="214" t="n">
        <v>28.96</v>
      </c>
      <c r="M277" s="22" t="n">
        <v>5.1</v>
      </c>
      <c r="N277" s="147" t="inlineStr">
        <is>
          <t>S3</t>
        </is>
      </c>
      <c r="O277" s="21" t="n">
        <v>653</v>
      </c>
      <c r="P277" s="22" t="n">
        <v>0</v>
      </c>
      <c r="Q277" s="21">
        <f>O277+P277</f>
        <v/>
      </c>
      <c r="R277" s="21">
        <f>Q277*L277</f>
        <v/>
      </c>
      <c r="S277" s="215" t="n">
        <v>18910.88</v>
      </c>
      <c r="T277" s="21">
        <f>IF(S277=0,R277,R277-S277)</f>
        <v/>
      </c>
      <c r="U277" s="20" t="inlineStr">
        <is>
          <t>FVV01256032 - 28/02/2023</t>
        </is>
      </c>
      <c r="V277" s="216" t="inlineStr">
        <is>
          <t xml:space="preserve">VIREMENT 30 JOURS </t>
        </is>
      </c>
      <c r="W277" s="217" t="inlineStr">
        <is>
          <t>RLC TRANSPORTS</t>
        </is>
      </c>
      <c r="X277" s="218" t="n">
        <v>0</v>
      </c>
      <c r="Y277" s="219" t="n">
        <v>0</v>
      </c>
      <c r="Z277" s="218" t="n">
        <v>0</v>
      </c>
      <c r="AA277" s="114" t="n">
        <v>0</v>
      </c>
      <c r="AB277" s="114">
        <f>Z277-AA277</f>
        <v/>
      </c>
      <c r="AC277" s="9" t="n"/>
    </row>
    <row r="278" hidden="1" ht="15" customFormat="1" customHeight="1" s="220">
      <c r="A278" s="104" t="n">
        <v>44988</v>
      </c>
      <c r="B278" s="209" t="inlineStr">
        <is>
          <t xml:space="preserve">LIMAGRAIN </t>
        </is>
      </c>
      <c r="C278" s="22" t="inlineStr">
        <is>
          <t>2BS050005</t>
        </is>
      </c>
      <c r="D278" s="210" t="inlineStr">
        <is>
          <t>DURABLE</t>
        </is>
      </c>
      <c r="E278" s="147" t="n">
        <v>2022</v>
      </c>
      <c r="F278" s="147" t="inlineStr">
        <is>
          <t>DEPART ENNEZAT</t>
        </is>
      </c>
      <c r="G278" s="147" t="n">
        <v>22907</v>
      </c>
      <c r="H278" s="22" t="inlineStr">
        <is>
          <t>CR 226 ZK</t>
        </is>
      </c>
      <c r="I278" s="211" t="inlineStr">
        <is>
          <t>162884</t>
        </is>
      </c>
      <c r="J278" s="212" t="inlineStr">
        <is>
          <t>121390/122279</t>
        </is>
      </c>
      <c r="K278" s="21" t="n">
        <v>29.54</v>
      </c>
      <c r="L278" s="214" t="n">
        <v>29.54</v>
      </c>
      <c r="M278" s="22" t="n">
        <v>6</v>
      </c>
      <c r="N278" s="147" t="inlineStr">
        <is>
          <t>S1</t>
        </is>
      </c>
      <c r="O278" s="21" t="n">
        <v>573</v>
      </c>
      <c r="P278" s="22" t="n">
        <v>0</v>
      </c>
      <c r="Q278" s="21">
        <f>O278+P278</f>
        <v/>
      </c>
      <c r="R278" s="21">
        <f>K278*O278+P278</f>
        <v/>
      </c>
      <c r="S278" s="215" t="n">
        <v>16926.42</v>
      </c>
      <c r="T278" s="21">
        <f>IF(S278=0,R278,R278-S278)</f>
        <v/>
      </c>
      <c r="U278" s="22" t="inlineStr">
        <is>
          <t>912296 - 06/03/2023</t>
        </is>
      </c>
      <c r="V278" s="216" t="inlineStr">
        <is>
          <t xml:space="preserve">VIREMENT 30 JOURS </t>
        </is>
      </c>
      <c r="W278" s="217" t="inlineStr">
        <is>
          <t>BRULAS</t>
        </is>
      </c>
      <c r="X278" s="218" t="n">
        <v>14.5</v>
      </c>
      <c r="Y278" s="219" t="n">
        <v>0</v>
      </c>
      <c r="Z278" s="218">
        <f>L278*X278</f>
        <v/>
      </c>
      <c r="AA278" s="114" t="n">
        <v>0</v>
      </c>
      <c r="AB278" s="114">
        <f>AA278-Z278</f>
        <v/>
      </c>
      <c r="AC278" s="9" t="n"/>
    </row>
    <row r="279" hidden="1" ht="15" customFormat="1" customHeight="1" s="220">
      <c r="A279" s="104" t="n">
        <v>44988</v>
      </c>
      <c r="B279" s="209" t="inlineStr">
        <is>
          <t xml:space="preserve">LIMAGRAIN </t>
        </is>
      </c>
      <c r="C279" s="22" t="inlineStr">
        <is>
          <t>2BS050005</t>
        </is>
      </c>
      <c r="D279" s="210" t="inlineStr">
        <is>
          <t>DURABLE</t>
        </is>
      </c>
      <c r="E279" s="147" t="n">
        <v>2022</v>
      </c>
      <c r="F279" s="147" t="inlineStr">
        <is>
          <t>DEPART ENNEZAT</t>
        </is>
      </c>
      <c r="G279" s="147" t="n">
        <v>22908</v>
      </c>
      <c r="H279" s="22" t="inlineStr">
        <is>
          <t>FC 171 TW</t>
        </is>
      </c>
      <c r="I279" s="211" t="inlineStr">
        <is>
          <t>162906</t>
        </is>
      </c>
      <c r="J279" s="212" t="inlineStr">
        <is>
          <t>121390/122279</t>
        </is>
      </c>
      <c r="K279" s="21" t="n">
        <v>30.34</v>
      </c>
      <c r="L279" s="214" t="n">
        <v>30.4</v>
      </c>
      <c r="M279" s="22" t="n">
        <v>6</v>
      </c>
      <c r="N279" s="147" t="inlineStr">
        <is>
          <t>S1</t>
        </is>
      </c>
      <c r="O279" s="21" t="n">
        <v>573</v>
      </c>
      <c r="P279" s="22" t="n">
        <v>0</v>
      </c>
      <c r="Q279" s="21">
        <f>O279+P279</f>
        <v/>
      </c>
      <c r="R279" s="21">
        <f>K279*O279+P279</f>
        <v/>
      </c>
      <c r="S279" s="215" t="n">
        <v>17384.82</v>
      </c>
      <c r="T279" s="21">
        <f>IF(S279=0,R279,R279-S279)</f>
        <v/>
      </c>
      <c r="U279" s="22" t="inlineStr">
        <is>
          <t>91297 - 06/03.2023</t>
        </is>
      </c>
      <c r="V279" s="216" t="inlineStr">
        <is>
          <t xml:space="preserve">VIREMENT 30 JOURS </t>
        </is>
      </c>
      <c r="W279" s="217" t="inlineStr">
        <is>
          <t>TCG</t>
        </is>
      </c>
      <c r="X279" s="218" t="n">
        <v>14.5</v>
      </c>
      <c r="Y279" s="219" t="n">
        <v>0</v>
      </c>
      <c r="Z279" s="25">
        <f>L279*X279</f>
        <v/>
      </c>
      <c r="AA279" s="114" t="n">
        <v>0</v>
      </c>
      <c r="AB279" s="114">
        <f>AA279-Z279</f>
        <v/>
      </c>
      <c r="AC279" s="9" t="n"/>
    </row>
    <row r="280" ht="15" customFormat="1" customHeight="1" s="220">
      <c r="A280" s="104" t="n">
        <v>44988</v>
      </c>
      <c r="B280" s="209" t="inlineStr">
        <is>
          <t xml:space="preserve">BERNARD </t>
        </is>
      </c>
      <c r="C280" s="22" t="inlineStr">
        <is>
          <t>2BS020148</t>
        </is>
      </c>
      <c r="D280" s="234" t="inlineStr">
        <is>
          <t>NON DURABLE</t>
        </is>
      </c>
      <c r="E280" s="147" t="n">
        <v>2022</v>
      </c>
      <c r="F280" s="147" t="inlineStr">
        <is>
          <t xml:space="preserve">RENDU </t>
        </is>
      </c>
      <c r="G280" s="147" t="n">
        <v>22913</v>
      </c>
      <c r="H280" s="22" t="inlineStr">
        <is>
          <t>FA 307 FH</t>
        </is>
      </c>
      <c r="I280" s="211" t="inlineStr">
        <is>
          <t>MCV0295126</t>
        </is>
      </c>
      <c r="J280" s="212" t="inlineStr">
        <is>
          <t>121008-1</t>
        </is>
      </c>
      <c r="K280" s="295" t="n">
        <v>28.8</v>
      </c>
      <c r="L280" s="214" t="n">
        <v>28.76</v>
      </c>
      <c r="M280" s="22" t="n">
        <v>4.9</v>
      </c>
      <c r="N280" s="147" t="inlineStr">
        <is>
          <t>S1</t>
        </is>
      </c>
      <c r="O280" s="21" t="n">
        <v>653</v>
      </c>
      <c r="P280" s="22" t="n">
        <v>0</v>
      </c>
      <c r="Q280" s="21">
        <f>O280+P280</f>
        <v/>
      </c>
      <c r="R280" s="21">
        <f>Q280*L280</f>
        <v/>
      </c>
      <c r="S280" s="215" t="n">
        <v>18780.28</v>
      </c>
      <c r="T280" s="21">
        <f>IF(S280=0,R280,R280-S280)</f>
        <v/>
      </c>
      <c r="U280" s="20" t="inlineStr">
        <is>
          <t>FVV01256033 - 06/03/2023</t>
        </is>
      </c>
      <c r="V280" s="216" t="inlineStr">
        <is>
          <t xml:space="preserve">VIREMENT 30 JOURS </t>
        </is>
      </c>
      <c r="W280" s="217" t="inlineStr">
        <is>
          <t>RLC TRANSPORTS</t>
        </is>
      </c>
      <c r="X280" s="218" t="n">
        <v>0</v>
      </c>
      <c r="Y280" s="219" t="n">
        <v>0</v>
      </c>
      <c r="Z280" s="218" t="n">
        <v>0</v>
      </c>
      <c r="AA280" s="114" t="n">
        <v>0</v>
      </c>
      <c r="AB280" s="114">
        <f>Z280-AA280</f>
        <v/>
      </c>
      <c r="AC280" s="9" t="n"/>
    </row>
    <row r="281" hidden="1" ht="15" customFormat="1" customHeight="1" s="29">
      <c r="A281" s="104" t="n">
        <v>44988</v>
      </c>
      <c r="B281" s="105" t="inlineStr">
        <is>
          <t xml:space="preserve">CEREVIA / OXYANE </t>
        </is>
      </c>
      <c r="C281" s="20" t="inlineStr">
        <is>
          <t>2BS030535</t>
        </is>
      </c>
      <c r="D281" s="108" t="inlineStr">
        <is>
          <t>NON DURABLE</t>
        </is>
      </c>
      <c r="E281" s="121" t="n">
        <v>2022</v>
      </c>
      <c r="F281" s="121" t="inlineStr">
        <is>
          <t>RENDU</t>
        </is>
      </c>
      <c r="G281" s="121" t="n">
        <v>22914</v>
      </c>
      <c r="H281" s="20" t="inlineStr">
        <is>
          <t>EY 537 GN</t>
        </is>
      </c>
      <c r="I281" s="102" t="inlineStr">
        <is>
          <t>EXP-76-3342</t>
        </is>
      </c>
      <c r="J281" s="117" t="inlineStr">
        <is>
          <t>2022101542</t>
        </is>
      </c>
      <c r="K281" s="100" t="n">
        <v>29.36</v>
      </c>
      <c r="L281" s="135" t="n">
        <v>29.32</v>
      </c>
      <c r="M281" s="20" t="n">
        <v>6.9</v>
      </c>
      <c r="N281" s="121" t="inlineStr">
        <is>
          <t>S3</t>
        </is>
      </c>
      <c r="O281" s="23" t="n">
        <v>654</v>
      </c>
      <c r="P281" s="20" t="n">
        <v>0</v>
      </c>
      <c r="Q281" s="23" t="n">
        <v>654</v>
      </c>
      <c r="R281" s="23">
        <f>Q281*L281</f>
        <v/>
      </c>
      <c r="S281" s="101" t="n">
        <v>19175.28</v>
      </c>
      <c r="T281" s="23">
        <f>IF(S281=0,R281,R281-S281)</f>
        <v/>
      </c>
      <c r="U281" s="20" t="inlineStr">
        <is>
          <t>483859 - 10/03/2023 - 114 816.24</t>
        </is>
      </c>
      <c r="V281" s="106" t="inlineStr">
        <is>
          <t>LCR 15 jours nets date de livraison</t>
        </is>
      </c>
      <c r="W281" s="107" t="inlineStr">
        <is>
          <t>AJR TRANSPORT</t>
        </is>
      </c>
      <c r="X281" s="25" t="n">
        <v>0</v>
      </c>
      <c r="Y281" s="26" t="n">
        <v>0</v>
      </c>
      <c r="Z281" s="25">
        <f>X281*L281</f>
        <v/>
      </c>
      <c r="AA281" s="27" t="n">
        <v>0</v>
      </c>
      <c r="AB281" s="27">
        <f>AA281-Z281</f>
        <v/>
      </c>
      <c r="AC281" s="28" t="n"/>
    </row>
    <row r="282" hidden="1" ht="15" customFormat="1" customHeight="1" s="220">
      <c r="A282" s="104" t="n">
        <v>44991</v>
      </c>
      <c r="B282" s="209" t="inlineStr">
        <is>
          <t xml:space="preserve">DROMOISE </t>
        </is>
      </c>
      <c r="C282" s="22" t="inlineStr">
        <is>
          <t>2BS050017</t>
        </is>
      </c>
      <c r="D282" s="210" t="inlineStr">
        <is>
          <t>DURABLE</t>
        </is>
      </c>
      <c r="E282" s="147" t="n">
        <v>2022</v>
      </c>
      <c r="F282" s="147" t="inlineStr">
        <is>
          <t xml:space="preserve">RENDU </t>
        </is>
      </c>
      <c r="G282" s="147" t="n">
        <v>22916</v>
      </c>
      <c r="H282" s="22" t="inlineStr">
        <is>
          <t>CW 253 GL</t>
        </is>
      </c>
      <c r="I282" s="211" t="inlineStr">
        <is>
          <t>2 303 000076</t>
        </is>
      </c>
      <c r="J282" s="212" t="inlineStr">
        <is>
          <t>2221125</t>
        </is>
      </c>
      <c r="K282" s="21" t="n">
        <v>29.38</v>
      </c>
      <c r="L282" s="214" t="n">
        <v>29.42</v>
      </c>
      <c r="M282" s="22" t="n">
        <v>7.3</v>
      </c>
      <c r="N282" s="147" t="inlineStr">
        <is>
          <t>S2</t>
        </is>
      </c>
      <c r="O282" s="21" t="n">
        <v>634</v>
      </c>
      <c r="P282" s="22" t="n">
        <v>0</v>
      </c>
      <c r="Q282" s="21">
        <f>O282+P282</f>
        <v/>
      </c>
      <c r="R282" s="21">
        <f>Q282*L282</f>
        <v/>
      </c>
      <c r="S282" s="215" t="n">
        <v>18652.28</v>
      </c>
      <c r="T282" s="21">
        <f>IF(S282=0,R282,R282-S282)</f>
        <v/>
      </c>
      <c r="U282" s="20" t="inlineStr">
        <is>
          <t>2302000069 - 08/03/2023</t>
        </is>
      </c>
      <c r="V282" s="216" t="inlineStr">
        <is>
          <t>LCR 30 jours nets date de livraison</t>
        </is>
      </c>
      <c r="W282" s="217" t="inlineStr">
        <is>
          <t>DROMOISE</t>
        </is>
      </c>
      <c r="X282" s="218" t="n">
        <v>0</v>
      </c>
      <c r="Y282" s="219" t="n">
        <v>0</v>
      </c>
      <c r="Z282" s="218" t="n">
        <v>0</v>
      </c>
      <c r="AA282" s="114" t="n">
        <v>0</v>
      </c>
      <c r="AB282" s="114">
        <f>AA282-Z282</f>
        <v/>
      </c>
      <c r="AC282" s="9" t="n"/>
    </row>
    <row r="283" hidden="1" ht="15" customFormat="1" customHeight="1" s="220">
      <c r="A283" s="104" t="n">
        <v>44991</v>
      </c>
      <c r="B283" s="209" t="inlineStr">
        <is>
          <t xml:space="preserve">LIMAGRAIN </t>
        </is>
      </c>
      <c r="C283" s="22" t="inlineStr">
        <is>
          <t>2BS050005</t>
        </is>
      </c>
      <c r="D283" s="210" t="inlineStr">
        <is>
          <t>DURABLE</t>
        </is>
      </c>
      <c r="E283" s="147" t="n">
        <v>2022</v>
      </c>
      <c r="F283" s="147" t="inlineStr">
        <is>
          <t>DEPART ENNEZAT</t>
        </is>
      </c>
      <c r="G283" s="147" t="n">
        <v>22917</v>
      </c>
      <c r="H283" s="22" t="inlineStr">
        <is>
          <t>DM 507 TD</t>
        </is>
      </c>
      <c r="I283" s="211" t="inlineStr">
        <is>
          <t>162919</t>
        </is>
      </c>
      <c r="J283" s="212" t="inlineStr">
        <is>
          <t>121390/122279</t>
        </is>
      </c>
      <c r="K283" s="21" t="n">
        <v>27.94</v>
      </c>
      <c r="L283" s="214" t="n">
        <v>27.94</v>
      </c>
      <c r="M283" s="22" t="n">
        <v>6</v>
      </c>
      <c r="N283" s="147" t="inlineStr">
        <is>
          <t>S1</t>
        </is>
      </c>
      <c r="O283" s="21" t="n">
        <v>573</v>
      </c>
      <c r="P283" s="22" t="n">
        <v>0</v>
      </c>
      <c r="Q283" s="21">
        <f>O283+P283</f>
        <v/>
      </c>
      <c r="R283" s="21">
        <f>K283*O283+P283</f>
        <v/>
      </c>
      <c r="S283" s="215" t="n">
        <v>16009.62</v>
      </c>
      <c r="T283" s="21">
        <f>IF(S283=0,R283,R283-S283)</f>
        <v/>
      </c>
      <c r="U283" s="22" t="inlineStr">
        <is>
          <t>91297 - 06/03.2023</t>
        </is>
      </c>
      <c r="V283" s="216" t="inlineStr">
        <is>
          <t xml:space="preserve">VIREMENT 30 JOURS </t>
        </is>
      </c>
      <c r="W283" s="217" t="inlineStr">
        <is>
          <t>BRULAS</t>
        </is>
      </c>
      <c r="X283" s="218" t="n">
        <v>14.5</v>
      </c>
      <c r="Y283" s="219" t="n">
        <v>0</v>
      </c>
      <c r="Z283" s="218">
        <f>L283*X283</f>
        <v/>
      </c>
      <c r="AA283" s="114" t="n">
        <v>0</v>
      </c>
      <c r="AB283" s="114">
        <f>AA283-Z283</f>
        <v/>
      </c>
      <c r="AC283" s="9" t="n"/>
    </row>
    <row r="284" hidden="1" ht="15" customFormat="1" customHeight="1" s="220">
      <c r="A284" s="104" t="n">
        <v>44991</v>
      </c>
      <c r="B284" s="209" t="inlineStr">
        <is>
          <t xml:space="preserve">DROMOISE </t>
        </is>
      </c>
      <c r="C284" s="22" t="inlineStr">
        <is>
          <t>2BS050017</t>
        </is>
      </c>
      <c r="D284" s="210" t="inlineStr">
        <is>
          <t>DURABLE</t>
        </is>
      </c>
      <c r="E284" s="147" t="n">
        <v>2022</v>
      </c>
      <c r="F284" s="147" t="inlineStr">
        <is>
          <t xml:space="preserve">RENDU </t>
        </is>
      </c>
      <c r="G284" s="147" t="n">
        <v>22918</v>
      </c>
      <c r="H284" s="22" t="inlineStr">
        <is>
          <t>CW 253 GL</t>
        </is>
      </c>
      <c r="I284" s="211" t="inlineStr">
        <is>
          <t>2 303 000096</t>
        </is>
      </c>
      <c r="J284" s="212" t="inlineStr">
        <is>
          <t>2221125</t>
        </is>
      </c>
      <c r="K284" s="21" t="n">
        <v>30.7</v>
      </c>
      <c r="L284" s="214" t="n">
        <v>30.68</v>
      </c>
      <c r="M284" s="22" t="n">
        <v>7.3</v>
      </c>
      <c r="N284" s="147" t="inlineStr">
        <is>
          <t>S2</t>
        </is>
      </c>
      <c r="O284" s="21" t="n">
        <v>634</v>
      </c>
      <c r="P284" s="22" t="n">
        <v>0</v>
      </c>
      <c r="Q284" s="21">
        <f>O284+P284</f>
        <v/>
      </c>
      <c r="R284" s="21">
        <f>Q284*L284</f>
        <v/>
      </c>
      <c r="S284" s="215" t="n">
        <v>19451.12</v>
      </c>
      <c r="T284" s="21">
        <f>IF(S284=0,R284,R284-S284)</f>
        <v/>
      </c>
      <c r="U284" s="20" t="inlineStr">
        <is>
          <t>2302000070 - 08/03/2023</t>
        </is>
      </c>
      <c r="V284" s="216" t="inlineStr">
        <is>
          <t>LCR 30 jours nets date de livraison</t>
        </is>
      </c>
      <c r="W284" s="217" t="inlineStr">
        <is>
          <t>DROMOISE</t>
        </is>
      </c>
      <c r="X284" s="218" t="n">
        <v>0</v>
      </c>
      <c r="Y284" s="219" t="n">
        <v>0</v>
      </c>
      <c r="Z284" s="218" t="n">
        <v>0</v>
      </c>
      <c r="AA284" s="114" t="n">
        <v>0</v>
      </c>
      <c r="AB284" s="114">
        <f>AA284-Z284</f>
        <v/>
      </c>
      <c r="AC284" s="9" t="n"/>
    </row>
    <row r="285" hidden="1" ht="15" customFormat="1" customHeight="1" s="220">
      <c r="A285" s="104" t="n">
        <v>44991</v>
      </c>
      <c r="B285" s="209" t="inlineStr">
        <is>
          <t>CHOLAT</t>
        </is>
      </c>
      <c r="C285" s="22" t="inlineStr">
        <is>
          <t>2BS030520</t>
        </is>
      </c>
      <c r="D285" s="210" t="inlineStr">
        <is>
          <t>DURABLE</t>
        </is>
      </c>
      <c r="E285" s="147" t="n">
        <v>2022</v>
      </c>
      <c r="F285" s="147" t="inlineStr">
        <is>
          <t xml:space="preserve">RENDU </t>
        </is>
      </c>
      <c r="G285" s="147" t="n">
        <v>22819</v>
      </c>
      <c r="H285" s="22" t="inlineStr">
        <is>
          <t>DV 568 PB</t>
        </is>
      </c>
      <c r="I285" s="211" t="inlineStr">
        <is>
          <t>EXP-010-2022-165</t>
        </is>
      </c>
      <c r="J285" s="212" t="inlineStr">
        <is>
          <t>2230115</t>
        </is>
      </c>
      <c r="K285" s="21" t="n">
        <v>30.16</v>
      </c>
      <c r="L285" s="214" t="n">
        <v>30.18</v>
      </c>
      <c r="M285" s="22" t="n">
        <v>6</v>
      </c>
      <c r="N285" s="147" t="inlineStr">
        <is>
          <t>S3</t>
        </is>
      </c>
      <c r="O285" s="21" t="n">
        <v>591.5</v>
      </c>
      <c r="P285" s="22" t="n">
        <v>0</v>
      </c>
      <c r="Q285" s="21">
        <f>O285+P285</f>
        <v/>
      </c>
      <c r="R285" s="21">
        <f>Q285*L285</f>
        <v/>
      </c>
      <c r="S285" s="215" t="n">
        <v>17851.47</v>
      </c>
      <c r="T285" s="21">
        <f>IF(S285=0,R285,R285-S285)</f>
        <v/>
      </c>
      <c r="U285" s="20" t="inlineStr">
        <is>
          <t>FCE-999-2023-330</t>
        </is>
      </c>
      <c r="V285" s="216" t="inlineStr">
        <is>
          <t xml:space="preserve">VIREMENT 30 JOURS </t>
        </is>
      </c>
      <c r="W285" s="217" t="inlineStr">
        <is>
          <t>SANS</t>
        </is>
      </c>
      <c r="X285" s="218" t="n">
        <v>0</v>
      </c>
      <c r="Y285" s="219" t="n">
        <v>0</v>
      </c>
      <c r="Z285" s="218" t="n">
        <v>0</v>
      </c>
      <c r="AA285" s="114" t="n">
        <v>0</v>
      </c>
      <c r="AB285" s="114">
        <f>AA285-Z285</f>
        <v/>
      </c>
      <c r="AC285" s="9" t="n"/>
    </row>
    <row r="286" hidden="1" ht="15" customFormat="1" customHeight="1" s="29">
      <c r="A286" s="104" t="n">
        <v>44991</v>
      </c>
      <c r="B286" s="105" t="inlineStr">
        <is>
          <t xml:space="preserve">CEREVIA / OXYANE </t>
        </is>
      </c>
      <c r="C286" s="20" t="inlineStr">
        <is>
          <t>2BS030535</t>
        </is>
      </c>
      <c r="D286" s="108" t="inlineStr">
        <is>
          <t>NON DURABLE</t>
        </is>
      </c>
      <c r="E286" s="121" t="n">
        <v>2022</v>
      </c>
      <c r="F286" s="121" t="inlineStr">
        <is>
          <t>RENDU</t>
        </is>
      </c>
      <c r="G286" s="121" t="n">
        <v>22920</v>
      </c>
      <c r="H286" s="20" t="inlineStr">
        <is>
          <t>EY 537 GN</t>
        </is>
      </c>
      <c r="I286" s="102" t="inlineStr">
        <is>
          <t>EXP-76-3347</t>
        </is>
      </c>
      <c r="J286" s="117" t="inlineStr">
        <is>
          <t>2022101542</t>
        </is>
      </c>
      <c r="K286" s="100" t="n">
        <v>29.22</v>
      </c>
      <c r="L286" s="135" t="n">
        <v>29.16</v>
      </c>
      <c r="M286" s="20" t="n">
        <v>6.9</v>
      </c>
      <c r="N286" s="121" t="inlineStr">
        <is>
          <t>S3</t>
        </is>
      </c>
      <c r="O286" s="23" t="n">
        <v>654</v>
      </c>
      <c r="P286" s="20" t="n">
        <v>0</v>
      </c>
      <c r="Q286" s="23" t="n">
        <v>654</v>
      </c>
      <c r="R286" s="23">
        <f>Q286*L286</f>
        <v/>
      </c>
      <c r="S286" s="101" t="n">
        <v>19070.64</v>
      </c>
      <c r="T286" s="23">
        <f>IF(S286=0,R286,R286-S286)</f>
        <v/>
      </c>
      <c r="U286" s="20" t="inlineStr">
        <is>
          <t>483859 - 10/03/2023 - 114 816.24</t>
        </is>
      </c>
      <c r="V286" s="106" t="inlineStr">
        <is>
          <t>LCR 15 jours nets date de livraison</t>
        </is>
      </c>
      <c r="W286" s="107" t="inlineStr">
        <is>
          <t>AJR TRANSPORT</t>
        </is>
      </c>
      <c r="X286" s="25" t="n">
        <v>0</v>
      </c>
      <c r="Y286" s="26" t="n">
        <v>0</v>
      </c>
      <c r="Z286" s="25">
        <f>X286*L286</f>
        <v/>
      </c>
      <c r="AA286" s="27" t="n">
        <v>0</v>
      </c>
      <c r="AB286" s="27">
        <f>AA286-Z286</f>
        <v/>
      </c>
      <c r="AC286" s="28" t="n"/>
    </row>
    <row r="287" hidden="1" ht="15" customFormat="1" customHeight="1" s="29">
      <c r="A287" s="104" t="n">
        <v>44991</v>
      </c>
      <c r="B287" s="105" t="inlineStr">
        <is>
          <t xml:space="preserve">CEREVIA / OXYANE </t>
        </is>
      </c>
      <c r="C287" s="20" t="inlineStr">
        <is>
          <t>2BS030535</t>
        </is>
      </c>
      <c r="D287" s="108" t="inlineStr">
        <is>
          <t>NON DURABLE</t>
        </is>
      </c>
      <c r="E287" s="121" t="n">
        <v>2022</v>
      </c>
      <c r="F287" s="121" t="inlineStr">
        <is>
          <t>RENDU</t>
        </is>
      </c>
      <c r="G287" s="121" t="n">
        <v>22923</v>
      </c>
      <c r="H287" s="20" t="inlineStr">
        <is>
          <t>AJ 372 WW</t>
        </is>
      </c>
      <c r="I287" s="102" t="inlineStr">
        <is>
          <t>EXP-76-3353</t>
        </is>
      </c>
      <c r="J287" s="117" t="inlineStr">
        <is>
          <t>2022101542</t>
        </is>
      </c>
      <c r="K287" s="100" t="n">
        <v>28.8</v>
      </c>
      <c r="L287" s="135" t="n">
        <v>28.74</v>
      </c>
      <c r="M287" s="20" t="n">
        <v>6.9</v>
      </c>
      <c r="N287" s="121" t="inlineStr">
        <is>
          <t>S3</t>
        </is>
      </c>
      <c r="O287" s="23" t="n">
        <v>654</v>
      </c>
      <c r="P287" s="20" t="n">
        <v>0</v>
      </c>
      <c r="Q287" s="23" t="n">
        <v>654</v>
      </c>
      <c r="R287" s="23">
        <f>Q287*L287</f>
        <v/>
      </c>
      <c r="S287" s="101" t="n">
        <v>18795.96</v>
      </c>
      <c r="T287" s="23">
        <f>IF(S287=0,R287,R287-S287)</f>
        <v/>
      </c>
      <c r="U287" s="20" t="inlineStr">
        <is>
          <t>483859 - 10/03/2023 - 114 816.24</t>
        </is>
      </c>
      <c r="V287" s="106" t="inlineStr">
        <is>
          <t>LCR 15 jours nets date de livraison</t>
        </is>
      </c>
      <c r="W287" s="107" t="inlineStr">
        <is>
          <t>CEERETRANS</t>
        </is>
      </c>
      <c r="X287" s="25" t="n">
        <v>0</v>
      </c>
      <c r="Y287" s="26" t="n">
        <v>0</v>
      </c>
      <c r="Z287" s="25">
        <f>X287*L287</f>
        <v/>
      </c>
      <c r="AA287" s="27" t="n">
        <v>0</v>
      </c>
      <c r="AB287" s="27">
        <f>AA287-Z287</f>
        <v/>
      </c>
      <c r="AC287" s="28" t="n"/>
    </row>
    <row r="288" hidden="1" ht="15" customFormat="1" customHeight="1" s="29">
      <c r="A288" s="104" t="n">
        <v>44992</v>
      </c>
      <c r="B288" s="105" t="inlineStr">
        <is>
          <t xml:space="preserve">DROMOISE </t>
        </is>
      </c>
      <c r="C288" s="20" t="inlineStr">
        <is>
          <t>2BS050017</t>
        </is>
      </c>
      <c r="D288" s="109" t="inlineStr">
        <is>
          <t>DURABLE</t>
        </is>
      </c>
      <c r="E288" s="121" t="n">
        <v>2022</v>
      </c>
      <c r="F288" s="121" t="inlineStr">
        <is>
          <t xml:space="preserve">RENDU </t>
        </is>
      </c>
      <c r="G288" s="121" t="n">
        <v>22929</v>
      </c>
      <c r="H288" s="20" t="inlineStr">
        <is>
          <t>GA 202 WK</t>
        </is>
      </c>
      <c r="I288" s="102" t="inlineStr">
        <is>
          <t>2 303 000130</t>
        </is>
      </c>
      <c r="J288" s="212" t="inlineStr">
        <is>
          <t>2221125</t>
        </is>
      </c>
      <c r="K288" s="100" t="n">
        <v>29.02</v>
      </c>
      <c r="L288" s="214" t="n">
        <v>29.02</v>
      </c>
      <c r="M288" s="20" t="n">
        <v>7.3</v>
      </c>
      <c r="N288" s="121" t="inlineStr">
        <is>
          <t>S2</t>
        </is>
      </c>
      <c r="O288" s="23" t="n">
        <v>634</v>
      </c>
      <c r="P288" s="20" t="n">
        <v>0</v>
      </c>
      <c r="Q288" s="23">
        <f>O288+P288</f>
        <v/>
      </c>
      <c r="R288" s="23">
        <f>Q288*L288</f>
        <v/>
      </c>
      <c r="S288" s="101" t="n">
        <v>18398.68</v>
      </c>
      <c r="T288" s="23">
        <f>IF(S288=0,R288,R288-S288)</f>
        <v/>
      </c>
      <c r="U288" s="20" t="inlineStr">
        <is>
          <t>2302000070 - 08/03/2023</t>
        </is>
      </c>
      <c r="V288" s="106" t="inlineStr">
        <is>
          <t>LCR 30 jours nets date de livraison</t>
        </is>
      </c>
      <c r="W288" s="107" t="inlineStr">
        <is>
          <t>DROMOISE</t>
        </is>
      </c>
      <c r="X288" s="25" t="n">
        <v>0</v>
      </c>
      <c r="Y288" s="26" t="n">
        <v>0</v>
      </c>
      <c r="Z288" s="25" t="n">
        <v>0</v>
      </c>
      <c r="AA288" s="27" t="n">
        <v>0</v>
      </c>
      <c r="AB288" s="27">
        <f>AA288-Z288</f>
        <v/>
      </c>
      <c r="AC288" s="28" t="n"/>
    </row>
    <row r="289" hidden="1" ht="15" customFormat="1" customHeight="1" s="29">
      <c r="A289" s="104" t="n">
        <v>44992</v>
      </c>
      <c r="B289" s="105" t="inlineStr">
        <is>
          <t>DESCREAUX</t>
        </is>
      </c>
      <c r="C289" s="20" t="inlineStr">
        <is>
          <t>SANS</t>
        </is>
      </c>
      <c r="D289" s="108" t="inlineStr">
        <is>
          <t>NON DURABLE</t>
        </is>
      </c>
      <c r="E289" s="121" t="n">
        <v>2022</v>
      </c>
      <c r="F289" s="121" t="inlineStr">
        <is>
          <t>RENDU</t>
        </is>
      </c>
      <c r="G289" s="121" t="n">
        <v>22931</v>
      </c>
      <c r="H289" s="20" t="inlineStr">
        <is>
          <t>DL 974 XV</t>
        </is>
      </c>
      <c r="I289" s="102" t="inlineStr">
        <is>
          <t>VTB0046800</t>
        </is>
      </c>
      <c r="J289" s="212" t="inlineStr">
        <is>
          <t>220905B</t>
        </is>
      </c>
      <c r="K289" s="100" t="n">
        <v>28.92</v>
      </c>
      <c r="L289" s="135" t="n">
        <v>28.92</v>
      </c>
      <c r="M289" s="20" t="n">
        <v>6.8</v>
      </c>
      <c r="N289" s="121" t="inlineStr">
        <is>
          <t>S1</t>
        </is>
      </c>
      <c r="O289" s="23" t="n">
        <v>629</v>
      </c>
      <c r="P289" s="20" t="n">
        <v>0</v>
      </c>
      <c r="Q289" s="23">
        <f>O289+P289</f>
        <v/>
      </c>
      <c r="R289" s="23">
        <f>K289*O289+P289</f>
        <v/>
      </c>
      <c r="S289" s="101" t="n">
        <v>0</v>
      </c>
      <c r="T289" s="23">
        <f>IF(S289=0,R289,R289-S289)</f>
        <v/>
      </c>
      <c r="U289" s="20" t="n"/>
      <c r="V289" s="106" t="inlineStr">
        <is>
          <t xml:space="preserve">VIREMENT 30 JOURS </t>
        </is>
      </c>
      <c r="W289" s="107" t="inlineStr">
        <is>
          <t>VTB</t>
        </is>
      </c>
      <c r="X289" s="25" t="n">
        <v>0</v>
      </c>
      <c r="Y289" s="26" t="n">
        <v>0</v>
      </c>
      <c r="Z289" s="25">
        <f>L289*X289</f>
        <v/>
      </c>
      <c r="AA289" s="27" t="n">
        <v>0</v>
      </c>
      <c r="AB289" s="27">
        <f>AA289-Z289</f>
        <v/>
      </c>
      <c r="AC289" s="28" t="n"/>
    </row>
    <row r="290" hidden="1" ht="15" customFormat="1" customHeight="1" s="29">
      <c r="A290" s="104" t="n">
        <v>44992</v>
      </c>
      <c r="B290" s="105" t="inlineStr">
        <is>
          <t xml:space="preserve">CEREVIA / OXYANE </t>
        </is>
      </c>
      <c r="C290" s="20" t="inlineStr">
        <is>
          <t>2BS030535</t>
        </is>
      </c>
      <c r="D290" s="108" t="inlineStr">
        <is>
          <t>NON DURABLE</t>
        </is>
      </c>
      <c r="E290" s="121" t="n">
        <v>2022</v>
      </c>
      <c r="F290" s="121" t="inlineStr">
        <is>
          <t>RENDU</t>
        </is>
      </c>
      <c r="G290" s="121" t="n">
        <v>22934</v>
      </c>
      <c r="H290" s="20" t="inlineStr">
        <is>
          <t>AJ 372 WW</t>
        </is>
      </c>
      <c r="I290" s="102" t="inlineStr">
        <is>
          <t>2431-1</t>
        </is>
      </c>
      <c r="J290" s="212" t="inlineStr">
        <is>
          <t>2022101542</t>
        </is>
      </c>
      <c r="K290" s="100" t="n">
        <v>29.7</v>
      </c>
      <c r="L290" s="135" t="n">
        <v>29.68</v>
      </c>
      <c r="M290" s="20" t="n">
        <v>6.9</v>
      </c>
      <c r="N290" s="121" t="inlineStr">
        <is>
          <t>S3</t>
        </is>
      </c>
      <c r="O290" s="23" t="n">
        <v>654</v>
      </c>
      <c r="P290" s="20" t="n">
        <v>0</v>
      </c>
      <c r="Q290" s="23" t="n">
        <v>654</v>
      </c>
      <c r="R290" s="23">
        <f>Q290*L290</f>
        <v/>
      </c>
      <c r="S290" s="101" t="n">
        <v>19410.72</v>
      </c>
      <c r="T290" s="23">
        <f>IF(S290=0,R290,R290-S290)</f>
        <v/>
      </c>
      <c r="U290" s="20" t="inlineStr">
        <is>
          <t>483859 - 10/03/2023 - 114 816.24</t>
        </is>
      </c>
      <c r="V290" s="106" t="inlineStr">
        <is>
          <t>LCR 15 jours nets date de livraison</t>
        </is>
      </c>
      <c r="W290" s="107" t="inlineStr">
        <is>
          <t>CERETRANS</t>
        </is>
      </c>
      <c r="X290" s="25" t="n">
        <v>0</v>
      </c>
      <c r="Y290" s="26" t="n">
        <v>0</v>
      </c>
      <c r="Z290" s="25">
        <f>X290*L290</f>
        <v/>
      </c>
      <c r="AA290" s="27" t="n">
        <v>0</v>
      </c>
      <c r="AB290" s="27">
        <f>AA290-Z290</f>
        <v/>
      </c>
      <c r="AC290" s="28" t="n"/>
    </row>
    <row r="291" hidden="1" ht="15" customFormat="1" customHeight="1" s="29">
      <c r="A291" s="104" t="n">
        <v>44992</v>
      </c>
      <c r="B291" s="105" t="inlineStr">
        <is>
          <t xml:space="preserve">CEREVIA / OXYANE </t>
        </is>
      </c>
      <c r="C291" s="20" t="inlineStr">
        <is>
          <t>2BS030535</t>
        </is>
      </c>
      <c r="D291" s="108" t="inlineStr">
        <is>
          <t>NON DURABLE</t>
        </is>
      </c>
      <c r="E291" s="121" t="n">
        <v>2022</v>
      </c>
      <c r="F291" s="121" t="inlineStr">
        <is>
          <t>RENDU</t>
        </is>
      </c>
      <c r="G291" s="121" t="n">
        <v>22936</v>
      </c>
      <c r="H291" s="20" t="inlineStr">
        <is>
          <t>AJ 372 WW</t>
        </is>
      </c>
      <c r="I291" s="102" t="inlineStr">
        <is>
          <t>EXP-76-3364</t>
        </is>
      </c>
      <c r="J291" s="212" t="inlineStr">
        <is>
          <t>2022101542</t>
        </is>
      </c>
      <c r="K291" s="100" t="n">
        <v>28.8</v>
      </c>
      <c r="L291" s="135" t="n">
        <v>28.76</v>
      </c>
      <c r="M291" s="20" t="n">
        <v>6.9</v>
      </c>
      <c r="N291" s="121" t="inlineStr">
        <is>
          <t>S3</t>
        </is>
      </c>
      <c r="O291" s="23" t="n">
        <v>654</v>
      </c>
      <c r="P291" s="20" t="n">
        <v>0</v>
      </c>
      <c r="Q291" s="23" t="n">
        <v>654</v>
      </c>
      <c r="R291" s="23">
        <f>Q291*L291</f>
        <v/>
      </c>
      <c r="S291" s="101" t="n">
        <v>18809.04</v>
      </c>
      <c r="T291" s="23">
        <f>IF(S291=0,R291,R291-S291)</f>
        <v/>
      </c>
      <c r="U291" s="20" t="inlineStr">
        <is>
          <t>483859 - 10/03/2023 - 114 816.24</t>
        </is>
      </c>
      <c r="V291" s="106" t="inlineStr">
        <is>
          <t>LCR 15 jours nets date de livraison</t>
        </is>
      </c>
      <c r="W291" s="107" t="inlineStr">
        <is>
          <t>CERETRANS</t>
        </is>
      </c>
      <c r="X291" s="25" t="n">
        <v>0</v>
      </c>
      <c r="Y291" s="26" t="n">
        <v>0</v>
      </c>
      <c r="Z291" s="25">
        <f>X291*L291</f>
        <v/>
      </c>
      <c r="AA291" s="27" t="n">
        <v>0</v>
      </c>
      <c r="AB291" s="27">
        <f>AA291-Z291</f>
        <v/>
      </c>
      <c r="AC291" s="28" t="n"/>
    </row>
    <row r="292" ht="15" customFormat="1" customHeight="1" s="220">
      <c r="A292" s="104" t="n">
        <v>44992</v>
      </c>
      <c r="B292" s="105" t="inlineStr">
        <is>
          <t xml:space="preserve">BERNARD </t>
        </is>
      </c>
      <c r="C292" s="22" t="inlineStr">
        <is>
          <t>2BS020148</t>
        </is>
      </c>
      <c r="D292" s="234" t="inlineStr">
        <is>
          <t>NON DURABLE</t>
        </is>
      </c>
      <c r="E292" s="147" t="n">
        <v>2022</v>
      </c>
      <c r="F292" s="147" t="inlineStr">
        <is>
          <t xml:space="preserve">RENDU </t>
        </is>
      </c>
      <c r="G292" s="147" t="n">
        <v>22935</v>
      </c>
      <c r="H292" s="22" t="inlineStr">
        <is>
          <t>FA 307 FH</t>
        </is>
      </c>
      <c r="I292" s="211" t="inlineStr">
        <is>
          <t>MCV0295217</t>
        </is>
      </c>
      <c r="J292" s="212" t="inlineStr">
        <is>
          <t>121008-1</t>
        </is>
      </c>
      <c r="K292" s="295" t="n">
        <v>28.95</v>
      </c>
      <c r="L292" s="135" t="n">
        <v>28.96</v>
      </c>
      <c r="M292" s="22" t="n">
        <v>6.2</v>
      </c>
      <c r="N292" s="147" t="inlineStr">
        <is>
          <t>S1</t>
        </is>
      </c>
      <c r="O292" s="21" t="n">
        <v>653</v>
      </c>
      <c r="P292" s="22" t="n">
        <v>0</v>
      </c>
      <c r="Q292" s="21">
        <f>O292+P292</f>
        <v/>
      </c>
      <c r="R292" s="21">
        <f>Q292*L292</f>
        <v/>
      </c>
      <c r="S292" s="215" t="n">
        <v>18910.88</v>
      </c>
      <c r="T292" s="21">
        <f>IF(S292=0,R292,R292-S292)</f>
        <v/>
      </c>
      <c r="U292" s="20" t="inlineStr">
        <is>
          <t>FVV01256867  - 08/03/2023</t>
        </is>
      </c>
      <c r="V292" s="216" t="inlineStr">
        <is>
          <t xml:space="preserve">VIREMENT 30 JOURS </t>
        </is>
      </c>
      <c r="W292" s="217" t="inlineStr">
        <is>
          <t>RLC TRANSPORTS</t>
        </is>
      </c>
      <c r="X292" s="218" t="n">
        <v>0</v>
      </c>
      <c r="Y292" s="219" t="n">
        <v>0</v>
      </c>
      <c r="Z292" s="218" t="n">
        <v>0</v>
      </c>
      <c r="AA292" s="114" t="n">
        <v>0</v>
      </c>
      <c r="AB292" s="114">
        <f>Z292-AA292</f>
        <v/>
      </c>
      <c r="AC292" s="9" t="n"/>
    </row>
    <row r="293" hidden="1" ht="15" customFormat="1" customHeight="1" s="29">
      <c r="A293" s="104" t="n">
        <v>44992</v>
      </c>
      <c r="B293" s="105" t="inlineStr">
        <is>
          <t xml:space="preserve">LIMAGRAIN </t>
        </is>
      </c>
      <c r="C293" s="20" t="inlineStr">
        <is>
          <t>2BS050005</t>
        </is>
      </c>
      <c r="D293" s="109" t="inlineStr">
        <is>
          <t>DURABLE</t>
        </is>
      </c>
      <c r="E293" s="121" t="n">
        <v>2022</v>
      </c>
      <c r="F293" s="121" t="inlineStr">
        <is>
          <t>DEPART ENNEZAT</t>
        </is>
      </c>
      <c r="G293" s="121" t="n">
        <v>22937</v>
      </c>
      <c r="H293" s="20" t="inlineStr">
        <is>
          <t>FC 171 TW</t>
        </is>
      </c>
      <c r="I293" s="102" t="inlineStr">
        <is>
          <t>163026</t>
        </is>
      </c>
      <c r="J293" s="212" t="inlineStr">
        <is>
          <t>121390/122279</t>
        </is>
      </c>
      <c r="K293" s="100" t="n">
        <v>30.42</v>
      </c>
      <c r="L293" s="135" t="n">
        <v>30.48</v>
      </c>
      <c r="M293" s="20" t="n">
        <v>6</v>
      </c>
      <c r="N293" s="121" t="inlineStr">
        <is>
          <t>S1</t>
        </is>
      </c>
      <c r="O293" s="23" t="n">
        <v>573</v>
      </c>
      <c r="P293" s="20" t="n">
        <v>0</v>
      </c>
      <c r="Q293" s="23">
        <f>O293+P293</f>
        <v/>
      </c>
      <c r="R293" s="23">
        <f>K293*O293+P293</f>
        <v/>
      </c>
      <c r="S293" s="101" t="n">
        <v>17430.66</v>
      </c>
      <c r="T293" s="23">
        <f>IF(S293=0,R293,R293-S293)</f>
        <v/>
      </c>
      <c r="U293" s="22" t="inlineStr">
        <is>
          <t>91414 - 14.03.2023</t>
        </is>
      </c>
      <c r="V293" s="106" t="inlineStr">
        <is>
          <t xml:space="preserve">VIREMENT 30 JOURS </t>
        </is>
      </c>
      <c r="W293" s="107" t="inlineStr">
        <is>
          <t>TCG</t>
        </is>
      </c>
      <c r="X293" s="25" t="n">
        <v>14.5</v>
      </c>
      <c r="Y293" s="26" t="n">
        <v>0</v>
      </c>
      <c r="Z293" s="25">
        <f>L293*X293</f>
        <v/>
      </c>
      <c r="AA293" s="27" t="n">
        <v>0</v>
      </c>
      <c r="AB293" s="27">
        <f>AA293-Z293</f>
        <v/>
      </c>
      <c r="AC293" s="28" t="n"/>
    </row>
    <row r="294" hidden="1" ht="15" customFormat="1" customHeight="1" s="29">
      <c r="A294" s="104" t="n">
        <v>44992</v>
      </c>
      <c r="B294" s="105" t="inlineStr">
        <is>
          <t xml:space="preserve">DROMOISE </t>
        </is>
      </c>
      <c r="C294" s="20" t="inlineStr">
        <is>
          <t>2BS050017</t>
        </is>
      </c>
      <c r="D294" s="109" t="inlineStr">
        <is>
          <t>DURABLE</t>
        </is>
      </c>
      <c r="E294" s="121" t="n">
        <v>2022</v>
      </c>
      <c r="F294" s="121" t="inlineStr">
        <is>
          <t xml:space="preserve">RENDU </t>
        </is>
      </c>
      <c r="G294" s="121" t="n">
        <v>22941</v>
      </c>
      <c r="H294" s="20" t="inlineStr">
        <is>
          <t>CW 253 GL</t>
        </is>
      </c>
      <c r="I294" s="102" t="inlineStr">
        <is>
          <t>2 303 000154</t>
        </is>
      </c>
      <c r="J294" s="212" t="inlineStr">
        <is>
          <t>2221125</t>
        </is>
      </c>
      <c r="K294" s="100" t="n">
        <v>29.36</v>
      </c>
      <c r="L294" s="135" t="n">
        <v>29.38</v>
      </c>
      <c r="M294" s="20" t="n">
        <v>7.3</v>
      </c>
      <c r="N294" s="121" t="inlineStr">
        <is>
          <t>S2</t>
        </is>
      </c>
      <c r="O294" s="23" t="n">
        <v>634</v>
      </c>
      <c r="P294" s="20" t="n">
        <v>0</v>
      </c>
      <c r="Q294" s="23">
        <f>O294+P294</f>
        <v/>
      </c>
      <c r="R294" s="23">
        <f>Q294*L294</f>
        <v/>
      </c>
      <c r="S294" s="101" t="n">
        <v>18626.92</v>
      </c>
      <c r="T294" s="23">
        <f>IF(S294=0,R294,R294-S294)</f>
        <v/>
      </c>
      <c r="U294" s="20" t="inlineStr">
        <is>
          <t>2302000071 - 08/03/2023</t>
        </is>
      </c>
      <c r="V294" s="106" t="inlineStr">
        <is>
          <t>LCR 30 jours nets date de livraison</t>
        </is>
      </c>
      <c r="W294" s="107" t="inlineStr">
        <is>
          <t>DROMOISE</t>
        </is>
      </c>
      <c r="X294" s="25" t="n">
        <v>0</v>
      </c>
      <c r="Y294" s="26" t="n">
        <v>0</v>
      </c>
      <c r="Z294" s="25" t="n">
        <v>0</v>
      </c>
      <c r="AA294" s="27" t="n">
        <v>0</v>
      </c>
      <c r="AB294" s="27">
        <f>AA294-Z294</f>
        <v/>
      </c>
      <c r="AC294" s="28" t="n"/>
    </row>
    <row r="295" ht="15" customFormat="1" customHeight="1" s="220">
      <c r="A295" s="104" t="n">
        <v>44992</v>
      </c>
      <c r="B295" s="105" t="inlineStr">
        <is>
          <t xml:space="preserve">BERNARD </t>
        </is>
      </c>
      <c r="C295" s="22" t="inlineStr">
        <is>
          <t>2BS020148</t>
        </is>
      </c>
      <c r="D295" s="234" t="inlineStr">
        <is>
          <t>NON DURABLE</t>
        </is>
      </c>
      <c r="E295" s="147" t="n">
        <v>2022</v>
      </c>
      <c r="F295" s="147" t="inlineStr">
        <is>
          <t xml:space="preserve">RENDU </t>
        </is>
      </c>
      <c r="G295" s="147" t="n">
        <v>22942</v>
      </c>
      <c r="H295" s="22" t="inlineStr">
        <is>
          <t>FA 307 FH</t>
        </is>
      </c>
      <c r="I295" s="211" t="inlineStr">
        <is>
          <t>MCV0295245</t>
        </is>
      </c>
      <c r="J295" s="212" t="inlineStr">
        <is>
          <t>121345</t>
        </is>
      </c>
      <c r="K295" s="295" t="n">
        <v>28.85</v>
      </c>
      <c r="L295" s="135" t="n">
        <v>28.88</v>
      </c>
      <c r="M295" s="22" t="n">
        <v>6.8</v>
      </c>
      <c r="N295" s="147" t="inlineStr">
        <is>
          <t>S2</t>
        </is>
      </c>
      <c r="O295" s="21" t="n">
        <v>619</v>
      </c>
      <c r="P295" s="22" t="n">
        <v>0</v>
      </c>
      <c r="Q295" s="21">
        <f>O295+P295</f>
        <v/>
      </c>
      <c r="R295" s="21">
        <f>Q295*L295</f>
        <v/>
      </c>
      <c r="S295" s="215" t="n">
        <v>17876.72</v>
      </c>
      <c r="T295" s="21">
        <f>IF(S295=0,R295,R295-S295)</f>
        <v/>
      </c>
      <c r="U295" s="20" t="inlineStr">
        <is>
          <t>FVV01256866  - 08/03/2023</t>
        </is>
      </c>
      <c r="V295" s="216" t="inlineStr">
        <is>
          <t xml:space="preserve">VIREMENT 30 JOURS </t>
        </is>
      </c>
      <c r="W295" s="217" t="inlineStr">
        <is>
          <t>RLC TRANSPORTS</t>
        </is>
      </c>
      <c r="X295" s="218" t="n">
        <v>0</v>
      </c>
      <c r="Y295" s="219" t="n">
        <v>0</v>
      </c>
      <c r="Z295" s="218" t="n">
        <v>0</v>
      </c>
      <c r="AA295" s="114" t="n">
        <v>0</v>
      </c>
      <c r="AB295" s="114">
        <f>Z295-AA295</f>
        <v/>
      </c>
      <c r="AC295" s="9" t="n"/>
    </row>
    <row r="296" hidden="1" ht="15" customFormat="1" customHeight="1" s="29">
      <c r="A296" s="104" t="n">
        <v>44992</v>
      </c>
      <c r="B296" s="105" t="inlineStr">
        <is>
          <t xml:space="preserve">CEREVIA / OXYANE </t>
        </is>
      </c>
      <c r="C296" s="20" t="inlineStr">
        <is>
          <t>2BS030535</t>
        </is>
      </c>
      <c r="D296" s="108" t="inlineStr">
        <is>
          <t>NON DURABLE</t>
        </is>
      </c>
      <c r="E296" s="121" t="n">
        <v>2022</v>
      </c>
      <c r="F296" s="121" t="inlineStr">
        <is>
          <t>RENDU</t>
        </is>
      </c>
      <c r="G296" s="121" t="n">
        <v>22943</v>
      </c>
      <c r="H296" s="20" t="inlineStr">
        <is>
          <t>FA 728 PL</t>
        </is>
      </c>
      <c r="I296" s="102" t="inlineStr">
        <is>
          <t>EXP-76-3366</t>
        </is>
      </c>
      <c r="J296" s="212" t="inlineStr">
        <is>
          <t>2022101542</t>
        </is>
      </c>
      <c r="K296" s="100" t="n">
        <v>29.96</v>
      </c>
      <c r="L296" s="135" t="n">
        <v>29.9</v>
      </c>
      <c r="M296" s="20" t="n">
        <v>6.9</v>
      </c>
      <c r="N296" s="121" t="inlineStr">
        <is>
          <t>S3</t>
        </is>
      </c>
      <c r="O296" s="23" t="n">
        <v>654</v>
      </c>
      <c r="P296" s="20" t="n">
        <v>0</v>
      </c>
      <c r="Q296" s="23" t="n">
        <v>654</v>
      </c>
      <c r="R296" s="23">
        <f>Q296*L296</f>
        <v/>
      </c>
      <c r="S296" s="101" t="n">
        <v>19554.6</v>
      </c>
      <c r="T296" s="23">
        <f>IF(S296=0,R296,R296-S296)</f>
        <v/>
      </c>
      <c r="U296" s="20" t="inlineStr">
        <is>
          <t>483859 - 10/03/2023 - 114 816.24</t>
        </is>
      </c>
      <c r="V296" s="106" t="inlineStr">
        <is>
          <t>LCR 15 jours nets date de livraison</t>
        </is>
      </c>
      <c r="W296" s="107" t="inlineStr">
        <is>
          <t>TRAS/CLEMENT</t>
        </is>
      </c>
      <c r="X296" s="25" t="n">
        <v>0</v>
      </c>
      <c r="Y296" s="26" t="n">
        <v>0</v>
      </c>
      <c r="Z296" s="25">
        <f>X296*L296</f>
        <v/>
      </c>
      <c r="AA296" s="27" t="n">
        <v>0</v>
      </c>
      <c r="AB296" s="27">
        <f>AA296-Z296</f>
        <v/>
      </c>
      <c r="AC296" s="28" t="n"/>
    </row>
    <row r="297" hidden="1" ht="15" customFormat="1" customHeight="1" s="29">
      <c r="A297" s="104" t="n">
        <v>44993</v>
      </c>
      <c r="B297" s="105" t="inlineStr">
        <is>
          <t xml:space="preserve">LIMAGRAIN </t>
        </is>
      </c>
      <c r="C297" s="20" t="inlineStr">
        <is>
          <t>2BS050005</t>
        </is>
      </c>
      <c r="D297" s="109" t="inlineStr">
        <is>
          <t>DURABLE</t>
        </is>
      </c>
      <c r="E297" s="121" t="n">
        <v>2022</v>
      </c>
      <c r="F297" s="121" t="inlineStr">
        <is>
          <t>DEPART ENNEZAT</t>
        </is>
      </c>
      <c r="G297" s="121" t="n">
        <v>22946</v>
      </c>
      <c r="H297" s="20" t="inlineStr">
        <is>
          <t>GL897 DQ</t>
        </is>
      </c>
      <c r="I297" s="102" t="inlineStr">
        <is>
          <t>163037</t>
        </is>
      </c>
      <c r="J297" s="212" t="inlineStr">
        <is>
          <t>121390/122279</t>
        </is>
      </c>
      <c r="K297" s="100" t="n">
        <v>29.2</v>
      </c>
      <c r="L297" s="135" t="n">
        <v>29.24</v>
      </c>
      <c r="M297" s="20" t="n">
        <v>5.7</v>
      </c>
      <c r="N297" s="121" t="inlineStr">
        <is>
          <t>S1</t>
        </is>
      </c>
      <c r="O297" s="23" t="n">
        <v>573</v>
      </c>
      <c r="P297" s="20" t="n">
        <v>0</v>
      </c>
      <c r="Q297" s="23">
        <f>O297+P297</f>
        <v/>
      </c>
      <c r="R297" s="23">
        <f>K297*O297+P297</f>
        <v/>
      </c>
      <c r="S297" s="101" t="n">
        <v>16731.6</v>
      </c>
      <c r="T297" s="23">
        <f>IF(S297=0,R297,R297-S297)</f>
        <v/>
      </c>
      <c r="U297" s="22" t="inlineStr">
        <is>
          <t>91414 - 14.03.2023</t>
        </is>
      </c>
      <c r="V297" s="106" t="inlineStr">
        <is>
          <t xml:space="preserve">VIREMENT 30 JOURS </t>
        </is>
      </c>
      <c r="W297" s="107" t="inlineStr">
        <is>
          <t>BRULAS</t>
        </is>
      </c>
      <c r="X297" s="25" t="n">
        <v>18</v>
      </c>
      <c r="Y297" s="26" t="n">
        <v>0</v>
      </c>
      <c r="Z297" s="25">
        <f>L297*X297</f>
        <v/>
      </c>
      <c r="AA297" s="27" t="n">
        <v>0</v>
      </c>
      <c r="AB297" s="27">
        <f>AA297-Z297</f>
        <v/>
      </c>
      <c r="AC297" s="28" t="n"/>
    </row>
    <row r="298" hidden="1" ht="15" customFormat="1" customHeight="1" s="29">
      <c r="A298" s="104" t="n">
        <v>44993</v>
      </c>
      <c r="B298" s="105" t="inlineStr">
        <is>
          <t xml:space="preserve">DROMOISE </t>
        </is>
      </c>
      <c r="C298" s="20" t="inlineStr">
        <is>
          <t>2BS050017</t>
        </is>
      </c>
      <c r="D298" s="109" t="inlineStr">
        <is>
          <t>DURABLE</t>
        </is>
      </c>
      <c r="E298" s="121" t="n">
        <v>2022</v>
      </c>
      <c r="F298" s="121" t="inlineStr">
        <is>
          <t xml:space="preserve">RENDU </t>
        </is>
      </c>
      <c r="G298" s="121" t="n">
        <v>22951</v>
      </c>
      <c r="H298" s="20" t="inlineStr">
        <is>
          <t>GA 202 WK</t>
        </is>
      </c>
      <c r="I298" s="102" t="inlineStr">
        <is>
          <t>2 303 000191</t>
        </is>
      </c>
      <c r="J298" s="212" t="inlineStr">
        <is>
          <t>2221125</t>
        </is>
      </c>
      <c r="K298" s="100" t="n">
        <v>30.2</v>
      </c>
      <c r="L298" s="135" t="n">
        <v>30.22</v>
      </c>
      <c r="M298" s="20" t="n">
        <v>6.2</v>
      </c>
      <c r="N298" s="121" t="inlineStr">
        <is>
          <t>S2</t>
        </is>
      </c>
      <c r="O298" s="23" t="n">
        <v>634</v>
      </c>
      <c r="P298" s="20" t="n">
        <v>0</v>
      </c>
      <c r="Q298" s="23">
        <f>O298+P298</f>
        <v/>
      </c>
      <c r="R298" s="23">
        <f>Q298*L298</f>
        <v/>
      </c>
      <c r="S298" s="101" t="n">
        <v>19159.48</v>
      </c>
      <c r="T298" s="23">
        <f>IF(S298=0,R298,R298-S298)</f>
        <v/>
      </c>
      <c r="U298" s="20" t="inlineStr">
        <is>
          <t>2302000106 - 13/03/2023</t>
        </is>
      </c>
      <c r="V298" s="106" t="inlineStr">
        <is>
          <t>LCR 30 jours nets date de livraison</t>
        </is>
      </c>
      <c r="W298" s="107" t="inlineStr">
        <is>
          <t>DROMOISE</t>
        </is>
      </c>
      <c r="X298" s="25" t="n">
        <v>0</v>
      </c>
      <c r="Y298" s="26" t="n">
        <v>0</v>
      </c>
      <c r="Z298" s="25" t="n">
        <v>0</v>
      </c>
      <c r="AA298" s="27" t="n">
        <v>0</v>
      </c>
      <c r="AB298" s="27">
        <f>AA298-Z298</f>
        <v/>
      </c>
      <c r="AC298" s="28" t="n"/>
    </row>
    <row r="299" hidden="1" ht="15" customFormat="1" customHeight="1" s="29">
      <c r="A299" s="104" t="n">
        <v>44994</v>
      </c>
      <c r="B299" s="105" t="inlineStr">
        <is>
          <t xml:space="preserve">LIMAGRAIN </t>
        </is>
      </c>
      <c r="C299" s="20" t="inlineStr">
        <is>
          <t>2BS050005</t>
        </is>
      </c>
      <c r="D299" s="109" t="inlineStr">
        <is>
          <t>DURABLE</t>
        </is>
      </c>
      <c r="E299" s="121" t="n">
        <v>2022</v>
      </c>
      <c r="F299" s="121" t="inlineStr">
        <is>
          <t>DEPART ENNEZAT</t>
        </is>
      </c>
      <c r="G299" s="121" t="n">
        <v>22952</v>
      </c>
      <c r="H299" s="20" t="inlineStr">
        <is>
          <t>JL 897 DK</t>
        </is>
      </c>
      <c r="I299" s="102" t="inlineStr">
        <is>
          <t>163110</t>
        </is>
      </c>
      <c r="J299" s="212" t="inlineStr">
        <is>
          <t>121390/122279</t>
        </is>
      </c>
      <c r="K299" s="100" t="n">
        <v>29.14</v>
      </c>
      <c r="L299" s="135" t="n">
        <v>29.16</v>
      </c>
      <c r="M299" s="20" t="n">
        <v>6.1</v>
      </c>
      <c r="N299" s="121" t="inlineStr">
        <is>
          <t>S3</t>
        </is>
      </c>
      <c r="O299" s="23" t="n">
        <v>573</v>
      </c>
      <c r="P299" s="20" t="n">
        <v>0</v>
      </c>
      <c r="Q299" s="23">
        <f>O299+P299</f>
        <v/>
      </c>
      <c r="R299" s="23">
        <f>K299*O299+P299</f>
        <v/>
      </c>
      <c r="S299" s="101" t="n">
        <v>16697.22</v>
      </c>
      <c r="T299" s="23">
        <f>IF(S299=0,R299,R299-S299)</f>
        <v/>
      </c>
      <c r="U299" s="22" t="inlineStr">
        <is>
          <t>91415 - 14.03.2023</t>
        </is>
      </c>
      <c r="V299" s="106" t="inlineStr">
        <is>
          <t xml:space="preserve">VIREMENT 30 JOURS </t>
        </is>
      </c>
      <c r="W299" s="107" t="inlineStr">
        <is>
          <t>BRULAS</t>
        </is>
      </c>
      <c r="X299" s="25" t="n">
        <v>18</v>
      </c>
      <c r="Y299" s="26" t="n">
        <v>0</v>
      </c>
      <c r="Z299" s="25">
        <f>L299*X299</f>
        <v/>
      </c>
      <c r="AA299" s="27" t="n">
        <v>0</v>
      </c>
      <c r="AB299" s="27">
        <f>AA299-Z299</f>
        <v/>
      </c>
      <c r="AC299" s="28" t="n"/>
    </row>
    <row r="300" hidden="1" ht="15" customFormat="1" customHeight="1" s="29">
      <c r="A300" s="104" t="n">
        <v>44994</v>
      </c>
      <c r="B300" s="105" t="inlineStr">
        <is>
          <t xml:space="preserve">DROMOISE </t>
        </is>
      </c>
      <c r="C300" s="20" t="inlineStr">
        <is>
          <t>2BS050017</t>
        </is>
      </c>
      <c r="D300" s="109" t="inlineStr">
        <is>
          <t>DURABLE</t>
        </is>
      </c>
      <c r="E300" s="121" t="n">
        <v>2022</v>
      </c>
      <c r="F300" s="121" t="inlineStr">
        <is>
          <t xml:space="preserve">RENDU </t>
        </is>
      </c>
      <c r="G300" s="121" t="n">
        <v>22955</v>
      </c>
      <c r="H300" s="20" t="inlineStr">
        <is>
          <t>GA 202 WK</t>
        </is>
      </c>
      <c r="I300" s="102" t="inlineStr">
        <is>
          <t>2 303 000211</t>
        </is>
      </c>
      <c r="J300" s="212" t="inlineStr">
        <is>
          <t>2221125</t>
        </is>
      </c>
      <c r="K300" s="100" t="n">
        <v>29.82</v>
      </c>
      <c r="L300" s="135" t="n">
        <v>29.84</v>
      </c>
      <c r="M300" s="20" t="n">
        <v>6.3</v>
      </c>
      <c r="N300" s="121" t="inlineStr">
        <is>
          <t>S2</t>
        </is>
      </c>
      <c r="O300" s="23" t="n">
        <v>634</v>
      </c>
      <c r="P300" s="20" t="n">
        <v>0</v>
      </c>
      <c r="Q300" s="23">
        <f>O300+P300</f>
        <v/>
      </c>
      <c r="R300" s="23">
        <f>Q300*L300</f>
        <v/>
      </c>
      <c r="S300" s="101" t="n">
        <v>18918.56</v>
      </c>
      <c r="T300" s="23">
        <f>IF(S300=0,R300,R300-S300)</f>
        <v/>
      </c>
      <c r="U300" s="20" t="inlineStr">
        <is>
          <t>2302000107 - 13/03/2023</t>
        </is>
      </c>
      <c r="V300" s="106" t="inlineStr">
        <is>
          <t>LCR 30 jours nets date de livraison</t>
        </is>
      </c>
      <c r="W300" s="107" t="inlineStr">
        <is>
          <t>DROMOISE</t>
        </is>
      </c>
      <c r="X300" s="25" t="n">
        <v>0</v>
      </c>
      <c r="Y300" s="26" t="n">
        <v>0</v>
      </c>
      <c r="Z300" s="25" t="n">
        <v>0</v>
      </c>
      <c r="AA300" s="27" t="n">
        <v>0</v>
      </c>
      <c r="AB300" s="27">
        <f>AA300-Z300</f>
        <v/>
      </c>
      <c r="AC300" s="28" t="n"/>
    </row>
    <row r="301" hidden="1" ht="15" customFormat="1" customHeight="1" s="29">
      <c r="A301" s="104" t="n">
        <v>44994</v>
      </c>
      <c r="B301" s="105" t="inlineStr">
        <is>
          <t xml:space="preserve">LIMAGRAIN </t>
        </is>
      </c>
      <c r="C301" s="20" t="inlineStr">
        <is>
          <t>2BS050005</t>
        </is>
      </c>
      <c r="D301" s="109" t="inlineStr">
        <is>
          <t>DURABLE</t>
        </is>
      </c>
      <c r="E301" s="121" t="n">
        <v>2022</v>
      </c>
      <c r="F301" s="121" t="inlineStr">
        <is>
          <t>DEPART ENNEZAT</t>
        </is>
      </c>
      <c r="G301" s="121" t="n">
        <v>22964</v>
      </c>
      <c r="H301" s="20" t="inlineStr">
        <is>
          <t>DR 781 AC</t>
        </is>
      </c>
      <c r="I301" s="102" t="inlineStr">
        <is>
          <t>163137</t>
        </is>
      </c>
      <c r="J301" s="212" t="inlineStr">
        <is>
          <t>121390/122279</t>
        </is>
      </c>
      <c r="K301" s="100" t="n">
        <v>28.52</v>
      </c>
      <c r="L301" s="135" t="n">
        <v>28.54</v>
      </c>
      <c r="M301" s="20" t="n">
        <v>6</v>
      </c>
      <c r="N301" s="121" t="inlineStr">
        <is>
          <t>S3</t>
        </is>
      </c>
      <c r="O301" s="23" t="n">
        <v>573</v>
      </c>
      <c r="P301" s="20" t="n">
        <v>0</v>
      </c>
      <c r="Q301" s="23">
        <f>O301+P301</f>
        <v/>
      </c>
      <c r="R301" s="23">
        <f>K301*O301+P301</f>
        <v/>
      </c>
      <c r="S301" s="101" t="n">
        <v>16341.96</v>
      </c>
      <c r="T301" s="23">
        <f>IF(S301=0,R301,R301-S301)</f>
        <v/>
      </c>
      <c r="U301" s="22" t="inlineStr">
        <is>
          <t>91416 - 14.03.2023</t>
        </is>
      </c>
      <c r="V301" s="106" t="inlineStr">
        <is>
          <t xml:space="preserve">VIREMENT 30 JOURS </t>
        </is>
      </c>
      <c r="W301" s="107" t="inlineStr">
        <is>
          <t>BRULAS</t>
        </is>
      </c>
      <c r="X301" s="25" t="n">
        <v>18</v>
      </c>
      <c r="Y301" s="26" t="n">
        <v>0</v>
      </c>
      <c r="Z301" s="25">
        <f>L301*X301</f>
        <v/>
      </c>
      <c r="AA301" s="27" t="n">
        <v>0</v>
      </c>
      <c r="AB301" s="27">
        <f>AA301-Z301</f>
        <v/>
      </c>
      <c r="AC301" s="28" t="n"/>
    </row>
    <row r="302" ht="15" customFormat="1" customHeight="1" s="220">
      <c r="A302" s="104" t="n">
        <v>44995</v>
      </c>
      <c r="B302" s="209" t="inlineStr">
        <is>
          <t xml:space="preserve">BERNARD </t>
        </is>
      </c>
      <c r="C302" s="22" t="inlineStr">
        <is>
          <t>2BS020148</t>
        </is>
      </c>
      <c r="D302" s="234" t="inlineStr">
        <is>
          <t>NON DURABLE</t>
        </is>
      </c>
      <c r="E302" s="147" t="n">
        <v>2022</v>
      </c>
      <c r="F302" s="147" t="inlineStr">
        <is>
          <t xml:space="preserve">RENDU </t>
        </is>
      </c>
      <c r="G302" s="147" t="n">
        <v>22968</v>
      </c>
      <c r="H302" s="22" t="inlineStr">
        <is>
          <t>FA 307 FH</t>
        </is>
      </c>
      <c r="I302" s="211" t="inlineStr">
        <is>
          <t>MCV0295444</t>
        </is>
      </c>
      <c r="J302" s="212" t="inlineStr">
        <is>
          <t>121008-1</t>
        </is>
      </c>
      <c r="K302" s="295" t="n">
        <v>28.65</v>
      </c>
      <c r="L302" s="214" t="n">
        <v>28.64</v>
      </c>
      <c r="M302" s="22" t="n">
        <v>4.9</v>
      </c>
      <c r="N302" s="147" t="inlineStr">
        <is>
          <t>S3</t>
        </is>
      </c>
      <c r="O302" s="21" t="n">
        <v>653</v>
      </c>
      <c r="P302" s="22" t="n">
        <v>0</v>
      </c>
      <c r="Q302" s="21">
        <f>O302+P302</f>
        <v/>
      </c>
      <c r="R302" s="21">
        <f>Q302*L302</f>
        <v/>
      </c>
      <c r="S302" s="215" t="n">
        <v>18701.92</v>
      </c>
      <c r="T302" s="21">
        <f>IF(S302=0,R302,R302-S302)</f>
        <v/>
      </c>
      <c r="U302" s="20" t="inlineStr">
        <is>
          <t>FVV01257680  - 10/03/2023</t>
        </is>
      </c>
      <c r="V302" s="216" t="inlineStr">
        <is>
          <t xml:space="preserve">VIREMENT 30 JOURS </t>
        </is>
      </c>
      <c r="W302" s="217" t="inlineStr">
        <is>
          <t>RLC TRANSPORTS</t>
        </is>
      </c>
      <c r="X302" s="218" t="n">
        <v>0</v>
      </c>
      <c r="Y302" s="219" t="n">
        <v>0</v>
      </c>
      <c r="Z302" s="218" t="n">
        <v>0</v>
      </c>
      <c r="AA302" s="114" t="n">
        <v>0</v>
      </c>
      <c r="AB302" s="114">
        <f>Z302-AA302</f>
        <v/>
      </c>
      <c r="AC302" s="9" t="n"/>
    </row>
    <row r="303" hidden="1" ht="15" customFormat="1" customHeight="1" s="29">
      <c r="A303" s="104" t="n">
        <v>44995</v>
      </c>
      <c r="B303" s="105" t="inlineStr">
        <is>
          <t xml:space="preserve">CEREVIA / OXYANE </t>
        </is>
      </c>
      <c r="C303" s="20" t="inlineStr">
        <is>
          <t>2BS030535</t>
        </is>
      </c>
      <c r="D303" s="108" t="inlineStr">
        <is>
          <t>NON DURABLE</t>
        </is>
      </c>
      <c r="E303" s="121" t="n">
        <v>2022</v>
      </c>
      <c r="F303" s="121" t="inlineStr">
        <is>
          <t>RENDU</t>
        </is>
      </c>
      <c r="G303" s="121" t="n">
        <v>22971</v>
      </c>
      <c r="H303" s="20" t="inlineStr">
        <is>
          <t>FA 728 PL</t>
        </is>
      </c>
      <c r="I303" s="102" t="inlineStr">
        <is>
          <t>EXP-76-3380</t>
        </is>
      </c>
      <c r="J303" s="212" t="inlineStr">
        <is>
          <t>2022101542</t>
        </is>
      </c>
      <c r="K303" s="100" t="n">
        <v>30.5</v>
      </c>
      <c r="L303" s="135" t="n">
        <v>30.5</v>
      </c>
      <c r="M303" s="20" t="n">
        <v>7</v>
      </c>
      <c r="N303" s="121" t="inlineStr">
        <is>
          <t>S1</t>
        </is>
      </c>
      <c r="O303" s="23" t="n">
        <v>654</v>
      </c>
      <c r="P303" s="20" t="n">
        <v>0</v>
      </c>
      <c r="Q303" s="23" t="n">
        <v>654</v>
      </c>
      <c r="R303" s="23">
        <f>Q303*L303</f>
        <v/>
      </c>
      <c r="S303" s="101" t="n">
        <v>19947</v>
      </c>
      <c r="T303" s="23">
        <f>IF(S303=0,R303,R303-S303)</f>
        <v/>
      </c>
      <c r="U303" s="20" t="inlineStr">
        <is>
          <t xml:space="preserve">484133 - 15/03/2023 </t>
        </is>
      </c>
      <c r="V303" s="106" t="inlineStr">
        <is>
          <t>LCR 15 jours nets date de livraison</t>
        </is>
      </c>
      <c r="W303" s="107" t="inlineStr">
        <is>
          <t>TRAS/CLEMENT</t>
        </is>
      </c>
      <c r="X303" s="25" t="n">
        <v>0</v>
      </c>
      <c r="Y303" s="26" t="n">
        <v>0</v>
      </c>
      <c r="Z303" s="25">
        <f>X303*L303</f>
        <v/>
      </c>
      <c r="AA303" s="27" t="n">
        <v>0</v>
      </c>
      <c r="AB303" s="27">
        <f>AA303-Z303</f>
        <v/>
      </c>
      <c r="AC303" s="28" t="n"/>
    </row>
    <row r="304" ht="15" customFormat="1" customHeight="1" s="220">
      <c r="A304" s="104" t="n">
        <v>44995</v>
      </c>
      <c r="B304" s="209" t="inlineStr">
        <is>
          <t xml:space="preserve">BERNARD </t>
        </is>
      </c>
      <c r="C304" s="22" t="inlineStr">
        <is>
          <t>2BS020148</t>
        </is>
      </c>
      <c r="D304" s="234" t="inlineStr">
        <is>
          <t>NON DURABLE</t>
        </is>
      </c>
      <c r="E304" s="147" t="n">
        <v>2022</v>
      </c>
      <c r="F304" s="147" t="inlineStr">
        <is>
          <t xml:space="preserve">RENDU </t>
        </is>
      </c>
      <c r="G304" s="147" t="n">
        <v>22968</v>
      </c>
      <c r="H304" s="22" t="inlineStr">
        <is>
          <t>FA 307 FH</t>
        </is>
      </c>
      <c r="I304" s="211" t="inlineStr">
        <is>
          <t>MCV0295444</t>
        </is>
      </c>
      <c r="J304" s="212" t="inlineStr">
        <is>
          <t>121345</t>
        </is>
      </c>
      <c r="K304" s="295" t="n">
        <v>28.8</v>
      </c>
      <c r="L304" s="214" t="n">
        <v>29.78</v>
      </c>
      <c r="M304" s="22" t="n">
        <v>4</v>
      </c>
      <c r="N304" s="147" t="inlineStr">
        <is>
          <t>S2</t>
        </is>
      </c>
      <c r="O304" s="21" t="n">
        <v>619</v>
      </c>
      <c r="P304" s="22" t="n">
        <v>0</v>
      </c>
      <c r="Q304" s="21">
        <f>O304+P304</f>
        <v/>
      </c>
      <c r="R304" s="21">
        <f>Q304*L304</f>
        <v/>
      </c>
      <c r="S304" s="215" t="n">
        <v>18433.82</v>
      </c>
      <c r="T304" s="21">
        <f>IF(S304=0,R304,R304-S304)</f>
        <v/>
      </c>
      <c r="U304" s="20" t="inlineStr">
        <is>
          <t>FVV01257681  - 10/03/2023</t>
        </is>
      </c>
      <c r="V304" s="216" t="inlineStr">
        <is>
          <t xml:space="preserve">VIREMENT 30 JOURS </t>
        </is>
      </c>
      <c r="W304" s="217" t="inlineStr">
        <is>
          <t>RLC TRANSPORTS</t>
        </is>
      </c>
      <c r="X304" s="218" t="n">
        <v>0</v>
      </c>
      <c r="Y304" s="219" t="n">
        <v>0</v>
      </c>
      <c r="Z304" s="218" t="n">
        <v>0</v>
      </c>
      <c r="AA304" s="114" t="n">
        <v>0</v>
      </c>
      <c r="AB304" s="114">
        <f>Z304-AA304</f>
        <v/>
      </c>
      <c r="AC304" s="9" t="n"/>
    </row>
    <row r="305" hidden="1" ht="15" customFormat="1" customHeight="1" s="29">
      <c r="A305" s="104" t="n">
        <v>44998</v>
      </c>
      <c r="B305" s="105" t="inlineStr">
        <is>
          <t xml:space="preserve">DROMOISE </t>
        </is>
      </c>
      <c r="C305" s="20" t="inlineStr">
        <is>
          <t>2BS050017</t>
        </is>
      </c>
      <c r="D305" s="109" t="inlineStr">
        <is>
          <t>DURABLE</t>
        </is>
      </c>
      <c r="E305" s="121" t="n">
        <v>2022</v>
      </c>
      <c r="F305" s="121" t="inlineStr">
        <is>
          <t xml:space="preserve">RENDU </t>
        </is>
      </c>
      <c r="G305" s="121" t="n">
        <v>22974</v>
      </c>
      <c r="H305" s="20" t="inlineStr">
        <is>
          <t>CW 253 GL</t>
        </is>
      </c>
      <c r="I305" s="102" t="inlineStr">
        <is>
          <t>2 303 000251</t>
        </is>
      </c>
      <c r="J305" s="212" t="inlineStr">
        <is>
          <t>2221125</t>
        </is>
      </c>
      <c r="K305" s="100" t="n">
        <v>30.26</v>
      </c>
      <c r="L305" s="135" t="n">
        <v>30.24</v>
      </c>
      <c r="M305" s="20" t="n">
        <v>6.5</v>
      </c>
      <c r="N305" s="121" t="inlineStr">
        <is>
          <t>S2</t>
        </is>
      </c>
      <c r="O305" s="23" t="n">
        <v>634</v>
      </c>
      <c r="P305" s="20" t="n">
        <v>0</v>
      </c>
      <c r="Q305" s="23">
        <f>O305+P305</f>
        <v/>
      </c>
      <c r="R305" s="23">
        <f>Q305*L305</f>
        <v/>
      </c>
      <c r="S305" s="101" t="n">
        <v>19172.16</v>
      </c>
      <c r="T305" s="23">
        <f>IF(S305=0,R305,R305-S305)</f>
        <v/>
      </c>
      <c r="U305" s="20" t="inlineStr">
        <is>
          <t>2302000151 - 16/03/2023</t>
        </is>
      </c>
      <c r="V305" s="106" t="inlineStr">
        <is>
          <t>LCR 30 jours nets date de livraison</t>
        </is>
      </c>
      <c r="W305" s="107" t="inlineStr">
        <is>
          <t>DROMOISE</t>
        </is>
      </c>
      <c r="X305" s="25" t="n">
        <v>0</v>
      </c>
      <c r="Y305" s="26" t="n">
        <v>0</v>
      </c>
      <c r="Z305" s="25" t="n">
        <v>0</v>
      </c>
      <c r="AA305" s="27" t="n">
        <v>0</v>
      </c>
      <c r="AB305" s="27">
        <f>AA305-Z305</f>
        <v/>
      </c>
      <c r="AC305" s="28" t="n"/>
    </row>
    <row r="306" ht="15" customFormat="1" customHeight="1" s="220">
      <c r="A306" s="104" t="n">
        <v>44998</v>
      </c>
      <c r="B306" s="209" t="inlineStr">
        <is>
          <t xml:space="preserve">BERNARD </t>
        </is>
      </c>
      <c r="C306" s="22" t="inlineStr">
        <is>
          <t>2BS020148</t>
        </is>
      </c>
      <c r="D306" s="234" t="inlineStr">
        <is>
          <t>NON DURABLE</t>
        </is>
      </c>
      <c r="E306" s="147" t="n">
        <v>2022</v>
      </c>
      <c r="F306" s="147" t="inlineStr">
        <is>
          <t xml:space="preserve">RENDU </t>
        </is>
      </c>
      <c r="G306" s="147" t="n">
        <v>22977</v>
      </c>
      <c r="H306" s="22" t="inlineStr">
        <is>
          <t>FA 307 FH</t>
        </is>
      </c>
      <c r="I306" s="211" t="inlineStr">
        <is>
          <t>MCV0295505</t>
        </is>
      </c>
      <c r="J306" s="212" t="inlineStr">
        <is>
          <t>121008-1</t>
        </is>
      </c>
      <c r="K306" s="100" t="n">
        <v>28.9</v>
      </c>
      <c r="L306" s="214" t="n">
        <v>28.86</v>
      </c>
      <c r="M306" s="22" t="n">
        <v>4.5</v>
      </c>
      <c r="N306" s="147" t="inlineStr">
        <is>
          <t>S2</t>
        </is>
      </c>
      <c r="O306" s="21" t="n">
        <v>653</v>
      </c>
      <c r="P306" s="22" t="n">
        <v>0</v>
      </c>
      <c r="Q306" s="21">
        <f>O306+P306</f>
        <v/>
      </c>
      <c r="R306" s="21">
        <f>Q306*L306</f>
        <v/>
      </c>
      <c r="S306" s="215" t="n">
        <v>18845.58</v>
      </c>
      <c r="T306" s="21">
        <f>IF(S306=0,R306,R306-S306)</f>
        <v/>
      </c>
      <c r="U306" s="20" t="inlineStr">
        <is>
          <t>FVV01257725  - 13/03/2023</t>
        </is>
      </c>
      <c r="V306" s="216" t="inlineStr">
        <is>
          <t xml:space="preserve">VIREMENT 30 JOURS </t>
        </is>
      </c>
      <c r="W306" s="217" t="inlineStr">
        <is>
          <t>RLC TRANSPORTS</t>
        </is>
      </c>
      <c r="X306" s="218" t="n">
        <v>0</v>
      </c>
      <c r="Y306" s="219" t="n">
        <v>0</v>
      </c>
      <c r="Z306" s="218" t="n">
        <v>0</v>
      </c>
      <c r="AA306" s="114" t="n">
        <v>0</v>
      </c>
      <c r="AB306" s="114">
        <f>Z306-AA306</f>
        <v/>
      </c>
      <c r="AC306" s="9" t="n"/>
    </row>
    <row r="307" hidden="1" ht="15" customFormat="1" customHeight="1" s="29">
      <c r="A307" s="104" t="n">
        <v>44998</v>
      </c>
      <c r="B307" s="105" t="inlineStr">
        <is>
          <t xml:space="preserve">DROMOISE </t>
        </is>
      </c>
      <c r="C307" s="20" t="inlineStr">
        <is>
          <t>2BS050017</t>
        </is>
      </c>
      <c r="D307" s="109" t="inlineStr">
        <is>
          <t>DURABLE</t>
        </is>
      </c>
      <c r="E307" s="121" t="n">
        <v>2022</v>
      </c>
      <c r="F307" s="121" t="inlineStr">
        <is>
          <t xml:space="preserve">RENDU </t>
        </is>
      </c>
      <c r="G307" s="121" t="n">
        <v>22978</v>
      </c>
      <c r="H307" s="20" t="inlineStr">
        <is>
          <t>CW 253 GL</t>
        </is>
      </c>
      <c r="I307" s="102" t="inlineStr">
        <is>
          <t>2 303 000258</t>
        </is>
      </c>
      <c r="J307" s="212" t="inlineStr">
        <is>
          <t>2221125</t>
        </is>
      </c>
      <c r="K307" s="100" t="n">
        <v>29.72</v>
      </c>
      <c r="L307" s="135" t="n">
        <v>29.7</v>
      </c>
      <c r="M307" s="20" t="n">
        <v>6.7</v>
      </c>
      <c r="N307" s="121" t="inlineStr">
        <is>
          <t>S2</t>
        </is>
      </c>
      <c r="O307" s="23" t="n">
        <v>634</v>
      </c>
      <c r="P307" s="20" t="n">
        <v>0</v>
      </c>
      <c r="Q307" s="23">
        <f>O307+P307</f>
        <v/>
      </c>
      <c r="R307" s="23">
        <f>Q307*L307</f>
        <v/>
      </c>
      <c r="S307" s="101" t="n">
        <v>18829.8</v>
      </c>
      <c r="T307" s="23">
        <f>IF(S307=0,R307,R307-S307)</f>
        <v/>
      </c>
      <c r="U307" s="20" t="inlineStr">
        <is>
          <t>2302000151 - 16/03/2023</t>
        </is>
      </c>
      <c r="V307" s="106" t="inlineStr">
        <is>
          <t>LCR 30 jours nets date de livraison</t>
        </is>
      </c>
      <c r="W307" s="107" t="inlineStr">
        <is>
          <t>DROMOISE</t>
        </is>
      </c>
      <c r="X307" s="25" t="n">
        <v>0</v>
      </c>
      <c r="Y307" s="26" t="n">
        <v>0</v>
      </c>
      <c r="Z307" s="25" t="n">
        <v>0</v>
      </c>
      <c r="AA307" s="27" t="n">
        <v>0</v>
      </c>
      <c r="AB307" s="27">
        <f>AA307-Z307</f>
        <v/>
      </c>
      <c r="AC307" s="28" t="n"/>
    </row>
    <row r="308" hidden="1" ht="15" customFormat="1" customHeight="1" s="29">
      <c r="A308" s="104" t="n">
        <v>44998</v>
      </c>
      <c r="B308" s="105" t="inlineStr">
        <is>
          <t xml:space="preserve">CEREVIA / OXYANE </t>
        </is>
      </c>
      <c r="C308" s="20" t="inlineStr">
        <is>
          <t>2BS030535</t>
        </is>
      </c>
      <c r="D308" s="109" t="inlineStr">
        <is>
          <t>DURABLE</t>
        </is>
      </c>
      <c r="E308" s="121" t="n">
        <v>2022</v>
      </c>
      <c r="F308" s="121" t="inlineStr">
        <is>
          <t>RENDU</t>
        </is>
      </c>
      <c r="G308" s="121" t="n">
        <v>22981</v>
      </c>
      <c r="H308" s="20" t="inlineStr">
        <is>
          <t>FY 735 WZ</t>
        </is>
      </c>
      <c r="I308" s="102" t="inlineStr">
        <is>
          <t>EXP-76-3387</t>
        </is>
      </c>
      <c r="J308" s="212" t="inlineStr">
        <is>
          <t>2022101541</t>
        </is>
      </c>
      <c r="K308" s="100" t="n">
        <v>27.7</v>
      </c>
      <c r="L308" s="135" t="n">
        <v>27.62</v>
      </c>
      <c r="M308" s="20" t="n">
        <v>5.3</v>
      </c>
      <c r="N308" s="121" t="inlineStr">
        <is>
          <t>S2</t>
        </is>
      </c>
      <c r="O308" s="23" t="n">
        <v>655</v>
      </c>
      <c r="P308" s="20" t="n">
        <v>0</v>
      </c>
      <c r="Q308" s="23">
        <f>O308</f>
        <v/>
      </c>
      <c r="R308" s="23">
        <f>Q308*L308</f>
        <v/>
      </c>
      <c r="S308" s="101" t="n">
        <v>18091.1</v>
      </c>
      <c r="T308" s="23">
        <f>IF(S308=0,R308,R308-S308)</f>
        <v/>
      </c>
      <c r="U308" s="20" t="inlineStr">
        <is>
          <t xml:space="preserve">484206 - 16/03/2023 </t>
        </is>
      </c>
      <c r="V308" s="106" t="inlineStr">
        <is>
          <t>LCR 15 jours nets date de livraison</t>
        </is>
      </c>
      <c r="W308" s="107" t="inlineStr">
        <is>
          <t>CERETRANS</t>
        </is>
      </c>
      <c r="X308" s="25" t="n">
        <v>0</v>
      </c>
      <c r="Y308" s="26" t="n">
        <v>0</v>
      </c>
      <c r="Z308" s="25">
        <f>X308*L308</f>
        <v/>
      </c>
      <c r="AA308" s="27" t="n">
        <v>0</v>
      </c>
      <c r="AB308" s="27">
        <f>AA308-Z308</f>
        <v/>
      </c>
      <c r="AC308" s="28" t="n"/>
    </row>
    <row r="309" hidden="1" ht="15" customFormat="1" customHeight="1" s="220">
      <c r="A309" s="104" t="n">
        <v>44998</v>
      </c>
      <c r="B309" s="209" t="inlineStr">
        <is>
          <t>CHOLAT</t>
        </is>
      </c>
      <c r="C309" s="22" t="inlineStr">
        <is>
          <t>2BS030520</t>
        </is>
      </c>
      <c r="D309" s="210" t="inlineStr">
        <is>
          <t>DURABLE</t>
        </is>
      </c>
      <c r="E309" s="147" t="n">
        <v>2022</v>
      </c>
      <c r="F309" s="147" t="inlineStr">
        <is>
          <t xml:space="preserve">RENDU </t>
        </is>
      </c>
      <c r="G309" s="147" t="n">
        <v>22982</v>
      </c>
      <c r="H309" s="22" t="inlineStr">
        <is>
          <t>CM 424 DR</t>
        </is>
      </c>
      <c r="I309" s="211" t="inlineStr">
        <is>
          <t>EXP-010-2022-168</t>
        </is>
      </c>
      <c r="J309" s="212" t="inlineStr">
        <is>
          <t>2220801</t>
        </is>
      </c>
      <c r="K309" s="21" t="n">
        <v>13</v>
      </c>
      <c r="L309" s="214" t="n">
        <v>8.5</v>
      </c>
      <c r="M309" s="22" t="n">
        <v>6</v>
      </c>
      <c r="N309" s="147" t="inlineStr">
        <is>
          <t>S3</t>
        </is>
      </c>
      <c r="O309" s="21" t="n">
        <v>692.25</v>
      </c>
      <c r="P309" s="22" t="n">
        <v>0</v>
      </c>
      <c r="Q309" s="21">
        <f>O309+P309</f>
        <v/>
      </c>
      <c r="R309" s="21">
        <f>Q309*L309</f>
        <v/>
      </c>
      <c r="S309" s="215">
        <f>5773.63+110.5</f>
        <v/>
      </c>
      <c r="T309" s="21">
        <f>IF(S309=0,R309,R309-S309)</f>
        <v/>
      </c>
      <c r="U309" s="20" t="inlineStr">
        <is>
          <t>FCE-999-2023-331</t>
        </is>
      </c>
      <c r="V309" s="216" t="inlineStr">
        <is>
          <t xml:space="preserve">VIREMENT 30 JOURS </t>
        </is>
      </c>
      <c r="W309" s="217" t="inlineStr">
        <is>
          <t>CHAZOT</t>
        </is>
      </c>
      <c r="X309" s="218" t="n">
        <v>0</v>
      </c>
      <c r="Y309" s="219" t="n">
        <v>0</v>
      </c>
      <c r="Z309" s="218" t="n">
        <v>0</v>
      </c>
      <c r="AA309" s="114" t="n">
        <v>0</v>
      </c>
      <c r="AB309" s="114">
        <f>AA309-Z309</f>
        <v/>
      </c>
      <c r="AC309" s="9" t="n"/>
    </row>
    <row r="310" hidden="1" ht="15" customFormat="1" customHeight="1" s="220">
      <c r="A310" s="104" t="n">
        <v>44998</v>
      </c>
      <c r="B310" s="209" t="inlineStr">
        <is>
          <t>CHOLAT</t>
        </is>
      </c>
      <c r="C310" s="22" t="inlineStr">
        <is>
          <t>2BS030520</t>
        </is>
      </c>
      <c r="D310" s="210" t="inlineStr">
        <is>
          <t>DURABLE</t>
        </is>
      </c>
      <c r="E310" s="147" t="n">
        <v>2022</v>
      </c>
      <c r="F310" s="147" t="inlineStr">
        <is>
          <t xml:space="preserve">RENDU </t>
        </is>
      </c>
      <c r="G310" s="147" t="n">
        <v>22982</v>
      </c>
      <c r="H310" s="22" t="inlineStr">
        <is>
          <t>CM 424 DR</t>
        </is>
      </c>
      <c r="I310" s="211" t="inlineStr">
        <is>
          <t>EXP-010-2022-169</t>
        </is>
      </c>
      <c r="J310" s="212" t="inlineStr">
        <is>
          <t>120913</t>
        </is>
      </c>
      <c r="K310" s="21" t="n">
        <v>15.5</v>
      </c>
      <c r="L310" s="214" t="n">
        <v>20.04</v>
      </c>
      <c r="M310" s="22" t="n">
        <v>7.4</v>
      </c>
      <c r="N310" s="147" t="inlineStr">
        <is>
          <t>S3</t>
        </is>
      </c>
      <c r="O310" s="21" t="n">
        <v>670</v>
      </c>
      <c r="P310" s="22" t="n">
        <v>0</v>
      </c>
      <c r="Q310" s="21">
        <f>O310+P310</f>
        <v/>
      </c>
      <c r="R310" s="21">
        <f>Q310*L310</f>
        <v/>
      </c>
      <c r="S310" s="215" t="n">
        <v>13426.8</v>
      </c>
      <c r="T310" s="21">
        <f>IF(S310=0,R310,R310-S310)</f>
        <v/>
      </c>
      <c r="U310" s="20" t="inlineStr">
        <is>
          <t xml:space="preserve">FCE-999-2023-329 </t>
        </is>
      </c>
      <c r="V310" s="216" t="inlineStr">
        <is>
          <t xml:space="preserve">VIREMENT 30 JOURS </t>
        </is>
      </c>
      <c r="W310" s="217" t="inlineStr">
        <is>
          <t>CHAZOT</t>
        </is>
      </c>
      <c r="X310" s="218" t="n">
        <v>0</v>
      </c>
      <c r="Y310" s="219" t="n">
        <v>0</v>
      </c>
      <c r="Z310" s="218" t="n">
        <v>0</v>
      </c>
      <c r="AA310" s="114" t="n">
        <v>0</v>
      </c>
      <c r="AB310" s="114">
        <f>AA310-Z310</f>
        <v/>
      </c>
      <c r="AC310" s="9" t="n"/>
    </row>
    <row r="311" hidden="1" ht="15" customFormat="1" customHeight="1" s="29">
      <c r="A311" s="104" t="n">
        <v>44998</v>
      </c>
      <c r="B311" s="105" t="inlineStr">
        <is>
          <t xml:space="preserve">LIMAGRAIN </t>
        </is>
      </c>
      <c r="C311" s="20" t="inlineStr">
        <is>
          <t>2BS050005</t>
        </is>
      </c>
      <c r="D311" s="109" t="inlineStr">
        <is>
          <t>DURABLE</t>
        </is>
      </c>
      <c r="E311" s="121" t="n">
        <v>2022</v>
      </c>
      <c r="F311" s="121" t="inlineStr">
        <is>
          <t>DEPART ENNEZAT</t>
        </is>
      </c>
      <c r="G311" s="121" t="n">
        <v>22983</v>
      </c>
      <c r="H311" s="20" t="inlineStr">
        <is>
          <t>EQ 674 QD</t>
        </is>
      </c>
      <c r="I311" s="102" t="inlineStr">
        <is>
          <t>163239</t>
        </is>
      </c>
      <c r="J311" s="212" t="inlineStr">
        <is>
          <t>121390/122279</t>
        </is>
      </c>
      <c r="K311" s="100" t="n">
        <v>29.98</v>
      </c>
      <c r="L311" s="135" t="n">
        <v>30.02</v>
      </c>
      <c r="M311" s="20" t="n">
        <v>5.9</v>
      </c>
      <c r="N311" s="121" t="inlineStr">
        <is>
          <t>S3</t>
        </is>
      </c>
      <c r="O311" s="23" t="n">
        <v>573</v>
      </c>
      <c r="P311" s="20" t="n">
        <v>0</v>
      </c>
      <c r="Q311" s="23">
        <f>O311+P311</f>
        <v/>
      </c>
      <c r="R311" s="23">
        <f>K311*O311+P311</f>
        <v/>
      </c>
      <c r="S311" s="101" t="n">
        <v>17178.54</v>
      </c>
      <c r="T311" s="23">
        <f>IF(S311=0,R311,R311-S311)</f>
        <v/>
      </c>
      <c r="U311" s="22" t="inlineStr">
        <is>
          <t>91465 - 16/03/2023</t>
        </is>
      </c>
      <c r="V311" s="106" t="inlineStr">
        <is>
          <t xml:space="preserve">VIREMENT 30 JOURS </t>
        </is>
      </c>
      <c r="W311" s="107" t="inlineStr">
        <is>
          <t>BRULAS</t>
        </is>
      </c>
      <c r="X311" s="25" t="n">
        <v>14.5</v>
      </c>
      <c r="Y311" s="26" t="n">
        <v>0</v>
      </c>
      <c r="Z311" s="25">
        <f>L311*X311</f>
        <v/>
      </c>
      <c r="AA311" s="27" t="n">
        <v>0</v>
      </c>
      <c r="AB311" s="27">
        <f>AA311-Z311</f>
        <v/>
      </c>
      <c r="AC311" s="28" t="n"/>
    </row>
    <row r="312" hidden="1" ht="15" customFormat="1" customHeight="1" s="29">
      <c r="A312" s="104" t="n">
        <v>44998</v>
      </c>
      <c r="B312" s="105" t="inlineStr">
        <is>
          <t xml:space="preserve">CEREVIA / OXYANE </t>
        </is>
      </c>
      <c r="C312" s="20" t="inlineStr">
        <is>
          <t>2BS030535</t>
        </is>
      </c>
      <c r="D312" s="109" t="inlineStr">
        <is>
          <t>DURABLE</t>
        </is>
      </c>
      <c r="E312" s="121" t="n">
        <v>2022</v>
      </c>
      <c r="F312" s="121" t="inlineStr">
        <is>
          <t>RENDU</t>
        </is>
      </c>
      <c r="G312" s="121" t="n">
        <v>22985</v>
      </c>
      <c r="H312" s="20" t="inlineStr">
        <is>
          <t>EN 625 LJ</t>
        </is>
      </c>
      <c r="I312" s="102" t="inlineStr">
        <is>
          <t>EXP-76-3388</t>
        </is>
      </c>
      <c r="J312" s="212" t="inlineStr">
        <is>
          <t>2022101541</t>
        </is>
      </c>
      <c r="K312" s="100" t="n">
        <v>29.5</v>
      </c>
      <c r="L312" s="135" t="n">
        <v>29.46</v>
      </c>
      <c r="M312" s="20" t="n">
        <v>5.3</v>
      </c>
      <c r="N312" s="121" t="inlineStr">
        <is>
          <t>S1</t>
        </is>
      </c>
      <c r="O312" s="23" t="n">
        <v>655</v>
      </c>
      <c r="P312" s="20" t="n">
        <v>0</v>
      </c>
      <c r="Q312" s="23">
        <f>O312</f>
        <v/>
      </c>
      <c r="R312" s="23">
        <f>Q312*L312</f>
        <v/>
      </c>
      <c r="S312" s="101" t="n">
        <v>19296.3</v>
      </c>
      <c r="T312" s="23">
        <f>IF(S312=0,R312,R312-S312)</f>
        <v/>
      </c>
      <c r="U312" s="20" t="inlineStr">
        <is>
          <t>484460 - 22/03/2023</t>
        </is>
      </c>
      <c r="V312" s="106" t="inlineStr">
        <is>
          <t>LCR 15 jours nets date de livraison</t>
        </is>
      </c>
      <c r="W312" s="107" t="inlineStr">
        <is>
          <t>TRAS</t>
        </is>
      </c>
      <c r="X312" s="25" t="n">
        <v>0</v>
      </c>
      <c r="Y312" s="26" t="n">
        <v>0</v>
      </c>
      <c r="Z312" s="25">
        <f>X312*L312</f>
        <v/>
      </c>
      <c r="AA312" s="27" t="n">
        <v>0</v>
      </c>
      <c r="AB312" s="27">
        <f>AA312-Z312</f>
        <v/>
      </c>
      <c r="AC312" s="28" t="n"/>
    </row>
    <row r="313" hidden="1" ht="15" customFormat="1" customHeight="1" s="29">
      <c r="A313" s="104" t="n">
        <v>44998</v>
      </c>
      <c r="B313" s="105" t="inlineStr">
        <is>
          <t xml:space="preserve">CEREVIA / OXYANE </t>
        </is>
      </c>
      <c r="C313" s="20" t="inlineStr">
        <is>
          <t>2BS030535</t>
        </is>
      </c>
      <c r="D313" s="109" t="inlineStr">
        <is>
          <t>DURABLE</t>
        </is>
      </c>
      <c r="E313" s="121" t="n">
        <v>2022</v>
      </c>
      <c r="F313" s="121" t="inlineStr">
        <is>
          <t>RENDU</t>
        </is>
      </c>
      <c r="G313" s="121" t="n">
        <v>22987</v>
      </c>
      <c r="H313" s="20" t="inlineStr">
        <is>
          <t>AJ 372 WW</t>
        </is>
      </c>
      <c r="I313" s="102" t="inlineStr">
        <is>
          <t>EXP-76-3389</t>
        </is>
      </c>
      <c r="J313" s="212" t="inlineStr">
        <is>
          <t>2022101541</t>
        </is>
      </c>
      <c r="K313" s="100" t="n">
        <v>29.16</v>
      </c>
      <c r="L313" s="135" t="n">
        <v>29.14</v>
      </c>
      <c r="M313" s="20" t="n">
        <v>5.4</v>
      </c>
      <c r="N313" s="121" t="inlineStr">
        <is>
          <t>S2</t>
        </is>
      </c>
      <c r="O313" s="23" t="n">
        <v>655</v>
      </c>
      <c r="P313" s="20" t="n">
        <v>0</v>
      </c>
      <c r="Q313" s="23">
        <f>O313</f>
        <v/>
      </c>
      <c r="R313" s="23">
        <f>Q313*L313</f>
        <v/>
      </c>
      <c r="S313" s="101" t="n">
        <v>19086.7</v>
      </c>
      <c r="T313" s="23">
        <f>IF(S313=0,R313,R313-S313)</f>
        <v/>
      </c>
      <c r="U313" s="20" t="inlineStr">
        <is>
          <t>484460 - 22/03/2023</t>
        </is>
      </c>
      <c r="V313" s="106" t="inlineStr">
        <is>
          <t>LCR 15 jours nets date de livraison</t>
        </is>
      </c>
      <c r="W313" s="107" t="inlineStr">
        <is>
          <t>CERETRANS</t>
        </is>
      </c>
      <c r="X313" s="25" t="n">
        <v>0</v>
      </c>
      <c r="Y313" s="26" t="n">
        <v>0</v>
      </c>
      <c r="Z313" s="25">
        <f>X313*L313</f>
        <v/>
      </c>
      <c r="AA313" s="27" t="n">
        <v>0</v>
      </c>
      <c r="AB313" s="27">
        <f>AA313-Z313</f>
        <v/>
      </c>
      <c r="AC313" s="28" t="n"/>
    </row>
    <row r="314" ht="15" customFormat="1" customHeight="1" s="220">
      <c r="A314" s="104" t="n">
        <v>44998</v>
      </c>
      <c r="B314" s="209" t="inlineStr">
        <is>
          <t xml:space="preserve">BERNARD </t>
        </is>
      </c>
      <c r="C314" s="22" t="inlineStr">
        <is>
          <t>2BS020148</t>
        </is>
      </c>
      <c r="D314" s="234" t="inlineStr">
        <is>
          <t>NON DURABLE</t>
        </is>
      </c>
      <c r="E314" s="147" t="n">
        <v>2022</v>
      </c>
      <c r="F314" s="147" t="inlineStr">
        <is>
          <t xml:space="preserve">RENDU </t>
        </is>
      </c>
      <c r="G314" s="147" t="n">
        <v>22989</v>
      </c>
      <c r="H314" s="22" t="inlineStr">
        <is>
          <t>FA 307 FH</t>
        </is>
      </c>
      <c r="I314" s="211" t="inlineStr">
        <is>
          <t>MCV0295542</t>
        </is>
      </c>
      <c r="J314" s="212" t="inlineStr">
        <is>
          <t>123345</t>
        </is>
      </c>
      <c r="K314" s="295" t="n">
        <v>29</v>
      </c>
      <c r="L314" s="214" t="n">
        <v>28.98</v>
      </c>
      <c r="M314" s="22" t="n">
        <v>4.5</v>
      </c>
      <c r="N314" s="147" t="inlineStr">
        <is>
          <t>S3</t>
        </is>
      </c>
      <c r="O314" s="21" t="n">
        <v>619</v>
      </c>
      <c r="P314" s="22" t="n">
        <v>0</v>
      </c>
      <c r="Q314" s="21">
        <f>O314+P314</f>
        <v/>
      </c>
      <c r="R314" s="21">
        <f>Q314*L314</f>
        <v/>
      </c>
      <c r="S314" s="215" t="n">
        <v>17938.62</v>
      </c>
      <c r="T314" s="21">
        <f>IF(S314=0,R314,R314-S314)</f>
        <v/>
      </c>
      <c r="U314" s="20" t="inlineStr">
        <is>
          <t>FVV01257724  - 13/03/2023</t>
        </is>
      </c>
      <c r="V314" s="216" t="inlineStr">
        <is>
          <t xml:space="preserve">VIREMENT 30 JOURS </t>
        </is>
      </c>
      <c r="W314" s="217" t="inlineStr">
        <is>
          <t>RLC TRANSPORTS</t>
        </is>
      </c>
      <c r="X314" s="218" t="n">
        <v>0</v>
      </c>
      <c r="Y314" s="219" t="n">
        <v>0</v>
      </c>
      <c r="Z314" s="218" t="n">
        <v>0</v>
      </c>
      <c r="AA314" s="114" t="n">
        <v>0</v>
      </c>
      <c r="AB314" s="114">
        <f>Z314-AA314</f>
        <v/>
      </c>
      <c r="AC314" s="9" t="n"/>
    </row>
    <row r="315" hidden="1" ht="15" customFormat="1" customHeight="1" s="29">
      <c r="A315" s="104" t="n">
        <v>44999</v>
      </c>
      <c r="B315" s="105" t="inlineStr">
        <is>
          <t xml:space="preserve">LIMAGRAIN </t>
        </is>
      </c>
      <c r="C315" s="20" t="inlineStr">
        <is>
          <t>2BS050005</t>
        </is>
      </c>
      <c r="D315" s="109" t="inlineStr">
        <is>
          <t>DURABLE</t>
        </is>
      </c>
      <c r="E315" s="121" t="n">
        <v>2022</v>
      </c>
      <c r="F315" s="121" t="inlineStr">
        <is>
          <t>DEPART ENNEZAT</t>
        </is>
      </c>
      <c r="G315" s="121" t="n">
        <v>22990</v>
      </c>
      <c r="H315" s="20" t="inlineStr">
        <is>
          <t>GL 897 DQ</t>
        </is>
      </c>
      <c r="I315" s="102" t="inlineStr">
        <is>
          <t>163268</t>
        </is>
      </c>
      <c r="J315" s="212" t="inlineStr">
        <is>
          <t>121390/122279</t>
        </is>
      </c>
      <c r="K315" s="100" t="n">
        <v>29.08</v>
      </c>
      <c r="L315" s="135" t="n">
        <v>29.08</v>
      </c>
      <c r="M315" s="20" t="n">
        <v>5.8</v>
      </c>
      <c r="N315" s="121" t="inlineStr">
        <is>
          <t>S3</t>
        </is>
      </c>
      <c r="O315" s="23" t="n">
        <v>573</v>
      </c>
      <c r="P315" s="20" t="n">
        <v>0</v>
      </c>
      <c r="Q315" s="23">
        <f>O315+P315</f>
        <v/>
      </c>
      <c r="R315" s="23">
        <f>K315*O315+P315</f>
        <v/>
      </c>
      <c r="S315" s="101" t="n">
        <v>16662.84</v>
      </c>
      <c r="T315" s="23">
        <f>IF(S315=0,R315,R315-S315)</f>
        <v/>
      </c>
      <c r="U315" s="22" t="inlineStr">
        <is>
          <t>91465 - 16/03/2023</t>
        </is>
      </c>
      <c r="V315" s="106" t="inlineStr">
        <is>
          <t xml:space="preserve">VIREMENT 30 JOURS </t>
        </is>
      </c>
      <c r="W315" s="107" t="inlineStr">
        <is>
          <t>BRULAS</t>
        </is>
      </c>
      <c r="X315" s="25" t="n">
        <v>18.5</v>
      </c>
      <c r="Y315" s="26" t="n">
        <v>0</v>
      </c>
      <c r="Z315" s="25">
        <f>L315*X315</f>
        <v/>
      </c>
      <c r="AA315" s="27" t="n">
        <v>0</v>
      </c>
      <c r="AB315" s="27">
        <f>AA315-Z315</f>
        <v/>
      </c>
      <c r="AC315" s="28" t="n"/>
    </row>
    <row r="316" hidden="1" ht="15" customFormat="1" customHeight="1" s="29">
      <c r="A316" s="104" t="n">
        <v>44999</v>
      </c>
      <c r="B316" s="105" t="inlineStr">
        <is>
          <t xml:space="preserve">DROMOISE </t>
        </is>
      </c>
      <c r="C316" s="20" t="inlineStr">
        <is>
          <t>2BS050017</t>
        </is>
      </c>
      <c r="D316" s="109" t="inlineStr">
        <is>
          <t>DURABLE</t>
        </is>
      </c>
      <c r="E316" s="121" t="n">
        <v>2022</v>
      </c>
      <c r="F316" s="121" t="inlineStr">
        <is>
          <t xml:space="preserve">RENDU </t>
        </is>
      </c>
      <c r="G316" s="121" t="n">
        <v>22992</v>
      </c>
      <c r="H316" s="20" t="inlineStr">
        <is>
          <t>CW 253 GL</t>
        </is>
      </c>
      <c r="I316" s="102" t="inlineStr">
        <is>
          <t>2 303 000287</t>
        </is>
      </c>
      <c r="J316" s="212" t="inlineStr">
        <is>
          <t>2221125</t>
        </is>
      </c>
      <c r="K316" s="100" t="n">
        <v>30.46</v>
      </c>
      <c r="L316" s="135" t="n">
        <v>30.46</v>
      </c>
      <c r="M316" s="20" t="n">
        <v>6.2</v>
      </c>
      <c r="N316" s="121" t="inlineStr">
        <is>
          <t>S2</t>
        </is>
      </c>
      <c r="O316" s="23" t="n">
        <v>634</v>
      </c>
      <c r="P316" s="20" t="n">
        <v>0</v>
      </c>
      <c r="Q316" s="23">
        <f>O316+P316</f>
        <v/>
      </c>
      <c r="R316" s="23">
        <f>Q316*L316</f>
        <v/>
      </c>
      <c r="S316" s="101" t="n">
        <v>19311.64</v>
      </c>
      <c r="T316" s="23">
        <f>IF(S316=0,R316,R316-S316)</f>
        <v/>
      </c>
      <c r="U316" s="20" t="inlineStr">
        <is>
          <t>2302000153 - 16/03/2023</t>
        </is>
      </c>
      <c r="V316" s="106" t="inlineStr">
        <is>
          <t>LCR 30 jours nets date de livraison</t>
        </is>
      </c>
      <c r="W316" s="107" t="inlineStr">
        <is>
          <t>DROMOISE</t>
        </is>
      </c>
      <c r="X316" s="25" t="n">
        <v>0</v>
      </c>
      <c r="Y316" s="26" t="n">
        <v>0</v>
      </c>
      <c r="Z316" s="25" t="n">
        <v>0</v>
      </c>
      <c r="AA316" s="27" t="n">
        <v>0</v>
      </c>
      <c r="AB316" s="27">
        <f>AA316-Z316</f>
        <v/>
      </c>
      <c r="AC316" s="28" t="n"/>
    </row>
    <row r="317" hidden="1" ht="15" customFormat="1" customHeight="1" s="29">
      <c r="A317" s="104" t="n">
        <v>44999</v>
      </c>
      <c r="B317" s="105" t="inlineStr">
        <is>
          <t xml:space="preserve">DROMOISE </t>
        </is>
      </c>
      <c r="C317" s="20" t="inlineStr">
        <is>
          <t>2BS050017</t>
        </is>
      </c>
      <c r="D317" s="109" t="inlineStr">
        <is>
          <t>DURABLE</t>
        </is>
      </c>
      <c r="E317" s="121" t="n">
        <v>2022</v>
      </c>
      <c r="F317" s="121" t="inlineStr">
        <is>
          <t xml:space="preserve">RENDU </t>
        </is>
      </c>
      <c r="G317" s="121" t="n">
        <v>22992</v>
      </c>
      <c r="H317" s="20" t="inlineStr">
        <is>
          <t>CX 253 GL</t>
        </is>
      </c>
      <c r="I317" s="102" t="inlineStr">
        <is>
          <t>2 303 000291</t>
        </is>
      </c>
      <c r="J317" s="212" t="inlineStr">
        <is>
          <t>120754</t>
        </is>
      </c>
      <c r="K317" s="100" t="n">
        <v>29.74</v>
      </c>
      <c r="L317" s="135" t="n">
        <v>29.74</v>
      </c>
      <c r="M317" s="20" t="n">
        <v>6.7</v>
      </c>
      <c r="N317" s="121" t="inlineStr">
        <is>
          <t>S1</t>
        </is>
      </c>
      <c r="O317" s="23" t="n">
        <v>605</v>
      </c>
      <c r="P317" s="20" t="n">
        <v>0</v>
      </c>
      <c r="Q317" s="23">
        <f>O317+P317</f>
        <v/>
      </c>
      <c r="R317" s="23">
        <f>Q317*L317</f>
        <v/>
      </c>
      <c r="S317" s="101" t="n">
        <v>17992.7</v>
      </c>
      <c r="T317" s="23">
        <f>IF(S317=0,R317,R317-S317)</f>
        <v/>
      </c>
      <c r="U317" s="20" t="inlineStr">
        <is>
          <t>2302000152 - 16/03/2023</t>
        </is>
      </c>
      <c r="V317" s="106" t="inlineStr">
        <is>
          <t>LCR 30 jours nets date de livraison</t>
        </is>
      </c>
      <c r="W317" s="107" t="inlineStr">
        <is>
          <t>DROMOISE</t>
        </is>
      </c>
      <c r="X317" s="25" t="n">
        <v>0</v>
      </c>
      <c r="Y317" s="26" t="n">
        <v>0</v>
      </c>
      <c r="Z317" s="25" t="n">
        <v>0</v>
      </c>
      <c r="AA317" s="27" t="n">
        <v>0</v>
      </c>
      <c r="AB317" s="27">
        <f>AA317-Z317</f>
        <v/>
      </c>
      <c r="AC317" s="28" t="n"/>
    </row>
    <row r="318" hidden="1" ht="15" customFormat="1" customHeight="1" s="29">
      <c r="A318" s="104" t="n">
        <v>45000</v>
      </c>
      <c r="B318" s="105" t="inlineStr">
        <is>
          <t xml:space="preserve">SOUCHARD </t>
        </is>
      </c>
      <c r="C318" s="20" t="inlineStr">
        <is>
          <t>2BS050026</t>
        </is>
      </c>
      <c r="D318" s="108" t="inlineStr">
        <is>
          <t>NON DURABLE</t>
        </is>
      </c>
      <c r="E318" s="121" t="n">
        <v>2022</v>
      </c>
      <c r="F318" s="121" t="inlineStr">
        <is>
          <t xml:space="preserve">RENDU </t>
        </is>
      </c>
      <c r="G318" s="121" t="n">
        <v>22996</v>
      </c>
      <c r="H318" s="20" t="inlineStr">
        <is>
          <t>CB 566 DQ</t>
        </is>
      </c>
      <c r="I318" s="102" t="inlineStr">
        <is>
          <t>0752</t>
        </is>
      </c>
      <c r="J318" s="117" t="inlineStr">
        <is>
          <t>2260609</t>
        </is>
      </c>
      <c r="K318" s="100" t="n">
        <v>32.66</v>
      </c>
      <c r="L318" s="135" t="n">
        <v>32.64</v>
      </c>
      <c r="M318" s="20" t="n">
        <v>6</v>
      </c>
      <c r="N318" s="121" t="inlineStr">
        <is>
          <t>S3</t>
        </is>
      </c>
      <c r="O318" s="23" t="n">
        <v>804.75</v>
      </c>
      <c r="P318" s="20" t="n">
        <v>0</v>
      </c>
      <c r="Q318" s="23">
        <f>O318+P318</f>
        <v/>
      </c>
      <c r="R318" s="23">
        <f>Q318*L318</f>
        <v/>
      </c>
      <c r="S318" s="101" t="n">
        <v>26267.04</v>
      </c>
      <c r="T318" s="23">
        <f>IF(S318=0,R318,R318-S318)</f>
        <v/>
      </c>
      <c r="U318" s="20" t="inlineStr">
        <is>
          <t>0279 - 16/03/2023</t>
        </is>
      </c>
      <c r="V318" s="106" t="inlineStr">
        <is>
          <t>LCR 15 jours nets date de livraison</t>
        </is>
      </c>
      <c r="W318" s="107" t="inlineStr">
        <is>
          <t xml:space="preserve">SOUCHARD </t>
        </is>
      </c>
      <c r="X318" s="25" t="n">
        <v>0</v>
      </c>
      <c r="Y318" s="26" t="n">
        <v>0</v>
      </c>
      <c r="Z318" s="25" t="n">
        <v>0</v>
      </c>
      <c r="AA318" s="27" t="n">
        <v>0</v>
      </c>
      <c r="AB318" s="27">
        <f>Z318-AA318</f>
        <v/>
      </c>
      <c r="AC318" s="28" t="n"/>
    </row>
    <row r="319" hidden="1" ht="15" customFormat="1" customHeight="1" s="29">
      <c r="A319" s="104" t="n">
        <v>45000</v>
      </c>
      <c r="B319" s="105" t="inlineStr">
        <is>
          <t>DESCREAUX</t>
        </is>
      </c>
      <c r="C319" s="20" t="inlineStr">
        <is>
          <t>SANS</t>
        </is>
      </c>
      <c r="D319" s="108" t="inlineStr">
        <is>
          <t>NON DURABLE</t>
        </is>
      </c>
      <c r="E319" s="121" t="n">
        <v>2022</v>
      </c>
      <c r="F319" s="121" t="inlineStr">
        <is>
          <t>RENDU</t>
        </is>
      </c>
      <c r="G319" s="121" t="n">
        <v>22997</v>
      </c>
      <c r="H319" s="20" t="inlineStr">
        <is>
          <t>ES 450 NA</t>
        </is>
      </c>
      <c r="I319" s="102" t="inlineStr">
        <is>
          <t>BLC05006718</t>
        </is>
      </c>
      <c r="J319" s="212" t="inlineStr">
        <is>
          <t>220905B</t>
        </is>
      </c>
      <c r="K319" s="100" t="n">
        <v>28.12</v>
      </c>
      <c r="L319" s="135" t="n">
        <v>27.68</v>
      </c>
      <c r="M319" s="20" t="n">
        <v>6.2</v>
      </c>
      <c r="N319" s="121" t="inlineStr">
        <is>
          <t>S2</t>
        </is>
      </c>
      <c r="O319" s="23" t="n">
        <v>660</v>
      </c>
      <c r="P319" s="20" t="n">
        <v>0</v>
      </c>
      <c r="Q319" s="23">
        <f>O319+P319</f>
        <v/>
      </c>
      <c r="R319" s="23">
        <f>K319*O319+P319</f>
        <v/>
      </c>
      <c r="S319" s="101" t="n">
        <v>0</v>
      </c>
      <c r="T319" s="23">
        <f>IF(S319=0,R319,R319-S319)</f>
        <v/>
      </c>
      <c r="U319" s="20" t="n"/>
      <c r="V319" s="106" t="inlineStr">
        <is>
          <t xml:space="preserve">VIREMENT 30 JOURS </t>
        </is>
      </c>
      <c r="W319" s="107" t="inlineStr">
        <is>
          <t>VTB</t>
        </is>
      </c>
      <c r="X319" s="25" t="n">
        <v>0</v>
      </c>
      <c r="Y319" s="26" t="n">
        <v>0</v>
      </c>
      <c r="Z319" s="25">
        <f>L319*X319</f>
        <v/>
      </c>
      <c r="AA319" s="27" t="n">
        <v>0</v>
      </c>
      <c r="AB319" s="27">
        <f>AA319-Z319</f>
        <v/>
      </c>
      <c r="AC319" s="28" t="n"/>
    </row>
    <row r="320" hidden="1" ht="15" customFormat="1" customHeight="1" s="29">
      <c r="A320" s="104" t="n">
        <v>45000</v>
      </c>
      <c r="B320" s="105" t="inlineStr">
        <is>
          <t xml:space="preserve">CEREVIA / OXYANE </t>
        </is>
      </c>
      <c r="C320" s="20" t="inlineStr">
        <is>
          <t>2BS030535</t>
        </is>
      </c>
      <c r="D320" s="109" t="inlineStr">
        <is>
          <t>DURABLE</t>
        </is>
      </c>
      <c r="E320" s="121" t="n">
        <v>2022</v>
      </c>
      <c r="F320" s="121" t="inlineStr">
        <is>
          <t>RENDU</t>
        </is>
      </c>
      <c r="G320" s="121" t="n">
        <v>23000</v>
      </c>
      <c r="H320" s="20" t="inlineStr">
        <is>
          <t>AV 102 PA</t>
        </is>
      </c>
      <c r="I320" s="102" t="inlineStr">
        <is>
          <t>EXP-76-3402</t>
        </is>
      </c>
      <c r="J320" s="212" t="inlineStr">
        <is>
          <t>2022101541</t>
        </is>
      </c>
      <c r="K320" s="100" t="n">
        <v>28.38</v>
      </c>
      <c r="L320" s="135" t="n">
        <v>28.32</v>
      </c>
      <c r="M320" s="20" t="n">
        <v>5.5</v>
      </c>
      <c r="N320" s="121" t="inlineStr">
        <is>
          <t>S3</t>
        </is>
      </c>
      <c r="O320" s="23" t="n">
        <v>655</v>
      </c>
      <c r="P320" s="20" t="n">
        <v>0</v>
      </c>
      <c r="Q320" s="23">
        <f>O320</f>
        <v/>
      </c>
      <c r="R320" s="23">
        <f>Q320*L320</f>
        <v/>
      </c>
      <c r="S320" s="101" t="n">
        <v>18549.6</v>
      </c>
      <c r="T320" s="23">
        <f>IF(S320=0,R320,R320-S320)</f>
        <v/>
      </c>
      <c r="U320" s="20" t="inlineStr">
        <is>
          <t>484460 - 22/03/2023</t>
        </is>
      </c>
      <c r="V320" s="106" t="inlineStr">
        <is>
          <t>LCR 15 jours nets date de livraison</t>
        </is>
      </c>
      <c r="W320" s="107" t="inlineStr">
        <is>
          <t>CERETRANS</t>
        </is>
      </c>
      <c r="X320" s="25" t="n">
        <v>0</v>
      </c>
      <c r="Y320" s="26" t="n">
        <v>0</v>
      </c>
      <c r="Z320" s="25">
        <f>X320*L320</f>
        <v/>
      </c>
      <c r="AA320" s="27" t="n">
        <v>0</v>
      </c>
      <c r="AB320" s="27">
        <f>AA320-Z320</f>
        <v/>
      </c>
      <c r="AC320" s="28" t="n"/>
    </row>
    <row r="321" hidden="1" ht="15" customFormat="1" customHeight="1" s="29">
      <c r="A321" s="104" t="n">
        <v>45000</v>
      </c>
      <c r="B321" s="105" t="inlineStr">
        <is>
          <t xml:space="preserve">LIMAGRAIN </t>
        </is>
      </c>
      <c r="C321" s="20" t="inlineStr">
        <is>
          <t>2BS050005</t>
        </is>
      </c>
      <c r="D321" s="109" t="inlineStr">
        <is>
          <t>DURABLE</t>
        </is>
      </c>
      <c r="E321" s="121" t="n">
        <v>2022</v>
      </c>
      <c r="F321" s="121" t="inlineStr">
        <is>
          <t>DEPART ENNEZAT</t>
        </is>
      </c>
      <c r="G321" s="121" t="n">
        <v>23001</v>
      </c>
      <c r="H321" s="20" t="inlineStr">
        <is>
          <t>DM 284 TF</t>
        </is>
      </c>
      <c r="I321" s="102" t="inlineStr">
        <is>
          <t>163339</t>
        </is>
      </c>
      <c r="J321" s="212" t="inlineStr">
        <is>
          <t>121390/122279</t>
        </is>
      </c>
      <c r="K321" s="100" t="n">
        <v>30.06</v>
      </c>
      <c r="L321" s="135" t="n">
        <v>30.16</v>
      </c>
      <c r="M321" s="20" t="n">
        <v>4.7</v>
      </c>
      <c r="N321" s="121" t="inlineStr">
        <is>
          <t>S2</t>
        </is>
      </c>
      <c r="O321" s="23" t="n">
        <v>573</v>
      </c>
      <c r="P321" s="20" t="n">
        <v>0</v>
      </c>
      <c r="Q321" s="23">
        <f>O321+P321</f>
        <v/>
      </c>
      <c r="R321" s="23">
        <f>K321*O321+P321</f>
        <v/>
      </c>
      <c r="S321" s="101" t="n">
        <v>17224.38</v>
      </c>
      <c r="T321" s="23">
        <f>IF(S321=0,R321,R321-S321)</f>
        <v/>
      </c>
      <c r="U321" s="22" t="inlineStr">
        <is>
          <t>91522 - 23/03/2023</t>
        </is>
      </c>
      <c r="V321" s="106" t="inlineStr">
        <is>
          <t xml:space="preserve">VIREMENT 30 JOURS </t>
        </is>
      </c>
      <c r="W321" s="107" t="inlineStr">
        <is>
          <t>TCG</t>
        </is>
      </c>
      <c r="X321" s="25" t="n">
        <v>14.5</v>
      </c>
      <c r="Y321" s="26" t="n">
        <v>0</v>
      </c>
      <c r="Z321" s="25">
        <f>L321*X321</f>
        <v/>
      </c>
      <c r="AA321" s="27" t="n">
        <v>0</v>
      </c>
      <c r="AB321" s="27">
        <f>AA321-Z321</f>
        <v/>
      </c>
      <c r="AC321" s="28" t="n"/>
    </row>
    <row r="322" hidden="1" ht="15" customFormat="1" customHeight="1" s="29">
      <c r="A322" s="104" t="n">
        <v>45000</v>
      </c>
      <c r="B322" s="105" t="inlineStr">
        <is>
          <t xml:space="preserve">DROMOISE </t>
        </is>
      </c>
      <c r="C322" s="20" t="inlineStr">
        <is>
          <t>2BS050017</t>
        </is>
      </c>
      <c r="D322" s="109" t="inlineStr">
        <is>
          <t>DURABLE</t>
        </is>
      </c>
      <c r="E322" s="121" t="n">
        <v>2022</v>
      </c>
      <c r="F322" s="121" t="inlineStr">
        <is>
          <t xml:space="preserve">RENDU </t>
        </is>
      </c>
      <c r="G322" s="121" t="n">
        <v>23003</v>
      </c>
      <c r="H322" s="20" t="inlineStr">
        <is>
          <t>CW 253 GL</t>
        </is>
      </c>
      <c r="I322" s="102" t="inlineStr">
        <is>
          <t>2 303 000313</t>
        </is>
      </c>
      <c r="J322" s="212" t="inlineStr">
        <is>
          <t>120754</t>
        </is>
      </c>
      <c r="K322" s="100" t="n">
        <v>29</v>
      </c>
      <c r="L322" s="135" t="n">
        <v>29.04</v>
      </c>
      <c r="M322" s="20" t="n">
        <v>6.2</v>
      </c>
      <c r="N322" s="121" t="inlineStr">
        <is>
          <t>S1</t>
        </is>
      </c>
      <c r="O322" s="23" t="n">
        <v>605</v>
      </c>
      <c r="P322" s="20" t="n">
        <v>0</v>
      </c>
      <c r="Q322" s="23">
        <f>O322+P322</f>
        <v/>
      </c>
      <c r="R322" s="23">
        <f>Q322*L322</f>
        <v/>
      </c>
      <c r="S322" s="101" t="n">
        <v>17569.2</v>
      </c>
      <c r="T322" s="23" t="n">
        <v>17569.2</v>
      </c>
      <c r="U322" s="20" t="inlineStr">
        <is>
          <t>2302000154 - 16/03/2023</t>
        </is>
      </c>
      <c r="V322" s="106" t="inlineStr">
        <is>
          <t>LCR 30 jours nets date de livraison</t>
        </is>
      </c>
      <c r="W322" s="107" t="inlineStr">
        <is>
          <t>DROMOISE</t>
        </is>
      </c>
      <c r="X322" s="25" t="n">
        <v>0</v>
      </c>
      <c r="Y322" s="26" t="n">
        <v>0</v>
      </c>
      <c r="Z322" s="25" t="n">
        <v>0</v>
      </c>
      <c r="AA322" s="27" t="n">
        <v>0</v>
      </c>
      <c r="AB322" s="27">
        <f>AA322-Z322</f>
        <v/>
      </c>
      <c r="AC322" s="28" t="n"/>
    </row>
    <row r="323" hidden="1" ht="15" customFormat="1" customHeight="1" s="29">
      <c r="A323" s="104" t="n">
        <v>45001</v>
      </c>
      <c r="B323" s="105" t="inlineStr">
        <is>
          <t xml:space="preserve">SOUCHARD </t>
        </is>
      </c>
      <c r="C323" s="20" t="inlineStr">
        <is>
          <t>2BS050026</t>
        </is>
      </c>
      <c r="D323" s="108" t="inlineStr">
        <is>
          <t>NON DURABLE</t>
        </is>
      </c>
      <c r="E323" s="121" t="n">
        <v>2022</v>
      </c>
      <c r="F323" s="121" t="inlineStr">
        <is>
          <t xml:space="preserve">RENDU </t>
        </is>
      </c>
      <c r="G323" s="121" t="n">
        <v>23007</v>
      </c>
      <c r="H323" s="20" t="inlineStr">
        <is>
          <t>DM 220 HC</t>
        </is>
      </c>
      <c r="I323" s="102" t="inlineStr">
        <is>
          <t>0754</t>
        </is>
      </c>
      <c r="J323" s="117" t="inlineStr">
        <is>
          <t>2260609</t>
        </is>
      </c>
      <c r="K323" s="100" t="n">
        <v>29.92</v>
      </c>
      <c r="L323" s="135" t="n">
        <v>29.94</v>
      </c>
      <c r="M323" s="20" t="n">
        <v>6.1</v>
      </c>
      <c r="N323" s="121" t="inlineStr">
        <is>
          <t>S3</t>
        </is>
      </c>
      <c r="O323" s="23" t="n">
        <v>804.75</v>
      </c>
      <c r="P323" s="20" t="n">
        <v>0</v>
      </c>
      <c r="Q323" s="23">
        <f>O323+P323</f>
        <v/>
      </c>
      <c r="R323" s="23">
        <f>Q323*L323</f>
        <v/>
      </c>
      <c r="S323" s="101" t="n">
        <v>24094.22</v>
      </c>
      <c r="T323" s="23">
        <f>IF(S323=0,R323,R323-S323)</f>
        <v/>
      </c>
      <c r="U323" s="20" t="inlineStr">
        <is>
          <t>0279 - 16/03/2023</t>
        </is>
      </c>
      <c r="V323" s="106" t="inlineStr">
        <is>
          <t>LCR 15 jours nets date de livraison</t>
        </is>
      </c>
      <c r="W323" s="107" t="inlineStr">
        <is>
          <t xml:space="preserve">SOUCHARD </t>
        </is>
      </c>
      <c r="X323" s="25" t="n">
        <v>0</v>
      </c>
      <c r="Y323" s="26" t="n">
        <v>0</v>
      </c>
      <c r="Z323" s="25" t="n">
        <v>0</v>
      </c>
      <c r="AA323" s="27" t="n">
        <v>0</v>
      </c>
      <c r="AB323" s="27">
        <f>Z323-AA323</f>
        <v/>
      </c>
      <c r="AC323" s="28" t="n"/>
    </row>
    <row r="324" hidden="1" ht="15" customFormat="1" customHeight="1" s="29">
      <c r="A324" s="104" t="n">
        <v>45001</v>
      </c>
      <c r="B324" s="105" t="inlineStr">
        <is>
          <t xml:space="preserve">LIMAGRAIN </t>
        </is>
      </c>
      <c r="C324" s="20" t="inlineStr">
        <is>
          <t>2BS050005</t>
        </is>
      </c>
      <c r="D324" s="109" t="inlineStr">
        <is>
          <t>DURABLE</t>
        </is>
      </c>
      <c r="E324" s="121" t="n">
        <v>2022</v>
      </c>
      <c r="F324" s="121" t="inlineStr">
        <is>
          <t>DEPART ENNEZAT</t>
        </is>
      </c>
      <c r="G324" s="121" t="n">
        <v>23013</v>
      </c>
      <c r="H324" s="20" t="inlineStr">
        <is>
          <t>EQ 674 QD</t>
        </is>
      </c>
      <c r="I324" s="102" t="inlineStr">
        <is>
          <t>163409</t>
        </is>
      </c>
      <c r="J324" s="212" t="inlineStr">
        <is>
          <t>121390/122279</t>
        </is>
      </c>
      <c r="K324" s="100" t="n">
        <v>30.04</v>
      </c>
      <c r="L324" s="135" t="n">
        <v>30.06</v>
      </c>
      <c r="M324" s="20" t="n">
        <v>5.7</v>
      </c>
      <c r="N324" s="121" t="inlineStr">
        <is>
          <t>S3</t>
        </is>
      </c>
      <c r="O324" s="23" t="n">
        <v>573</v>
      </c>
      <c r="P324" s="20" t="n">
        <v>0</v>
      </c>
      <c r="Q324" s="23">
        <f>O324+P324</f>
        <v/>
      </c>
      <c r="R324" s="23">
        <f>K324*O324+P324</f>
        <v/>
      </c>
      <c r="S324" s="101" t="n">
        <v>17212.92</v>
      </c>
      <c r="T324" s="23">
        <f>IF(S324=0,R324,R324-S324)</f>
        <v/>
      </c>
      <c r="U324" s="22" t="inlineStr">
        <is>
          <t>91523 - 23/03/2023</t>
        </is>
      </c>
      <c r="V324" s="106" t="inlineStr">
        <is>
          <t xml:space="preserve">VIREMENT 30 JOURS </t>
        </is>
      </c>
      <c r="W324" s="107" t="inlineStr">
        <is>
          <t>TCG</t>
        </is>
      </c>
      <c r="X324" s="25" t="n">
        <v>14.5</v>
      </c>
      <c r="Y324" s="26" t="n">
        <v>0</v>
      </c>
      <c r="Z324" s="25">
        <f>L324*X324</f>
        <v/>
      </c>
      <c r="AA324" s="27" t="n">
        <v>0</v>
      </c>
      <c r="AB324" s="27">
        <f>AA324-Z324</f>
        <v/>
      </c>
      <c r="AC324" s="28" t="n"/>
    </row>
    <row r="325" ht="15" customFormat="1" customHeight="1" s="220">
      <c r="A325" s="104" t="n">
        <v>45001</v>
      </c>
      <c r="B325" s="209" t="inlineStr">
        <is>
          <t xml:space="preserve">BERNARD </t>
        </is>
      </c>
      <c r="C325" s="22" t="inlineStr">
        <is>
          <t>2BS020148</t>
        </is>
      </c>
      <c r="D325" s="234" t="inlineStr">
        <is>
          <t>NON DURABLE</t>
        </is>
      </c>
      <c r="E325" s="147" t="n">
        <v>2022</v>
      </c>
      <c r="F325" s="147" t="inlineStr">
        <is>
          <t xml:space="preserve">RENDU </t>
        </is>
      </c>
      <c r="G325" s="147" t="n">
        <v>23015</v>
      </c>
      <c r="H325" s="22" t="inlineStr">
        <is>
          <t>FA 307 FH</t>
        </is>
      </c>
      <c r="I325" s="211" t="inlineStr">
        <is>
          <t>MCV0295747</t>
        </is>
      </c>
      <c r="J325" s="212" t="inlineStr">
        <is>
          <t>121345</t>
        </is>
      </c>
      <c r="K325" s="295" t="n">
        <v>29.55</v>
      </c>
      <c r="L325" s="214" t="n">
        <v>29.56</v>
      </c>
      <c r="M325" s="22" t="n">
        <v>4.6</v>
      </c>
      <c r="N325" s="147" t="inlineStr">
        <is>
          <t>S1</t>
        </is>
      </c>
      <c r="O325" s="21" t="n">
        <v>619</v>
      </c>
      <c r="P325" s="22" t="n">
        <v>0</v>
      </c>
      <c r="Q325" s="21">
        <f>O325+P325</f>
        <v/>
      </c>
      <c r="R325" s="21">
        <f>Q325*L325</f>
        <v/>
      </c>
      <c r="S325" s="215" t="n">
        <v>18297.64</v>
      </c>
      <c r="T325" s="21">
        <f>IF(S325=0,R325,R325-S325)</f>
        <v/>
      </c>
      <c r="U325" s="20" t="inlineStr">
        <is>
          <t>FVV01259756  - 22/03/2023</t>
        </is>
      </c>
      <c r="V325" s="216" t="inlineStr">
        <is>
          <t xml:space="preserve">VIREMENT 30 JOURS </t>
        </is>
      </c>
      <c r="W325" s="217" t="inlineStr">
        <is>
          <t>RLC TRANSPORTS</t>
        </is>
      </c>
      <c r="X325" s="218" t="n">
        <v>0</v>
      </c>
      <c r="Y325" s="219" t="n">
        <v>0</v>
      </c>
      <c r="Z325" s="218" t="n">
        <v>0</v>
      </c>
      <c r="AA325" s="114" t="n">
        <v>0</v>
      </c>
      <c r="AB325" s="114">
        <f>Z325-AA325</f>
        <v/>
      </c>
      <c r="AC325" s="9" t="n"/>
    </row>
    <row r="326" hidden="1" ht="15" customFormat="1" customHeight="1" s="29">
      <c r="A326" s="104" t="n">
        <v>45001</v>
      </c>
      <c r="B326" s="105" t="inlineStr">
        <is>
          <t xml:space="preserve">CEREVIA / OXYANE </t>
        </is>
      </c>
      <c r="C326" s="20" t="inlineStr">
        <is>
          <t>2BS030535</t>
        </is>
      </c>
      <c r="D326" s="109" t="inlineStr">
        <is>
          <t>DURABLE</t>
        </is>
      </c>
      <c r="E326" s="121" t="n">
        <v>2022</v>
      </c>
      <c r="F326" s="121" t="inlineStr">
        <is>
          <t>RENDU</t>
        </is>
      </c>
      <c r="G326" s="121" t="n">
        <v>23018</v>
      </c>
      <c r="H326" s="20" t="inlineStr">
        <is>
          <t>AJ 372 WW</t>
        </is>
      </c>
      <c r="I326" s="102" t="inlineStr">
        <is>
          <t>EXP-76-3409</t>
        </is>
      </c>
      <c r="J326" s="212" t="inlineStr">
        <is>
          <t>2022101541</t>
        </is>
      </c>
      <c r="K326" s="100" t="n">
        <v>29.4</v>
      </c>
      <c r="L326" s="135" t="n">
        <v>29.34</v>
      </c>
      <c r="M326" s="20" t="n">
        <v>5.7</v>
      </c>
      <c r="N326" s="121" t="inlineStr">
        <is>
          <t>S1</t>
        </is>
      </c>
      <c r="O326" s="23" t="n">
        <v>655</v>
      </c>
      <c r="P326" s="20" t="n">
        <v>0</v>
      </c>
      <c r="Q326" s="23">
        <f>O326</f>
        <v/>
      </c>
      <c r="R326" s="23">
        <f>Q326*L326</f>
        <v/>
      </c>
      <c r="S326" s="101" t="n">
        <v>19217.7</v>
      </c>
      <c r="T326" s="23">
        <f>IF(S326=0,R326,R326-S326)</f>
        <v/>
      </c>
      <c r="U326" s="20" t="inlineStr">
        <is>
          <t>484460 - 22/03/2023</t>
        </is>
      </c>
      <c r="V326" s="106" t="inlineStr">
        <is>
          <t>LCR 15 jours nets date de livraison</t>
        </is>
      </c>
      <c r="W326" s="107" t="inlineStr">
        <is>
          <t>CERETRANS</t>
        </is>
      </c>
      <c r="X326" s="25" t="n">
        <v>0</v>
      </c>
      <c r="Y326" s="26" t="n">
        <v>0</v>
      </c>
      <c r="Z326" s="25">
        <f>X326*L326</f>
        <v/>
      </c>
      <c r="AA326" s="27" t="n">
        <v>0</v>
      </c>
      <c r="AB326" s="27">
        <f>AA326-Z326</f>
        <v/>
      </c>
      <c r="AC326" s="28" t="n"/>
    </row>
    <row r="327" hidden="1" ht="15" customFormat="1" customHeight="1" s="29">
      <c r="A327" s="104" t="n">
        <v>45001</v>
      </c>
      <c r="B327" s="105" t="inlineStr">
        <is>
          <t xml:space="preserve">CEREVIA / OXYANE </t>
        </is>
      </c>
      <c r="C327" s="20" t="inlineStr">
        <is>
          <t>2BS030535</t>
        </is>
      </c>
      <c r="D327" s="109" t="inlineStr">
        <is>
          <t>DURABLE</t>
        </is>
      </c>
      <c r="E327" s="121" t="n">
        <v>2022</v>
      </c>
      <c r="F327" s="121" t="inlineStr">
        <is>
          <t>RENDU</t>
        </is>
      </c>
      <c r="G327" s="121" t="n">
        <v>23022</v>
      </c>
      <c r="H327" s="20" t="inlineStr">
        <is>
          <t>EY 537 GN</t>
        </is>
      </c>
      <c r="I327" s="102" t="inlineStr">
        <is>
          <t>EXP-76-3410</t>
        </is>
      </c>
      <c r="J327" s="212" t="inlineStr">
        <is>
          <t>2022101541</t>
        </is>
      </c>
      <c r="K327" s="100" t="n">
        <v>29.22</v>
      </c>
      <c r="L327" s="135" t="n">
        <v>29.18</v>
      </c>
      <c r="M327" s="20" t="n">
        <v>6.5</v>
      </c>
      <c r="N327" s="121" t="inlineStr">
        <is>
          <t>S2</t>
        </is>
      </c>
      <c r="O327" s="23" t="n">
        <v>655</v>
      </c>
      <c r="P327" s="20" t="n">
        <v>0</v>
      </c>
      <c r="Q327" s="23">
        <f>O327</f>
        <v/>
      </c>
      <c r="R327" s="23">
        <f>Q327*L327</f>
        <v/>
      </c>
      <c r="S327" s="101" t="n">
        <v>19112.9</v>
      </c>
      <c r="T327" s="23">
        <f>IF(S327=0,R327,R327-S327)</f>
        <v/>
      </c>
      <c r="U327" s="20" t="inlineStr">
        <is>
          <t>484460 - 22/03/2023</t>
        </is>
      </c>
      <c r="V327" s="106" t="inlineStr">
        <is>
          <t>LCR 15 jours nets date de livraison</t>
        </is>
      </c>
      <c r="W327" s="107" t="inlineStr">
        <is>
          <t>AJR TRANSPORT</t>
        </is>
      </c>
      <c r="X327" s="25" t="n">
        <v>0</v>
      </c>
      <c r="Y327" s="26" t="n">
        <v>0</v>
      </c>
      <c r="Z327" s="25">
        <f>X327*L327</f>
        <v/>
      </c>
      <c r="AA327" s="27" t="n">
        <v>0</v>
      </c>
      <c r="AB327" s="27">
        <f>AA327-Z327</f>
        <v/>
      </c>
      <c r="AC327" s="28" t="n"/>
    </row>
    <row r="328" hidden="1" ht="15" customFormat="1" customHeight="1" s="29">
      <c r="A328" s="104" t="n">
        <v>45001</v>
      </c>
      <c r="B328" s="105" t="inlineStr">
        <is>
          <t xml:space="preserve">DROMOISE </t>
        </is>
      </c>
      <c r="C328" s="20" t="inlineStr">
        <is>
          <t>2BS050017</t>
        </is>
      </c>
      <c r="D328" s="109" t="inlineStr">
        <is>
          <t>DURABLE</t>
        </is>
      </c>
      <c r="E328" s="121" t="n">
        <v>2022</v>
      </c>
      <c r="F328" s="121" t="inlineStr">
        <is>
          <t xml:space="preserve">RENDU </t>
        </is>
      </c>
      <c r="G328" s="121" t="n">
        <v>23025</v>
      </c>
      <c r="H328" s="20" t="inlineStr">
        <is>
          <t>CW 253 GL</t>
        </is>
      </c>
      <c r="I328" s="102" t="inlineStr">
        <is>
          <t>2 303 000349</t>
        </is>
      </c>
      <c r="J328" s="212" t="inlineStr">
        <is>
          <t>120754</t>
        </is>
      </c>
      <c r="K328" s="100" t="n">
        <v>29.68</v>
      </c>
      <c r="L328" s="135" t="n">
        <v>29.64</v>
      </c>
      <c r="M328" s="20" t="n">
        <v>5.4</v>
      </c>
      <c r="N328" s="121" t="inlineStr">
        <is>
          <t>S3</t>
        </is>
      </c>
      <c r="O328" s="23" t="n">
        <v>605</v>
      </c>
      <c r="P328" s="20" t="n">
        <v>0</v>
      </c>
      <c r="Q328" s="23">
        <f>O328+P328</f>
        <v/>
      </c>
      <c r="R328" s="23">
        <f>Q328*L328</f>
        <v/>
      </c>
      <c r="S328" s="101" t="n">
        <v>17932.2</v>
      </c>
      <c r="T328" s="23">
        <f>IF(S328=0,R328,R328-S328)</f>
        <v/>
      </c>
      <c r="U328" s="20" t="inlineStr">
        <is>
          <t>2302000206 - 21/03/2023</t>
        </is>
      </c>
      <c r="V328" s="106" t="inlineStr">
        <is>
          <t>LCR 30 jours nets date de livraison</t>
        </is>
      </c>
      <c r="W328" s="107" t="inlineStr">
        <is>
          <t>DROMOISE</t>
        </is>
      </c>
      <c r="X328" s="25" t="n">
        <v>0</v>
      </c>
      <c r="Y328" s="26" t="n">
        <v>0</v>
      </c>
      <c r="Z328" s="25" t="n">
        <v>0</v>
      </c>
      <c r="AA328" s="27" t="n">
        <v>0</v>
      </c>
      <c r="AB328" s="27">
        <f>AA328-Z328</f>
        <v/>
      </c>
      <c r="AC328" s="28" t="n"/>
    </row>
    <row r="329" hidden="1" ht="15" customFormat="1" customHeight="1" s="29">
      <c r="A329" s="104" t="n">
        <v>45002</v>
      </c>
      <c r="B329" s="105" t="inlineStr">
        <is>
          <t xml:space="preserve">LIMAGRAIN </t>
        </is>
      </c>
      <c r="C329" s="20" t="inlineStr">
        <is>
          <t>2BS050005</t>
        </is>
      </c>
      <c r="D329" s="109" t="inlineStr">
        <is>
          <t>DURABLE</t>
        </is>
      </c>
      <c r="E329" s="121" t="n">
        <v>2022</v>
      </c>
      <c r="F329" s="121" t="inlineStr">
        <is>
          <t>DEPART ENNEZAT</t>
        </is>
      </c>
      <c r="G329" s="121" t="n">
        <v>23032</v>
      </c>
      <c r="H329" s="20" t="inlineStr">
        <is>
          <t>GL 897 DQ</t>
        </is>
      </c>
      <c r="I329" s="102" t="inlineStr">
        <is>
          <t>163446</t>
        </is>
      </c>
      <c r="J329" s="212" t="inlineStr">
        <is>
          <t>121390/122279</t>
        </is>
      </c>
      <c r="K329" s="100" t="n">
        <v>29.36</v>
      </c>
      <c r="L329" s="135" t="n">
        <v>29.38</v>
      </c>
      <c r="M329" s="20" t="n">
        <v>6</v>
      </c>
      <c r="N329" s="121" t="inlineStr">
        <is>
          <t>S3</t>
        </is>
      </c>
      <c r="O329" s="23" t="n">
        <v>573</v>
      </c>
      <c r="P329" s="20" t="n">
        <v>0</v>
      </c>
      <c r="Q329" s="23">
        <f>O329+P329</f>
        <v/>
      </c>
      <c r="R329" s="23">
        <f>K329*O329+P329</f>
        <v/>
      </c>
      <c r="S329" s="101" t="n">
        <v>16823.28</v>
      </c>
      <c r="T329" s="23">
        <f>IF(S329=0,R329,R329-S329)</f>
        <v/>
      </c>
      <c r="U329" s="22" t="inlineStr">
        <is>
          <t>91524 - 23/03/2023</t>
        </is>
      </c>
      <c r="V329" s="106" t="inlineStr">
        <is>
          <t xml:space="preserve">VIREMENT 30 JOURS </t>
        </is>
      </c>
      <c r="W329" s="107" t="inlineStr">
        <is>
          <t>BRULAS</t>
        </is>
      </c>
      <c r="X329" s="25" t="n">
        <v>18</v>
      </c>
      <c r="Y329" s="26" t="n">
        <v>0</v>
      </c>
      <c r="Z329" s="25">
        <f>L329*X329</f>
        <v/>
      </c>
      <c r="AA329" s="27" t="n">
        <v>0</v>
      </c>
      <c r="AB329" s="27">
        <f>AA329-Z329</f>
        <v/>
      </c>
      <c r="AC329" s="28" t="n"/>
    </row>
    <row r="330" hidden="1" ht="15" customFormat="1" customHeight="1" s="29">
      <c r="A330" s="104" t="n">
        <v>45002</v>
      </c>
      <c r="B330" s="105" t="inlineStr">
        <is>
          <t xml:space="preserve">CEREVIA / OXYANE </t>
        </is>
      </c>
      <c r="C330" s="20" t="inlineStr">
        <is>
          <t>2BS030535</t>
        </is>
      </c>
      <c r="D330" s="108" t="inlineStr">
        <is>
          <t>NON DURABLE</t>
        </is>
      </c>
      <c r="E330" s="121" t="n">
        <v>2022</v>
      </c>
      <c r="F330" s="121" t="inlineStr">
        <is>
          <t>RENDU</t>
        </is>
      </c>
      <c r="G330" s="121" t="n">
        <v>23034</v>
      </c>
      <c r="H330" s="20" t="inlineStr">
        <is>
          <t>GL 759 YG</t>
        </is>
      </c>
      <c r="I330" s="102" t="inlineStr">
        <is>
          <t>EXP-76-3420</t>
        </is>
      </c>
      <c r="J330" s="212" t="inlineStr">
        <is>
          <t>2022101542</t>
        </is>
      </c>
      <c r="K330" s="100" t="n">
        <v>29.6</v>
      </c>
      <c r="L330" s="135" t="n">
        <v>29.58</v>
      </c>
      <c r="M330" s="20" t="n">
        <v>6.7</v>
      </c>
      <c r="N330" s="121" t="inlineStr">
        <is>
          <t>S2</t>
        </is>
      </c>
      <c r="O330" s="23" t="n">
        <v>654</v>
      </c>
      <c r="P330" s="20" t="n">
        <v>0</v>
      </c>
      <c r="Q330" s="23">
        <f>O330</f>
        <v/>
      </c>
      <c r="R330" s="23">
        <f>Q330*L330</f>
        <v/>
      </c>
      <c r="S330" s="101" t="n">
        <v>19345.32</v>
      </c>
      <c r="T330" s="23">
        <f>IF(S330=0,R330,R330-S330)</f>
        <v/>
      </c>
      <c r="U330" s="20" t="inlineStr">
        <is>
          <t>484456 - 22/03/2023</t>
        </is>
      </c>
      <c r="V330" s="106" t="inlineStr">
        <is>
          <t>LCR 15 jours nets date de livraison</t>
        </is>
      </c>
      <c r="W330" s="107" t="inlineStr">
        <is>
          <t>TRANS NATURAL</t>
        </is>
      </c>
      <c r="X330" s="25" t="n">
        <v>0</v>
      </c>
      <c r="Y330" s="26" t="n">
        <v>0</v>
      </c>
      <c r="Z330" s="25">
        <f>X330*L330</f>
        <v/>
      </c>
      <c r="AA330" s="27" t="n">
        <v>0</v>
      </c>
      <c r="AB330" s="27">
        <f>AA330-Z330</f>
        <v/>
      </c>
      <c r="AC330" s="28" t="n"/>
    </row>
    <row r="331" ht="15" customFormat="1" customHeight="1" s="220">
      <c r="A331" s="104" t="n">
        <v>45002</v>
      </c>
      <c r="B331" s="209" t="inlineStr">
        <is>
          <t xml:space="preserve">BERNARD </t>
        </is>
      </c>
      <c r="C331" s="22" t="inlineStr">
        <is>
          <t>2BS020148</t>
        </is>
      </c>
      <c r="D331" s="234" t="inlineStr">
        <is>
          <t>NON DURABLE</t>
        </is>
      </c>
      <c r="E331" s="147" t="n">
        <v>2022</v>
      </c>
      <c r="F331" s="147" t="inlineStr">
        <is>
          <t xml:space="preserve">RENDU </t>
        </is>
      </c>
      <c r="G331" s="147" t="n">
        <v>23035</v>
      </c>
      <c r="H331" s="22" t="inlineStr">
        <is>
          <t>FA 307 FH</t>
        </is>
      </c>
      <c r="I331" s="211" t="inlineStr">
        <is>
          <t>MCV0295785</t>
        </is>
      </c>
      <c r="J331" s="212" t="inlineStr">
        <is>
          <t>121008-1</t>
        </is>
      </c>
      <c r="K331" s="295" t="n">
        <v>29.1</v>
      </c>
      <c r="L331" s="214" t="n">
        <v>29.1</v>
      </c>
      <c r="M331" s="22" t="n">
        <v>6.1</v>
      </c>
      <c r="N331" s="147" t="inlineStr">
        <is>
          <t>S3</t>
        </is>
      </c>
      <c r="O331" s="21" t="n">
        <v>653</v>
      </c>
      <c r="P331" s="22" t="n">
        <v>0</v>
      </c>
      <c r="Q331" s="21">
        <f>O331+P331</f>
        <v/>
      </c>
      <c r="R331" s="21">
        <f>Q331*L331</f>
        <v/>
      </c>
      <c r="S331" s="215" t="n">
        <v>19002.3</v>
      </c>
      <c r="T331" s="21">
        <f>IF(S331=0,R331,R331-S331)</f>
        <v/>
      </c>
      <c r="U331" s="20" t="inlineStr">
        <is>
          <t>FVV01259758  - 22/03/2023</t>
        </is>
      </c>
      <c r="V331" s="216" t="inlineStr">
        <is>
          <t xml:space="preserve">VIREMENT 30 JOURS </t>
        </is>
      </c>
      <c r="W331" s="217" t="inlineStr">
        <is>
          <t>RLC TRANSPORTS</t>
        </is>
      </c>
      <c r="X331" s="218" t="n">
        <v>0</v>
      </c>
      <c r="Y331" s="219" t="n">
        <v>0</v>
      </c>
      <c r="Z331" s="218" t="n">
        <v>0</v>
      </c>
      <c r="AA331" s="114" t="n">
        <v>0</v>
      </c>
      <c r="AB331" s="114">
        <f>Z331-AA331</f>
        <v/>
      </c>
      <c r="AC331" s="9" t="n"/>
    </row>
    <row r="332" hidden="1" ht="15" customFormat="1" customHeight="1" s="29">
      <c r="A332" s="104" t="n">
        <v>45005</v>
      </c>
      <c r="B332" s="105" t="inlineStr">
        <is>
          <t xml:space="preserve">DROMOISE </t>
        </is>
      </c>
      <c r="C332" s="20" t="inlineStr">
        <is>
          <t>2BS050017</t>
        </is>
      </c>
      <c r="D332" s="109" t="inlineStr">
        <is>
          <t>DURABLE</t>
        </is>
      </c>
      <c r="E332" s="121" t="n">
        <v>2022</v>
      </c>
      <c r="F332" s="121" t="inlineStr">
        <is>
          <t xml:space="preserve">RENDU </t>
        </is>
      </c>
      <c r="G332" s="121" t="n">
        <v>23036</v>
      </c>
      <c r="H332" s="20" t="inlineStr">
        <is>
          <t>CW 253 GL</t>
        </is>
      </c>
      <c r="I332" s="102" t="inlineStr">
        <is>
          <t>2 303 000363</t>
        </is>
      </c>
      <c r="J332" s="212" t="inlineStr">
        <is>
          <t>120754</t>
        </is>
      </c>
      <c r="K332" s="100" t="n">
        <v>29.64</v>
      </c>
      <c r="L332" s="135" t="n">
        <v>29.6</v>
      </c>
      <c r="M332" s="20" t="n">
        <v>6.4</v>
      </c>
      <c r="N332" s="121" t="inlineStr">
        <is>
          <t>S1</t>
        </is>
      </c>
      <c r="O332" s="23" t="n">
        <v>605</v>
      </c>
      <c r="P332" s="20" t="n">
        <v>0</v>
      </c>
      <c r="Q332" s="23">
        <f>O332+P332</f>
        <v/>
      </c>
      <c r="R332" s="23">
        <f>Q332*L332</f>
        <v/>
      </c>
      <c r="S332" s="101" t="n">
        <v>17908</v>
      </c>
      <c r="T332" s="23">
        <f>IF(S332=0,R332,R332-S332)</f>
        <v/>
      </c>
      <c r="U332" s="20" t="inlineStr">
        <is>
          <t>2302000207 - 21/03/2023</t>
        </is>
      </c>
      <c r="V332" s="106" t="inlineStr">
        <is>
          <t>LCR 30 jours nets date de livraison</t>
        </is>
      </c>
      <c r="W332" s="107" t="inlineStr">
        <is>
          <t>DROMOISE</t>
        </is>
      </c>
      <c r="X332" s="25" t="n">
        <v>0</v>
      </c>
      <c r="Y332" s="26" t="n">
        <v>0</v>
      </c>
      <c r="Z332" s="25" t="n">
        <v>0</v>
      </c>
      <c r="AA332" s="27" t="n">
        <v>0</v>
      </c>
      <c r="AB332" s="27">
        <f>AA332-Z332</f>
        <v/>
      </c>
      <c r="AC332" s="28" t="n"/>
    </row>
    <row r="333" hidden="1" ht="15" customFormat="1" customHeight="1" s="29">
      <c r="A333" s="104" t="n">
        <v>45005</v>
      </c>
      <c r="B333" s="105" t="inlineStr">
        <is>
          <t xml:space="preserve">DROMOISE </t>
        </is>
      </c>
      <c r="C333" s="20" t="inlineStr">
        <is>
          <t>2BS050017</t>
        </is>
      </c>
      <c r="D333" s="109" t="inlineStr">
        <is>
          <t>DURABLE</t>
        </is>
      </c>
      <c r="E333" s="121" t="n">
        <v>2022</v>
      </c>
      <c r="F333" s="121" t="inlineStr">
        <is>
          <t xml:space="preserve">RENDU </t>
        </is>
      </c>
      <c r="G333" s="121" t="n">
        <v>23038</v>
      </c>
      <c r="H333" s="20" t="inlineStr">
        <is>
          <t>CW 253 GL</t>
        </is>
      </c>
      <c r="I333" s="102" t="inlineStr">
        <is>
          <t>2 303 000379</t>
        </is>
      </c>
      <c r="J333" s="212" t="inlineStr">
        <is>
          <t>120754</t>
        </is>
      </c>
      <c r="K333" s="100" t="n">
        <v>30</v>
      </c>
      <c r="L333" s="135" t="n">
        <v>29.96</v>
      </c>
      <c r="M333" s="20" t="n">
        <v>6.3</v>
      </c>
      <c r="N333" s="121" t="inlineStr">
        <is>
          <t>S1</t>
        </is>
      </c>
      <c r="O333" s="23" t="n">
        <v>605</v>
      </c>
      <c r="P333" s="20" t="n">
        <v>0</v>
      </c>
      <c r="Q333" s="23">
        <f>O333+P333</f>
        <v/>
      </c>
      <c r="R333" s="23">
        <f>Q333*L333</f>
        <v/>
      </c>
      <c r="S333" s="101" t="n">
        <v>18125.8</v>
      </c>
      <c r="T333" s="23">
        <f>IF(S333=0,R333,R333-S333)</f>
        <v/>
      </c>
      <c r="U333" s="20" t="inlineStr">
        <is>
          <t>2302000208 - 21/03/2023</t>
        </is>
      </c>
      <c r="V333" s="106" t="inlineStr">
        <is>
          <t>LCR 30 jours nets date de livraison</t>
        </is>
      </c>
      <c r="W333" s="107" t="inlineStr">
        <is>
          <t>DROMOISE</t>
        </is>
      </c>
      <c r="X333" s="25" t="n">
        <v>0</v>
      </c>
      <c r="Y333" s="26" t="n">
        <v>0</v>
      </c>
      <c r="Z333" s="25" t="n">
        <v>0</v>
      </c>
      <c r="AA333" s="27" t="n">
        <v>0</v>
      </c>
      <c r="AB333" s="27">
        <f>AA333-Z333</f>
        <v/>
      </c>
      <c r="AC333" s="28" t="n"/>
    </row>
    <row r="334" ht="15" customFormat="1" customHeight="1" s="220">
      <c r="A334" s="104" t="n">
        <v>45005</v>
      </c>
      <c r="B334" s="209" t="inlineStr">
        <is>
          <t xml:space="preserve">BERNARD </t>
        </is>
      </c>
      <c r="C334" s="22" t="inlineStr">
        <is>
          <t>2BS020148</t>
        </is>
      </c>
      <c r="D334" s="234" t="inlineStr">
        <is>
          <t>NON DURABLE</t>
        </is>
      </c>
      <c r="E334" s="147" t="n">
        <v>2022</v>
      </c>
      <c r="F334" s="147" t="inlineStr">
        <is>
          <t xml:space="preserve">RENDU </t>
        </is>
      </c>
      <c r="G334" s="147" t="n">
        <v>23040</v>
      </c>
      <c r="H334" s="22" t="inlineStr">
        <is>
          <t>FA 307 FH</t>
        </is>
      </c>
      <c r="I334" s="211" t="inlineStr">
        <is>
          <t>MCV0295812</t>
        </is>
      </c>
      <c r="J334" s="212" t="inlineStr">
        <is>
          <t>121345</t>
        </is>
      </c>
      <c r="K334" s="295" t="n">
        <v>28.75</v>
      </c>
      <c r="L334" s="214" t="n">
        <v>28.78</v>
      </c>
      <c r="M334" s="22" t="n">
        <v>6</v>
      </c>
      <c r="N334" s="147" t="inlineStr">
        <is>
          <t>S1</t>
        </is>
      </c>
      <c r="O334" s="21" t="n">
        <v>619</v>
      </c>
      <c r="P334" s="22" t="n">
        <v>0</v>
      </c>
      <c r="Q334" s="21">
        <f>O334+P334</f>
        <v/>
      </c>
      <c r="R334" s="21">
        <f>Q334*L334</f>
        <v/>
      </c>
      <c r="S334" s="215" t="n">
        <v>17814.82</v>
      </c>
      <c r="T334" s="21">
        <f>IF(S334=0,R334,R334-S334)</f>
        <v/>
      </c>
      <c r="U334" s="20" t="inlineStr">
        <is>
          <t>FVV01259756  - 22/03/2023</t>
        </is>
      </c>
      <c r="V334" s="216" t="inlineStr">
        <is>
          <t xml:space="preserve">VIREMENT 30 JOURS </t>
        </is>
      </c>
      <c r="W334" s="217" t="inlineStr">
        <is>
          <t>RLC TRANSPORTS</t>
        </is>
      </c>
      <c r="X334" s="218" t="n">
        <v>0</v>
      </c>
      <c r="Y334" s="219" t="n">
        <v>0</v>
      </c>
      <c r="Z334" s="218" t="n">
        <v>0</v>
      </c>
      <c r="AA334" s="114" t="n">
        <v>0</v>
      </c>
      <c r="AB334" s="114">
        <f>Z334-AA334</f>
        <v/>
      </c>
      <c r="AC334" s="9" t="n"/>
    </row>
    <row r="335" hidden="1" ht="15" customFormat="1" customHeight="1" s="29">
      <c r="A335" s="104" t="n">
        <v>45005</v>
      </c>
      <c r="B335" s="105" t="inlineStr">
        <is>
          <t xml:space="preserve">LIMAGRAIN </t>
        </is>
      </c>
      <c r="C335" s="20" t="inlineStr">
        <is>
          <t>2BS050005</t>
        </is>
      </c>
      <c r="D335" s="109" t="inlineStr">
        <is>
          <t>DURABLE</t>
        </is>
      </c>
      <c r="E335" s="121" t="n">
        <v>2022</v>
      </c>
      <c r="F335" s="121" t="inlineStr">
        <is>
          <t>DEPART ENNEZAT</t>
        </is>
      </c>
      <c r="G335" s="121" t="n">
        <v>23041</v>
      </c>
      <c r="H335" s="20" t="inlineStr">
        <is>
          <t>DL 471 KJ</t>
        </is>
      </c>
      <c r="I335" s="102" t="inlineStr">
        <is>
          <t>163507</t>
        </is>
      </c>
      <c r="J335" s="212" t="inlineStr">
        <is>
          <t>121390/122279</t>
        </is>
      </c>
      <c r="K335" s="100" t="n">
        <v>27.74</v>
      </c>
      <c r="L335" s="135" t="n">
        <v>27.78</v>
      </c>
      <c r="M335" s="20" t="n">
        <v>6</v>
      </c>
      <c r="N335" s="121" t="inlineStr">
        <is>
          <t>S1</t>
        </is>
      </c>
      <c r="O335" s="23" t="n">
        <v>573</v>
      </c>
      <c r="P335" s="20" t="n">
        <v>0</v>
      </c>
      <c r="Q335" s="23">
        <f>O335+P335</f>
        <v/>
      </c>
      <c r="R335" s="23">
        <f>K335*O335+P335</f>
        <v/>
      </c>
      <c r="S335" s="101" t="n">
        <v>15895.02</v>
      </c>
      <c r="T335" s="23">
        <f>IF(S335=0,R335,R335-S335)</f>
        <v/>
      </c>
      <c r="U335" s="22" t="inlineStr">
        <is>
          <t>91525 - 23/03/2023</t>
        </is>
      </c>
      <c r="V335" s="106" t="inlineStr">
        <is>
          <t xml:space="preserve">VIREMENT 30 JOURS </t>
        </is>
      </c>
      <c r="W335" s="107" t="inlineStr">
        <is>
          <t>BRULAS</t>
        </is>
      </c>
      <c r="X335" s="25" t="n">
        <v>18</v>
      </c>
      <c r="Y335" s="26" t="n">
        <v>0</v>
      </c>
      <c r="Z335" s="25">
        <f>L335*X335</f>
        <v/>
      </c>
      <c r="AA335" s="27" t="n">
        <v>0</v>
      </c>
      <c r="AB335" s="27">
        <f>AA335-Z335</f>
        <v/>
      </c>
      <c r="AC335" s="28" t="n"/>
    </row>
    <row r="336" hidden="1" ht="15" customFormat="1" customHeight="1" s="220">
      <c r="A336" s="104" t="n">
        <v>45005</v>
      </c>
      <c r="B336" s="209" t="inlineStr">
        <is>
          <t>CHOLAT</t>
        </is>
      </c>
      <c r="C336" s="22" t="inlineStr">
        <is>
          <t>2BS030520</t>
        </is>
      </c>
      <c r="D336" s="210" t="inlineStr">
        <is>
          <t>DURABLE</t>
        </is>
      </c>
      <c r="E336" s="147" t="n">
        <v>2022</v>
      </c>
      <c r="F336" s="147" t="inlineStr">
        <is>
          <t xml:space="preserve">RENDU </t>
        </is>
      </c>
      <c r="G336" s="147" t="n">
        <v>23042</v>
      </c>
      <c r="H336" s="22" t="inlineStr">
        <is>
          <t>DV 568 PB</t>
        </is>
      </c>
      <c r="I336" s="211" t="inlineStr">
        <is>
          <t>EXP-010-2022-172</t>
        </is>
      </c>
      <c r="J336" s="212" t="inlineStr">
        <is>
          <t>2220801</t>
        </is>
      </c>
      <c r="K336" s="21" t="n">
        <v>26.72</v>
      </c>
      <c r="L336" s="214" t="n">
        <v>26.74</v>
      </c>
      <c r="M336" s="22" t="n">
        <v>7.1</v>
      </c>
      <c r="N336" s="147" t="inlineStr">
        <is>
          <t>S1</t>
        </is>
      </c>
      <c r="O336" s="21" t="n">
        <v>692.25</v>
      </c>
      <c r="P336" s="22" t="n">
        <v>0</v>
      </c>
      <c r="Q336" s="21">
        <f>O336+P336</f>
        <v/>
      </c>
      <c r="R336" s="21">
        <f>Q336*L336</f>
        <v/>
      </c>
      <c r="S336" s="215">
        <f>18163.15+347.62</f>
        <v/>
      </c>
      <c r="T336" s="21">
        <f>IF(S336=0,R336,R336-S336)</f>
        <v/>
      </c>
      <c r="U336" s="20" t="inlineStr">
        <is>
          <t>FCE-999-2023-331</t>
        </is>
      </c>
      <c r="V336" s="216" t="inlineStr">
        <is>
          <t xml:space="preserve">VIREMENT 30 JOURS </t>
        </is>
      </c>
      <c r="W336" s="217" t="inlineStr">
        <is>
          <t>CHOLAT</t>
        </is>
      </c>
      <c r="X336" s="218" t="n">
        <v>0</v>
      </c>
      <c r="Y336" s="219" t="n">
        <v>0</v>
      </c>
      <c r="Z336" s="218" t="n">
        <v>0</v>
      </c>
      <c r="AA336" s="114" t="n">
        <v>0</v>
      </c>
      <c r="AB336" s="114">
        <f>AA336-Z336</f>
        <v/>
      </c>
      <c r="AC336" s="9" t="n"/>
    </row>
    <row r="337" ht="15" customFormat="1" customHeight="1" s="220">
      <c r="A337" s="104" t="n">
        <v>45005</v>
      </c>
      <c r="B337" s="209" t="inlineStr">
        <is>
          <t xml:space="preserve">BERNARD </t>
        </is>
      </c>
      <c r="C337" s="22" t="inlineStr">
        <is>
          <t>2BS020148</t>
        </is>
      </c>
      <c r="D337" s="234" t="inlineStr">
        <is>
          <t>NON DURABLE</t>
        </is>
      </c>
      <c r="E337" s="147" t="n">
        <v>2022</v>
      </c>
      <c r="F337" s="147" t="inlineStr">
        <is>
          <t xml:space="preserve">RENDU </t>
        </is>
      </c>
      <c r="G337" s="147" t="n">
        <v>23045</v>
      </c>
      <c r="H337" s="22" t="inlineStr">
        <is>
          <t>FA 307 FH</t>
        </is>
      </c>
      <c r="I337" s="211" t="inlineStr">
        <is>
          <t>MCV0295828</t>
        </is>
      </c>
      <c r="J337" s="212" t="inlineStr">
        <is>
          <t>121345</t>
        </is>
      </c>
      <c r="K337" s="295" t="n">
        <v>28.95</v>
      </c>
      <c r="L337" s="214" t="n">
        <v>28.94</v>
      </c>
      <c r="M337" s="22" t="n">
        <v>5.5</v>
      </c>
      <c r="N337" s="147" t="inlineStr">
        <is>
          <t>S2</t>
        </is>
      </c>
      <c r="O337" s="21" t="n">
        <v>619</v>
      </c>
      <c r="P337" s="22" t="n">
        <v>0</v>
      </c>
      <c r="Q337" s="21">
        <f>O337+P337</f>
        <v/>
      </c>
      <c r="R337" s="21">
        <f>Q337*L337</f>
        <v/>
      </c>
      <c r="S337" s="215" t="n">
        <v>17913.86</v>
      </c>
      <c r="T337" s="21">
        <f>IF(S337=0,R337,R337-S337)</f>
        <v/>
      </c>
      <c r="U337" s="20" t="inlineStr">
        <is>
          <t>FVV01259756  - 22/03/2023</t>
        </is>
      </c>
      <c r="V337" s="216" t="inlineStr">
        <is>
          <t xml:space="preserve">VIREMENT 30 JOURS </t>
        </is>
      </c>
      <c r="W337" s="217" t="inlineStr">
        <is>
          <t>RLC TRANSPORTS</t>
        </is>
      </c>
      <c r="X337" s="218" t="n">
        <v>0</v>
      </c>
      <c r="Y337" s="219" t="n">
        <v>0</v>
      </c>
      <c r="Z337" s="218" t="n">
        <v>0</v>
      </c>
      <c r="AA337" s="114" t="n">
        <v>0</v>
      </c>
      <c r="AB337" s="114">
        <f>Z337-AA337</f>
        <v/>
      </c>
      <c r="AC337" s="9" t="n"/>
    </row>
    <row r="338" hidden="1" ht="15" customFormat="1" customHeight="1" s="29">
      <c r="A338" s="104" t="n">
        <v>45005</v>
      </c>
      <c r="B338" s="105" t="inlineStr">
        <is>
          <t xml:space="preserve">CEREVIA / OXYANE </t>
        </is>
      </c>
      <c r="C338" s="20" t="inlineStr">
        <is>
          <t>2BS030535</t>
        </is>
      </c>
      <c r="D338" s="108" t="inlineStr">
        <is>
          <t>NON DURABLE</t>
        </is>
      </c>
      <c r="E338" s="121" t="n">
        <v>2022</v>
      </c>
      <c r="F338" s="121" t="inlineStr">
        <is>
          <t>RENDU</t>
        </is>
      </c>
      <c r="G338" s="121" t="n">
        <v>23047</v>
      </c>
      <c r="H338" s="20" t="inlineStr">
        <is>
          <t>FY 735 WZ</t>
        </is>
      </c>
      <c r="I338" s="102" t="inlineStr">
        <is>
          <t>2446-1</t>
        </is>
      </c>
      <c r="J338" s="212" t="inlineStr">
        <is>
          <t>2022101542</t>
        </is>
      </c>
      <c r="K338" s="100" t="n">
        <v>27.68</v>
      </c>
      <c r="L338" s="135" t="n">
        <v>0.22</v>
      </c>
      <c r="M338" s="20" t="inlineStr">
        <is>
          <t xml:space="preserve"> -</t>
        </is>
      </c>
      <c r="N338" s="121" t="inlineStr">
        <is>
          <t>S3</t>
        </is>
      </c>
      <c r="O338" s="23" t="n">
        <v>654</v>
      </c>
      <c r="P338" s="20" t="n">
        <v>0</v>
      </c>
      <c r="Q338" s="23">
        <f>O338</f>
        <v/>
      </c>
      <c r="R338" s="23">
        <f>Q338*L338</f>
        <v/>
      </c>
      <c r="S338" s="101" t="n">
        <v>143.88</v>
      </c>
      <c r="T338" s="23">
        <f>IF(S338=0,R338,R338-S338)</f>
        <v/>
      </c>
      <c r="U338" s="20" t="inlineStr">
        <is>
          <t>484456 - 22/03/2023</t>
        </is>
      </c>
      <c r="V338" s="106" t="inlineStr">
        <is>
          <t>LCR 15 jours nets date de livraison</t>
        </is>
      </c>
      <c r="W338" s="107" t="inlineStr">
        <is>
          <t>CERETRANS</t>
        </is>
      </c>
      <c r="X338" s="25" t="n">
        <v>0</v>
      </c>
      <c r="Y338" s="26" t="n">
        <v>0</v>
      </c>
      <c r="Z338" s="25">
        <f>X338*L338</f>
        <v/>
      </c>
      <c r="AA338" s="27" t="n">
        <v>0</v>
      </c>
      <c r="AB338" s="27">
        <f>AA338-Z338</f>
        <v/>
      </c>
      <c r="AC338" s="28" t="n"/>
    </row>
    <row r="339" hidden="1" ht="15" customFormat="1" customHeight="1" s="29">
      <c r="A339" s="208" t="n">
        <v>45006</v>
      </c>
      <c r="B339" s="209" t="inlineStr">
        <is>
          <t xml:space="preserve">LIMAGRAIN </t>
        </is>
      </c>
      <c r="C339" s="20" t="inlineStr">
        <is>
          <t>2BS050005</t>
        </is>
      </c>
      <c r="D339" s="109" t="inlineStr">
        <is>
          <t>DURABLE</t>
        </is>
      </c>
      <c r="E339" s="121" t="n">
        <v>2022</v>
      </c>
      <c r="F339" s="121" t="inlineStr">
        <is>
          <t>DEPART ENNEZAT</t>
        </is>
      </c>
      <c r="G339" s="121" t="n">
        <v>23048</v>
      </c>
      <c r="H339" s="20" t="inlineStr">
        <is>
          <t>ED 166 WD</t>
        </is>
      </c>
      <c r="I339" s="102" t="inlineStr">
        <is>
          <t>163574</t>
        </is>
      </c>
      <c r="J339" s="212" t="inlineStr">
        <is>
          <t>121390/122279</t>
        </is>
      </c>
      <c r="K339" s="100" t="n">
        <v>29.12</v>
      </c>
      <c r="L339" s="135" t="n">
        <v>29.12</v>
      </c>
      <c r="M339" s="20" t="n">
        <v>5.8</v>
      </c>
      <c r="N339" s="121" t="inlineStr">
        <is>
          <t>S3</t>
        </is>
      </c>
      <c r="O339" s="23" t="n">
        <v>573</v>
      </c>
      <c r="P339" s="20" t="n">
        <v>0</v>
      </c>
      <c r="Q339" s="23">
        <f>O339+P339</f>
        <v/>
      </c>
      <c r="R339" s="23">
        <f>K339*O339+P339</f>
        <v/>
      </c>
      <c r="S339" s="101" t="n">
        <v>16685.76</v>
      </c>
      <c r="T339" s="23">
        <f>IF(S339=0,R339,R339-S339)</f>
        <v/>
      </c>
      <c r="U339" s="22" t="inlineStr">
        <is>
          <t>91526 - 23/03/2023</t>
        </is>
      </c>
      <c r="V339" s="106" t="inlineStr">
        <is>
          <t xml:space="preserve">VIREMENT 30 JOURS </t>
        </is>
      </c>
      <c r="W339" s="107" t="inlineStr">
        <is>
          <t>BRULAS</t>
        </is>
      </c>
      <c r="X339" s="25" t="n">
        <v>14.5</v>
      </c>
      <c r="Y339" s="26" t="n">
        <v>0</v>
      </c>
      <c r="Z339" s="25">
        <f>L339*X339</f>
        <v/>
      </c>
      <c r="AA339" s="27" t="n">
        <v>0</v>
      </c>
      <c r="AB339" s="27">
        <f>AA339-Z339</f>
        <v/>
      </c>
      <c r="AC339" s="28" t="n"/>
    </row>
    <row r="340" hidden="1" ht="15" customFormat="1" customHeight="1" s="29">
      <c r="A340" s="104" t="n">
        <v>45006</v>
      </c>
      <c r="B340" s="105" t="inlineStr">
        <is>
          <t xml:space="preserve">CEREVIA / OXYANE </t>
        </is>
      </c>
      <c r="C340" s="20" t="inlineStr">
        <is>
          <t>2BS030535</t>
        </is>
      </c>
      <c r="D340" s="108" t="inlineStr">
        <is>
          <t>NON DURABLE</t>
        </is>
      </c>
      <c r="E340" s="121" t="n">
        <v>2022</v>
      </c>
      <c r="F340" s="121" t="inlineStr">
        <is>
          <t>RENDU</t>
        </is>
      </c>
      <c r="G340" s="121" t="n">
        <v>23051</v>
      </c>
      <c r="H340" s="20" t="inlineStr">
        <is>
          <t>EY 537 GN</t>
        </is>
      </c>
      <c r="I340" s="102" t="inlineStr">
        <is>
          <t>EXP-76-3431</t>
        </is>
      </c>
      <c r="J340" s="212" t="inlineStr">
        <is>
          <t>2022101542</t>
        </is>
      </c>
      <c r="K340" s="100" t="n">
        <v>29.76</v>
      </c>
      <c r="L340" s="135" t="n">
        <v>29.7</v>
      </c>
      <c r="M340" s="20" t="n">
        <v>7</v>
      </c>
      <c r="N340" s="121" t="inlineStr">
        <is>
          <t>S3</t>
        </is>
      </c>
      <c r="O340" s="23" t="n">
        <v>654</v>
      </c>
      <c r="P340" s="20" t="n">
        <v>0</v>
      </c>
      <c r="Q340" s="23">
        <f>O340</f>
        <v/>
      </c>
      <c r="R340" s="23">
        <f>Q340*L340</f>
        <v/>
      </c>
      <c r="S340" s="101" t="n">
        <v>19423.8</v>
      </c>
      <c r="T340" s="23">
        <f>IF(S340=0,R340,R340-S340)</f>
        <v/>
      </c>
      <c r="U340" s="20" t="inlineStr">
        <is>
          <t>484594 - 24/03/2023</t>
        </is>
      </c>
      <c r="V340" s="106" t="inlineStr">
        <is>
          <t>LCR 15 jours nets date de livraison</t>
        </is>
      </c>
      <c r="W340" s="107" t="inlineStr">
        <is>
          <t>AJR TRANSPORT</t>
        </is>
      </c>
      <c r="X340" s="25" t="n">
        <v>0</v>
      </c>
      <c r="Y340" s="26" t="n">
        <v>0</v>
      </c>
      <c r="Z340" s="25">
        <f>X340*L340</f>
        <v/>
      </c>
      <c r="AA340" s="27" t="n">
        <v>0</v>
      </c>
      <c r="AB340" s="27">
        <f>AA340-Z340</f>
        <v/>
      </c>
      <c r="AC340" s="28" t="n"/>
    </row>
    <row r="341" hidden="1" ht="15" customFormat="1" customHeight="1" s="29">
      <c r="A341" s="208" t="n">
        <v>45006</v>
      </c>
      <c r="B341" s="209" t="inlineStr">
        <is>
          <t xml:space="preserve">DROMOISE </t>
        </is>
      </c>
      <c r="C341" s="20" t="inlineStr">
        <is>
          <t>2BS050017</t>
        </is>
      </c>
      <c r="D341" s="109" t="inlineStr">
        <is>
          <t>DURABLE</t>
        </is>
      </c>
      <c r="E341" s="121" t="n">
        <v>2022</v>
      </c>
      <c r="F341" s="121" t="inlineStr">
        <is>
          <t xml:space="preserve">RENDU </t>
        </is>
      </c>
      <c r="G341" s="121" t="n">
        <v>23053</v>
      </c>
      <c r="H341" s="20" t="inlineStr">
        <is>
          <t>GA 202 WK</t>
        </is>
      </c>
      <c r="I341" s="102" t="inlineStr">
        <is>
          <t>2 303 000408</t>
        </is>
      </c>
      <c r="J341" s="212" t="inlineStr">
        <is>
          <t>120754</t>
        </is>
      </c>
      <c r="K341" s="100" t="n">
        <v>31.06</v>
      </c>
      <c r="L341" s="135" t="n">
        <v>31.08</v>
      </c>
      <c r="M341" s="20" t="n">
        <v>5.6</v>
      </c>
      <c r="N341" s="121" t="inlineStr">
        <is>
          <t>S3</t>
        </is>
      </c>
      <c r="O341" s="23" t="n">
        <v>605</v>
      </c>
      <c r="P341" s="20" t="n">
        <v>0</v>
      </c>
      <c r="Q341" s="23">
        <f>O341+P341</f>
        <v/>
      </c>
      <c r="R341" s="23">
        <f>Q341*L341</f>
        <v/>
      </c>
      <c r="S341" s="101" t="n">
        <v>18803.4</v>
      </c>
      <c r="T341" s="23">
        <f>IF(S341=0,R341,R341-S341)</f>
        <v/>
      </c>
      <c r="U341" s="20" t="inlineStr">
        <is>
          <t>2302000234 - 23/03/2023</t>
        </is>
      </c>
      <c r="V341" s="106" t="inlineStr">
        <is>
          <t>LCR 30 jours nets date de livraison</t>
        </is>
      </c>
      <c r="W341" s="107" t="inlineStr">
        <is>
          <t>DROMOISE</t>
        </is>
      </c>
      <c r="X341" s="25" t="n">
        <v>0</v>
      </c>
      <c r="Y341" s="26" t="n">
        <v>0</v>
      </c>
      <c r="Z341" s="25" t="n">
        <v>0</v>
      </c>
      <c r="AA341" s="27" t="n">
        <v>0</v>
      </c>
      <c r="AB341" s="27">
        <f>AA341-Z341</f>
        <v/>
      </c>
      <c r="AC341" s="28" t="n"/>
    </row>
    <row r="342" hidden="1" ht="15" customFormat="1" customHeight="1" s="29">
      <c r="A342" s="104" t="n">
        <v>45006</v>
      </c>
      <c r="B342" s="105" t="inlineStr">
        <is>
          <t xml:space="preserve">CEREVIA / OXYANE </t>
        </is>
      </c>
      <c r="C342" s="20" t="inlineStr">
        <is>
          <t>2BS030535</t>
        </is>
      </c>
      <c r="D342" s="108" t="inlineStr">
        <is>
          <t>NON DURABLE</t>
        </is>
      </c>
      <c r="E342" s="121" t="n">
        <v>2022</v>
      </c>
      <c r="F342" s="121" t="inlineStr">
        <is>
          <t>RENDU</t>
        </is>
      </c>
      <c r="G342" s="121" t="n">
        <v>23054</v>
      </c>
      <c r="H342" s="20" t="inlineStr">
        <is>
          <t>FY 735 WZ</t>
        </is>
      </c>
      <c r="I342" s="102" t="inlineStr">
        <is>
          <t>EXP-76-34331</t>
        </is>
      </c>
      <c r="J342" s="212" t="inlineStr">
        <is>
          <t>2022101542</t>
        </is>
      </c>
      <c r="K342" s="100" t="n">
        <v>28.27</v>
      </c>
      <c r="L342" s="135" t="n">
        <v>27.26</v>
      </c>
      <c r="M342" s="20" t="n">
        <v>6.9</v>
      </c>
      <c r="N342" s="121" t="inlineStr">
        <is>
          <t>S3</t>
        </is>
      </c>
      <c r="O342" s="23" t="n">
        <v>654</v>
      </c>
      <c r="P342" s="20" t="n">
        <v>0</v>
      </c>
      <c r="Q342" s="23">
        <f>O342</f>
        <v/>
      </c>
      <c r="R342" s="23">
        <f>Q342*L342</f>
        <v/>
      </c>
      <c r="S342" s="101" t="n">
        <v>17828.04</v>
      </c>
      <c r="T342" s="23">
        <f>IF(S342=0,R342,R342-S342)</f>
        <v/>
      </c>
      <c r="U342" s="20" t="inlineStr">
        <is>
          <t>484594 - 24/03/2023</t>
        </is>
      </c>
      <c r="V342" s="106" t="inlineStr">
        <is>
          <t>LCR 15 jours nets date de livraison</t>
        </is>
      </c>
      <c r="W342" s="107" t="inlineStr">
        <is>
          <t>CERETRANS</t>
        </is>
      </c>
      <c r="X342" s="25" t="n">
        <v>0</v>
      </c>
      <c r="Y342" s="26" t="n">
        <v>0</v>
      </c>
      <c r="Z342" s="25">
        <f>X342*L342</f>
        <v/>
      </c>
      <c r="AA342" s="27" t="n">
        <v>0</v>
      </c>
      <c r="AB342" s="27">
        <f>AA342-Z342</f>
        <v/>
      </c>
      <c r="AC342" s="28" t="n"/>
    </row>
    <row r="343" hidden="1" ht="15" customFormat="1" customHeight="1" s="29">
      <c r="A343" s="104" t="n">
        <v>45006</v>
      </c>
      <c r="B343" s="105" t="inlineStr">
        <is>
          <t xml:space="preserve">CEREVIA / OXYANE </t>
        </is>
      </c>
      <c r="C343" s="20" t="inlineStr">
        <is>
          <t>2BS030535</t>
        </is>
      </c>
      <c r="D343" s="108" t="inlineStr">
        <is>
          <t>NON DURABLE</t>
        </is>
      </c>
      <c r="E343" s="121" t="n">
        <v>2022</v>
      </c>
      <c r="F343" s="121" t="inlineStr">
        <is>
          <t>RENDU</t>
        </is>
      </c>
      <c r="G343" s="121" t="n">
        <v>23058</v>
      </c>
      <c r="H343" s="20" t="inlineStr">
        <is>
          <t>FY 735 WZ</t>
        </is>
      </c>
      <c r="I343" s="102" t="inlineStr">
        <is>
          <t>EXP-76-34336</t>
        </is>
      </c>
      <c r="J343" s="212" t="inlineStr">
        <is>
          <t>2022101542</t>
        </is>
      </c>
      <c r="K343" s="100" t="n">
        <v>28.3</v>
      </c>
      <c r="L343" s="135" t="n">
        <v>28.24</v>
      </c>
      <c r="M343" s="20" t="n">
        <v>6.9</v>
      </c>
      <c r="N343" s="121" t="inlineStr">
        <is>
          <t>S3</t>
        </is>
      </c>
      <c r="O343" s="23" t="n">
        <v>654</v>
      </c>
      <c r="P343" s="20" t="n">
        <v>0</v>
      </c>
      <c r="Q343" s="23">
        <f>O343</f>
        <v/>
      </c>
      <c r="R343" s="23">
        <f>Q343*L343</f>
        <v/>
      </c>
      <c r="S343" s="101" t="n">
        <v>18468.96</v>
      </c>
      <c r="T343" s="23">
        <f>IF(S343=0,R343,R343-S343)</f>
        <v/>
      </c>
      <c r="U343" s="20" t="inlineStr">
        <is>
          <t>484594 - 24/03/2023</t>
        </is>
      </c>
      <c r="V343" s="106" t="inlineStr">
        <is>
          <t>LCR 15 jours nets date de livraison</t>
        </is>
      </c>
      <c r="W343" s="107" t="inlineStr">
        <is>
          <t>CERETRANS</t>
        </is>
      </c>
      <c r="X343" s="25" t="n">
        <v>0</v>
      </c>
      <c r="Y343" s="26" t="n">
        <v>0</v>
      </c>
      <c r="Z343" s="25">
        <f>X343*L343</f>
        <v/>
      </c>
      <c r="AA343" s="27" t="n">
        <v>0</v>
      </c>
      <c r="AB343" s="27">
        <f>AA343-Z343</f>
        <v/>
      </c>
      <c r="AC343" s="28" t="n"/>
    </row>
    <row r="344" hidden="1" ht="15" customFormat="1" customHeight="1" s="29">
      <c r="A344" s="104" t="n">
        <v>45006</v>
      </c>
      <c r="B344" s="105" t="inlineStr">
        <is>
          <t xml:space="preserve">DROMOISE </t>
        </is>
      </c>
      <c r="C344" s="20" t="inlineStr">
        <is>
          <t>2BS050017</t>
        </is>
      </c>
      <c r="D344" s="108" t="inlineStr">
        <is>
          <t>NON DURABLE</t>
        </is>
      </c>
      <c r="E344" s="121" t="n">
        <v>2022</v>
      </c>
      <c r="F344" s="121" t="inlineStr">
        <is>
          <t xml:space="preserve">RENDU </t>
        </is>
      </c>
      <c r="G344" s="121" t="n">
        <v>23055</v>
      </c>
      <c r="H344" s="20" t="inlineStr">
        <is>
          <t>GA 202 WK</t>
        </is>
      </c>
      <c r="I344" s="102" t="inlineStr">
        <is>
          <t>2 303 000416</t>
        </is>
      </c>
      <c r="J344" s="212" t="inlineStr">
        <is>
          <t>121244</t>
        </is>
      </c>
      <c r="K344" s="100" t="n">
        <v>30.18</v>
      </c>
      <c r="L344" s="135" t="n">
        <v>30.18</v>
      </c>
      <c r="M344" s="20" t="n">
        <v>7</v>
      </c>
      <c r="N344" s="121" t="inlineStr">
        <is>
          <t>S3</t>
        </is>
      </c>
      <c r="O344" s="23" t="n">
        <v>540</v>
      </c>
      <c r="P344" s="20" t="n">
        <v>0</v>
      </c>
      <c r="Q344" s="23">
        <f>O344+P344</f>
        <v/>
      </c>
      <c r="R344" s="23">
        <f>Q344*L344</f>
        <v/>
      </c>
      <c r="S344" s="101" t="n">
        <v>16297.2</v>
      </c>
      <c r="T344" s="23">
        <f>IF(S344=0,R344,R344-S344)</f>
        <v/>
      </c>
      <c r="U344" s="20" t="inlineStr">
        <is>
          <t>2303000235 - 23/03/2023</t>
        </is>
      </c>
      <c r="V344" s="106" t="inlineStr">
        <is>
          <t>LCR 30 jours nets date de livraison</t>
        </is>
      </c>
      <c r="W344" s="107" t="inlineStr">
        <is>
          <t>DROMOISE</t>
        </is>
      </c>
      <c r="X344" s="25" t="n">
        <v>0</v>
      </c>
      <c r="Y344" s="26" t="n">
        <v>0</v>
      </c>
      <c r="Z344" s="25" t="n">
        <v>0</v>
      </c>
      <c r="AA344" s="27" t="n">
        <v>0</v>
      </c>
      <c r="AB344" s="27">
        <f>AA344-Z344</f>
        <v/>
      </c>
      <c r="AC344" s="28" t="n"/>
    </row>
    <row r="345" hidden="1" ht="15" customFormat="1" customHeight="1" s="29">
      <c r="A345" s="104" t="n">
        <v>45007</v>
      </c>
      <c r="B345" s="105" t="inlineStr">
        <is>
          <t>DESCREAUX</t>
        </is>
      </c>
      <c r="C345" s="20" t="inlineStr">
        <is>
          <t>SANS</t>
        </is>
      </c>
      <c r="D345" s="108" t="inlineStr">
        <is>
          <t>NON DURABLE</t>
        </is>
      </c>
      <c r="E345" s="121" t="n">
        <v>2022</v>
      </c>
      <c r="F345" s="121" t="inlineStr">
        <is>
          <t>RENDU</t>
        </is>
      </c>
      <c r="G345" s="121" t="n">
        <v>23062</v>
      </c>
      <c r="H345" s="20" t="inlineStr">
        <is>
          <t>FX 641 WK</t>
        </is>
      </c>
      <c r="I345" s="102" t="inlineStr">
        <is>
          <t>BLC01005699</t>
        </is>
      </c>
      <c r="J345" s="212" t="inlineStr">
        <is>
          <t>220905A</t>
        </is>
      </c>
      <c r="K345" s="100" t="n">
        <v>27.1</v>
      </c>
      <c r="L345" s="135" t="n">
        <v>27.06</v>
      </c>
      <c r="M345" s="20" t="n">
        <v>6.6</v>
      </c>
      <c r="N345" s="121" t="inlineStr">
        <is>
          <t>S3</t>
        </is>
      </c>
      <c r="O345" s="23" t="n">
        <v>660</v>
      </c>
      <c r="P345" s="20" t="n">
        <v>0</v>
      </c>
      <c r="Q345" s="23">
        <f>O345+P345</f>
        <v/>
      </c>
      <c r="R345" s="23">
        <f>K345*O345+P345</f>
        <v/>
      </c>
      <c r="S345" s="101" t="n">
        <v>0</v>
      </c>
      <c r="T345" s="23">
        <f>IF(S345=0,R345,R345-S345)</f>
        <v/>
      </c>
      <c r="U345" s="20" t="n"/>
      <c r="V345" s="106" t="inlineStr">
        <is>
          <t xml:space="preserve">VIREMENT 30 JOURS </t>
        </is>
      </c>
      <c r="W345" s="107" t="inlineStr">
        <is>
          <t>VTB</t>
        </is>
      </c>
      <c r="X345" s="25" t="n">
        <v>0</v>
      </c>
      <c r="Y345" s="26" t="n">
        <v>0</v>
      </c>
      <c r="Z345" s="25">
        <f>L345*X345</f>
        <v/>
      </c>
      <c r="AA345" s="27" t="n">
        <v>0</v>
      </c>
      <c r="AB345" s="27">
        <f>AA345-Z345</f>
        <v/>
      </c>
      <c r="AC345" s="28" t="n"/>
    </row>
    <row r="346" hidden="1" ht="15" customFormat="1" customHeight="1" s="29">
      <c r="A346" s="104" t="n">
        <v>45007</v>
      </c>
      <c r="B346" s="105" t="inlineStr">
        <is>
          <t xml:space="preserve">CEREVIA / OXYANE </t>
        </is>
      </c>
      <c r="C346" s="20" t="inlineStr">
        <is>
          <t>2BS030535</t>
        </is>
      </c>
      <c r="D346" s="108" t="inlineStr">
        <is>
          <t>NON DURABLE</t>
        </is>
      </c>
      <c r="E346" s="121" t="n">
        <v>2022</v>
      </c>
      <c r="F346" s="121" t="inlineStr">
        <is>
          <t>RENDU</t>
        </is>
      </c>
      <c r="G346" s="121" t="n">
        <v>23065</v>
      </c>
      <c r="H346" s="20" t="inlineStr">
        <is>
          <t>DS 846 MV</t>
        </is>
      </c>
      <c r="I346" s="102" t="inlineStr">
        <is>
          <t>EXP-76-3440</t>
        </is>
      </c>
      <c r="J346" s="212" t="inlineStr">
        <is>
          <t>2022101542</t>
        </is>
      </c>
      <c r="K346" s="100" t="n">
        <v>29.9</v>
      </c>
      <c r="L346" s="135" t="n">
        <v>29.84</v>
      </c>
      <c r="M346" s="20" t="n">
        <v>6.8</v>
      </c>
      <c r="N346" s="121" t="inlineStr">
        <is>
          <t>S3</t>
        </is>
      </c>
      <c r="O346" s="23" t="n">
        <v>654</v>
      </c>
      <c r="P346" s="20" t="n">
        <v>0</v>
      </c>
      <c r="Q346" s="23">
        <f>O346</f>
        <v/>
      </c>
      <c r="R346" s="23">
        <f>Q346*L346</f>
        <v/>
      </c>
      <c r="S346" s="101" t="n">
        <v>19515.36</v>
      </c>
      <c r="T346" s="23">
        <f>IF(S346=0,R346,R346-S346)</f>
        <v/>
      </c>
      <c r="U346" s="20" t="inlineStr">
        <is>
          <t>484646 - 27/03/2023</t>
        </is>
      </c>
      <c r="V346" s="106" t="inlineStr">
        <is>
          <t>LCR 15 jours nets date de livraison</t>
        </is>
      </c>
      <c r="W346" s="107" t="inlineStr">
        <is>
          <t>TRAS</t>
        </is>
      </c>
      <c r="X346" s="25" t="n">
        <v>0</v>
      </c>
      <c r="Y346" s="26" t="n">
        <v>0</v>
      </c>
      <c r="Z346" s="25">
        <f>X346*L346</f>
        <v/>
      </c>
      <c r="AA346" s="27" t="n">
        <v>0</v>
      </c>
      <c r="AB346" s="27">
        <f>AA346-Z346</f>
        <v/>
      </c>
      <c r="AC346" s="28" t="n"/>
    </row>
    <row r="347" hidden="1" ht="15" customFormat="1" customHeight="1" s="29">
      <c r="A347" s="104" t="n">
        <v>45007</v>
      </c>
      <c r="B347" s="105" t="inlineStr">
        <is>
          <t xml:space="preserve">LIMAGRAIN </t>
        </is>
      </c>
      <c r="C347" s="20" t="inlineStr">
        <is>
          <t>2BS050005</t>
        </is>
      </c>
      <c r="D347" s="109" t="inlineStr">
        <is>
          <t>DURABLE</t>
        </is>
      </c>
      <c r="E347" s="121" t="n">
        <v>2022</v>
      </c>
      <c r="F347" s="121" t="inlineStr">
        <is>
          <t>DEPART ENNEZAT</t>
        </is>
      </c>
      <c r="G347" s="121" t="n">
        <v>23068</v>
      </c>
      <c r="H347" s="20" t="inlineStr">
        <is>
          <t>FC 171 TW</t>
        </is>
      </c>
      <c r="I347" s="102" t="inlineStr">
        <is>
          <t>163700</t>
        </is>
      </c>
      <c r="J347" s="212" t="inlineStr">
        <is>
          <t>121390/122279</t>
        </is>
      </c>
      <c r="K347" s="100" t="n">
        <v>30.54</v>
      </c>
      <c r="L347" s="135" t="n">
        <v>30.58</v>
      </c>
      <c r="M347" s="20" t="n">
        <v>6.1</v>
      </c>
      <c r="N347" s="121" t="inlineStr">
        <is>
          <t>S3</t>
        </is>
      </c>
      <c r="O347" s="23" t="n">
        <v>573</v>
      </c>
      <c r="P347" s="20" t="n">
        <v>0</v>
      </c>
      <c r="Q347" s="23">
        <f>O347+P347</f>
        <v/>
      </c>
      <c r="R347" s="23">
        <f>K347*O347+P347</f>
        <v/>
      </c>
      <c r="S347" s="101" t="n">
        <v>17499.42</v>
      </c>
      <c r="T347" s="23">
        <f>IF(S347=0,R347,R347-S347)</f>
        <v/>
      </c>
      <c r="U347" s="22" t="inlineStr">
        <is>
          <t>91622 - 27/03/2023</t>
        </is>
      </c>
      <c r="V347" s="106" t="inlineStr">
        <is>
          <t xml:space="preserve">VIREMENT 30 JOURS </t>
        </is>
      </c>
      <c r="W347" s="107" t="inlineStr">
        <is>
          <t>TCG</t>
        </is>
      </c>
      <c r="X347" s="25" t="n">
        <v>14.5</v>
      </c>
      <c r="Y347" s="26" t="n">
        <v>0</v>
      </c>
      <c r="Z347" s="25">
        <f>L347*X347</f>
        <v/>
      </c>
      <c r="AA347" s="27" t="n">
        <v>0</v>
      </c>
      <c r="AB347" s="27">
        <f>AA347-Z347</f>
        <v/>
      </c>
      <c r="AC347" s="28" t="n"/>
    </row>
    <row r="348" hidden="1" ht="15" customFormat="1" customHeight="1" s="29">
      <c r="A348" s="104" t="n">
        <v>45007</v>
      </c>
      <c r="B348" s="105" t="inlineStr">
        <is>
          <t xml:space="preserve">DROMOISE </t>
        </is>
      </c>
      <c r="C348" s="20" t="inlineStr">
        <is>
          <t>2BS050017</t>
        </is>
      </c>
      <c r="D348" s="108" t="inlineStr">
        <is>
          <t>NON DURABLE</t>
        </is>
      </c>
      <c r="E348" s="121" t="n">
        <v>2022</v>
      </c>
      <c r="F348" s="121" t="inlineStr">
        <is>
          <t xml:space="preserve">RENDU </t>
        </is>
      </c>
      <c r="G348" s="121" t="n">
        <v>23070</v>
      </c>
      <c r="H348" s="20" t="inlineStr">
        <is>
          <t>CW 253 GL</t>
        </is>
      </c>
      <c r="I348" s="102" t="inlineStr">
        <is>
          <t>2 303 000458</t>
        </is>
      </c>
      <c r="J348" s="212" t="inlineStr">
        <is>
          <t>121244</t>
        </is>
      </c>
      <c r="K348" s="100" t="n">
        <v>30.06</v>
      </c>
      <c r="L348" s="135" t="n">
        <v>30.1</v>
      </c>
      <c r="M348" s="20" t="n">
        <v>5.6</v>
      </c>
      <c r="N348" s="121" t="inlineStr">
        <is>
          <t>S1</t>
        </is>
      </c>
      <c r="O348" s="23" t="n">
        <v>540</v>
      </c>
      <c r="P348" s="20" t="n">
        <v>0</v>
      </c>
      <c r="Q348" s="23">
        <f>O348+P348</f>
        <v/>
      </c>
      <c r="R348" s="23">
        <f>Q348*L348</f>
        <v/>
      </c>
      <c r="S348" s="101" t="n">
        <v>16254</v>
      </c>
      <c r="T348" s="23">
        <f>IF(S348=0,R348,R348-S348)</f>
        <v/>
      </c>
      <c r="U348" s="20" t="inlineStr">
        <is>
          <t>2303000236 - 23/03/2023</t>
        </is>
      </c>
      <c r="V348" s="106" t="inlineStr">
        <is>
          <t>LCR 30 jours nets date de livraison</t>
        </is>
      </c>
      <c r="W348" s="107" t="inlineStr">
        <is>
          <t>DROMOISE</t>
        </is>
      </c>
      <c r="X348" s="25" t="n">
        <v>0</v>
      </c>
      <c r="Y348" s="26" t="n">
        <v>0</v>
      </c>
      <c r="Z348" s="25" t="n">
        <v>0</v>
      </c>
      <c r="AA348" s="27" t="n">
        <v>0</v>
      </c>
      <c r="AB348" s="27">
        <f>AA348-Z348</f>
        <v/>
      </c>
      <c r="AC348" s="28" t="n"/>
    </row>
    <row r="349" hidden="1" ht="15" customFormat="1" customHeight="1" s="29">
      <c r="A349" s="104" t="n">
        <v>45008</v>
      </c>
      <c r="B349" s="105" t="inlineStr">
        <is>
          <t xml:space="preserve">SOUCHARD </t>
        </is>
      </c>
      <c r="C349" s="20" t="inlineStr">
        <is>
          <t>2BS050026</t>
        </is>
      </c>
      <c r="D349" s="108" t="inlineStr">
        <is>
          <t>NON DURABLE</t>
        </is>
      </c>
      <c r="E349" s="121" t="n">
        <v>2022</v>
      </c>
      <c r="F349" s="121" t="inlineStr">
        <is>
          <t xml:space="preserve">RENDU </t>
        </is>
      </c>
      <c r="G349" s="121" t="n">
        <v>23072</v>
      </c>
      <c r="H349" s="20" t="inlineStr">
        <is>
          <t>CB 566 DQ</t>
        </is>
      </c>
      <c r="I349" s="102" t="inlineStr">
        <is>
          <t>0777</t>
        </is>
      </c>
      <c r="J349" s="117" t="inlineStr">
        <is>
          <t>2220734</t>
        </is>
      </c>
      <c r="K349" s="100" t="n">
        <v>27.84</v>
      </c>
      <c r="L349" s="135" t="n">
        <v>27.84</v>
      </c>
      <c r="M349" s="20" t="n">
        <v>6.6</v>
      </c>
      <c r="N349" s="121" t="inlineStr">
        <is>
          <t>S1</t>
        </is>
      </c>
      <c r="O349" s="23" t="n">
        <v>707.25</v>
      </c>
      <c r="P349" s="20" t="n">
        <v>0</v>
      </c>
      <c r="Q349" s="23">
        <f>O349+P349</f>
        <v/>
      </c>
      <c r="R349" s="23">
        <f>Q349*L349</f>
        <v/>
      </c>
      <c r="S349" s="101" t="n">
        <v>0</v>
      </c>
      <c r="T349" s="23">
        <f>IF(S349=0,R349,R349-S349)</f>
        <v/>
      </c>
      <c r="U349" s="20" t="inlineStr">
        <is>
          <t>287 - 23/03/2023</t>
        </is>
      </c>
      <c r="V349" s="106" t="inlineStr">
        <is>
          <t>LCR 15 jours nets date de livraison</t>
        </is>
      </c>
      <c r="W349" s="107" t="inlineStr">
        <is>
          <t xml:space="preserve">SOUCHARD </t>
        </is>
      </c>
      <c r="X349" s="25" t="n">
        <v>0</v>
      </c>
      <c r="Y349" s="26" t="n">
        <v>0</v>
      </c>
      <c r="Z349" s="25" t="n">
        <v>0</v>
      </c>
      <c r="AA349" s="27" t="n">
        <v>0</v>
      </c>
      <c r="AB349" s="27">
        <f>Z349-AA349</f>
        <v/>
      </c>
      <c r="AC349" s="28" t="n"/>
    </row>
    <row r="350" hidden="1" ht="15" customFormat="1" customHeight="1" s="29">
      <c r="A350" s="104" t="n">
        <v>45008</v>
      </c>
      <c r="B350" s="105" t="inlineStr">
        <is>
          <t xml:space="preserve">CEREVIA / OXYANE </t>
        </is>
      </c>
      <c r="C350" s="20" t="inlineStr">
        <is>
          <t>2BS030535</t>
        </is>
      </c>
      <c r="D350" s="108" t="inlineStr">
        <is>
          <t>NON DURABLE</t>
        </is>
      </c>
      <c r="E350" s="121" t="n">
        <v>2022</v>
      </c>
      <c r="F350" s="121" t="inlineStr">
        <is>
          <t>RENDU</t>
        </is>
      </c>
      <c r="G350" s="121" t="n">
        <v>23073</v>
      </c>
      <c r="H350" s="20" t="inlineStr">
        <is>
          <t>CK 648 LK</t>
        </is>
      </c>
      <c r="I350" s="102" t="inlineStr">
        <is>
          <t>EXP-76-3448</t>
        </is>
      </c>
      <c r="J350" s="212" t="inlineStr">
        <is>
          <t>2022101542</t>
        </is>
      </c>
      <c r="K350" s="100" t="n">
        <v>28.64</v>
      </c>
      <c r="L350" s="135" t="n">
        <v>28.58</v>
      </c>
      <c r="M350" s="20" t="n">
        <v>6.8</v>
      </c>
      <c r="N350" s="121" t="inlineStr">
        <is>
          <t>S1</t>
        </is>
      </c>
      <c r="O350" s="23" t="n">
        <v>654</v>
      </c>
      <c r="P350" s="20" t="n">
        <v>0</v>
      </c>
      <c r="Q350" s="23">
        <f>O350</f>
        <v/>
      </c>
      <c r="R350" s="23">
        <f>Q350*L350</f>
        <v/>
      </c>
      <c r="S350" s="101" t="n">
        <v>18691.32</v>
      </c>
      <c r="T350" s="23">
        <f>IF(S350=0,R350,R350-S350)</f>
        <v/>
      </c>
      <c r="U350" s="20" t="inlineStr">
        <is>
          <t>484646 - 27/03/2023</t>
        </is>
      </c>
      <c r="V350" s="106" t="inlineStr">
        <is>
          <t>LCR 15 jours nets date de livraison</t>
        </is>
      </c>
      <c r="W350" s="107" t="inlineStr">
        <is>
          <t>CERETRANS</t>
        </is>
      </c>
      <c r="X350" s="25" t="n">
        <v>0</v>
      </c>
      <c r="Y350" s="26" t="n">
        <v>0</v>
      </c>
      <c r="Z350" s="25">
        <f>X350*L350</f>
        <v/>
      </c>
      <c r="AA350" s="27" t="n">
        <v>0</v>
      </c>
      <c r="AB350" s="27">
        <f>AA350-Z350</f>
        <v/>
      </c>
      <c r="AC350" s="28" t="n"/>
    </row>
    <row r="351" hidden="1" ht="15" customFormat="1" customHeight="1" s="29">
      <c r="A351" s="104" t="n">
        <v>45008</v>
      </c>
      <c r="B351" s="105" t="inlineStr">
        <is>
          <t xml:space="preserve">DROMOISE </t>
        </is>
      </c>
      <c r="C351" s="20" t="inlineStr">
        <is>
          <t>2BS050017</t>
        </is>
      </c>
      <c r="D351" s="108" t="inlineStr">
        <is>
          <t>NON DURABLE</t>
        </is>
      </c>
      <c r="E351" s="121" t="n">
        <v>2022</v>
      </c>
      <c r="F351" s="121" t="inlineStr">
        <is>
          <t xml:space="preserve">RENDU </t>
        </is>
      </c>
      <c r="G351" s="121" t="n">
        <v>23078</v>
      </c>
      <c r="H351" s="20" t="inlineStr">
        <is>
          <t>GA 202 WK</t>
        </is>
      </c>
      <c r="I351" s="102" t="inlineStr">
        <is>
          <t>2 303 000486</t>
        </is>
      </c>
      <c r="J351" s="212" t="inlineStr">
        <is>
          <t>121244</t>
        </is>
      </c>
      <c r="K351" s="100" t="n">
        <v>30.24</v>
      </c>
      <c r="L351" s="135" t="n">
        <v>30.3</v>
      </c>
      <c r="M351" s="20" t="n">
        <v>5.6</v>
      </c>
      <c r="N351" s="121" t="n">
        <v>5.4</v>
      </c>
      <c r="O351" s="23" t="n">
        <v>540</v>
      </c>
      <c r="P351" s="20" t="n">
        <v>0</v>
      </c>
      <c r="Q351" s="23">
        <f>O351+P351</f>
        <v/>
      </c>
      <c r="R351" s="23">
        <f>Q351*L351</f>
        <v/>
      </c>
      <c r="S351" s="101" t="n">
        <v>16362</v>
      </c>
      <c r="T351" s="23">
        <f>IF(S351=0,R351,R351-S351)</f>
        <v/>
      </c>
      <c r="U351" s="20" t="inlineStr">
        <is>
          <t>2303000279 - 30/03/2023</t>
        </is>
      </c>
      <c r="V351" s="106" t="inlineStr">
        <is>
          <t>LCR 30 jours nets date de livraison</t>
        </is>
      </c>
      <c r="W351" s="107" t="inlineStr">
        <is>
          <t>DROMOISE</t>
        </is>
      </c>
      <c r="X351" s="25" t="n">
        <v>0</v>
      </c>
      <c r="Y351" s="26" t="n">
        <v>0</v>
      </c>
      <c r="Z351" s="25" t="n">
        <v>0</v>
      </c>
      <c r="AA351" s="27" t="n">
        <v>0</v>
      </c>
      <c r="AB351" s="27">
        <f>AA351-Z351</f>
        <v/>
      </c>
      <c r="AC351" s="28" t="n"/>
    </row>
    <row r="352" hidden="1" ht="15" customFormat="1" customHeight="1" s="29">
      <c r="A352" s="104" t="n">
        <v>45008</v>
      </c>
      <c r="B352" s="105" t="inlineStr">
        <is>
          <t xml:space="preserve">LIMAGRAIN </t>
        </is>
      </c>
      <c r="C352" s="20" t="inlineStr">
        <is>
          <t>2BS050005</t>
        </is>
      </c>
      <c r="D352" s="108" t="inlineStr">
        <is>
          <t>NON DURABLE</t>
        </is>
      </c>
      <c r="E352" s="121" t="n">
        <v>2022</v>
      </c>
      <c r="F352" s="121" t="inlineStr">
        <is>
          <t>DEPART ENNEZAT</t>
        </is>
      </c>
      <c r="G352" s="121" t="n">
        <v>23079</v>
      </c>
      <c r="H352" s="20" t="inlineStr">
        <is>
          <t>FC 171 TW</t>
        </is>
      </c>
      <c r="I352" s="102" t="inlineStr">
        <is>
          <t>163761</t>
        </is>
      </c>
      <c r="J352" s="212" t="inlineStr">
        <is>
          <t>121203/122209</t>
        </is>
      </c>
      <c r="K352" s="297" t="n">
        <v>30.48</v>
      </c>
      <c r="L352" s="135" t="n">
        <v>30.54</v>
      </c>
      <c r="M352" s="20" t="n">
        <v>6</v>
      </c>
      <c r="N352" s="121" t="inlineStr">
        <is>
          <t>S1</t>
        </is>
      </c>
      <c r="O352" s="23" t="n">
        <v>670</v>
      </c>
      <c r="P352" s="20" t="n">
        <v>0</v>
      </c>
      <c r="Q352" s="23">
        <f>O352+P352</f>
        <v/>
      </c>
      <c r="R352" s="23">
        <f>K352*O352+P352</f>
        <v/>
      </c>
      <c r="S352" s="101" t="n">
        <v>20421.6</v>
      </c>
      <c r="T352" s="23">
        <f>IF(S352=0,R352,R352-S352)</f>
        <v/>
      </c>
      <c r="U352" s="22" t="inlineStr">
        <is>
          <t>91623 - 27/03/2023</t>
        </is>
      </c>
      <c r="V352" s="106" t="inlineStr">
        <is>
          <t xml:space="preserve">VIREMENT 30 JOURS </t>
        </is>
      </c>
      <c r="W352" s="107" t="inlineStr">
        <is>
          <t>TCG</t>
        </is>
      </c>
      <c r="X352" s="25" t="n">
        <v>14.5</v>
      </c>
      <c r="Y352" s="26" t="n">
        <v>0</v>
      </c>
      <c r="Z352" s="25">
        <f>L352*X352</f>
        <v/>
      </c>
      <c r="AA352" s="27" t="n">
        <v>0</v>
      </c>
      <c r="AB352" s="27">
        <f>AA352-Z352</f>
        <v/>
      </c>
      <c r="AC352" s="28" t="n"/>
    </row>
    <row r="353" hidden="1" ht="15" customFormat="1" customHeight="1" s="29">
      <c r="A353" s="104" t="n">
        <v>45008</v>
      </c>
      <c r="B353" s="105" t="inlineStr">
        <is>
          <t xml:space="preserve">CEREVIA / OXYANE </t>
        </is>
      </c>
      <c r="C353" s="20" t="inlineStr">
        <is>
          <t>2BS030535</t>
        </is>
      </c>
      <c r="D353" s="108" t="inlineStr">
        <is>
          <t>NON DURABLE</t>
        </is>
      </c>
      <c r="E353" s="121" t="n">
        <v>2022</v>
      </c>
      <c r="F353" s="121" t="inlineStr">
        <is>
          <t>RENDU</t>
        </is>
      </c>
      <c r="G353" s="121" t="n">
        <v>23083</v>
      </c>
      <c r="H353" s="20" t="inlineStr">
        <is>
          <t>EY 449 DJ</t>
        </is>
      </c>
      <c r="I353" s="102" t="inlineStr">
        <is>
          <t>EXP-76-3449</t>
        </is>
      </c>
      <c r="J353" s="212" t="inlineStr">
        <is>
          <t>2022101542</t>
        </is>
      </c>
      <c r="K353" s="100" t="n">
        <v>28.5</v>
      </c>
      <c r="L353" s="135" t="n">
        <v>28.48</v>
      </c>
      <c r="M353" s="20" t="n">
        <v>6.5</v>
      </c>
      <c r="N353" s="121" t="inlineStr">
        <is>
          <t>S1</t>
        </is>
      </c>
      <c r="O353" s="23" t="n">
        <v>654</v>
      </c>
      <c r="P353" s="20" t="n">
        <v>0</v>
      </c>
      <c r="Q353" s="23">
        <f>O353</f>
        <v/>
      </c>
      <c r="R353" s="23">
        <f>Q353*L353</f>
        <v/>
      </c>
      <c r="S353" s="101" t="n">
        <v>18625.92</v>
      </c>
      <c r="T353" s="23">
        <f>IF(S353=0,R353,R353-S353)</f>
        <v/>
      </c>
      <c r="U353" s="20" t="inlineStr">
        <is>
          <t>484684 - 28/03/2023</t>
        </is>
      </c>
      <c r="V353" s="106" t="inlineStr">
        <is>
          <t>LCR 15 jours nets date de livraison</t>
        </is>
      </c>
      <c r="W353" s="107" t="inlineStr">
        <is>
          <t>AJR TRANSPORT</t>
        </is>
      </c>
      <c r="X353" s="25" t="n">
        <v>0</v>
      </c>
      <c r="Y353" s="26" t="n">
        <v>0</v>
      </c>
      <c r="Z353" s="25">
        <f>X353*L353</f>
        <v/>
      </c>
      <c r="AA353" s="27" t="n">
        <v>0</v>
      </c>
      <c r="AB353" s="27">
        <f>AA353-Z353</f>
        <v/>
      </c>
      <c r="AC353" s="28" t="n"/>
    </row>
    <row r="354" hidden="1" ht="15" customFormat="1" customHeight="1" s="29">
      <c r="A354" s="104" t="n">
        <v>45009</v>
      </c>
      <c r="B354" s="105" t="inlineStr">
        <is>
          <t xml:space="preserve">LIMAGRAIN </t>
        </is>
      </c>
      <c r="C354" s="20" t="inlineStr">
        <is>
          <t>2BS050005</t>
        </is>
      </c>
      <c r="D354" s="109" t="inlineStr">
        <is>
          <t>DURABLE</t>
        </is>
      </c>
      <c r="E354" s="121" t="n">
        <v>2022</v>
      </c>
      <c r="F354" s="121" t="inlineStr">
        <is>
          <t>DEPART ENNEZAT</t>
        </is>
      </c>
      <c r="G354" s="121" t="n">
        <v>23085</v>
      </c>
      <c r="H354" s="20" t="inlineStr">
        <is>
          <t>EG 031 RN</t>
        </is>
      </c>
      <c r="I354" s="102" t="inlineStr">
        <is>
          <t>163754</t>
        </is>
      </c>
      <c r="J354" s="212" t="inlineStr">
        <is>
          <t>121260/122214</t>
        </is>
      </c>
      <c r="K354" s="100" t="n">
        <v>28.7</v>
      </c>
      <c r="L354" s="135" t="n">
        <v>28.7</v>
      </c>
      <c r="M354" s="20" t="n">
        <v>6.1</v>
      </c>
      <c r="N354" s="121" t="inlineStr">
        <is>
          <t>S2</t>
        </is>
      </c>
      <c r="O354" s="23" t="n">
        <v>613</v>
      </c>
      <c r="P354" s="20" t="n">
        <v>0</v>
      </c>
      <c r="Q354" s="23">
        <f>O354+P354</f>
        <v/>
      </c>
      <c r="R354" s="23">
        <f>K354*O354+P354</f>
        <v/>
      </c>
      <c r="S354" s="101" t="n">
        <v>17593.1</v>
      </c>
      <c r="T354" s="23">
        <f>IF(S354=0,R354,R354-S354)</f>
        <v/>
      </c>
      <c r="U354" s="22" t="inlineStr">
        <is>
          <t>91624 - 27/03/2023</t>
        </is>
      </c>
      <c r="V354" s="106" t="inlineStr">
        <is>
          <t xml:space="preserve">VIREMENT 30 JOURS </t>
        </is>
      </c>
      <c r="W354" s="107" t="inlineStr">
        <is>
          <t>BRULAS</t>
        </is>
      </c>
      <c r="X354" s="25" t="n">
        <v>18.5</v>
      </c>
      <c r="Y354" s="26" t="n">
        <v>0</v>
      </c>
      <c r="Z354" s="25">
        <f>L354*X354</f>
        <v/>
      </c>
      <c r="AA354" s="27" t="n">
        <v>0</v>
      </c>
      <c r="AB354" s="27">
        <f>AA354-Z354</f>
        <v/>
      </c>
      <c r="AC354" s="28" t="n"/>
    </row>
    <row r="355" ht="15" customFormat="1" customHeight="1" s="220">
      <c r="A355" s="104" t="n">
        <v>45009</v>
      </c>
      <c r="B355" s="209" t="inlineStr">
        <is>
          <t xml:space="preserve">BERNARD </t>
        </is>
      </c>
      <c r="C355" s="22" t="inlineStr">
        <is>
          <t>2BS020148</t>
        </is>
      </c>
      <c r="D355" s="234" t="inlineStr">
        <is>
          <t>NON DURABLE</t>
        </is>
      </c>
      <c r="E355" s="147" t="n">
        <v>2022</v>
      </c>
      <c r="F355" s="147" t="inlineStr">
        <is>
          <t xml:space="preserve">RENDU </t>
        </is>
      </c>
      <c r="G355" s="147" t="n">
        <v>23088</v>
      </c>
      <c r="H355" s="22" t="inlineStr">
        <is>
          <t>FA 307 FH</t>
        </is>
      </c>
      <c r="I355" s="211" t="inlineStr">
        <is>
          <t>EXP-14-7281</t>
        </is>
      </c>
      <c r="J355" s="212" t="inlineStr">
        <is>
          <t>121008-1</t>
        </is>
      </c>
      <c r="K355" s="295" t="n">
        <v>28.72</v>
      </c>
      <c r="L355" s="214" t="n">
        <v>28.66</v>
      </c>
      <c r="M355" s="22" t="n">
        <v>6.1</v>
      </c>
      <c r="N355" s="147" t="inlineStr">
        <is>
          <t>S2</t>
        </is>
      </c>
      <c r="O355" s="21" t="n">
        <v>653</v>
      </c>
      <c r="P355" s="22" t="n">
        <v>0</v>
      </c>
      <c r="Q355" s="21">
        <f>O355+P355</f>
        <v/>
      </c>
      <c r="R355" s="21">
        <f>Q355*L355</f>
        <v/>
      </c>
      <c r="S355" s="215" t="n">
        <v>18714.98</v>
      </c>
      <c r="T355" s="21">
        <f>IF(S355=0,R355,R355-S355)</f>
        <v/>
      </c>
      <c r="U355" s="20" t="inlineStr">
        <is>
          <t>FVV01260824  - 24/03/2023</t>
        </is>
      </c>
      <c r="V355" s="216" t="inlineStr">
        <is>
          <t xml:space="preserve">VIREMENT 30 JOURS </t>
        </is>
      </c>
      <c r="W355" s="217" t="inlineStr">
        <is>
          <t>RLC TRANSPORTS</t>
        </is>
      </c>
      <c r="X355" s="218" t="n">
        <v>0</v>
      </c>
      <c r="Y355" s="219" t="n">
        <v>0</v>
      </c>
      <c r="Z355" s="218" t="n">
        <v>0</v>
      </c>
      <c r="AA355" s="114" t="n">
        <v>0</v>
      </c>
      <c r="AB355" s="114">
        <f>Z355-AA355</f>
        <v/>
      </c>
      <c r="AC355" s="9" t="n"/>
    </row>
    <row r="356" hidden="1" ht="15" customFormat="1" customHeight="1" s="29">
      <c r="A356" s="104" t="n">
        <v>45009</v>
      </c>
      <c r="B356" s="105" t="inlineStr">
        <is>
          <t>DESCREAUX</t>
        </is>
      </c>
      <c r="C356" s="20" t="inlineStr">
        <is>
          <t>SANS</t>
        </is>
      </c>
      <c r="D356" s="108" t="inlineStr">
        <is>
          <t>NON DURABLE</t>
        </is>
      </c>
      <c r="E356" s="121" t="n">
        <v>2022</v>
      </c>
      <c r="F356" s="121" t="inlineStr">
        <is>
          <t>RENDU</t>
        </is>
      </c>
      <c r="G356" s="121" t="n">
        <v>23089</v>
      </c>
      <c r="H356" s="20" t="inlineStr">
        <is>
          <t>BQ 053 PL</t>
        </is>
      </c>
      <c r="I356" s="102" t="inlineStr">
        <is>
          <t>BLC01005703</t>
        </is>
      </c>
      <c r="J356" s="212" t="inlineStr">
        <is>
          <t>220905A</t>
        </is>
      </c>
      <c r="K356" s="100" t="n">
        <v>28.08</v>
      </c>
      <c r="L356" s="135" t="n">
        <v>28.08</v>
      </c>
      <c r="M356" s="20" t="n">
        <v>6.8</v>
      </c>
      <c r="N356" s="121" t="inlineStr">
        <is>
          <t>S2</t>
        </is>
      </c>
      <c r="O356" s="23" t="n">
        <v>660</v>
      </c>
      <c r="P356" s="20" t="n">
        <v>0</v>
      </c>
      <c r="Q356" s="23">
        <f>O356+P356</f>
        <v/>
      </c>
      <c r="R356" s="23">
        <f>K356*O356+P356</f>
        <v/>
      </c>
      <c r="S356" s="101" t="n">
        <v>0</v>
      </c>
      <c r="T356" s="23">
        <f>IF(S356=0,R356,R356-S356)</f>
        <v/>
      </c>
      <c r="U356" s="20" t="n"/>
      <c r="V356" s="106" t="inlineStr">
        <is>
          <t xml:space="preserve">VIREMENT 30 JOURS </t>
        </is>
      </c>
      <c r="W356" s="107" t="inlineStr">
        <is>
          <t>VTB</t>
        </is>
      </c>
      <c r="X356" s="25" t="n">
        <v>0</v>
      </c>
      <c r="Y356" s="26" t="n">
        <v>0</v>
      </c>
      <c r="Z356" s="25">
        <f>L356*X356</f>
        <v/>
      </c>
      <c r="AA356" s="27" t="n">
        <v>0</v>
      </c>
      <c r="AB356" s="27">
        <f>AA356-Z356</f>
        <v/>
      </c>
      <c r="AC356" s="28" t="n"/>
    </row>
    <row r="357" hidden="1" ht="15" customFormat="1" customHeight="1" s="220">
      <c r="A357" s="208" t="n">
        <v>45009</v>
      </c>
      <c r="B357" s="209" t="inlineStr">
        <is>
          <t xml:space="preserve">CEREVIA / OXYANE </t>
        </is>
      </c>
      <c r="C357" s="22" t="inlineStr">
        <is>
          <t>2BS030535</t>
        </is>
      </c>
      <c r="D357" s="108" t="inlineStr">
        <is>
          <t>NON DURABLE</t>
        </is>
      </c>
      <c r="E357" s="147" t="n">
        <v>2022</v>
      </c>
      <c r="F357" s="147" t="inlineStr">
        <is>
          <t>RENDU</t>
        </is>
      </c>
      <c r="G357" s="147" t="n">
        <v>23091</v>
      </c>
      <c r="H357" s="22" t="inlineStr">
        <is>
          <t>AB 240 RY</t>
        </is>
      </c>
      <c r="I357" s="211" t="inlineStr">
        <is>
          <t>EXP-76-3558</t>
        </is>
      </c>
      <c r="J357" s="212" t="inlineStr">
        <is>
          <t>2022101542</t>
        </is>
      </c>
      <c r="K357" s="295" t="n">
        <v>29.54</v>
      </c>
      <c r="L357" s="290" t="n">
        <v>29.5</v>
      </c>
      <c r="M357" s="22" t="n">
        <v>6.5</v>
      </c>
      <c r="N357" s="147" t="inlineStr">
        <is>
          <t>S2</t>
        </is>
      </c>
      <c r="O357" s="21" t="n">
        <v>655</v>
      </c>
      <c r="P357" s="22" t="inlineStr">
        <is>
          <t>TO</t>
        </is>
      </c>
      <c r="Q357" s="21">
        <f>O357</f>
        <v/>
      </c>
      <c r="R357" s="21">
        <f>Q357*L357</f>
        <v/>
      </c>
      <c r="S357" s="215" t="n">
        <v>19322.5</v>
      </c>
      <c r="T357" s="21">
        <f>IF(S357=0,R357,R357-S357)</f>
        <v/>
      </c>
      <c r="U357" s="22" t="inlineStr">
        <is>
          <t>484793 - 29/03/2023</t>
        </is>
      </c>
      <c r="V357" s="216" t="inlineStr">
        <is>
          <t>LCR 15 jours nets date de livraison</t>
        </is>
      </c>
      <c r="W357" s="217" t="inlineStr">
        <is>
          <t>TRAS</t>
        </is>
      </c>
      <c r="X357" s="218" t="n">
        <v>0</v>
      </c>
      <c r="Y357" s="219" t="n">
        <v>0</v>
      </c>
      <c r="Z357" s="218">
        <f>X357*L357</f>
        <v/>
      </c>
      <c r="AA357" s="114" t="n">
        <v>0</v>
      </c>
      <c r="AB357" s="114">
        <f>AA357-Z357</f>
        <v/>
      </c>
      <c r="AC357" s="9" t="n"/>
    </row>
    <row r="358" ht="15" customFormat="1" customHeight="1" s="220">
      <c r="A358" s="104" t="n">
        <v>45009</v>
      </c>
      <c r="B358" s="209" t="inlineStr">
        <is>
          <t xml:space="preserve">BERNARD </t>
        </is>
      </c>
      <c r="C358" s="22" t="inlineStr">
        <is>
          <t>2BS020148</t>
        </is>
      </c>
      <c r="D358" s="234" t="inlineStr">
        <is>
          <t>NON DURABLE</t>
        </is>
      </c>
      <c r="E358" s="147" t="n">
        <v>2022</v>
      </c>
      <c r="F358" s="147" t="inlineStr">
        <is>
          <t xml:space="preserve">RENDU </t>
        </is>
      </c>
      <c r="G358" s="147" t="n">
        <v>23092</v>
      </c>
      <c r="H358" s="22" t="inlineStr">
        <is>
          <t>FL 307 FH</t>
        </is>
      </c>
      <c r="I358" s="211" t="inlineStr">
        <is>
          <t>EXP-14-728</t>
        </is>
      </c>
      <c r="J358" s="212" t="inlineStr">
        <is>
          <t>121008-1</t>
        </is>
      </c>
      <c r="K358" s="295" t="n">
        <v>28.6</v>
      </c>
      <c r="L358" s="214" t="n">
        <v>28.54</v>
      </c>
      <c r="M358" s="22" t="n">
        <v>6.1</v>
      </c>
      <c r="N358" s="147" t="inlineStr">
        <is>
          <t>S3</t>
        </is>
      </c>
      <c r="O358" s="21" t="n">
        <v>563</v>
      </c>
      <c r="P358" s="22" t="n">
        <v>0</v>
      </c>
      <c r="Q358" s="21" t="n">
        <v>653</v>
      </c>
      <c r="R358" s="21">
        <f>Q358*L358</f>
        <v/>
      </c>
      <c r="S358" s="215" t="n">
        <v>18636.62</v>
      </c>
      <c r="T358" s="21">
        <f>IF(S358=0,R358,R358-S358)</f>
        <v/>
      </c>
      <c r="U358" s="20" t="inlineStr">
        <is>
          <t>FVV01260824  - 24/03/2023</t>
        </is>
      </c>
      <c r="V358" s="216" t="inlineStr">
        <is>
          <t xml:space="preserve">VIREMENT 30 JOURS </t>
        </is>
      </c>
      <c r="W358" s="217" t="inlineStr">
        <is>
          <t>RLC TRANSPORTS</t>
        </is>
      </c>
      <c r="X358" s="218" t="n">
        <v>0</v>
      </c>
      <c r="Y358" s="219" t="n">
        <v>0</v>
      </c>
      <c r="Z358" s="218" t="n">
        <v>0</v>
      </c>
      <c r="AA358" s="114" t="n">
        <v>0</v>
      </c>
      <c r="AB358" s="114">
        <f>Z358-AA358</f>
        <v/>
      </c>
      <c r="AC358" s="9" t="n"/>
    </row>
    <row r="359" hidden="1" ht="15" customFormat="1" customHeight="1" s="29">
      <c r="A359" s="104" t="n">
        <v>45012</v>
      </c>
      <c r="B359" s="105" t="inlineStr">
        <is>
          <t xml:space="preserve">LIMAGRAIN </t>
        </is>
      </c>
      <c r="C359" s="20" t="inlineStr">
        <is>
          <t>2BS050005</t>
        </is>
      </c>
      <c r="D359" s="109" t="inlineStr">
        <is>
          <t>DURABLE</t>
        </is>
      </c>
      <c r="E359" s="121" t="n">
        <v>2022</v>
      </c>
      <c r="F359" s="121" t="inlineStr">
        <is>
          <t>DEPART ENNEZAT</t>
        </is>
      </c>
      <c r="G359" s="121" t="n">
        <v>23094</v>
      </c>
      <c r="H359" s="20" t="inlineStr">
        <is>
          <t>CZ 014 GP</t>
        </is>
      </c>
      <c r="I359" s="102" t="inlineStr">
        <is>
          <t>163845</t>
        </is>
      </c>
      <c r="J359" s="212" t="inlineStr">
        <is>
          <t>121260/122214</t>
        </is>
      </c>
      <c r="K359" s="100" t="n">
        <v>27.56</v>
      </c>
      <c r="L359" s="135" t="n">
        <v>27.56</v>
      </c>
      <c r="M359" s="20" t="n">
        <v>6.1</v>
      </c>
      <c r="N359" s="121" t="inlineStr">
        <is>
          <t>S1</t>
        </is>
      </c>
      <c r="O359" s="23" t="n">
        <v>613</v>
      </c>
      <c r="P359" s="20" t="n">
        <v>0</v>
      </c>
      <c r="Q359" s="23">
        <f>O359+P359</f>
        <v/>
      </c>
      <c r="R359" s="23">
        <f>K359*O359+P359</f>
        <v/>
      </c>
      <c r="S359" s="101" t="n">
        <v>16894.28</v>
      </c>
      <c r="T359" s="23">
        <f>IF(S359=0,R359,R359-S359)</f>
        <v/>
      </c>
      <c r="U359" s="22" t="inlineStr">
        <is>
          <t>91653 - 29/03/2023</t>
        </is>
      </c>
      <c r="V359" s="106" t="inlineStr">
        <is>
          <t xml:space="preserve">VIREMENT 30 JOURS </t>
        </is>
      </c>
      <c r="W359" s="107" t="inlineStr">
        <is>
          <t>BRULAS</t>
        </is>
      </c>
      <c r="X359" s="25" t="n">
        <v>18.5</v>
      </c>
      <c r="Y359" s="26" t="n">
        <v>0</v>
      </c>
      <c r="Z359" s="25">
        <f>L359*X359</f>
        <v/>
      </c>
      <c r="AA359" s="27" t="n">
        <v>0</v>
      </c>
      <c r="AB359" s="27">
        <f>AA359-Z359</f>
        <v/>
      </c>
      <c r="AC359" s="28" t="n"/>
    </row>
    <row r="360" hidden="1" ht="15" customFormat="1" customHeight="1" s="29">
      <c r="A360" s="104" t="n">
        <v>45012</v>
      </c>
      <c r="B360" s="105" t="inlineStr">
        <is>
          <t xml:space="preserve">DROMOISE </t>
        </is>
      </c>
      <c r="C360" s="20" t="inlineStr">
        <is>
          <t>2BS050017</t>
        </is>
      </c>
      <c r="D360" s="108" t="inlineStr">
        <is>
          <t>NON DURABLE</t>
        </is>
      </c>
      <c r="E360" s="121" t="n">
        <v>2022</v>
      </c>
      <c r="F360" s="121" t="inlineStr">
        <is>
          <t xml:space="preserve">RENDU </t>
        </is>
      </c>
      <c r="G360" s="121" t="n">
        <v>23095</v>
      </c>
      <c r="H360" s="20" t="inlineStr">
        <is>
          <t>FE 431 PK</t>
        </is>
      </c>
      <c r="I360" s="102" t="inlineStr">
        <is>
          <t>2 303 000536</t>
        </is>
      </c>
      <c r="J360" s="212" t="inlineStr">
        <is>
          <t>121244</t>
        </is>
      </c>
      <c r="K360" s="100">
        <f>14.9</f>
        <v/>
      </c>
      <c r="L360" s="135">
        <f>14.9+0.04</f>
        <v/>
      </c>
      <c r="M360" s="20" t="n">
        <v>6.3</v>
      </c>
      <c r="N360" s="121" t="inlineStr">
        <is>
          <t>S1</t>
        </is>
      </c>
      <c r="O360" s="23" t="n">
        <v>540</v>
      </c>
      <c r="P360" s="20" t="n">
        <v>0</v>
      </c>
      <c r="Q360" s="23">
        <f>O360+P360</f>
        <v/>
      </c>
      <c r="R360" s="23">
        <f>Q360*L360</f>
        <v/>
      </c>
      <c r="S360" s="101" t="n">
        <v>8046</v>
      </c>
      <c r="T360" s="23">
        <f>IF(S360=0,R360,R360-S360)</f>
        <v/>
      </c>
      <c r="U360" s="20" t="inlineStr">
        <is>
          <t>2303000280 - 30/03/2023</t>
        </is>
      </c>
      <c r="V360" s="106" t="inlineStr">
        <is>
          <t>LCR 30 jours nets date de livraison</t>
        </is>
      </c>
      <c r="W360" s="107" t="inlineStr">
        <is>
          <t>DROMOISE</t>
        </is>
      </c>
      <c r="X360" s="25" t="n">
        <v>0</v>
      </c>
      <c r="Y360" s="26" t="n">
        <v>0</v>
      </c>
      <c r="Z360" s="25" t="n">
        <v>0</v>
      </c>
      <c r="AA360" s="27" t="n">
        <v>0</v>
      </c>
      <c r="AB360" s="27">
        <f>AA360-Z360</f>
        <v/>
      </c>
      <c r="AC360" s="28" t="n"/>
    </row>
    <row r="361" hidden="1" ht="15" customFormat="1" customHeight="1" s="29">
      <c r="A361" s="104" t="n">
        <v>45012</v>
      </c>
      <c r="B361" s="105" t="inlineStr">
        <is>
          <t xml:space="preserve">DROMOISE </t>
        </is>
      </c>
      <c r="C361" s="20" t="inlineStr">
        <is>
          <t>2BS050017</t>
        </is>
      </c>
      <c r="D361" s="108" t="inlineStr">
        <is>
          <t>NON DURABLE</t>
        </is>
      </c>
      <c r="E361" s="121" t="n">
        <v>2022</v>
      </c>
      <c r="F361" s="121" t="inlineStr">
        <is>
          <t xml:space="preserve">RENDU </t>
        </is>
      </c>
      <c r="G361" s="121" t="n">
        <v>23095</v>
      </c>
      <c r="H361" s="20" t="inlineStr">
        <is>
          <t>FE 431 PK</t>
        </is>
      </c>
      <c r="I361" s="102" t="inlineStr">
        <is>
          <t>03370</t>
        </is>
      </c>
      <c r="J361" s="212" t="inlineStr">
        <is>
          <t>121244</t>
        </is>
      </c>
      <c r="K361" s="100" t="n">
        <v>13.48</v>
      </c>
      <c r="L361" s="135" t="n">
        <v>13.48</v>
      </c>
      <c r="M361" s="20" t="n">
        <v>6.3</v>
      </c>
      <c r="N361" s="121" t="inlineStr">
        <is>
          <t>S1</t>
        </is>
      </c>
      <c r="O361" s="23" t="n">
        <v>540</v>
      </c>
      <c r="P361" s="20" t="n">
        <v>0</v>
      </c>
      <c r="Q361" s="23">
        <f>O361+P361</f>
        <v/>
      </c>
      <c r="R361" s="23">
        <f>Q361*L361</f>
        <v/>
      </c>
      <c r="S361" s="101" t="n">
        <v>7300.8</v>
      </c>
      <c r="T361" s="23">
        <f>IF(S361=0,R361,R361-S361)</f>
        <v/>
      </c>
      <c r="U361" s="20" t="inlineStr">
        <is>
          <t>2303000280 - 30/03/2023</t>
        </is>
      </c>
      <c r="V361" s="106" t="inlineStr">
        <is>
          <t>LCR 30 jours nets date de livraison</t>
        </is>
      </c>
      <c r="W361" s="107" t="inlineStr">
        <is>
          <t>DROMOISE</t>
        </is>
      </c>
      <c r="X361" s="25" t="n">
        <v>0</v>
      </c>
      <c r="Y361" s="26" t="n">
        <v>0</v>
      </c>
      <c r="Z361" s="25" t="n">
        <v>0</v>
      </c>
      <c r="AA361" s="27" t="n">
        <v>0</v>
      </c>
      <c r="AB361" s="27">
        <f>AA361-Z361</f>
        <v/>
      </c>
      <c r="AC361" s="28" t="n"/>
    </row>
    <row r="362" hidden="1" ht="15" customFormat="1" customHeight="1" s="29">
      <c r="A362" s="104" t="n">
        <v>45012</v>
      </c>
      <c r="B362" s="105" t="inlineStr">
        <is>
          <t>BONNET</t>
        </is>
      </c>
      <c r="C362" s="20" t="inlineStr">
        <is>
          <t>2BS020059</t>
        </is>
      </c>
      <c r="D362" s="109" t="inlineStr">
        <is>
          <t>DURABLE</t>
        </is>
      </c>
      <c r="E362" s="121" t="n">
        <v>2022</v>
      </c>
      <c r="F362" s="121" t="inlineStr">
        <is>
          <t>RENDU</t>
        </is>
      </c>
      <c r="G362" s="121" t="n">
        <v>23096</v>
      </c>
      <c r="H362" s="20" t="inlineStr">
        <is>
          <t>FF 761 DE</t>
        </is>
      </c>
      <c r="I362" s="102" t="inlineStr">
        <is>
          <t>46285</t>
        </is>
      </c>
      <c r="J362" s="117" t="inlineStr">
        <is>
          <t>2230307</t>
        </is>
      </c>
      <c r="K362" s="21" t="n">
        <v>15.58</v>
      </c>
      <c r="L362" s="135" t="n">
        <v>15.62</v>
      </c>
      <c r="M362" s="20" t="n">
        <v>6.7</v>
      </c>
      <c r="N362" s="121" t="inlineStr">
        <is>
          <t>S2</t>
        </is>
      </c>
      <c r="O362" s="23" t="n">
        <v>546</v>
      </c>
      <c r="P362" s="20" t="n">
        <v>0</v>
      </c>
      <c r="Q362" s="23">
        <f>O362+P362</f>
        <v/>
      </c>
      <c r="R362" s="23">
        <f>Q362*L362</f>
        <v/>
      </c>
      <c r="S362" s="101" t="n">
        <v>0</v>
      </c>
      <c r="T362" s="23">
        <f>IF(S362=0,R362,R362-S362)</f>
        <v/>
      </c>
      <c r="U362" s="20" t="n"/>
      <c r="V362" s="106" t="inlineStr">
        <is>
          <t>LCR 30 JOURS NETS</t>
        </is>
      </c>
      <c r="W362" s="107" t="inlineStr">
        <is>
          <t>BONNET</t>
        </is>
      </c>
      <c r="X362" s="25" t="n">
        <v>0</v>
      </c>
      <c r="Y362" s="26" t="n">
        <v>0</v>
      </c>
      <c r="Z362" s="25" t="n">
        <v>0</v>
      </c>
      <c r="AA362" s="27" t="n">
        <v>0</v>
      </c>
      <c r="AB362" s="27">
        <f>Z362-AA362</f>
        <v/>
      </c>
      <c r="AC362" s="28" t="n"/>
    </row>
    <row r="363" hidden="1" ht="15" customFormat="1" customHeight="1" s="29">
      <c r="A363" s="104" t="n">
        <v>45012</v>
      </c>
      <c r="B363" s="105" t="inlineStr">
        <is>
          <t xml:space="preserve">DROMOISE </t>
        </is>
      </c>
      <c r="C363" s="20" t="inlineStr">
        <is>
          <t>2BS050017</t>
        </is>
      </c>
      <c r="D363" s="108" t="inlineStr">
        <is>
          <t>NON DURABLE</t>
        </is>
      </c>
      <c r="E363" s="121" t="n">
        <v>2022</v>
      </c>
      <c r="F363" s="121" t="inlineStr">
        <is>
          <t xml:space="preserve">RENDU </t>
        </is>
      </c>
      <c r="G363" s="121" t="n">
        <v>23097</v>
      </c>
      <c r="H363" s="20" t="inlineStr">
        <is>
          <t>FE 431 PK</t>
        </is>
      </c>
      <c r="I363" s="102" t="inlineStr">
        <is>
          <t>2303000552</t>
        </is>
      </c>
      <c r="J363" s="212" t="inlineStr">
        <is>
          <t>121244</t>
        </is>
      </c>
      <c r="K363" s="100" t="n">
        <v>29.82</v>
      </c>
      <c r="L363" s="135" t="n">
        <v>29.8</v>
      </c>
      <c r="M363" s="20" t="n">
        <v>7.2</v>
      </c>
      <c r="N363" s="121" t="inlineStr">
        <is>
          <t>S3</t>
        </is>
      </c>
      <c r="O363" s="23" t="n">
        <v>540</v>
      </c>
      <c r="P363" s="20" t="n">
        <v>0</v>
      </c>
      <c r="Q363" s="23">
        <f>O363+P363</f>
        <v/>
      </c>
      <c r="R363" s="23">
        <f>Q363*L363</f>
        <v/>
      </c>
      <c r="S363" s="101" t="n">
        <v>16092</v>
      </c>
      <c r="T363" s="23">
        <f>IF(S363=0,R363,R363-S363)</f>
        <v/>
      </c>
      <c r="U363" s="20" t="inlineStr">
        <is>
          <t>2303000281 - 30/03/2023</t>
        </is>
      </c>
      <c r="V363" s="106" t="inlineStr">
        <is>
          <t>LCR 30 jours nets date de livraison</t>
        </is>
      </c>
      <c r="W363" s="107" t="inlineStr">
        <is>
          <t>DROMOISE</t>
        </is>
      </c>
      <c r="X363" s="25" t="n">
        <v>0</v>
      </c>
      <c r="Y363" s="26" t="n">
        <v>0</v>
      </c>
      <c r="Z363" s="25" t="n">
        <v>0</v>
      </c>
      <c r="AA363" s="27" t="n">
        <v>0</v>
      </c>
      <c r="AB363" s="27">
        <f>AA363-Z363</f>
        <v/>
      </c>
      <c r="AC363" s="28" t="n"/>
    </row>
    <row r="364" hidden="1" ht="15" customFormat="1" customHeight="1" s="29">
      <c r="A364" s="104" t="n">
        <v>45012</v>
      </c>
      <c r="B364" s="105" t="inlineStr">
        <is>
          <t>BONNET</t>
        </is>
      </c>
      <c r="C364" s="20" t="inlineStr">
        <is>
          <t>2BS020059</t>
        </is>
      </c>
      <c r="D364" s="109" t="inlineStr">
        <is>
          <t>DURABLE</t>
        </is>
      </c>
      <c r="E364" s="121" t="n">
        <v>2022</v>
      </c>
      <c r="F364" s="121" t="inlineStr">
        <is>
          <t>RENDU</t>
        </is>
      </c>
      <c r="G364" s="121" t="n">
        <v>23099</v>
      </c>
      <c r="H364" s="20" t="inlineStr">
        <is>
          <t>FF 761 DE</t>
        </is>
      </c>
      <c r="I364" s="102" t="inlineStr">
        <is>
          <t>46286</t>
        </is>
      </c>
      <c r="J364" s="117" t="inlineStr">
        <is>
          <t>2230307</t>
        </is>
      </c>
      <c r="K364" s="21" t="n">
        <v>15.94</v>
      </c>
      <c r="L364" s="135" t="n">
        <v>15.98</v>
      </c>
      <c r="M364" s="20" t="n">
        <v>6.7</v>
      </c>
      <c r="N364" s="121" t="inlineStr">
        <is>
          <t>S2</t>
        </is>
      </c>
      <c r="O364" s="23" t="n">
        <v>546</v>
      </c>
      <c r="P364" s="20" t="n">
        <v>0</v>
      </c>
      <c r="Q364" s="23">
        <f>O364+P364</f>
        <v/>
      </c>
      <c r="R364" s="23">
        <f>Q364*L364</f>
        <v/>
      </c>
      <c r="S364" s="101" t="n">
        <v>0</v>
      </c>
      <c r="T364" s="23">
        <f>IF(S364=0,R364,R364-S364)</f>
        <v/>
      </c>
      <c r="U364" s="20" t="n"/>
      <c r="V364" s="106" t="inlineStr">
        <is>
          <t>LCR 30 JOURS NETS</t>
        </is>
      </c>
      <c r="W364" s="107" t="inlineStr">
        <is>
          <t>BONNET</t>
        </is>
      </c>
      <c r="X364" s="25" t="n">
        <v>0</v>
      </c>
      <c r="Y364" s="26" t="n">
        <v>0</v>
      </c>
      <c r="Z364" s="25" t="n">
        <v>0</v>
      </c>
      <c r="AA364" s="27" t="n">
        <v>0</v>
      </c>
      <c r="AB364" s="27">
        <f>Z364-AA364</f>
        <v/>
      </c>
      <c r="AC364" s="28" t="n"/>
    </row>
    <row r="365" hidden="1" ht="15" customFormat="1" customHeight="1" s="220">
      <c r="A365" s="208" t="n">
        <v>45012</v>
      </c>
      <c r="B365" s="209" t="inlineStr">
        <is>
          <t xml:space="preserve">CEREVIA / OXYANE </t>
        </is>
      </c>
      <c r="C365" s="22" t="inlineStr">
        <is>
          <t>2BS030535</t>
        </is>
      </c>
      <c r="D365" s="210" t="inlineStr">
        <is>
          <t>DURABLE</t>
        </is>
      </c>
      <c r="E365" s="147" t="n">
        <v>2022</v>
      </c>
      <c r="F365" s="147" t="inlineStr">
        <is>
          <t>RENDU</t>
        </is>
      </c>
      <c r="G365" s="147" t="n">
        <v>23100</v>
      </c>
      <c r="H365" s="22" t="inlineStr">
        <is>
          <t>EY 335 CW</t>
        </is>
      </c>
      <c r="I365" s="211" t="inlineStr">
        <is>
          <t>EXP-76-3466</t>
        </is>
      </c>
      <c r="J365" s="212" t="inlineStr">
        <is>
          <t>2022101541</t>
        </is>
      </c>
      <c r="K365" s="295" t="n">
        <v>29.48</v>
      </c>
      <c r="L365" s="214" t="n">
        <v>29.36</v>
      </c>
      <c r="M365" s="22" t="n">
        <v>6.1</v>
      </c>
      <c r="N365" s="147" t="inlineStr">
        <is>
          <t>S2</t>
        </is>
      </c>
      <c r="O365" s="21" t="n">
        <v>655</v>
      </c>
      <c r="P365" s="20" t="n">
        <v>0</v>
      </c>
      <c r="Q365" s="21">
        <f>O365</f>
        <v/>
      </c>
      <c r="R365" s="21">
        <f>Q365*L365</f>
        <v/>
      </c>
      <c r="S365" s="215" t="n">
        <v>0</v>
      </c>
      <c r="T365" s="21">
        <f>IF(S365=0,R365,R365-S365)</f>
        <v/>
      </c>
      <c r="U365" s="22" t="n"/>
      <c r="V365" s="216" t="inlineStr">
        <is>
          <t>LCR 15 jours nets date de livraison</t>
        </is>
      </c>
      <c r="W365" s="217" t="inlineStr">
        <is>
          <t>TRAS</t>
        </is>
      </c>
      <c r="X365" s="218" t="n">
        <v>0</v>
      </c>
      <c r="Y365" s="219" t="n">
        <v>0</v>
      </c>
      <c r="Z365" s="218">
        <f>X365*L365</f>
        <v/>
      </c>
      <c r="AA365" s="114" t="n">
        <v>0</v>
      </c>
      <c r="AB365" s="114">
        <f>AA365-Z365</f>
        <v/>
      </c>
      <c r="AC365" s="9" t="n"/>
    </row>
    <row r="366" hidden="1" ht="15" customFormat="1" customHeight="1" s="220">
      <c r="A366" s="208" t="n">
        <v>45012</v>
      </c>
      <c r="B366" s="209" t="inlineStr">
        <is>
          <t xml:space="preserve">CEREVIA / OXYANE </t>
        </is>
      </c>
      <c r="C366" s="22" t="inlineStr">
        <is>
          <t>2BS030535</t>
        </is>
      </c>
      <c r="D366" s="210" t="inlineStr">
        <is>
          <t>DURABLE</t>
        </is>
      </c>
      <c r="E366" s="147" t="n">
        <v>2022</v>
      </c>
      <c r="F366" s="147" t="inlineStr">
        <is>
          <t>RENDU</t>
        </is>
      </c>
      <c r="G366" s="147" t="n">
        <v>23106</v>
      </c>
      <c r="H366" s="22" t="inlineStr">
        <is>
          <t>FA 553 BY</t>
        </is>
      </c>
      <c r="I366" s="211" t="inlineStr">
        <is>
          <t>EXP-76-3467</t>
        </is>
      </c>
      <c r="J366" s="212" t="inlineStr">
        <is>
          <t>2022101541</t>
        </is>
      </c>
      <c r="K366" s="295" t="n">
        <v>28.46</v>
      </c>
      <c r="L366" s="214" t="n">
        <v>28.4</v>
      </c>
      <c r="M366" s="22" t="n">
        <v>6</v>
      </c>
      <c r="N366" s="147" t="inlineStr">
        <is>
          <t>S1</t>
        </is>
      </c>
      <c r="O366" s="21" t="n">
        <v>655</v>
      </c>
      <c r="P366" s="20" t="n">
        <v>0</v>
      </c>
      <c r="Q366" s="21">
        <f>O366</f>
        <v/>
      </c>
      <c r="R366" s="21">
        <f>Q366*L366</f>
        <v/>
      </c>
      <c r="S366" s="215" t="n">
        <v>0</v>
      </c>
      <c r="T366" s="21">
        <f>IF(S366=0,R366,R366-S366)</f>
        <v/>
      </c>
      <c r="U366" s="22" t="n"/>
      <c r="V366" s="216" t="inlineStr">
        <is>
          <t>LCR 15 jours nets date de livraison</t>
        </is>
      </c>
      <c r="W366" s="217" t="inlineStr">
        <is>
          <t>CERETRANS</t>
        </is>
      </c>
      <c r="X366" s="218" t="n">
        <v>0</v>
      </c>
      <c r="Y366" s="219" t="n">
        <v>0</v>
      </c>
      <c r="Z366" s="218">
        <f>X366*L366</f>
        <v/>
      </c>
      <c r="AA366" s="114" t="n">
        <v>0</v>
      </c>
      <c r="AB366" s="114">
        <f>AA366-Z366</f>
        <v/>
      </c>
      <c r="AC366" s="9" t="n"/>
    </row>
    <row r="367" hidden="1" ht="15" customFormat="1" customHeight="1" s="29">
      <c r="A367" s="104" t="n">
        <v>45012</v>
      </c>
      <c r="B367" s="105" t="inlineStr">
        <is>
          <t xml:space="preserve">DROMOISE </t>
        </is>
      </c>
      <c r="C367" s="20" t="inlineStr">
        <is>
          <t>2BS050017</t>
        </is>
      </c>
      <c r="D367" s="108" t="inlineStr">
        <is>
          <t>NON DURABLE</t>
        </is>
      </c>
      <c r="E367" s="121" t="n">
        <v>2022</v>
      </c>
      <c r="F367" s="121" t="inlineStr">
        <is>
          <t xml:space="preserve">RENDU </t>
        </is>
      </c>
      <c r="G367" s="121" t="n">
        <v>23107</v>
      </c>
      <c r="H367" s="20" t="inlineStr">
        <is>
          <t>CW 253 GL</t>
        </is>
      </c>
      <c r="I367" s="102" t="inlineStr">
        <is>
          <t>2303000559</t>
        </is>
      </c>
      <c r="J367" s="212" t="inlineStr">
        <is>
          <t>121244</t>
        </is>
      </c>
      <c r="K367" s="100" t="n">
        <v>30.04</v>
      </c>
      <c r="L367" s="135" t="n">
        <v>30.02</v>
      </c>
      <c r="M367" s="20" t="n">
        <v>6.7</v>
      </c>
      <c r="N367" s="121" t="inlineStr">
        <is>
          <t>S2</t>
        </is>
      </c>
      <c r="O367" s="23" t="n">
        <v>540</v>
      </c>
      <c r="P367" s="20" t="n">
        <v>0</v>
      </c>
      <c r="Q367" s="23">
        <f>O367+P367</f>
        <v/>
      </c>
      <c r="R367" s="23">
        <f>Q367*L367</f>
        <v/>
      </c>
      <c r="S367" s="101" t="n">
        <v>16210.8</v>
      </c>
      <c r="T367" s="23">
        <f>IF(S367=0,R367,R367-S367)</f>
        <v/>
      </c>
      <c r="U367" s="20" t="inlineStr">
        <is>
          <t>2303000281 - 30/03/2023</t>
        </is>
      </c>
      <c r="V367" s="106" t="inlineStr">
        <is>
          <t>LCR 30 jours nets date de livraison</t>
        </is>
      </c>
      <c r="W367" s="107" t="inlineStr">
        <is>
          <t>DROMOISE</t>
        </is>
      </c>
      <c r="X367" s="25" t="n">
        <v>0</v>
      </c>
      <c r="Y367" s="26" t="n">
        <v>0</v>
      </c>
      <c r="Z367" s="25" t="n">
        <v>0</v>
      </c>
      <c r="AA367" s="27" t="n">
        <v>0</v>
      </c>
      <c r="AB367" s="27">
        <f>AA367-Z367</f>
        <v/>
      </c>
      <c r="AC367" s="28" t="n"/>
    </row>
    <row r="368" hidden="1" ht="15" customFormat="1" customHeight="1" s="29">
      <c r="A368" s="104" t="n">
        <v>45013</v>
      </c>
      <c r="B368" s="105" t="inlineStr">
        <is>
          <t xml:space="preserve">LIMAGRAIN </t>
        </is>
      </c>
      <c r="C368" s="20" t="inlineStr">
        <is>
          <t>2BS050005</t>
        </is>
      </c>
      <c r="D368" s="109" t="inlineStr">
        <is>
          <t>DURABLE</t>
        </is>
      </c>
      <c r="E368" s="121" t="n">
        <v>2022</v>
      </c>
      <c r="F368" s="121" t="inlineStr">
        <is>
          <t>DEPART ENNEZAT</t>
        </is>
      </c>
      <c r="G368" s="121" t="n">
        <v>23109</v>
      </c>
      <c r="H368" s="20" t="inlineStr">
        <is>
          <t>BM 279 SR</t>
        </is>
      </c>
      <c r="I368" s="102" t="inlineStr">
        <is>
          <t>163877</t>
        </is>
      </c>
      <c r="J368" s="212" t="inlineStr">
        <is>
          <t>121260/122214</t>
        </is>
      </c>
      <c r="K368" s="100" t="n">
        <v>28.32</v>
      </c>
      <c r="L368" s="135" t="n">
        <v>28.42</v>
      </c>
      <c r="M368" s="20" t="n">
        <v>5.9</v>
      </c>
      <c r="N368" s="121" t="inlineStr">
        <is>
          <t>S3</t>
        </is>
      </c>
      <c r="O368" s="23" t="n">
        <v>613</v>
      </c>
      <c r="P368" s="20" t="n">
        <v>0</v>
      </c>
      <c r="Q368" s="23">
        <f>O368+P368</f>
        <v/>
      </c>
      <c r="R368" s="23">
        <f>K368*O368+P368</f>
        <v/>
      </c>
      <c r="S368" s="101" t="n">
        <v>17360.16</v>
      </c>
      <c r="T368" s="23">
        <f>IF(S368=0,R368,R368-S368)</f>
        <v/>
      </c>
      <c r="U368" s="22" t="inlineStr">
        <is>
          <t>91654 - 29/03/2023</t>
        </is>
      </c>
      <c r="V368" s="106" t="inlineStr">
        <is>
          <t xml:space="preserve">VIREMENT 30 JOURS </t>
        </is>
      </c>
      <c r="W368" s="107" t="inlineStr">
        <is>
          <t>BRULAS</t>
        </is>
      </c>
      <c r="X368" s="25" t="n">
        <v>18.5</v>
      </c>
      <c r="Y368" s="26" t="n">
        <v>0</v>
      </c>
      <c r="Z368" s="25">
        <f>L368*X368</f>
        <v/>
      </c>
      <c r="AA368" s="27" t="n">
        <v>0</v>
      </c>
      <c r="AB368" s="27">
        <f>AA368-Z368</f>
        <v/>
      </c>
      <c r="AC368" s="28" t="n"/>
    </row>
    <row r="369" hidden="1" ht="15" customFormat="1" customHeight="1" s="29">
      <c r="A369" s="104" t="n">
        <v>45013</v>
      </c>
      <c r="B369" s="105" t="inlineStr">
        <is>
          <t>BONNET</t>
        </is>
      </c>
      <c r="C369" s="20" t="inlineStr">
        <is>
          <t>2BS020059</t>
        </is>
      </c>
      <c r="D369" s="109" t="inlineStr">
        <is>
          <t>DURABLE</t>
        </is>
      </c>
      <c r="E369" s="121" t="n">
        <v>2022</v>
      </c>
      <c r="F369" s="121" t="inlineStr">
        <is>
          <t>RENDU</t>
        </is>
      </c>
      <c r="G369" s="121" t="n">
        <v>23111</v>
      </c>
      <c r="H369" s="20" t="inlineStr">
        <is>
          <t>FF 761 DE</t>
        </is>
      </c>
      <c r="I369" s="102" t="inlineStr">
        <is>
          <t>46287</t>
        </is>
      </c>
      <c r="J369" s="117" t="inlineStr">
        <is>
          <t>2230307</t>
        </is>
      </c>
      <c r="K369" s="21" t="n">
        <v>15.8</v>
      </c>
      <c r="L369" s="135" t="n">
        <v>15.84</v>
      </c>
      <c r="M369" s="20" t="n">
        <v>6.5</v>
      </c>
      <c r="N369" s="121" t="inlineStr">
        <is>
          <t>S2</t>
        </is>
      </c>
      <c r="O369" s="23" t="n">
        <v>546</v>
      </c>
      <c r="P369" s="20" t="n">
        <v>0</v>
      </c>
      <c r="Q369" s="23">
        <f>O369+P369</f>
        <v/>
      </c>
      <c r="R369" s="23">
        <f>Q369*L369</f>
        <v/>
      </c>
      <c r="S369" s="101" t="n">
        <v>0</v>
      </c>
      <c r="T369" s="23">
        <f>IF(S369=0,R369,R369-S369)</f>
        <v/>
      </c>
      <c r="U369" s="20" t="n"/>
      <c r="V369" s="106" t="inlineStr">
        <is>
          <t>LCR 30 JOURS NETS</t>
        </is>
      </c>
      <c r="W369" s="107" t="inlineStr">
        <is>
          <t>BONNET</t>
        </is>
      </c>
      <c r="X369" s="25" t="n">
        <v>0</v>
      </c>
      <c r="Y369" s="26" t="n">
        <v>0</v>
      </c>
      <c r="Z369" s="25" t="n">
        <v>0</v>
      </c>
      <c r="AA369" s="27" t="n">
        <v>0</v>
      </c>
      <c r="AB369" s="27">
        <f>Z369-AA369</f>
        <v/>
      </c>
      <c r="AC369" s="28" t="n"/>
    </row>
    <row r="370" ht="15" customFormat="1" customHeight="1" s="220">
      <c r="A370" s="104" t="n">
        <v>45013</v>
      </c>
      <c r="B370" s="209" t="inlineStr">
        <is>
          <t xml:space="preserve">BERNARD </t>
        </is>
      </c>
      <c r="C370" s="22" t="inlineStr">
        <is>
          <t>2BS020148</t>
        </is>
      </c>
      <c r="D370" s="234" t="inlineStr">
        <is>
          <t>NON DURABLE</t>
        </is>
      </c>
      <c r="E370" s="147" t="n">
        <v>2022</v>
      </c>
      <c r="F370" s="147" t="inlineStr">
        <is>
          <t xml:space="preserve">RENDU </t>
        </is>
      </c>
      <c r="G370" s="147" t="n">
        <v>23112</v>
      </c>
      <c r="H370" s="22" t="inlineStr">
        <is>
          <t>FA 307 FH</t>
        </is>
      </c>
      <c r="I370" s="211" t="inlineStr">
        <is>
          <t>EXP-14-7303</t>
        </is>
      </c>
      <c r="J370" s="212" t="inlineStr">
        <is>
          <t>121345</t>
        </is>
      </c>
      <c r="K370" s="295" t="n">
        <v>28.66</v>
      </c>
      <c r="L370" s="214" t="n">
        <v>28.62</v>
      </c>
      <c r="M370" s="22" t="n">
        <v>6</v>
      </c>
      <c r="N370" s="147" t="inlineStr">
        <is>
          <t>S3</t>
        </is>
      </c>
      <c r="O370" s="21" t="n">
        <v>619</v>
      </c>
      <c r="P370" s="22" t="n">
        <v>0</v>
      </c>
      <c r="Q370" s="23">
        <f>O370+P370</f>
        <v/>
      </c>
      <c r="R370" s="21">
        <f>Q370*L370</f>
        <v/>
      </c>
      <c r="S370" s="215" t="n">
        <v>17715.78</v>
      </c>
      <c r="T370" s="21">
        <f>IF(S370=0,R370,R370-S370)</f>
        <v/>
      </c>
      <c r="U370" s="20" t="inlineStr">
        <is>
          <t>FVV01260847  - 29/03/2023</t>
        </is>
      </c>
      <c r="V370" s="216" t="inlineStr">
        <is>
          <t xml:space="preserve">VIREMENT 30 JOURS </t>
        </is>
      </c>
      <c r="W370" s="217" t="inlineStr">
        <is>
          <t>RLC TRANSPORTS</t>
        </is>
      </c>
      <c r="X370" s="218" t="n">
        <v>0</v>
      </c>
      <c r="Y370" s="219" t="n">
        <v>0</v>
      </c>
      <c r="Z370" s="218" t="n">
        <v>0</v>
      </c>
      <c r="AA370" s="114" t="n">
        <v>0</v>
      </c>
      <c r="AB370" s="114">
        <f>Z370-AA370</f>
        <v/>
      </c>
      <c r="AC370" s="9" t="n"/>
    </row>
    <row r="371" hidden="1" ht="15" customFormat="1" customHeight="1" s="29">
      <c r="A371" s="104" t="n">
        <v>45013</v>
      </c>
      <c r="B371" s="105" t="inlineStr">
        <is>
          <t>BONNET</t>
        </is>
      </c>
      <c r="C371" s="20" t="inlineStr">
        <is>
          <t>2BS020059</t>
        </is>
      </c>
      <c r="D371" s="109" t="inlineStr">
        <is>
          <t>DURABLE</t>
        </is>
      </c>
      <c r="E371" s="121" t="n">
        <v>2022</v>
      </c>
      <c r="F371" s="121" t="inlineStr">
        <is>
          <t>RENDU</t>
        </is>
      </c>
      <c r="G371" s="121" t="n">
        <v>23114</v>
      </c>
      <c r="H371" s="20" t="inlineStr">
        <is>
          <t>FF 761 DE</t>
        </is>
      </c>
      <c r="I371" s="102" t="inlineStr">
        <is>
          <t>46288</t>
        </is>
      </c>
      <c r="J371" s="117" t="inlineStr">
        <is>
          <t>2230307</t>
        </is>
      </c>
      <c r="K371" s="21" t="n">
        <v>15.7</v>
      </c>
      <c r="L371" s="135" t="n">
        <v>15.72</v>
      </c>
      <c r="M371" s="20" t="n">
        <v>6.6</v>
      </c>
      <c r="N371" s="121" t="inlineStr">
        <is>
          <t>S2</t>
        </is>
      </c>
      <c r="O371" s="23" t="n">
        <v>546</v>
      </c>
      <c r="P371" s="20" t="n">
        <v>0</v>
      </c>
      <c r="Q371" s="23">
        <f>O371+P371</f>
        <v/>
      </c>
      <c r="R371" s="23">
        <f>Q371*L371</f>
        <v/>
      </c>
      <c r="S371" s="101" t="n">
        <v>0</v>
      </c>
      <c r="T371" s="23">
        <f>IF(S371=0,R371,R371-S371)</f>
        <v/>
      </c>
      <c r="U371" s="20" t="n"/>
      <c r="V371" s="106" t="inlineStr">
        <is>
          <t>LCR 30 JOURS NETS</t>
        </is>
      </c>
      <c r="W371" s="107" t="inlineStr">
        <is>
          <t>BONNET</t>
        </is>
      </c>
      <c r="X371" s="25" t="n">
        <v>0</v>
      </c>
      <c r="Y371" s="26" t="n">
        <v>0</v>
      </c>
      <c r="Z371" s="25" t="n">
        <v>0</v>
      </c>
      <c r="AA371" s="27" t="n">
        <v>0</v>
      </c>
      <c r="AB371" s="27">
        <f>Z371-AA371</f>
        <v/>
      </c>
      <c r="AC371" s="28" t="n"/>
    </row>
    <row r="372" hidden="1" ht="15" customFormat="1" customHeight="1" s="29">
      <c r="A372" s="104" t="n">
        <v>45013</v>
      </c>
      <c r="B372" s="105" t="inlineStr">
        <is>
          <t xml:space="preserve">DROMOISE </t>
        </is>
      </c>
      <c r="C372" s="20" t="inlineStr">
        <is>
          <t>2BS050017</t>
        </is>
      </c>
      <c r="D372" s="108" t="inlineStr">
        <is>
          <t>NON DURABLE</t>
        </is>
      </c>
      <c r="E372" s="121" t="n">
        <v>2022</v>
      </c>
      <c r="F372" s="121" t="inlineStr">
        <is>
          <t xml:space="preserve">RENDU </t>
        </is>
      </c>
      <c r="G372" s="121" t="n">
        <v>23116</v>
      </c>
      <c r="H372" s="20" t="inlineStr">
        <is>
          <t>GA 202 WK</t>
        </is>
      </c>
      <c r="I372" s="102" t="inlineStr">
        <is>
          <t>2303000586</t>
        </is>
      </c>
      <c r="J372" s="212" t="inlineStr">
        <is>
          <t>121244</t>
        </is>
      </c>
      <c r="K372" s="100" t="n">
        <v>28.8</v>
      </c>
      <c r="L372" s="135" t="n">
        <v>28.78</v>
      </c>
      <c r="M372" s="20" t="n">
        <v>7.1</v>
      </c>
      <c r="N372" s="121" t="inlineStr">
        <is>
          <t>S3</t>
        </is>
      </c>
      <c r="O372" s="23" t="n">
        <v>540</v>
      </c>
      <c r="P372" s="20" t="n">
        <v>0</v>
      </c>
      <c r="Q372" s="23">
        <f>O372+P372</f>
        <v/>
      </c>
      <c r="R372" s="23">
        <f>Q372*L372</f>
        <v/>
      </c>
      <c r="S372" s="101" t="n">
        <v>15541.2</v>
      </c>
      <c r="T372" s="23">
        <f>IF(S372=0,R372,R372-S372)</f>
        <v/>
      </c>
      <c r="U372" s="20" t="inlineStr">
        <is>
          <t>2303000312 - 30/03/2023</t>
        </is>
      </c>
      <c r="V372" s="106" t="inlineStr">
        <is>
          <t>LCR 30 jours nets date de livraison</t>
        </is>
      </c>
      <c r="W372" s="107" t="inlineStr">
        <is>
          <t>DROMOISE</t>
        </is>
      </c>
      <c r="X372" s="25" t="n">
        <v>0</v>
      </c>
      <c r="Y372" s="26" t="n">
        <v>0</v>
      </c>
      <c r="Z372" s="25" t="n">
        <v>0</v>
      </c>
      <c r="AA372" s="27" t="n">
        <v>0</v>
      </c>
      <c r="AB372" s="27">
        <f>AA372-Z372</f>
        <v/>
      </c>
      <c r="AC372" s="28" t="n"/>
    </row>
    <row r="373" hidden="1" ht="15" customFormat="1" customHeight="1" s="29">
      <c r="A373" s="104" t="n">
        <v>45013</v>
      </c>
      <c r="B373" s="105" t="inlineStr">
        <is>
          <t xml:space="preserve">DROMOISE </t>
        </is>
      </c>
      <c r="C373" s="20" t="inlineStr">
        <is>
          <t>2BS050017</t>
        </is>
      </c>
      <c r="D373" s="108" t="inlineStr">
        <is>
          <t>NON DURABLE</t>
        </is>
      </c>
      <c r="E373" s="121" t="n">
        <v>2022</v>
      </c>
      <c r="F373" s="121" t="inlineStr">
        <is>
          <t xml:space="preserve">RENDU </t>
        </is>
      </c>
      <c r="G373" s="121" t="n">
        <v>23117</v>
      </c>
      <c r="H373" s="20" t="inlineStr">
        <is>
          <t>GA 202 WK</t>
        </is>
      </c>
      <c r="I373" s="102" t="inlineStr">
        <is>
          <t>2303000598</t>
        </is>
      </c>
      <c r="J373" s="212" t="inlineStr">
        <is>
          <t>121244</t>
        </is>
      </c>
      <c r="K373" s="100" t="n">
        <v>28.78</v>
      </c>
      <c r="L373" s="135" t="n">
        <v>28.76</v>
      </c>
      <c r="M373" s="20" t="n">
        <v>6.4</v>
      </c>
      <c r="N373" s="121" t="inlineStr">
        <is>
          <t>S2</t>
        </is>
      </c>
      <c r="O373" s="23" t="n">
        <v>540</v>
      </c>
      <c r="P373" s="20" t="n">
        <v>0</v>
      </c>
      <c r="Q373" s="23">
        <f>O373+P373</f>
        <v/>
      </c>
      <c r="R373" s="23">
        <f>Q373*L373</f>
        <v/>
      </c>
      <c r="S373" s="101" t="n">
        <v>15530.4</v>
      </c>
      <c r="T373" s="23">
        <f>IF(S373=0,R373,R373-S373)</f>
        <v/>
      </c>
      <c r="U373" s="20" t="inlineStr">
        <is>
          <t>2303000312 - 30/03/2023</t>
        </is>
      </c>
      <c r="V373" s="106" t="inlineStr">
        <is>
          <t>LCR 30 jours nets date de livraison</t>
        </is>
      </c>
      <c r="W373" s="107" t="inlineStr">
        <is>
          <t>DROMOISE</t>
        </is>
      </c>
      <c r="X373" s="25" t="n">
        <v>0</v>
      </c>
      <c r="Y373" s="26" t="n">
        <v>0</v>
      </c>
      <c r="Z373" s="25" t="n">
        <v>0</v>
      </c>
      <c r="AA373" s="27" t="n">
        <v>0</v>
      </c>
      <c r="AB373" s="27">
        <f>AA373-Z373</f>
        <v/>
      </c>
      <c r="AC373" s="28" t="n"/>
    </row>
    <row r="374" hidden="1" ht="15" customFormat="1" customHeight="1" s="220">
      <c r="A374" s="208" t="n">
        <v>45013</v>
      </c>
      <c r="B374" s="209" t="inlineStr">
        <is>
          <t xml:space="preserve">CEREVIA / OXYANE </t>
        </is>
      </c>
      <c r="C374" s="22" t="inlineStr">
        <is>
          <t>2BS030535</t>
        </is>
      </c>
      <c r="D374" s="210" t="inlineStr">
        <is>
          <t>DURABLE</t>
        </is>
      </c>
      <c r="E374" s="147" t="n">
        <v>2022</v>
      </c>
      <c r="F374" s="147" t="inlineStr">
        <is>
          <t>RENDU</t>
        </is>
      </c>
      <c r="G374" s="147" t="n">
        <v>23119</v>
      </c>
      <c r="H374" s="22" t="inlineStr">
        <is>
          <t>GK 678 MB</t>
        </is>
      </c>
      <c r="I374" s="211" t="inlineStr">
        <is>
          <t>EXP-76-3472</t>
        </is>
      </c>
      <c r="J374" s="212" t="inlineStr">
        <is>
          <t>2022101541</t>
        </is>
      </c>
      <c r="K374" s="295" t="n">
        <v>29.48</v>
      </c>
      <c r="L374" s="214" t="n">
        <v>29.4</v>
      </c>
      <c r="M374" s="22" t="n">
        <v>6.4</v>
      </c>
      <c r="N374" s="147" t="inlineStr">
        <is>
          <t>S1</t>
        </is>
      </c>
      <c r="O374" s="21" t="n">
        <v>655</v>
      </c>
      <c r="P374" s="20" t="n">
        <v>0</v>
      </c>
      <c r="Q374" s="21">
        <f>O374</f>
        <v/>
      </c>
      <c r="R374" s="21">
        <f>Q374*L374</f>
        <v/>
      </c>
      <c r="S374" s="215" t="n">
        <v>0</v>
      </c>
      <c r="T374" s="21">
        <f>IF(S374=0,R374,R374-S374)</f>
        <v/>
      </c>
      <c r="U374" s="22" t="n"/>
      <c r="V374" s="216" t="inlineStr">
        <is>
          <t>LCR 15 jours nets date de livraison</t>
        </is>
      </c>
      <c r="W374" s="217" t="inlineStr">
        <is>
          <t>CERETRANS</t>
        </is>
      </c>
      <c r="X374" s="218" t="n">
        <v>0</v>
      </c>
      <c r="Y374" s="219" t="n">
        <v>0</v>
      </c>
      <c r="Z374" s="218">
        <f>X374*L374</f>
        <v/>
      </c>
      <c r="AA374" s="114" t="n">
        <v>0</v>
      </c>
      <c r="AB374" s="114">
        <f>AA374-Z374</f>
        <v/>
      </c>
      <c r="AC374" s="9" t="n"/>
    </row>
    <row r="375" ht="15" customFormat="1" customHeight="1" s="220">
      <c r="A375" s="104" t="n">
        <v>45013</v>
      </c>
      <c r="B375" s="209" t="inlineStr">
        <is>
          <t xml:space="preserve">BERNARD </t>
        </is>
      </c>
      <c r="C375" s="22" t="inlineStr">
        <is>
          <t>2BS020148</t>
        </is>
      </c>
      <c r="D375" s="234" t="inlineStr">
        <is>
          <t>NON DURABLE</t>
        </is>
      </c>
      <c r="E375" s="147" t="n">
        <v>2022</v>
      </c>
      <c r="F375" s="147" t="inlineStr">
        <is>
          <t xml:space="preserve">RENDU </t>
        </is>
      </c>
      <c r="G375" s="147" t="n">
        <v>23122</v>
      </c>
      <c r="H375" s="22" t="inlineStr">
        <is>
          <t>FA 307 FH</t>
        </is>
      </c>
      <c r="I375" s="211" t="inlineStr">
        <is>
          <t>EXP-14-7306</t>
        </is>
      </c>
      <c r="J375" s="212" t="inlineStr">
        <is>
          <t>121008</t>
        </is>
      </c>
      <c r="K375" s="295" t="n">
        <v>28.88</v>
      </c>
      <c r="L375" s="214" t="n">
        <v>28.84</v>
      </c>
      <c r="M375" s="22" t="n">
        <v>6.5</v>
      </c>
      <c r="N375" s="147" t="inlineStr">
        <is>
          <t>S1</t>
        </is>
      </c>
      <c r="O375" s="21" t="n">
        <v>653</v>
      </c>
      <c r="P375" s="22" t="n">
        <v>0</v>
      </c>
      <c r="Q375" s="23">
        <f>O375+P375</f>
        <v/>
      </c>
      <c r="R375" s="21">
        <f>Q375*L375</f>
        <v/>
      </c>
      <c r="S375" s="215" t="n">
        <v>18832.52</v>
      </c>
      <c r="T375" s="21">
        <f>IF(S375=0,R375,R375-S375)</f>
        <v/>
      </c>
      <c r="U375" s="20" t="inlineStr">
        <is>
          <t>FVV01260846  - 29/03/2023</t>
        </is>
      </c>
      <c r="V375" s="216" t="inlineStr">
        <is>
          <t xml:space="preserve">VIREMENT 30 JOURS </t>
        </is>
      </c>
      <c r="W375" s="217" t="inlineStr">
        <is>
          <t>RLC TRANSPORTS</t>
        </is>
      </c>
      <c r="X375" s="218" t="n">
        <v>0</v>
      </c>
      <c r="Y375" s="219" t="n">
        <v>0</v>
      </c>
      <c r="Z375" s="218" t="n">
        <v>0</v>
      </c>
      <c r="AA375" s="114" t="n">
        <v>0</v>
      </c>
      <c r="AB375" s="114">
        <f>Z375-AA375</f>
        <v/>
      </c>
      <c r="AC375" s="9" t="n"/>
    </row>
    <row r="376" hidden="1" ht="15" customFormat="1" customHeight="1" s="220">
      <c r="A376" s="208" t="n">
        <v>45013</v>
      </c>
      <c r="B376" s="209" t="inlineStr">
        <is>
          <t xml:space="preserve">CEREVIA / OXYANE </t>
        </is>
      </c>
      <c r="C376" s="22" t="inlineStr">
        <is>
          <t>2BS030535</t>
        </is>
      </c>
      <c r="D376" s="210" t="inlineStr">
        <is>
          <t>DURABLE</t>
        </is>
      </c>
      <c r="E376" s="147" t="n">
        <v>2022</v>
      </c>
      <c r="F376" s="147" t="inlineStr">
        <is>
          <t>RENDU</t>
        </is>
      </c>
      <c r="G376" s="147" t="n">
        <v>23124</v>
      </c>
      <c r="H376" s="22" t="inlineStr">
        <is>
          <t>EN 504 YC</t>
        </is>
      </c>
      <c r="I376" s="211" t="inlineStr">
        <is>
          <t>EXP-76-3474</t>
        </is>
      </c>
      <c r="J376" s="212" t="inlineStr">
        <is>
          <t>2022101541</t>
        </is>
      </c>
      <c r="K376" s="295" t="n">
        <v>28.78</v>
      </c>
      <c r="L376" s="214" t="n">
        <v>28.74</v>
      </c>
      <c r="M376" s="22" t="n">
        <v>6.4</v>
      </c>
      <c r="N376" s="147" t="inlineStr">
        <is>
          <t>S2</t>
        </is>
      </c>
      <c r="O376" s="21" t="n">
        <v>655</v>
      </c>
      <c r="P376" s="20" t="n">
        <v>0</v>
      </c>
      <c r="Q376" s="21">
        <f>O376</f>
        <v/>
      </c>
      <c r="R376" s="21">
        <f>Q376*L376</f>
        <v/>
      </c>
      <c r="S376" s="215" t="n">
        <v>0</v>
      </c>
      <c r="T376" s="21">
        <f>IF(S376=0,R376,R376-S376)</f>
        <v/>
      </c>
      <c r="U376" s="22" t="n"/>
      <c r="V376" s="216" t="inlineStr">
        <is>
          <t>LCR 15 jours nets date de livraison</t>
        </is>
      </c>
      <c r="W376" s="217" t="inlineStr">
        <is>
          <t>TRAS</t>
        </is>
      </c>
      <c r="X376" s="218" t="n">
        <v>0</v>
      </c>
      <c r="Y376" s="219" t="n">
        <v>0</v>
      </c>
      <c r="Z376" s="218">
        <f>X376*L376</f>
        <v/>
      </c>
      <c r="AA376" s="114" t="n">
        <v>0</v>
      </c>
      <c r="AB376" s="114">
        <f>AA376-Z376</f>
        <v/>
      </c>
      <c r="AC376" s="9" t="n"/>
    </row>
    <row r="377" hidden="1" ht="15" customFormat="1" customHeight="1" s="29">
      <c r="A377" s="104" t="n">
        <v>45014</v>
      </c>
      <c r="B377" s="105" t="inlineStr">
        <is>
          <t>DESCREAUX</t>
        </is>
      </c>
      <c r="C377" s="20" t="inlineStr">
        <is>
          <t>SANS</t>
        </is>
      </c>
      <c r="D377" s="108" t="inlineStr">
        <is>
          <t>NON DURABLE</t>
        </is>
      </c>
      <c r="E377" s="121" t="n">
        <v>2022</v>
      </c>
      <c r="F377" s="121" t="inlineStr">
        <is>
          <t>RENDU</t>
        </is>
      </c>
      <c r="G377" s="121" t="n">
        <v>23127</v>
      </c>
      <c r="H377" s="20" t="inlineStr">
        <is>
          <t>FY 396 FN</t>
        </is>
      </c>
      <c r="I377" s="102" t="inlineStr">
        <is>
          <t>BLC01005705</t>
        </is>
      </c>
      <c r="J377" s="212" t="inlineStr">
        <is>
          <t>220905A</t>
        </is>
      </c>
      <c r="K377" s="100" t="n">
        <v>28.12</v>
      </c>
      <c r="L377" s="135" t="n">
        <v>28.08</v>
      </c>
      <c r="M377" s="20" t="n">
        <v>7.4</v>
      </c>
      <c r="N377" s="121" t="inlineStr">
        <is>
          <t>S1</t>
        </is>
      </c>
      <c r="O377" s="23" t="n">
        <v>660</v>
      </c>
      <c r="P377" s="20" t="n">
        <v>0</v>
      </c>
      <c r="Q377" s="23">
        <f>O377+P377</f>
        <v/>
      </c>
      <c r="R377" s="23">
        <f>K377*O377+P377</f>
        <v/>
      </c>
      <c r="S377" s="101" t="n">
        <v>0</v>
      </c>
      <c r="T377" s="23">
        <f>IF(S377=0,R377,R377-S377)</f>
        <v/>
      </c>
      <c r="U377" s="20" t="n"/>
      <c r="V377" s="106" t="inlineStr">
        <is>
          <t xml:space="preserve">VIREMENT 30 JOURS </t>
        </is>
      </c>
      <c r="W377" s="107" t="inlineStr">
        <is>
          <t>VTB</t>
        </is>
      </c>
      <c r="X377" s="25" t="n">
        <v>0</v>
      </c>
      <c r="Y377" s="26" t="n">
        <v>0</v>
      </c>
      <c r="Z377" s="25">
        <f>L377*X377</f>
        <v/>
      </c>
      <c r="AA377" s="27" t="n">
        <v>0</v>
      </c>
      <c r="AB377" s="27">
        <f>AA377-Z377</f>
        <v/>
      </c>
      <c r="AC377" s="28" t="n"/>
    </row>
    <row r="378" hidden="1" ht="15" customFormat="1" customHeight="1" s="29">
      <c r="A378" s="104" t="n">
        <v>45014</v>
      </c>
      <c r="B378" s="105" t="inlineStr">
        <is>
          <t xml:space="preserve">LIMAGRAIN </t>
        </is>
      </c>
      <c r="C378" s="20" t="inlineStr">
        <is>
          <t>2BS050005</t>
        </is>
      </c>
      <c r="D378" s="109" t="inlineStr">
        <is>
          <t>DURABLE</t>
        </is>
      </c>
      <c r="E378" s="121" t="n">
        <v>2022</v>
      </c>
      <c r="F378" s="121" t="inlineStr">
        <is>
          <t>DEPART ENNEZAT</t>
        </is>
      </c>
      <c r="G378" s="121" t="n">
        <v>23129</v>
      </c>
      <c r="H378" s="20" t="inlineStr">
        <is>
          <t>FH 996 RH</t>
        </is>
      </c>
      <c r="I378" s="102" t="inlineStr">
        <is>
          <t>163998</t>
        </is>
      </c>
      <c r="J378" s="212" t="inlineStr">
        <is>
          <t>121260/122214</t>
        </is>
      </c>
      <c r="K378" s="100" t="n">
        <v>28.24</v>
      </c>
      <c r="L378" s="135" t="n">
        <v>28.26</v>
      </c>
      <c r="M378" s="20" t="n">
        <v>6</v>
      </c>
      <c r="N378" s="121" t="inlineStr">
        <is>
          <t>S1</t>
        </is>
      </c>
      <c r="O378" s="23" t="n">
        <v>613</v>
      </c>
      <c r="P378" s="20" t="n">
        <v>0</v>
      </c>
      <c r="Q378" s="23">
        <f>O378+P378</f>
        <v/>
      </c>
      <c r="R378" s="23">
        <f>K378*O378+P378</f>
        <v/>
      </c>
      <c r="S378" s="101" t="n">
        <v>0</v>
      </c>
      <c r="T378" s="23">
        <f>IF(S378=0,R378,R378-S378)</f>
        <v/>
      </c>
      <c r="U378" s="22" t="n"/>
      <c r="V378" s="106" t="inlineStr">
        <is>
          <t xml:space="preserve">VIREMENT 30 JOURS </t>
        </is>
      </c>
      <c r="W378" s="107" t="inlineStr">
        <is>
          <t>BRULAS</t>
        </is>
      </c>
      <c r="X378" s="25" t="n">
        <v>18.5</v>
      </c>
      <c r="Y378" s="26" t="n">
        <v>0</v>
      </c>
      <c r="Z378" s="25">
        <f>L378*X378</f>
        <v/>
      </c>
      <c r="AA378" s="27" t="n">
        <v>0</v>
      </c>
      <c r="AB378" s="27">
        <f>AA378-Z378</f>
        <v/>
      </c>
      <c r="AC378" s="28" t="n"/>
    </row>
    <row r="379" hidden="1" ht="15" customFormat="1" customHeight="1" s="29">
      <c r="A379" s="104" t="n">
        <v>45014</v>
      </c>
      <c r="B379" s="105" t="inlineStr">
        <is>
          <t>BONNET</t>
        </is>
      </c>
      <c r="C379" s="20" t="inlineStr">
        <is>
          <t>2BS020059</t>
        </is>
      </c>
      <c r="D379" s="109" t="inlineStr">
        <is>
          <t>DURABLE</t>
        </is>
      </c>
      <c r="E379" s="121" t="n">
        <v>2022</v>
      </c>
      <c r="F379" s="121" t="inlineStr">
        <is>
          <t>RENDU</t>
        </is>
      </c>
      <c r="G379" s="121" t="n">
        <v>23130</v>
      </c>
      <c r="H379" s="20" t="inlineStr">
        <is>
          <t>FF 761 DE</t>
        </is>
      </c>
      <c r="I379" s="102" t="inlineStr">
        <is>
          <t>46289</t>
        </is>
      </c>
      <c r="J379" s="117" t="inlineStr">
        <is>
          <t>2230307</t>
        </is>
      </c>
      <c r="K379" s="21" t="n">
        <v>15.94</v>
      </c>
      <c r="L379" s="135" t="n">
        <v>15.96</v>
      </c>
      <c r="M379" s="20" t="n">
        <v>6.7</v>
      </c>
      <c r="N379" s="121" t="inlineStr">
        <is>
          <t>S2</t>
        </is>
      </c>
      <c r="O379" s="23" t="n">
        <v>546</v>
      </c>
      <c r="P379" s="20" t="n">
        <v>0</v>
      </c>
      <c r="Q379" s="23">
        <f>O379+P379</f>
        <v/>
      </c>
      <c r="R379" s="23">
        <f>Q379*L379</f>
        <v/>
      </c>
      <c r="S379" s="101" t="n">
        <v>0</v>
      </c>
      <c r="T379" s="23">
        <f>IF(S379=0,R379,R379-S379)</f>
        <v/>
      </c>
      <c r="U379" s="20" t="n"/>
      <c r="V379" s="106" t="inlineStr">
        <is>
          <t>LCR 30 JOURS NETS</t>
        </is>
      </c>
      <c r="W379" s="107" t="inlineStr">
        <is>
          <t>BONNET</t>
        </is>
      </c>
      <c r="X379" s="25" t="n">
        <v>0</v>
      </c>
      <c r="Y379" s="26" t="n">
        <v>0</v>
      </c>
      <c r="Z379" s="25" t="n">
        <v>0</v>
      </c>
      <c r="AA379" s="27" t="n">
        <v>0</v>
      </c>
      <c r="AB379" s="27">
        <f>Z379-AA379</f>
        <v/>
      </c>
      <c r="AC379" s="28" t="n"/>
    </row>
    <row r="380" hidden="1" ht="15" customFormat="1" customHeight="1" s="220">
      <c r="A380" s="208" t="n">
        <v>45014</v>
      </c>
      <c r="B380" s="209" t="inlineStr">
        <is>
          <t xml:space="preserve">CEREVIA / OXYANE </t>
        </is>
      </c>
      <c r="C380" s="22" t="inlineStr">
        <is>
          <t>2BS030535</t>
        </is>
      </c>
      <c r="D380" s="210" t="inlineStr">
        <is>
          <t>DURABLE</t>
        </is>
      </c>
      <c r="E380" s="147" t="n">
        <v>2022</v>
      </c>
      <c r="F380" s="147" t="inlineStr">
        <is>
          <t>RENDU</t>
        </is>
      </c>
      <c r="G380" s="147" t="n">
        <v>23133</v>
      </c>
      <c r="H380" s="22" t="inlineStr">
        <is>
          <t>EP 157 CC</t>
        </is>
      </c>
      <c r="I380" s="211" t="inlineStr">
        <is>
          <t>EXP-76-3478</t>
        </is>
      </c>
      <c r="J380" s="212" t="inlineStr">
        <is>
          <t>2022101541</t>
        </is>
      </c>
      <c r="K380" s="295" t="n">
        <v>29.5</v>
      </c>
      <c r="L380" s="214" t="n">
        <v>29.54</v>
      </c>
      <c r="M380" s="22" t="n">
        <v>5.9</v>
      </c>
      <c r="N380" s="147" t="inlineStr">
        <is>
          <t>S2</t>
        </is>
      </c>
      <c r="O380" s="21" t="n">
        <v>655</v>
      </c>
      <c r="P380" s="20" t="n">
        <v>0</v>
      </c>
      <c r="Q380" s="21">
        <f>O380</f>
        <v/>
      </c>
      <c r="R380" s="21">
        <f>Q380*L380</f>
        <v/>
      </c>
      <c r="S380" s="215" t="n">
        <v>0</v>
      </c>
      <c r="T380" s="21">
        <f>IF(S380=0,R380,R380-S380)</f>
        <v/>
      </c>
      <c r="U380" s="22" t="n"/>
      <c r="V380" s="216" t="inlineStr">
        <is>
          <t>LCR 15 jours nets date de livraison</t>
        </is>
      </c>
      <c r="W380" s="217" t="inlineStr">
        <is>
          <t>CERETRANS</t>
        </is>
      </c>
      <c r="X380" s="218" t="n">
        <v>0</v>
      </c>
      <c r="Y380" s="219" t="n">
        <v>0</v>
      </c>
      <c r="Z380" s="218">
        <f>X380*L380</f>
        <v/>
      </c>
      <c r="AA380" s="114" t="n">
        <v>0</v>
      </c>
      <c r="AB380" s="114">
        <f>AA380-Z380</f>
        <v/>
      </c>
      <c r="AC380" s="9" t="n"/>
    </row>
    <row r="381" hidden="1" ht="15" customFormat="1" customHeight="1" s="220">
      <c r="A381" s="208" t="n">
        <v>45014</v>
      </c>
      <c r="B381" s="209" t="inlineStr">
        <is>
          <t xml:space="preserve">CEREVIA / OXYANE </t>
        </is>
      </c>
      <c r="C381" s="22" t="inlineStr">
        <is>
          <t>2BS030535</t>
        </is>
      </c>
      <c r="D381" s="210" t="inlineStr">
        <is>
          <t>DURABLE</t>
        </is>
      </c>
      <c r="E381" s="147" t="n">
        <v>2022</v>
      </c>
      <c r="F381" s="147" t="inlineStr">
        <is>
          <t>RENDU</t>
        </is>
      </c>
      <c r="G381" s="147" t="n">
        <v>23135</v>
      </c>
      <c r="H381" s="22" t="inlineStr">
        <is>
          <t>FA 553 BY</t>
        </is>
      </c>
      <c r="I381" s="211" t="inlineStr">
        <is>
          <t>EXP-76-3480</t>
        </is>
      </c>
      <c r="J381" s="212" t="inlineStr">
        <is>
          <t>2022101541</t>
        </is>
      </c>
      <c r="K381" s="295" t="n">
        <v>29.24</v>
      </c>
      <c r="L381" s="214" t="n">
        <v>29.22</v>
      </c>
      <c r="M381" s="22" t="n">
        <v>6.2</v>
      </c>
      <c r="N381" s="147" t="inlineStr">
        <is>
          <t>S1</t>
        </is>
      </c>
      <c r="O381" s="21" t="n">
        <v>655</v>
      </c>
      <c r="P381" s="20" t="n">
        <v>0</v>
      </c>
      <c r="Q381" s="21">
        <f>O381</f>
        <v/>
      </c>
      <c r="R381" s="21">
        <f>Q381*L381</f>
        <v/>
      </c>
      <c r="S381" s="215" t="n">
        <v>0</v>
      </c>
      <c r="T381" s="21">
        <f>IF(S381=0,R381,R381-S381)</f>
        <v/>
      </c>
      <c r="U381" s="22" t="n"/>
      <c r="V381" s="216" t="inlineStr">
        <is>
          <t>LCR 15 jours nets date de livraison</t>
        </is>
      </c>
      <c r="W381" s="217" t="inlineStr">
        <is>
          <t>CERETRANS/COTTON</t>
        </is>
      </c>
      <c r="X381" s="218" t="n">
        <v>0</v>
      </c>
      <c r="Y381" s="219" t="n">
        <v>0</v>
      </c>
      <c r="Z381" s="218">
        <f>X381*L381</f>
        <v/>
      </c>
      <c r="AA381" s="114" t="n">
        <v>0</v>
      </c>
      <c r="AB381" s="114">
        <f>AA381-Z381</f>
        <v/>
      </c>
      <c r="AC381" s="9" t="n"/>
    </row>
    <row r="382" hidden="1" ht="15" customFormat="1" customHeight="1" s="29">
      <c r="A382" s="104" t="n">
        <v>45014</v>
      </c>
      <c r="B382" s="105" t="inlineStr">
        <is>
          <t>BONNET</t>
        </is>
      </c>
      <c r="C382" s="20" t="inlineStr">
        <is>
          <t>2BS020059</t>
        </is>
      </c>
      <c r="D382" s="109" t="inlineStr">
        <is>
          <t>DURABLE</t>
        </is>
      </c>
      <c r="E382" s="121" t="n">
        <v>2022</v>
      </c>
      <c r="F382" s="121" t="inlineStr">
        <is>
          <t>RENDU</t>
        </is>
      </c>
      <c r="G382" s="121" t="n">
        <v>23136</v>
      </c>
      <c r="H382" s="20" t="inlineStr">
        <is>
          <t>FF 761 DE</t>
        </is>
      </c>
      <c r="I382" s="102" t="inlineStr">
        <is>
          <t>46290</t>
        </is>
      </c>
      <c r="J382" s="117" t="inlineStr">
        <is>
          <t>2230307</t>
        </is>
      </c>
      <c r="K382" s="21" t="n">
        <v>15.58</v>
      </c>
      <c r="L382" s="135" t="n">
        <v>15.6</v>
      </c>
      <c r="M382" s="20" t="n">
        <v>6.6</v>
      </c>
      <c r="N382" s="121" t="inlineStr">
        <is>
          <t>S2</t>
        </is>
      </c>
      <c r="O382" s="23" t="n">
        <v>546</v>
      </c>
      <c r="P382" s="20" t="n">
        <v>0</v>
      </c>
      <c r="Q382" s="23">
        <f>O382+P382</f>
        <v/>
      </c>
      <c r="R382" s="23">
        <f>Q382*L382</f>
        <v/>
      </c>
      <c r="S382" s="101" t="n">
        <v>0</v>
      </c>
      <c r="T382" s="23">
        <f>IF(S382=0,R382,R382-S382)</f>
        <v/>
      </c>
      <c r="U382" s="20" t="n"/>
      <c r="V382" s="106" t="inlineStr">
        <is>
          <t>LCR 30 JOURS NETS</t>
        </is>
      </c>
      <c r="W382" s="107" t="inlineStr">
        <is>
          <t>BONNET</t>
        </is>
      </c>
      <c r="X382" s="25" t="n">
        <v>0</v>
      </c>
      <c r="Y382" s="26" t="n">
        <v>0</v>
      </c>
      <c r="Z382" s="25" t="n">
        <v>0</v>
      </c>
      <c r="AA382" s="27" t="n">
        <v>0</v>
      </c>
      <c r="AB382" s="27">
        <f>Z382-AA382</f>
        <v/>
      </c>
      <c r="AC382" s="28" t="n"/>
    </row>
    <row r="383" hidden="1" ht="15" customFormat="1" customHeight="1" s="29">
      <c r="A383" s="104" t="n">
        <v>45014</v>
      </c>
      <c r="B383" s="105" t="inlineStr">
        <is>
          <t xml:space="preserve">DROMOISE </t>
        </is>
      </c>
      <c r="C383" s="20" t="inlineStr">
        <is>
          <t>2BS050017</t>
        </is>
      </c>
      <c r="D383" s="108" t="inlineStr">
        <is>
          <t>NON DURABLE</t>
        </is>
      </c>
      <c r="E383" s="121" t="n">
        <v>2022</v>
      </c>
      <c r="F383" s="121" t="inlineStr">
        <is>
          <t xml:space="preserve">RENDU </t>
        </is>
      </c>
      <c r="G383" s="121" t="n">
        <v>23139</v>
      </c>
      <c r="H383" s="20" t="inlineStr">
        <is>
          <t>GA 202 WK</t>
        </is>
      </c>
      <c r="I383" s="102" t="inlineStr">
        <is>
          <t>2303000620</t>
        </is>
      </c>
      <c r="J383" s="212" t="inlineStr">
        <is>
          <t>121244</t>
        </is>
      </c>
      <c r="K383" s="100" t="n">
        <v>30.2</v>
      </c>
      <c r="L383" s="135" t="n">
        <v>30.14</v>
      </c>
      <c r="M383" s="20" t="n">
        <v>6.2</v>
      </c>
      <c r="N383" s="121" t="inlineStr">
        <is>
          <t>S1</t>
        </is>
      </c>
      <c r="O383" s="23" t="n">
        <v>540</v>
      </c>
      <c r="P383" s="20" t="n">
        <v>0</v>
      </c>
      <c r="Q383" s="23">
        <f>O383+P383</f>
        <v/>
      </c>
      <c r="R383" s="23">
        <f>Q383*L383</f>
        <v/>
      </c>
      <c r="S383" s="101" t="n">
        <v>16275.6</v>
      </c>
      <c r="T383" s="23">
        <f>IF(S383=0,R383,R383-S383)</f>
        <v/>
      </c>
      <c r="U383" s="20" t="inlineStr">
        <is>
          <t>2303000314 - 30/03/2023</t>
        </is>
      </c>
      <c r="V383" s="106" t="inlineStr">
        <is>
          <t>LCR 30 jours nets date de livraison</t>
        </is>
      </c>
      <c r="W383" s="107" t="inlineStr">
        <is>
          <t>DROMOISE</t>
        </is>
      </c>
      <c r="X383" s="25" t="n">
        <v>0</v>
      </c>
      <c r="Y383" s="26" t="n">
        <v>0</v>
      </c>
      <c r="Z383" s="25" t="n">
        <v>0</v>
      </c>
      <c r="AA383" s="27" t="n">
        <v>0</v>
      </c>
      <c r="AB383" s="27">
        <f>AA383-Z383</f>
        <v/>
      </c>
      <c r="AC383" s="28" t="n"/>
    </row>
    <row r="384" hidden="1" ht="15" customFormat="1" customHeight="1" s="220">
      <c r="A384" s="208" t="n">
        <v>45014</v>
      </c>
      <c r="B384" s="209" t="inlineStr">
        <is>
          <t xml:space="preserve">CEREVIA / OXYANE </t>
        </is>
      </c>
      <c r="C384" s="22" t="inlineStr">
        <is>
          <t>2BS030535</t>
        </is>
      </c>
      <c r="D384" s="210" t="inlineStr">
        <is>
          <t>DURABLE</t>
        </is>
      </c>
      <c r="E384" s="147" t="n">
        <v>2022</v>
      </c>
      <c r="F384" s="147" t="inlineStr">
        <is>
          <t>RENDU</t>
        </is>
      </c>
      <c r="G384" s="147" t="n">
        <v>23140</v>
      </c>
      <c r="H384" s="22" t="inlineStr">
        <is>
          <t>FA 728 PL</t>
        </is>
      </c>
      <c r="I384" s="211" t="inlineStr">
        <is>
          <t>EXP-76-3483</t>
        </is>
      </c>
      <c r="J384" s="212" t="inlineStr">
        <is>
          <t>2022101541</t>
        </is>
      </c>
      <c r="K384" s="295" t="n">
        <v>30.46</v>
      </c>
      <c r="L384" s="214" t="n">
        <v>30.4</v>
      </c>
      <c r="M384" s="22" t="n">
        <v>6.2</v>
      </c>
      <c r="N384" s="147" t="inlineStr">
        <is>
          <t>S1</t>
        </is>
      </c>
      <c r="O384" s="21" t="n">
        <v>655</v>
      </c>
      <c r="P384" s="20" t="n">
        <v>0</v>
      </c>
      <c r="Q384" s="21">
        <f>O384</f>
        <v/>
      </c>
      <c r="R384" s="21">
        <f>Q384*L384</f>
        <v/>
      </c>
      <c r="S384" s="215" t="n">
        <v>0</v>
      </c>
      <c r="T384" s="21">
        <f>IF(S384=0,R384,R384-S384)</f>
        <v/>
      </c>
      <c r="U384" s="22" t="n"/>
      <c r="V384" s="216" t="inlineStr">
        <is>
          <t>LCR 15 jours nets date de livraison</t>
        </is>
      </c>
      <c r="W384" s="217" t="inlineStr">
        <is>
          <t>TRAS/CLEMENT</t>
        </is>
      </c>
      <c r="X384" s="218" t="n">
        <v>0</v>
      </c>
      <c r="Y384" s="219" t="n">
        <v>0</v>
      </c>
      <c r="Z384" s="218">
        <f>X384*L384</f>
        <v/>
      </c>
      <c r="AA384" s="114" t="n">
        <v>0</v>
      </c>
      <c r="AB384" s="114">
        <f>AA384-Z384</f>
        <v/>
      </c>
      <c r="AC384" s="9" t="n"/>
    </row>
    <row r="385" hidden="1" ht="15" customFormat="1" customHeight="1" s="29">
      <c r="A385" s="104" t="n">
        <v>45014</v>
      </c>
      <c r="B385" s="105" t="inlineStr">
        <is>
          <t xml:space="preserve">DROMOISE </t>
        </is>
      </c>
      <c r="C385" s="20" t="inlineStr">
        <is>
          <t>2BS050017</t>
        </is>
      </c>
      <c r="D385" s="108" t="inlineStr">
        <is>
          <t>NON DURABLE</t>
        </is>
      </c>
      <c r="E385" s="121" t="n">
        <v>2022</v>
      </c>
      <c r="F385" s="121" t="inlineStr">
        <is>
          <t xml:space="preserve">RENDU </t>
        </is>
      </c>
      <c r="G385" s="121" t="n">
        <v>23143</v>
      </c>
      <c r="H385" s="20" t="inlineStr">
        <is>
          <t>CW 253 GL</t>
        </is>
      </c>
      <c r="I385" s="102" t="inlineStr">
        <is>
          <t>2303000625</t>
        </is>
      </c>
      <c r="J385" s="212" t="inlineStr">
        <is>
          <t>2221125</t>
        </is>
      </c>
      <c r="K385" s="100" t="n">
        <v>27.76</v>
      </c>
      <c r="L385" s="135" t="n">
        <v>27.76</v>
      </c>
      <c r="M385" s="20" t="n">
        <v>7.1</v>
      </c>
      <c r="N385" s="121" t="inlineStr">
        <is>
          <t>S3</t>
        </is>
      </c>
      <c r="O385" s="23" t="n">
        <v>634</v>
      </c>
      <c r="P385" s="20" t="n">
        <v>0</v>
      </c>
      <c r="Q385" s="23">
        <f>O385+P385</f>
        <v/>
      </c>
      <c r="R385" s="23">
        <f>Q385*L385</f>
        <v/>
      </c>
      <c r="S385" s="101" t="n">
        <v>17599.84</v>
      </c>
      <c r="T385" s="23">
        <f>IF(S385=0,R385,R385-S385)</f>
        <v/>
      </c>
      <c r="U385" s="20" t="inlineStr">
        <is>
          <t>2303000313 - 30/03/2023</t>
        </is>
      </c>
      <c r="V385" s="106" t="inlineStr">
        <is>
          <t>LCR 30 jours nets date de livraison</t>
        </is>
      </c>
      <c r="W385" s="107" t="inlineStr">
        <is>
          <t>DROMOISE</t>
        </is>
      </c>
      <c r="X385" s="25" t="n">
        <v>0</v>
      </c>
      <c r="Y385" s="26" t="n">
        <v>0</v>
      </c>
      <c r="Z385" s="25" t="n">
        <v>0</v>
      </c>
      <c r="AA385" s="27" t="n">
        <v>0</v>
      </c>
      <c r="AB385" s="27">
        <f>AA385-Z385</f>
        <v/>
      </c>
      <c r="AC385" s="28" t="n"/>
    </row>
    <row r="386" hidden="1" ht="15" customFormat="1" customHeight="1" s="220">
      <c r="A386" s="104" t="n">
        <v>45015</v>
      </c>
      <c r="B386" s="209" t="inlineStr">
        <is>
          <t xml:space="preserve">CEREVIA / OXYANE </t>
        </is>
      </c>
      <c r="C386" s="22" t="inlineStr">
        <is>
          <t>2BS030535</t>
        </is>
      </c>
      <c r="D386" s="210" t="inlineStr">
        <is>
          <t>DURABLE</t>
        </is>
      </c>
      <c r="E386" s="147" t="n">
        <v>2022</v>
      </c>
      <c r="F386" s="147" t="inlineStr">
        <is>
          <t>RENDU</t>
        </is>
      </c>
      <c r="G386" s="147" t="n">
        <v>23148</v>
      </c>
      <c r="H386" s="22" t="inlineStr">
        <is>
          <t>FA 553 BY</t>
        </is>
      </c>
      <c r="I386" s="211" t="inlineStr">
        <is>
          <t>EXP-76-3488</t>
        </is>
      </c>
      <c r="J386" s="212" t="inlineStr">
        <is>
          <t>2022101541</t>
        </is>
      </c>
      <c r="K386" s="295" t="n">
        <v>29.32</v>
      </c>
      <c r="L386" s="214" t="n">
        <v>29.28</v>
      </c>
      <c r="M386" s="22" t="n">
        <v>6.5</v>
      </c>
      <c r="N386" s="147" t="inlineStr">
        <is>
          <t>S1</t>
        </is>
      </c>
      <c r="O386" s="21" t="n">
        <v>655</v>
      </c>
      <c r="P386" s="20" t="n">
        <v>0</v>
      </c>
      <c r="Q386" s="21">
        <f>O386</f>
        <v/>
      </c>
      <c r="R386" s="21">
        <f>Q386*L386</f>
        <v/>
      </c>
      <c r="S386" s="215" t="n">
        <v>0</v>
      </c>
      <c r="T386" s="21">
        <f>IF(S386=0,R386,R386-S386)</f>
        <v/>
      </c>
      <c r="U386" s="22" t="n"/>
      <c r="V386" s="216" t="inlineStr">
        <is>
          <t>LCR 15 jours nets date de livraison</t>
        </is>
      </c>
      <c r="W386" s="217" t="inlineStr">
        <is>
          <t>CERETRANS/COTTON</t>
        </is>
      </c>
      <c r="X386" s="218" t="n">
        <v>0</v>
      </c>
      <c r="Y386" s="219" t="n">
        <v>0</v>
      </c>
      <c r="Z386" s="218">
        <f>X386*L386</f>
        <v/>
      </c>
      <c r="AA386" s="114" t="n">
        <v>0</v>
      </c>
      <c r="AB386" s="114">
        <f>AA386-Z386</f>
        <v/>
      </c>
      <c r="AC386" s="9" t="n"/>
    </row>
    <row r="387" hidden="1" ht="15" customFormat="1" customHeight="1" s="29">
      <c r="A387" s="104" t="n">
        <v>45015</v>
      </c>
      <c r="B387" s="105" t="inlineStr">
        <is>
          <t xml:space="preserve">SOUCHARD </t>
        </is>
      </c>
      <c r="C387" s="20" t="inlineStr">
        <is>
          <t>2BS050026</t>
        </is>
      </c>
      <c r="D387" s="108" t="inlineStr">
        <is>
          <t>NON DURABLE</t>
        </is>
      </c>
      <c r="E387" s="121" t="n">
        <v>2022</v>
      </c>
      <c r="F387" s="121" t="inlineStr">
        <is>
          <t xml:space="preserve">RENDU </t>
        </is>
      </c>
      <c r="G387" s="121" t="n">
        <v>23149</v>
      </c>
      <c r="H387" s="20" t="inlineStr">
        <is>
          <t>DS 336 VA</t>
        </is>
      </c>
      <c r="I387" s="102" t="inlineStr">
        <is>
          <t>EXP-010-2022-177</t>
        </is>
      </c>
      <c r="J387" s="117" t="inlineStr">
        <is>
          <t>2220734</t>
        </is>
      </c>
      <c r="K387" s="100" t="n">
        <v>27.42</v>
      </c>
      <c r="L387" s="135" t="n">
        <v>27.42</v>
      </c>
      <c r="M387" s="20" t="n">
        <v>6.6</v>
      </c>
      <c r="N387" s="121" t="inlineStr">
        <is>
          <t>S1</t>
        </is>
      </c>
      <c r="O387" s="23" t="n">
        <v>707.25</v>
      </c>
      <c r="P387" s="20" t="n">
        <v>0</v>
      </c>
      <c r="Q387" s="23">
        <f>O387+P387</f>
        <v/>
      </c>
      <c r="R387" s="23">
        <f>Q387*L387</f>
        <v/>
      </c>
      <c r="S387" s="101" t="n">
        <v>0</v>
      </c>
      <c r="T387" s="23">
        <f>IF(S387=0,R387,R387-S387)</f>
        <v/>
      </c>
      <c r="U387" s="20" t="n">
        <v>0</v>
      </c>
      <c r="V387" s="106" t="inlineStr">
        <is>
          <t>LCR 15 jours nets date de livraison</t>
        </is>
      </c>
      <c r="W387" s="107" t="inlineStr">
        <is>
          <t>FL TRANS</t>
        </is>
      </c>
      <c r="X387" s="25" t="n">
        <v>0</v>
      </c>
      <c r="Y387" s="26" t="n">
        <v>0</v>
      </c>
      <c r="Z387" s="25" t="n">
        <v>0</v>
      </c>
      <c r="AA387" s="27" t="n">
        <v>0</v>
      </c>
      <c r="AB387" s="27">
        <f>Z387-AA387</f>
        <v/>
      </c>
      <c r="AC387" s="28" t="n"/>
    </row>
    <row r="388" hidden="1" ht="15" customFormat="1" customHeight="1" s="29">
      <c r="A388" s="104" t="n">
        <v>45015</v>
      </c>
      <c r="B388" s="105" t="inlineStr">
        <is>
          <t>BONNET</t>
        </is>
      </c>
      <c r="C388" s="20" t="inlineStr">
        <is>
          <t>2BS020059</t>
        </is>
      </c>
      <c r="D388" s="109" t="inlineStr">
        <is>
          <t>DURABLE</t>
        </is>
      </c>
      <c r="E388" s="121" t="n">
        <v>2022</v>
      </c>
      <c r="F388" s="121" t="inlineStr">
        <is>
          <t>RENDU</t>
        </is>
      </c>
      <c r="G388" s="121" t="n">
        <v>23150</v>
      </c>
      <c r="H388" s="20" t="inlineStr">
        <is>
          <t>FF 761 DE</t>
        </is>
      </c>
      <c r="I388" s="102" t="inlineStr">
        <is>
          <t>46291</t>
        </is>
      </c>
      <c r="J388" s="117" t="inlineStr">
        <is>
          <t>2230307</t>
        </is>
      </c>
      <c r="K388" s="21" t="n">
        <v>15.34</v>
      </c>
      <c r="L388" s="135" t="n">
        <v>15.36</v>
      </c>
      <c r="M388" s="20" t="n">
        <v>7.2</v>
      </c>
      <c r="N388" s="121" t="inlineStr">
        <is>
          <t>S2</t>
        </is>
      </c>
      <c r="O388" s="23" t="n">
        <v>546</v>
      </c>
      <c r="P388" s="20" t="n">
        <v>0</v>
      </c>
      <c r="Q388" s="23">
        <f>O388+P388</f>
        <v/>
      </c>
      <c r="R388" s="23">
        <f>Q388*L388</f>
        <v/>
      </c>
      <c r="S388" s="101" t="n">
        <v>0</v>
      </c>
      <c r="T388" s="23">
        <f>IF(S388=0,R388,R388-S388)</f>
        <v/>
      </c>
      <c r="U388" s="20" t="n"/>
      <c r="V388" s="106" t="inlineStr">
        <is>
          <t>LCR 30 JOURS NETS</t>
        </is>
      </c>
      <c r="W388" s="107" t="inlineStr">
        <is>
          <t>BONNET</t>
        </is>
      </c>
      <c r="X388" s="25" t="n">
        <v>0</v>
      </c>
      <c r="Y388" s="26" t="n">
        <v>0</v>
      </c>
      <c r="Z388" s="25" t="n">
        <v>0</v>
      </c>
      <c r="AA388" s="27" t="n">
        <v>0</v>
      </c>
      <c r="AB388" s="27">
        <f>Z388-AA388</f>
        <v/>
      </c>
      <c r="AC388" s="28" t="n"/>
    </row>
    <row r="389" ht="15" customFormat="1" customHeight="1" s="220">
      <c r="A389" s="104" t="n">
        <v>45015</v>
      </c>
      <c r="B389" s="209" t="inlineStr">
        <is>
          <t xml:space="preserve">BERNARD </t>
        </is>
      </c>
      <c r="C389" s="22" t="inlineStr">
        <is>
          <t>2BS020148</t>
        </is>
      </c>
      <c r="D389" s="234" t="inlineStr">
        <is>
          <t>NON DURABLE</t>
        </is>
      </c>
      <c r="E389" s="147" t="n">
        <v>2022</v>
      </c>
      <c r="F389" s="147" t="inlineStr">
        <is>
          <t xml:space="preserve">RENDU </t>
        </is>
      </c>
      <c r="G389" s="147" t="n">
        <v>23151</v>
      </c>
      <c r="H389" s="22" t="inlineStr">
        <is>
          <t>FA 307 FH</t>
        </is>
      </c>
      <c r="I389" s="211" t="inlineStr">
        <is>
          <t>EXP-14-7318</t>
        </is>
      </c>
      <c r="J389" s="212" t="inlineStr">
        <is>
          <t>121008</t>
        </is>
      </c>
      <c r="K389" s="295" t="n">
        <v>29</v>
      </c>
      <c r="L389" s="214" t="n">
        <v>28.96</v>
      </c>
      <c r="M389" s="22" t="n">
        <v>6.3</v>
      </c>
      <c r="N389" s="147" t="inlineStr">
        <is>
          <t>S3</t>
        </is>
      </c>
      <c r="O389" s="21" t="n">
        <v>653</v>
      </c>
      <c r="P389" s="22" t="n">
        <v>0</v>
      </c>
      <c r="Q389" s="23">
        <f>O389+P389</f>
        <v/>
      </c>
      <c r="R389" s="21">
        <f>Q389*L389</f>
        <v/>
      </c>
      <c r="S389" s="215" t="n">
        <v>0</v>
      </c>
      <c r="T389" s="21">
        <f>IF(S389=0,R389,R389-S389)</f>
        <v/>
      </c>
      <c r="U389" s="20" t="n"/>
      <c r="V389" s="216" t="inlineStr">
        <is>
          <t xml:space="preserve">VIREMENT 30 JOURS </t>
        </is>
      </c>
      <c r="W389" s="217" t="inlineStr">
        <is>
          <t>RLC TRANSPORTS</t>
        </is>
      </c>
      <c r="X389" s="218" t="n">
        <v>0</v>
      </c>
      <c r="Y389" s="219" t="n">
        <v>0</v>
      </c>
      <c r="Z389" s="218" t="n">
        <v>0</v>
      </c>
      <c r="AA389" s="114" t="n">
        <v>0</v>
      </c>
      <c r="AB389" s="114">
        <f>Z389-AA389</f>
        <v/>
      </c>
      <c r="AC389" s="9" t="n"/>
    </row>
    <row r="390" hidden="1" ht="15" customFormat="1" customHeight="1" s="220">
      <c r="A390" s="104" t="n">
        <v>45015</v>
      </c>
      <c r="B390" s="209" t="inlineStr">
        <is>
          <t xml:space="preserve">CEREVIA / OXYANE </t>
        </is>
      </c>
      <c r="C390" s="22" t="inlineStr">
        <is>
          <t>2BS030535</t>
        </is>
      </c>
      <c r="D390" s="210" t="inlineStr">
        <is>
          <t>DURABLE</t>
        </is>
      </c>
      <c r="E390" s="147" t="n">
        <v>2022</v>
      </c>
      <c r="F390" s="147" t="inlineStr">
        <is>
          <t>RENDU</t>
        </is>
      </c>
      <c r="G390" s="147" t="n">
        <v>23153</v>
      </c>
      <c r="H390" s="22" t="inlineStr">
        <is>
          <t>DS 846 MV</t>
        </is>
      </c>
      <c r="I390" s="211" t="inlineStr">
        <is>
          <t>EXP-76-3491</t>
        </is>
      </c>
      <c r="J390" s="212" t="inlineStr">
        <is>
          <t>2022101541</t>
        </is>
      </c>
      <c r="K390" s="295" t="n">
        <v>28.68</v>
      </c>
      <c r="L390" s="214" t="n">
        <v>28.62</v>
      </c>
      <c r="M390" s="22" t="n">
        <v>6.5</v>
      </c>
      <c r="N390" s="147" t="inlineStr">
        <is>
          <t>S3</t>
        </is>
      </c>
      <c r="O390" s="21" t="n">
        <v>655</v>
      </c>
      <c r="P390" s="20" t="n">
        <v>0</v>
      </c>
      <c r="Q390" s="21">
        <f>O390</f>
        <v/>
      </c>
      <c r="R390" s="21">
        <f>Q390*L390</f>
        <v/>
      </c>
      <c r="S390" s="215" t="n">
        <v>0</v>
      </c>
      <c r="T390" s="21">
        <f>IF(S390=0,R390,R390-S390)</f>
        <v/>
      </c>
      <c r="U390" s="22" t="n"/>
      <c r="V390" s="216" t="inlineStr">
        <is>
          <t>LCR 15 jours nets date de livraison</t>
        </is>
      </c>
      <c r="W390" s="217" t="inlineStr">
        <is>
          <t>TRAS</t>
        </is>
      </c>
      <c r="X390" s="218" t="n">
        <v>0</v>
      </c>
      <c r="Y390" s="219" t="n">
        <v>0</v>
      </c>
      <c r="Z390" s="218">
        <f>X390*L390</f>
        <v/>
      </c>
      <c r="AA390" s="114" t="n">
        <v>0</v>
      </c>
      <c r="AB390" s="114">
        <f>AA390-Z390</f>
        <v/>
      </c>
      <c r="AC390" s="9" t="n"/>
    </row>
    <row r="391" hidden="1" ht="15" customFormat="1" customHeight="1" s="29">
      <c r="A391" s="104" t="n">
        <v>45015</v>
      </c>
      <c r="B391" s="105" t="inlineStr">
        <is>
          <t xml:space="preserve">DROMOISE </t>
        </is>
      </c>
      <c r="C391" s="20" t="inlineStr">
        <is>
          <t>2BS050017</t>
        </is>
      </c>
      <c r="D391" s="108" t="inlineStr">
        <is>
          <t>NON DURABLE</t>
        </is>
      </c>
      <c r="E391" s="121" t="n">
        <v>2022</v>
      </c>
      <c r="F391" s="121" t="inlineStr">
        <is>
          <t xml:space="preserve">RENDU </t>
        </is>
      </c>
      <c r="G391" s="121" t="n">
        <v>23155</v>
      </c>
      <c r="H391" s="20" t="inlineStr">
        <is>
          <t>GA 202 WK</t>
        </is>
      </c>
      <c r="I391" s="102" t="inlineStr">
        <is>
          <t>2303000645</t>
        </is>
      </c>
      <c r="J391" s="212" t="inlineStr">
        <is>
          <t>2221125</t>
        </is>
      </c>
      <c r="K391" s="100" t="n">
        <v>30.16</v>
      </c>
      <c r="L391" s="135" t="n">
        <v>30.14</v>
      </c>
      <c r="M391" s="20" t="n">
        <v>7.4</v>
      </c>
      <c r="N391" s="121" t="inlineStr">
        <is>
          <t>S3</t>
        </is>
      </c>
      <c r="O391" s="23" t="n">
        <v>634</v>
      </c>
      <c r="P391" s="20" t="n">
        <v>0</v>
      </c>
      <c r="Q391" s="23">
        <f>O391+P391</f>
        <v/>
      </c>
      <c r="R391" s="23">
        <f>Q391*L391</f>
        <v/>
      </c>
      <c r="S391" s="101" t="n">
        <v>0</v>
      </c>
      <c r="T391" s="23">
        <f>IF(S391=0,R391,R391-S391)</f>
        <v/>
      </c>
      <c r="U391" s="20" t="n"/>
      <c r="V391" s="106" t="inlineStr">
        <is>
          <t>LCR 30 jours nets date de livraison</t>
        </is>
      </c>
      <c r="W391" s="107" t="inlineStr">
        <is>
          <t>DROMOISE</t>
        </is>
      </c>
      <c r="X391" s="25" t="n">
        <v>0</v>
      </c>
      <c r="Y391" s="26" t="n">
        <v>0</v>
      </c>
      <c r="Z391" s="25" t="n">
        <v>0</v>
      </c>
      <c r="AA391" s="27" t="n">
        <v>0</v>
      </c>
      <c r="AB391" s="27">
        <f>AA391-Z391</f>
        <v/>
      </c>
      <c r="AC391" s="28" t="n"/>
    </row>
    <row r="392" hidden="1" ht="15" customFormat="1" customHeight="1" s="29">
      <c r="A392" s="104" t="n">
        <v>45015</v>
      </c>
      <c r="B392" s="105" t="inlineStr">
        <is>
          <t>BONNET</t>
        </is>
      </c>
      <c r="C392" s="20" t="inlineStr">
        <is>
          <t>2BS020059</t>
        </is>
      </c>
      <c r="D392" s="109" t="inlineStr">
        <is>
          <t>DURABLE</t>
        </is>
      </c>
      <c r="E392" s="121" t="n">
        <v>2022</v>
      </c>
      <c r="F392" s="121" t="inlineStr">
        <is>
          <t>RENDU</t>
        </is>
      </c>
      <c r="G392" s="121" t="n">
        <v>23156</v>
      </c>
      <c r="H392" s="20" t="inlineStr">
        <is>
          <t>FF 761 DE</t>
        </is>
      </c>
      <c r="I392" s="102" t="inlineStr">
        <is>
          <t>42292</t>
        </is>
      </c>
      <c r="J392" s="117" t="inlineStr">
        <is>
          <t>2230307</t>
        </is>
      </c>
      <c r="K392" s="21" t="n">
        <v>16.04</v>
      </c>
      <c r="L392" s="135" t="n">
        <v>16.04</v>
      </c>
      <c r="M392" s="20" t="n">
        <v>7.2</v>
      </c>
      <c r="N392" s="121" t="inlineStr">
        <is>
          <t>S2</t>
        </is>
      </c>
      <c r="O392" s="23" t="n">
        <v>546</v>
      </c>
      <c r="P392" s="20" t="n">
        <v>0</v>
      </c>
      <c r="Q392" s="23">
        <f>O392+P392</f>
        <v/>
      </c>
      <c r="R392" s="23">
        <f>Q392*L392</f>
        <v/>
      </c>
      <c r="S392" s="101" t="n">
        <v>0</v>
      </c>
      <c r="T392" s="23">
        <f>IF(S392=0,R392,R392-S392)</f>
        <v/>
      </c>
      <c r="U392" s="20" t="n"/>
      <c r="V392" s="106" t="inlineStr">
        <is>
          <t>LCR 30 JOURS NETS</t>
        </is>
      </c>
      <c r="W392" s="107" t="inlineStr">
        <is>
          <t>BONNET</t>
        </is>
      </c>
      <c r="X392" s="25" t="n">
        <v>0</v>
      </c>
      <c r="Y392" s="26" t="n">
        <v>0</v>
      </c>
      <c r="Z392" s="25" t="n">
        <v>0</v>
      </c>
      <c r="AA392" s="27" t="n">
        <v>0</v>
      </c>
      <c r="AB392" s="27">
        <f>Z392-AA392</f>
        <v/>
      </c>
      <c r="AC392" s="28" t="n"/>
    </row>
    <row r="393" hidden="1" ht="15" customFormat="1" customHeight="1" s="29">
      <c r="A393" s="104" t="n">
        <v>45015</v>
      </c>
      <c r="B393" s="105" t="inlineStr">
        <is>
          <t xml:space="preserve">DROMOISE </t>
        </is>
      </c>
      <c r="C393" s="20" t="inlineStr">
        <is>
          <t>2BS050017</t>
        </is>
      </c>
      <c r="D393" s="108" t="inlineStr">
        <is>
          <t>NON DURABLE</t>
        </is>
      </c>
      <c r="E393" s="121" t="n">
        <v>2022</v>
      </c>
      <c r="F393" s="121" t="inlineStr">
        <is>
          <t xml:space="preserve">RENDU </t>
        </is>
      </c>
      <c r="G393" s="121" t="n">
        <v>23157</v>
      </c>
      <c r="H393" s="20" t="inlineStr">
        <is>
          <t>CW 253 GL</t>
        </is>
      </c>
      <c r="I393" s="102" t="inlineStr">
        <is>
          <t>2303000651</t>
        </is>
      </c>
      <c r="J393" s="212" t="inlineStr">
        <is>
          <t>121244</t>
        </is>
      </c>
      <c r="K393" s="100" t="n">
        <v>30.56</v>
      </c>
      <c r="L393" s="135" t="n">
        <v>30.54</v>
      </c>
      <c r="M393" s="20" t="n">
        <v>7.6</v>
      </c>
      <c r="N393" s="121" t="inlineStr">
        <is>
          <t>S3</t>
        </is>
      </c>
      <c r="O393" s="23" t="n">
        <v>540</v>
      </c>
      <c r="P393" s="20" t="n">
        <v>0</v>
      </c>
      <c r="Q393" s="23">
        <f>O393+P393</f>
        <v/>
      </c>
      <c r="R393" s="23">
        <f>Q393*L393</f>
        <v/>
      </c>
      <c r="S393" s="101" t="n">
        <v>0</v>
      </c>
      <c r="T393" s="23">
        <f>IF(S393=0,R393,R393-S393)</f>
        <v/>
      </c>
      <c r="U393" s="20" t="n"/>
      <c r="V393" s="106" t="inlineStr">
        <is>
          <t>LCR 30 jours nets date de livraison</t>
        </is>
      </c>
      <c r="W393" s="107" t="inlineStr">
        <is>
          <t>DROMOISE</t>
        </is>
      </c>
      <c r="X393" s="25" t="n">
        <v>0</v>
      </c>
      <c r="Y393" s="26" t="n">
        <v>0</v>
      </c>
      <c r="Z393" s="25" t="n">
        <v>0</v>
      </c>
      <c r="AA393" s="27" t="n">
        <v>0</v>
      </c>
      <c r="AB393" s="27">
        <f>AA393-Z393</f>
        <v/>
      </c>
      <c r="AC393" s="28" t="n"/>
    </row>
    <row r="394" ht="15" customFormat="1" customHeight="1" s="220">
      <c r="A394" s="104" t="n">
        <v>45015</v>
      </c>
      <c r="B394" s="209" t="inlineStr">
        <is>
          <t xml:space="preserve">BERNARD </t>
        </is>
      </c>
      <c r="C394" s="22" t="inlineStr">
        <is>
          <t>2BS020148</t>
        </is>
      </c>
      <c r="D394" s="234" t="inlineStr">
        <is>
          <t>NON DURABLE</t>
        </is>
      </c>
      <c r="E394" s="147" t="n">
        <v>2022</v>
      </c>
      <c r="F394" s="147" t="inlineStr">
        <is>
          <t xml:space="preserve">RENDU </t>
        </is>
      </c>
      <c r="G394" s="147" t="n">
        <v>23158</v>
      </c>
      <c r="H394" s="22" t="inlineStr">
        <is>
          <t>FA 307 FH</t>
        </is>
      </c>
      <c r="I394" s="211" t="inlineStr">
        <is>
          <t>EXP-14-7324</t>
        </is>
      </c>
      <c r="J394" s="212" t="inlineStr">
        <is>
          <t>121008</t>
        </is>
      </c>
      <c r="K394" s="295" t="n">
        <v>28.82</v>
      </c>
      <c r="L394" s="214" t="n">
        <v>28.78</v>
      </c>
      <c r="M394" s="22" t="n">
        <v>6.6</v>
      </c>
      <c r="N394" s="147" t="inlineStr">
        <is>
          <t>S2</t>
        </is>
      </c>
      <c r="O394" s="21" t="n">
        <v>653</v>
      </c>
      <c r="P394" s="22" t="n">
        <v>0</v>
      </c>
      <c r="Q394" s="23">
        <f>O394+P394</f>
        <v/>
      </c>
      <c r="R394" s="21">
        <f>Q394*L394</f>
        <v/>
      </c>
      <c r="S394" s="215" t="n">
        <v>0</v>
      </c>
      <c r="T394" s="21">
        <f>IF(S394=0,R394,R394-S394)</f>
        <v/>
      </c>
      <c r="U394" s="20" t="n"/>
      <c r="V394" s="216" t="inlineStr">
        <is>
          <t xml:space="preserve">VIREMENT 30 JOURS </t>
        </is>
      </c>
      <c r="W394" s="217" t="inlineStr">
        <is>
          <t>RLC TRANSPORTS</t>
        </is>
      </c>
      <c r="X394" s="218" t="n">
        <v>0</v>
      </c>
      <c r="Y394" s="219" t="n">
        <v>0</v>
      </c>
      <c r="Z394" s="218" t="n">
        <v>0</v>
      </c>
      <c r="AA394" s="114" t="n">
        <v>0</v>
      </c>
      <c r="AB394" s="114">
        <f>Z394-AA394</f>
        <v/>
      </c>
      <c r="AC394" s="9" t="n"/>
    </row>
    <row r="395" hidden="1" ht="15" customFormat="1" customHeight="1" s="29">
      <c r="A395" s="104" t="n">
        <v>45016</v>
      </c>
      <c r="B395" s="105" t="inlineStr">
        <is>
          <t xml:space="preserve">LIMAGRAIN </t>
        </is>
      </c>
      <c r="C395" s="20" t="inlineStr">
        <is>
          <t>2BS050005</t>
        </is>
      </c>
      <c r="D395" s="109" t="inlineStr">
        <is>
          <t>DURABLE</t>
        </is>
      </c>
      <c r="E395" s="121" t="n">
        <v>2022</v>
      </c>
      <c r="F395" s="121" t="inlineStr">
        <is>
          <t>DEPART ENNEZAT</t>
        </is>
      </c>
      <c r="G395" s="121" t="n">
        <v>23161</v>
      </c>
      <c r="H395" s="20" t="inlineStr">
        <is>
          <t>BM 536 SP</t>
        </is>
      </c>
      <c r="I395" s="102" t="inlineStr">
        <is>
          <t>164169</t>
        </is>
      </c>
      <c r="J395" s="212" t="inlineStr">
        <is>
          <t>121480/122327</t>
        </is>
      </c>
      <c r="K395" s="100" t="n">
        <v>27.62</v>
      </c>
      <c r="L395" s="135" t="n">
        <v>27.62</v>
      </c>
      <c r="M395" s="20" t="n">
        <v>6.2</v>
      </c>
      <c r="N395" s="121" t="inlineStr">
        <is>
          <t>S3</t>
        </is>
      </c>
      <c r="O395" s="23" t="n">
        <v>560</v>
      </c>
      <c r="P395" s="20" t="n">
        <v>0</v>
      </c>
      <c r="Q395" s="23">
        <f>O395+P395</f>
        <v/>
      </c>
      <c r="R395" s="23">
        <f>K395*O395+P395</f>
        <v/>
      </c>
      <c r="S395" s="101" t="n">
        <v>0</v>
      </c>
      <c r="T395" s="23">
        <f>IF(S395=0,R395,R395-S395)</f>
        <v/>
      </c>
      <c r="U395" s="22" t="n"/>
      <c r="V395" s="106" t="inlineStr">
        <is>
          <t xml:space="preserve">VIREMENT 30 JOURS </t>
        </is>
      </c>
      <c r="W395" s="107" t="inlineStr">
        <is>
          <t>BRULAS/TRANSVAC</t>
        </is>
      </c>
      <c r="X395" s="25" t="n">
        <v>18.5</v>
      </c>
      <c r="Y395" s="26" t="n">
        <v>0</v>
      </c>
      <c r="Z395" s="25">
        <f>L395*X395</f>
        <v/>
      </c>
      <c r="AA395" s="27" t="n">
        <v>0</v>
      </c>
      <c r="AB395" s="27">
        <f>AA395-Z395</f>
        <v/>
      </c>
      <c r="AC395" s="28" t="n"/>
    </row>
    <row r="396" hidden="1" ht="15" customFormat="1" customHeight="1" s="29">
      <c r="A396" s="104" t="n">
        <v>45016</v>
      </c>
      <c r="B396" s="105" t="inlineStr">
        <is>
          <t>BONNET</t>
        </is>
      </c>
      <c r="C396" s="20" t="inlineStr">
        <is>
          <t>2BS020059</t>
        </is>
      </c>
      <c r="D396" s="109" t="inlineStr">
        <is>
          <t>DURABLE</t>
        </is>
      </c>
      <c r="E396" s="121" t="n">
        <v>2022</v>
      </c>
      <c r="F396" s="121" t="inlineStr">
        <is>
          <t>RENDU</t>
        </is>
      </c>
      <c r="G396" s="121" t="n">
        <v>23162</v>
      </c>
      <c r="H396" s="20" t="inlineStr">
        <is>
          <t>FF 761 DE</t>
        </is>
      </c>
      <c r="I396" s="102" t="inlineStr">
        <is>
          <t>46294</t>
        </is>
      </c>
      <c r="J396" s="117" t="inlineStr">
        <is>
          <t>2230307</t>
        </is>
      </c>
      <c r="K396" s="21" t="n">
        <v>15.9</v>
      </c>
      <c r="L396" s="135" t="n">
        <v>15.92</v>
      </c>
      <c r="M396" s="20" t="n">
        <v>7.2</v>
      </c>
      <c r="N396" s="121" t="inlineStr">
        <is>
          <t>S3</t>
        </is>
      </c>
      <c r="O396" s="23" t="n">
        <v>546</v>
      </c>
      <c r="P396" s="20" t="n">
        <v>0</v>
      </c>
      <c r="Q396" s="23">
        <f>O396+P396</f>
        <v/>
      </c>
      <c r="R396" s="23">
        <f>Q396*L396</f>
        <v/>
      </c>
      <c r="S396" s="101" t="n">
        <v>0</v>
      </c>
      <c r="T396" s="23">
        <f>IF(S396=0,R396,R396-S396)</f>
        <v/>
      </c>
      <c r="U396" s="20" t="n"/>
      <c r="V396" s="106" t="inlineStr">
        <is>
          <t>LCR 30 JOURS NETS</t>
        </is>
      </c>
      <c r="W396" s="107" t="inlineStr">
        <is>
          <t>BONNET</t>
        </is>
      </c>
      <c r="X396" s="25" t="n">
        <v>0</v>
      </c>
      <c r="Y396" s="26" t="n">
        <v>0</v>
      </c>
      <c r="Z396" s="25" t="n">
        <v>0</v>
      </c>
      <c r="AA396" s="27" t="n">
        <v>0</v>
      </c>
      <c r="AB396" s="27">
        <f>Z396-AA396</f>
        <v/>
      </c>
      <c r="AC396" s="28" t="n"/>
    </row>
    <row r="397" ht="15" customFormat="1" customHeight="1" s="220">
      <c r="A397" s="104" t="n">
        <v>45016</v>
      </c>
      <c r="B397" s="209" t="inlineStr">
        <is>
          <t xml:space="preserve">BERNARD </t>
        </is>
      </c>
      <c r="C397" s="22" t="inlineStr">
        <is>
          <t>2BS020148</t>
        </is>
      </c>
      <c r="D397" s="234" t="inlineStr">
        <is>
          <t>NON DURABLE</t>
        </is>
      </c>
      <c r="E397" s="147" t="n">
        <v>2022</v>
      </c>
      <c r="F397" s="147" t="inlineStr">
        <is>
          <t xml:space="preserve">RENDU </t>
        </is>
      </c>
      <c r="G397" s="147" t="n">
        <v>23164</v>
      </c>
      <c r="H397" s="22" t="inlineStr">
        <is>
          <t>FA 307 FH</t>
        </is>
      </c>
      <c r="I397" s="211" t="inlineStr">
        <is>
          <t>EXP-14-7329</t>
        </is>
      </c>
      <c r="J397" s="117" t="inlineStr">
        <is>
          <t>121345</t>
        </is>
      </c>
      <c r="K397" s="295" t="n">
        <v>28.44</v>
      </c>
      <c r="L397" s="214" t="n">
        <v>28.4</v>
      </c>
      <c r="M397" s="22" t="n">
        <v>6.3</v>
      </c>
      <c r="N397" s="147" t="inlineStr">
        <is>
          <t>S3</t>
        </is>
      </c>
      <c r="O397" s="21" t="n">
        <v>619</v>
      </c>
      <c r="P397" s="22" t="n">
        <v>0</v>
      </c>
      <c r="Q397" s="23">
        <f>O397+P397</f>
        <v/>
      </c>
      <c r="R397" s="21">
        <f>Q397*L397</f>
        <v/>
      </c>
      <c r="S397" s="215" t="n">
        <v>0</v>
      </c>
      <c r="T397" s="21">
        <f>IF(S397=0,R397,R397-S397)</f>
        <v/>
      </c>
      <c r="U397" s="20" t="n"/>
      <c r="V397" s="216" t="inlineStr">
        <is>
          <t xml:space="preserve">VIREMENT 30 JOURS </t>
        </is>
      </c>
      <c r="W397" s="217" t="inlineStr">
        <is>
          <t>RLC TRANSPORTS</t>
        </is>
      </c>
      <c r="X397" s="218" t="n">
        <v>0</v>
      </c>
      <c r="Y397" s="219" t="n">
        <v>0</v>
      </c>
      <c r="Z397" s="218" t="n">
        <v>0</v>
      </c>
      <c r="AA397" s="114" t="n">
        <v>0</v>
      </c>
      <c r="AB397" s="114">
        <f>Z397-AA397</f>
        <v/>
      </c>
      <c r="AC397" s="9" t="n"/>
    </row>
    <row r="398" hidden="1" ht="15" customFormat="1" customHeight="1" s="220">
      <c r="A398" s="104" t="n">
        <v>45016</v>
      </c>
      <c r="B398" s="209" t="inlineStr">
        <is>
          <t xml:space="preserve">CEREVIA / OXYANE </t>
        </is>
      </c>
      <c r="C398" s="22" t="inlineStr">
        <is>
          <t>2BS030535</t>
        </is>
      </c>
      <c r="D398" s="210" t="inlineStr">
        <is>
          <t>DURABLE</t>
        </is>
      </c>
      <c r="E398" s="147" t="n">
        <v>2022</v>
      </c>
      <c r="F398" s="147" t="inlineStr">
        <is>
          <t>RENDU</t>
        </is>
      </c>
      <c r="G398" s="147" t="n">
        <v>23166</v>
      </c>
      <c r="H398" s="22" t="inlineStr">
        <is>
          <t>EN 504 YC</t>
        </is>
      </c>
      <c r="I398" s="211" t="inlineStr">
        <is>
          <t>EXP-76-3498</t>
        </is>
      </c>
      <c r="J398" s="212" t="inlineStr">
        <is>
          <t>2022101541</t>
        </is>
      </c>
      <c r="K398" s="295" t="n">
        <v>28.68</v>
      </c>
      <c r="L398" s="214" t="n">
        <v>28.64</v>
      </c>
      <c r="M398" s="22" t="n">
        <v>6.8</v>
      </c>
      <c r="N398" s="147" t="inlineStr">
        <is>
          <t>S3</t>
        </is>
      </c>
      <c r="O398" s="21" t="n">
        <v>655</v>
      </c>
      <c r="P398" s="20" t="n">
        <v>0</v>
      </c>
      <c r="Q398" s="21">
        <f>O398</f>
        <v/>
      </c>
      <c r="R398" s="21">
        <f>Q398*L398</f>
        <v/>
      </c>
      <c r="S398" s="215" t="n">
        <v>0</v>
      </c>
      <c r="T398" s="21">
        <f>IF(S398=0,R398,R398-S398)</f>
        <v/>
      </c>
      <c r="U398" s="22" t="n"/>
      <c r="V398" s="216" t="inlineStr">
        <is>
          <t>LCR 15 jours nets date de livraison</t>
        </is>
      </c>
      <c r="W398" s="217" t="inlineStr">
        <is>
          <t>TRAS</t>
        </is>
      </c>
      <c r="X398" s="218" t="n">
        <v>0</v>
      </c>
      <c r="Y398" s="219" t="n">
        <v>0</v>
      </c>
      <c r="Z398" s="218">
        <f>X398*L398</f>
        <v/>
      </c>
      <c r="AA398" s="114" t="n">
        <v>0</v>
      </c>
      <c r="AB398" s="114">
        <f>AA398-Z398</f>
        <v/>
      </c>
      <c r="AC398" s="9" t="n"/>
    </row>
    <row r="399" hidden="1" ht="15" customFormat="1" customHeight="1" s="29">
      <c r="A399" s="104" t="n">
        <v>45016</v>
      </c>
      <c r="B399" s="105" t="inlineStr">
        <is>
          <t xml:space="preserve">LIMAGRAIN </t>
        </is>
      </c>
      <c r="C399" s="20" t="inlineStr">
        <is>
          <t>2BS050005</t>
        </is>
      </c>
      <c r="D399" s="109" t="inlineStr">
        <is>
          <t>DURABLE</t>
        </is>
      </c>
      <c r="E399" s="121" t="n">
        <v>2022</v>
      </c>
      <c r="F399" s="121" t="inlineStr">
        <is>
          <t>DEPART ENNEZAT</t>
        </is>
      </c>
      <c r="G399" s="121" t="n">
        <v>23167</v>
      </c>
      <c r="H399" s="20" t="inlineStr">
        <is>
          <t>DM 284 TF</t>
        </is>
      </c>
      <c r="I399" s="102" t="inlineStr">
        <is>
          <t>164209</t>
        </is>
      </c>
      <c r="J399" s="212" t="inlineStr">
        <is>
          <t>121260/122214</t>
        </is>
      </c>
      <c r="K399" s="100" t="n">
        <v>29.92</v>
      </c>
      <c r="L399" s="135" t="n">
        <v>29.94</v>
      </c>
      <c r="M399" s="20" t="n">
        <v>6.5</v>
      </c>
      <c r="N399" s="121" t="inlineStr">
        <is>
          <t>S2</t>
        </is>
      </c>
      <c r="O399" s="23" t="n">
        <v>613</v>
      </c>
      <c r="P399" s="20" t="n">
        <v>0</v>
      </c>
      <c r="Q399" s="23">
        <f>O399+P399</f>
        <v/>
      </c>
      <c r="R399" s="23">
        <f>K399*O399+P399</f>
        <v/>
      </c>
      <c r="S399" s="101" t="n">
        <v>0</v>
      </c>
      <c r="T399" s="23">
        <f>IF(S399=0,R399,R399-S399)</f>
        <v/>
      </c>
      <c r="U399" s="22" t="n"/>
      <c r="V399" s="106" t="inlineStr">
        <is>
          <t xml:space="preserve">VIREMENT 30 JOURS </t>
        </is>
      </c>
      <c r="W399" s="107" t="inlineStr">
        <is>
          <t>TCG</t>
        </is>
      </c>
      <c r="X399" s="25" t="n">
        <v>14.5</v>
      </c>
      <c r="Y399" s="26" t="n">
        <v>0</v>
      </c>
      <c r="Z399" s="25">
        <f>L399*X399</f>
        <v/>
      </c>
      <c r="AA399" s="27" t="n">
        <v>0</v>
      </c>
      <c r="AB399" s="27">
        <f>AA399-Z399</f>
        <v/>
      </c>
      <c r="AC399" s="28" t="n"/>
    </row>
    <row r="400" hidden="1" ht="15" customFormat="1" customHeight="1" s="29">
      <c r="A400" s="104" t="n">
        <v>45016</v>
      </c>
      <c r="B400" s="105" t="inlineStr">
        <is>
          <t>BONNET</t>
        </is>
      </c>
      <c r="C400" s="20" t="inlineStr">
        <is>
          <t>2BS020059</t>
        </is>
      </c>
      <c r="D400" s="109" t="inlineStr">
        <is>
          <t>DURABLE</t>
        </is>
      </c>
      <c r="E400" s="121" t="n">
        <v>2022</v>
      </c>
      <c r="F400" s="121" t="inlineStr">
        <is>
          <t>RENDU</t>
        </is>
      </c>
      <c r="G400" s="121" t="n">
        <v>23169</v>
      </c>
      <c r="H400" s="20" t="inlineStr">
        <is>
          <t>FF 761 DE</t>
        </is>
      </c>
      <c r="I400" s="102" t="inlineStr">
        <is>
          <t>46295</t>
        </is>
      </c>
      <c r="J400" s="117" t="inlineStr">
        <is>
          <t>2230307</t>
        </is>
      </c>
      <c r="K400" s="21" t="n">
        <v>15.66</v>
      </c>
      <c r="L400" s="135" t="n">
        <v>15.7</v>
      </c>
      <c r="M400" s="20" t="n">
        <v>7.1</v>
      </c>
      <c r="N400" s="121" t="inlineStr">
        <is>
          <t>S3</t>
        </is>
      </c>
      <c r="O400" s="23" t="n">
        <v>546</v>
      </c>
      <c r="P400" s="20" t="n">
        <v>0</v>
      </c>
      <c r="Q400" s="23">
        <f>O400+P400</f>
        <v/>
      </c>
      <c r="R400" s="23">
        <f>Q400*L400</f>
        <v/>
      </c>
      <c r="S400" s="101" t="n">
        <v>0</v>
      </c>
      <c r="T400" s="23">
        <f>IF(S400=0,R400,R400-S400)</f>
        <v/>
      </c>
      <c r="U400" s="20" t="n"/>
      <c r="V400" s="106" t="inlineStr">
        <is>
          <t>LCR 30 JOURS NETS</t>
        </is>
      </c>
      <c r="W400" s="107" t="inlineStr">
        <is>
          <t>BONNET</t>
        </is>
      </c>
      <c r="X400" s="25" t="n">
        <v>0</v>
      </c>
      <c r="Y400" s="26" t="n">
        <v>0</v>
      </c>
      <c r="Z400" s="25" t="n">
        <v>0</v>
      </c>
      <c r="AA400" s="27" t="n">
        <v>0</v>
      </c>
      <c r="AB400" s="27">
        <f>Z400-AA400</f>
        <v/>
      </c>
      <c r="AC400" s="28" t="n"/>
    </row>
    <row r="401" ht="15" customFormat="1" customHeight="1" s="220">
      <c r="A401" s="104" t="n">
        <v>45016</v>
      </c>
      <c r="B401" s="209" t="inlineStr">
        <is>
          <t xml:space="preserve">BERNARD </t>
        </is>
      </c>
      <c r="C401" s="22" t="inlineStr">
        <is>
          <t>2BS020148</t>
        </is>
      </c>
      <c r="D401" s="234" t="inlineStr">
        <is>
          <t>NON DURABLE</t>
        </is>
      </c>
      <c r="E401" s="147" t="n">
        <v>2022</v>
      </c>
      <c r="F401" s="147" t="inlineStr">
        <is>
          <t xml:space="preserve">RENDU </t>
        </is>
      </c>
      <c r="G401" s="147" t="n">
        <v>23172</v>
      </c>
      <c r="H401" s="22" t="inlineStr">
        <is>
          <t>CR 377 FL</t>
        </is>
      </c>
      <c r="I401" s="211" t="inlineStr">
        <is>
          <t>EXP-14-7340</t>
        </is>
      </c>
      <c r="J401" s="212" t="inlineStr">
        <is>
          <t>121008</t>
        </is>
      </c>
      <c r="K401" s="295" t="n">
        <v>30</v>
      </c>
      <c r="L401" s="214" t="n">
        <v>29.96</v>
      </c>
      <c r="M401" s="22" t="n">
        <v>6.3</v>
      </c>
      <c r="N401" s="147" t="inlineStr">
        <is>
          <t>S2</t>
        </is>
      </c>
      <c r="O401" s="21" t="n">
        <v>653</v>
      </c>
      <c r="P401" s="22" t="n">
        <v>0</v>
      </c>
      <c r="Q401" s="23">
        <f>O401+P401</f>
        <v/>
      </c>
      <c r="R401" s="21">
        <f>Q401*L401</f>
        <v/>
      </c>
      <c r="S401" s="215" t="n">
        <v>0</v>
      </c>
      <c r="T401" s="21">
        <f>IF(S401=0,R401,R401-S401)</f>
        <v/>
      </c>
      <c r="U401" s="20" t="n"/>
      <c r="V401" s="216" t="inlineStr">
        <is>
          <t xml:space="preserve">VIREMENT 30 JOURS </t>
        </is>
      </c>
      <c r="W401" s="217" t="inlineStr">
        <is>
          <t>EGUITA</t>
        </is>
      </c>
      <c r="X401" s="218" t="n">
        <v>0</v>
      </c>
      <c r="Y401" s="219" t="n">
        <v>0</v>
      </c>
      <c r="Z401" s="218" t="n">
        <v>0</v>
      </c>
      <c r="AA401" s="114" t="n">
        <v>0</v>
      </c>
      <c r="AB401" s="114">
        <f>Z401-AA401</f>
        <v/>
      </c>
      <c r="AC401" s="9" t="n"/>
    </row>
    <row r="402" ht="15" customFormat="1" customHeight="1" s="220">
      <c r="A402" s="104" t="n">
        <v>45016</v>
      </c>
      <c r="B402" s="209" t="inlineStr">
        <is>
          <t xml:space="preserve">BERNARD </t>
        </is>
      </c>
      <c r="C402" s="22" t="inlineStr">
        <is>
          <t>2BS020148</t>
        </is>
      </c>
      <c r="D402" s="234" t="inlineStr">
        <is>
          <t>NON DURABLE</t>
        </is>
      </c>
      <c r="E402" s="147" t="n">
        <v>2022</v>
      </c>
      <c r="F402" s="147" t="inlineStr">
        <is>
          <t xml:space="preserve">RENDU </t>
        </is>
      </c>
      <c r="G402" s="147" t="n">
        <v>23173</v>
      </c>
      <c r="H402" s="22" t="inlineStr">
        <is>
          <t>EB 526 XJ</t>
        </is>
      </c>
      <c r="I402" s="211" t="inlineStr">
        <is>
          <t>EXP-14-7342</t>
        </is>
      </c>
      <c r="J402" s="212" t="inlineStr">
        <is>
          <t>121008</t>
        </is>
      </c>
      <c r="K402" s="295" t="n">
        <v>28.44</v>
      </c>
      <c r="L402" s="214" t="n">
        <v>28.4</v>
      </c>
      <c r="M402" s="22" t="n">
        <v>6.4</v>
      </c>
      <c r="N402" s="147" t="inlineStr">
        <is>
          <t>S2</t>
        </is>
      </c>
      <c r="O402" s="21" t="n">
        <v>653</v>
      </c>
      <c r="P402" s="22" t="n">
        <v>0</v>
      </c>
      <c r="Q402" s="23">
        <f>O402+P402</f>
        <v/>
      </c>
      <c r="R402" s="21">
        <f>Q402*L402</f>
        <v/>
      </c>
      <c r="S402" s="215" t="n">
        <v>0</v>
      </c>
      <c r="T402" s="21">
        <f>IF(S402=0,R402,R402-S402)</f>
        <v/>
      </c>
      <c r="U402" s="20" t="n"/>
      <c r="V402" s="216" t="inlineStr">
        <is>
          <t xml:space="preserve">VIREMENT 30 JOURS </t>
        </is>
      </c>
      <c r="W402" s="217" t="inlineStr">
        <is>
          <t>RLC TRANSPORTS</t>
        </is>
      </c>
      <c r="X402" s="218" t="n">
        <v>0</v>
      </c>
      <c r="Y402" s="219" t="n">
        <v>0</v>
      </c>
      <c r="Z402" s="218" t="n">
        <v>0</v>
      </c>
      <c r="AA402" s="114" t="n">
        <v>0</v>
      </c>
      <c r="AB402" s="114">
        <f>Z402-AA402</f>
        <v/>
      </c>
      <c r="AC402" s="9" t="n"/>
    </row>
    <row r="403" hidden="1" ht="15" customFormat="1" customHeight="1" s="29">
      <c r="A403" s="104" t="n">
        <v>45019</v>
      </c>
      <c r="B403" s="105" t="inlineStr">
        <is>
          <t xml:space="preserve">DROMOISE </t>
        </is>
      </c>
      <c r="C403" s="20" t="inlineStr">
        <is>
          <t>2BS050017</t>
        </is>
      </c>
      <c r="D403" s="109" t="inlineStr">
        <is>
          <t>DURABLE</t>
        </is>
      </c>
      <c r="E403" s="121" t="n">
        <v>2022</v>
      </c>
      <c r="F403" s="121" t="inlineStr">
        <is>
          <t xml:space="preserve">RENDU </t>
        </is>
      </c>
      <c r="G403" s="121" t="n">
        <v>23174</v>
      </c>
      <c r="H403" s="20" t="inlineStr">
        <is>
          <t>CW 253 GL</t>
        </is>
      </c>
      <c r="I403" s="102" t="inlineStr">
        <is>
          <t>2 303 000678</t>
        </is>
      </c>
      <c r="J403" s="292" t="inlineStr">
        <is>
          <t>2221125</t>
        </is>
      </c>
      <c r="K403" s="100" t="n">
        <v>28.28</v>
      </c>
      <c r="L403" s="135" t="n">
        <v>28.26</v>
      </c>
      <c r="M403" s="20" t="n">
        <v>7.5</v>
      </c>
      <c r="N403" s="121" t="inlineStr">
        <is>
          <t>S3</t>
        </is>
      </c>
      <c r="O403" s="23" t="n">
        <v>634</v>
      </c>
      <c r="P403" s="20" t="n">
        <v>0</v>
      </c>
      <c r="Q403" s="23">
        <f>O403+P403</f>
        <v/>
      </c>
      <c r="R403" s="23">
        <f>Q403*L403</f>
        <v/>
      </c>
      <c r="S403" s="101" t="n">
        <v>0</v>
      </c>
      <c r="T403" s="23">
        <f>IF(S403=0,R403,R403-S403)</f>
        <v/>
      </c>
      <c r="U403" s="20" t="n"/>
      <c r="V403" s="106" t="inlineStr">
        <is>
          <t>LCR 30 jours nets date de livraison</t>
        </is>
      </c>
      <c r="W403" s="107" t="inlineStr">
        <is>
          <t>DROMOISE</t>
        </is>
      </c>
      <c r="X403" s="25" t="n">
        <v>0</v>
      </c>
      <c r="Y403" s="26" t="n">
        <v>0</v>
      </c>
      <c r="Z403" s="25" t="n">
        <v>0</v>
      </c>
      <c r="AA403" s="27" t="n">
        <v>0</v>
      </c>
      <c r="AB403" s="27">
        <f>AA403-Z403</f>
        <v/>
      </c>
      <c r="AC403" s="28" t="n"/>
    </row>
    <row r="404" hidden="1" ht="15" customFormat="1" customHeight="1" s="220">
      <c r="A404" s="104" t="n">
        <v>45019</v>
      </c>
      <c r="B404" s="209" t="inlineStr">
        <is>
          <t>CHOLAT</t>
        </is>
      </c>
      <c r="C404" s="22" t="inlineStr">
        <is>
          <t>2BS030520</t>
        </is>
      </c>
      <c r="D404" s="210" t="inlineStr">
        <is>
          <t>DURABLE</t>
        </is>
      </c>
      <c r="E404" s="147" t="n">
        <v>2022</v>
      </c>
      <c r="F404" s="147" t="inlineStr">
        <is>
          <t xml:space="preserve">RENDU </t>
        </is>
      </c>
      <c r="G404" s="147" t="n">
        <v>23175</v>
      </c>
      <c r="H404" s="22" t="inlineStr">
        <is>
          <t>DS 336 VA</t>
        </is>
      </c>
      <c r="I404" s="211" t="inlineStr">
        <is>
          <t>EXP-010-2022-178</t>
        </is>
      </c>
      <c r="J404" s="212" t="inlineStr">
        <is>
          <t>121075</t>
        </is>
      </c>
      <c r="K404" s="21" t="n">
        <v>27.5</v>
      </c>
      <c r="L404" s="214" t="n">
        <v>27.52</v>
      </c>
      <c r="M404" s="22" t="n">
        <v>6.3</v>
      </c>
      <c r="N404" s="147" t="inlineStr">
        <is>
          <t>S3</t>
        </is>
      </c>
      <c r="O404" s="21" t="n">
        <v>635</v>
      </c>
      <c r="P404" s="22" t="n">
        <v>0</v>
      </c>
      <c r="Q404" s="21">
        <f>O404+P404</f>
        <v/>
      </c>
      <c r="R404" s="21">
        <f>Q404*L404</f>
        <v/>
      </c>
      <c r="S404" s="215" t="n">
        <v>0</v>
      </c>
      <c r="T404" s="21">
        <f>IF(S404=0,R404,R404-S404)</f>
        <v/>
      </c>
      <c r="U404" s="20" t="n"/>
      <c r="V404" s="216" t="inlineStr">
        <is>
          <t xml:space="preserve">VIREMENT 30 JOURS </t>
        </is>
      </c>
      <c r="W404" s="217" t="inlineStr">
        <is>
          <t>CHOLAT</t>
        </is>
      </c>
      <c r="X404" s="218" t="n">
        <v>0</v>
      </c>
      <c r="Y404" s="219" t="n">
        <v>0</v>
      </c>
      <c r="Z404" s="218" t="n">
        <v>0</v>
      </c>
      <c r="AA404" s="114" t="n">
        <v>0</v>
      </c>
      <c r="AB404" s="114">
        <f>AA404-Z404</f>
        <v/>
      </c>
      <c r="AC404" s="9" t="n"/>
    </row>
    <row r="405" hidden="1" ht="15" customFormat="1" customHeight="1" s="29">
      <c r="A405" s="104" t="n">
        <v>45019</v>
      </c>
      <c r="B405" s="105" t="inlineStr">
        <is>
          <t>DESCREAUX</t>
        </is>
      </c>
      <c r="C405" s="20" t="inlineStr">
        <is>
          <t>SANS</t>
        </is>
      </c>
      <c r="D405" s="108" t="inlineStr">
        <is>
          <t>NON DURABLE</t>
        </is>
      </c>
      <c r="E405" s="121" t="n">
        <v>2022</v>
      </c>
      <c r="F405" s="121" t="inlineStr">
        <is>
          <t>RENDU</t>
        </is>
      </c>
      <c r="G405" s="121" t="n">
        <v>23176</v>
      </c>
      <c r="H405" s="20" t="inlineStr">
        <is>
          <t>FX 641 WK</t>
        </is>
      </c>
      <c r="I405" s="102" t="inlineStr">
        <is>
          <t>BLC01005707</t>
        </is>
      </c>
      <c r="J405" s="212" t="inlineStr">
        <is>
          <t>220905A</t>
        </is>
      </c>
      <c r="K405" s="100" t="n">
        <v>27.54</v>
      </c>
      <c r="L405" s="135" t="n">
        <v>27.52</v>
      </c>
      <c r="M405" s="20" t="n">
        <v>7</v>
      </c>
      <c r="N405" s="121" t="inlineStr">
        <is>
          <t>S3</t>
        </is>
      </c>
      <c r="O405" s="23" t="n">
        <v>660</v>
      </c>
      <c r="P405" s="20" t="n">
        <v>0</v>
      </c>
      <c r="Q405" s="23">
        <f>O405+P405</f>
        <v/>
      </c>
      <c r="R405" s="23">
        <f>K405*O405+P405</f>
        <v/>
      </c>
      <c r="S405" s="101" t="n">
        <v>0</v>
      </c>
      <c r="T405" s="23">
        <f>IF(S405=0,R405,R405-S405)</f>
        <v/>
      </c>
      <c r="U405" s="20" t="n"/>
      <c r="V405" s="106" t="inlineStr">
        <is>
          <t xml:space="preserve">VIREMENT 30 JOURS </t>
        </is>
      </c>
      <c r="W405" s="107" t="inlineStr">
        <is>
          <t>VTB</t>
        </is>
      </c>
      <c r="X405" s="25" t="n">
        <v>0</v>
      </c>
      <c r="Y405" s="26" t="n">
        <v>0</v>
      </c>
      <c r="Z405" s="25">
        <f>L405*X405</f>
        <v/>
      </c>
      <c r="AA405" s="27" t="n">
        <v>0</v>
      </c>
      <c r="AB405" s="27">
        <f>AA405-Z405</f>
        <v/>
      </c>
      <c r="AC405" s="28" t="n"/>
    </row>
    <row r="406" hidden="1" ht="15" customFormat="1" customHeight="1" s="220">
      <c r="A406" s="104" t="n">
        <v>45019</v>
      </c>
      <c r="B406" s="209" t="inlineStr">
        <is>
          <t>CHOLAT</t>
        </is>
      </c>
      <c r="C406" s="22" t="inlineStr">
        <is>
          <t>2BS030520</t>
        </is>
      </c>
      <c r="D406" s="210" t="inlineStr">
        <is>
          <t>DURABLE</t>
        </is>
      </c>
      <c r="E406" s="147" t="n">
        <v>2022</v>
      </c>
      <c r="F406" s="147" t="inlineStr">
        <is>
          <t xml:space="preserve">RENDU </t>
        </is>
      </c>
      <c r="G406" s="147" t="n">
        <v>23178</v>
      </c>
      <c r="H406" s="22" t="inlineStr">
        <is>
          <t>DS 336 VA</t>
        </is>
      </c>
      <c r="I406" s="211" t="inlineStr">
        <is>
          <t>EXP-016-2022-78</t>
        </is>
      </c>
      <c r="J406" s="212" t="inlineStr">
        <is>
          <t>2220801</t>
        </is>
      </c>
      <c r="K406" s="21" t="n">
        <v>4.12</v>
      </c>
      <c r="L406" s="214" t="n">
        <v>6.3</v>
      </c>
      <c r="M406" s="22" t="n">
        <v>6.3</v>
      </c>
      <c r="N406" s="147" t="inlineStr">
        <is>
          <t>S2</t>
        </is>
      </c>
      <c r="O406" s="21" t="n">
        <v>692.25</v>
      </c>
      <c r="P406" s="22" t="n">
        <v>0</v>
      </c>
      <c r="Q406" s="21">
        <f>O406+P406</f>
        <v/>
      </c>
      <c r="R406" s="21">
        <f>Q406*L406</f>
        <v/>
      </c>
      <c r="S406" s="215" t="n">
        <v>0</v>
      </c>
      <c r="T406" s="21">
        <f>IF(S406=0,R406,R406-S406)</f>
        <v/>
      </c>
      <c r="U406" s="20" t="n"/>
      <c r="V406" s="216" t="inlineStr">
        <is>
          <t xml:space="preserve">VIREMENT 30 JOURS </t>
        </is>
      </c>
      <c r="W406" s="217" t="inlineStr">
        <is>
          <t>CHOLAT</t>
        </is>
      </c>
      <c r="X406" s="218" t="n">
        <v>0</v>
      </c>
      <c r="Y406" s="219" t="n">
        <v>0</v>
      </c>
      <c r="Z406" s="218" t="n">
        <v>0</v>
      </c>
      <c r="AA406" s="114" t="n">
        <v>0</v>
      </c>
      <c r="AB406" s="114">
        <f>AA406-Z406</f>
        <v/>
      </c>
      <c r="AC406" s="9" t="n"/>
    </row>
    <row r="407" hidden="1" ht="15" customFormat="1" customHeight="1" s="220">
      <c r="A407" s="104" t="n">
        <v>45019</v>
      </c>
      <c r="B407" s="209" t="inlineStr">
        <is>
          <t>CHOLAT</t>
        </is>
      </c>
      <c r="C407" s="22" t="inlineStr">
        <is>
          <t>2BS030520</t>
        </is>
      </c>
      <c r="D407" s="210" t="inlineStr">
        <is>
          <t>DURABLE</t>
        </is>
      </c>
      <c r="E407" s="147" t="n">
        <v>2022</v>
      </c>
      <c r="F407" s="147" t="inlineStr">
        <is>
          <t xml:space="preserve">RENDU </t>
        </is>
      </c>
      <c r="G407" s="147" t="n">
        <v>23178</v>
      </c>
      <c r="H407" s="22" t="inlineStr">
        <is>
          <t>DS 336 VA</t>
        </is>
      </c>
      <c r="I407" s="211" t="inlineStr">
        <is>
          <t>EXP-016-2022-77</t>
        </is>
      </c>
      <c r="J407" s="212" t="inlineStr">
        <is>
          <t>121075</t>
        </is>
      </c>
      <c r="K407" s="21" t="n">
        <v>10</v>
      </c>
      <c r="L407" s="214" t="n">
        <v>7.88</v>
      </c>
      <c r="M407" s="22" t="n">
        <v>6.3</v>
      </c>
      <c r="N407" s="147" t="inlineStr">
        <is>
          <t>S2</t>
        </is>
      </c>
      <c r="O407" s="21" t="n">
        <v>692.25</v>
      </c>
      <c r="P407" s="22" t="n">
        <v>0</v>
      </c>
      <c r="Q407" s="21" t="n">
        <v>635</v>
      </c>
      <c r="R407" s="21">
        <f>Q407*L407</f>
        <v/>
      </c>
      <c r="S407" s="215" t="n">
        <v>0</v>
      </c>
      <c r="T407" s="21">
        <f>IF(S407=0,R407,R407-S407)</f>
        <v/>
      </c>
      <c r="U407" s="20" t="n"/>
      <c r="V407" s="216" t="inlineStr">
        <is>
          <t xml:space="preserve">VIREMENT 30 JOURS </t>
        </is>
      </c>
      <c r="W407" s="217" t="inlineStr">
        <is>
          <t>CHOLAT</t>
        </is>
      </c>
      <c r="X407" s="218" t="n">
        <v>0</v>
      </c>
      <c r="Y407" s="219" t="n">
        <v>0</v>
      </c>
      <c r="Z407" s="218" t="n">
        <v>0</v>
      </c>
      <c r="AA407" s="114" t="n">
        <v>0</v>
      </c>
      <c r="AB407" s="114">
        <f>AA407-Z407</f>
        <v/>
      </c>
      <c r="AC407" s="9" t="n"/>
    </row>
    <row r="408" hidden="1" ht="15" customFormat="1" customHeight="1" s="220">
      <c r="A408" s="104" t="n">
        <v>45019</v>
      </c>
      <c r="B408" s="209" t="inlineStr">
        <is>
          <t>CHOLAT</t>
        </is>
      </c>
      <c r="C408" s="22" t="inlineStr">
        <is>
          <t>2BS030520</t>
        </is>
      </c>
      <c r="D408" s="210" t="inlineStr">
        <is>
          <t>DURABLE</t>
        </is>
      </c>
      <c r="E408" s="147" t="n">
        <v>2022</v>
      </c>
      <c r="F408" s="147" t="inlineStr">
        <is>
          <t xml:space="preserve">RENDU </t>
        </is>
      </c>
      <c r="G408" s="147" t="n">
        <v>23178</v>
      </c>
      <c r="H408" s="22" t="inlineStr">
        <is>
          <t>DS 336 VA</t>
        </is>
      </c>
      <c r="I408" s="211" t="inlineStr">
        <is>
          <t>EXP-016-2022-76</t>
        </is>
      </c>
      <c r="J408" s="212" t="inlineStr">
        <is>
          <t>2230115</t>
        </is>
      </c>
      <c r="K408" s="21" t="n">
        <v>12</v>
      </c>
      <c r="L408" s="214" t="n">
        <v>11.92</v>
      </c>
      <c r="M408" s="22" t="n">
        <v>6.3</v>
      </c>
      <c r="N408" s="147" t="inlineStr">
        <is>
          <t>S2</t>
        </is>
      </c>
      <c r="O408" s="21" t="n">
        <v>591.5</v>
      </c>
      <c r="P408" s="22" t="n">
        <v>0</v>
      </c>
      <c r="Q408" s="21">
        <f>O408+P408</f>
        <v/>
      </c>
      <c r="R408" s="21">
        <f>Q408*L408</f>
        <v/>
      </c>
      <c r="S408" s="215" t="n">
        <v>0</v>
      </c>
      <c r="T408" s="21">
        <f>IF(S408=0,R408,R408-S408)</f>
        <v/>
      </c>
      <c r="U408" s="20" t="n"/>
      <c r="V408" s="216" t="inlineStr">
        <is>
          <t xml:space="preserve">VIREMENT 30 JOURS </t>
        </is>
      </c>
      <c r="W408" s="217" t="inlineStr">
        <is>
          <t>CHOLAT</t>
        </is>
      </c>
      <c r="X408" s="218" t="n">
        <v>0</v>
      </c>
      <c r="Y408" s="219" t="n">
        <v>0</v>
      </c>
      <c r="Z408" s="218" t="n">
        <v>0</v>
      </c>
      <c r="AA408" s="114" t="n">
        <v>0</v>
      </c>
      <c r="AB408" s="114">
        <f>AA408-Z408</f>
        <v/>
      </c>
      <c r="AC408" s="9" t="n"/>
    </row>
    <row r="409" hidden="1" ht="15" customFormat="1" customHeight="1" s="29">
      <c r="A409" s="104" t="n">
        <v>45019</v>
      </c>
      <c r="B409" s="105" t="inlineStr">
        <is>
          <t>DESCREAUX</t>
        </is>
      </c>
      <c r="C409" s="20" t="inlineStr">
        <is>
          <t>SANS</t>
        </is>
      </c>
      <c r="D409" s="108" t="inlineStr">
        <is>
          <t>NON DURABLE</t>
        </is>
      </c>
      <c r="E409" s="121" t="n">
        <v>2022</v>
      </c>
      <c r="F409" s="121" t="inlineStr">
        <is>
          <t>RENDU</t>
        </is>
      </c>
      <c r="G409" s="121" t="n">
        <v>23180</v>
      </c>
      <c r="H409" s="20" t="inlineStr">
        <is>
          <t>BQ 053 PL</t>
        </is>
      </c>
      <c r="I409" s="102" t="inlineStr">
        <is>
          <t>BLC01005706</t>
        </is>
      </c>
      <c r="J409" s="212" t="inlineStr">
        <is>
          <t>220905A</t>
        </is>
      </c>
      <c r="K409" s="100" t="n">
        <v>28.5</v>
      </c>
      <c r="L409" s="135" t="n">
        <v>28.44</v>
      </c>
      <c r="M409" s="20" t="n">
        <v>7.8</v>
      </c>
      <c r="N409" s="121" t="inlineStr">
        <is>
          <t>S2</t>
        </is>
      </c>
      <c r="O409" s="23" t="n">
        <v>660</v>
      </c>
      <c r="P409" s="20" t="n">
        <v>0</v>
      </c>
      <c r="Q409" s="23">
        <f>O409+P409</f>
        <v/>
      </c>
      <c r="R409" s="23">
        <f>K409*O409+P409</f>
        <v/>
      </c>
      <c r="S409" s="101" t="n">
        <v>0</v>
      </c>
      <c r="T409" s="23">
        <f>IF(S409=0,R409,R409-S409)</f>
        <v/>
      </c>
      <c r="U409" s="20" t="n"/>
      <c r="V409" s="106" t="inlineStr">
        <is>
          <t xml:space="preserve">VIREMENT 30 JOURS </t>
        </is>
      </c>
      <c r="W409" s="107" t="inlineStr">
        <is>
          <t>VTB</t>
        </is>
      </c>
      <c r="X409" s="25" t="n">
        <v>0</v>
      </c>
      <c r="Y409" s="26" t="n">
        <v>0</v>
      </c>
      <c r="Z409" s="25">
        <f>L409*X409</f>
        <v/>
      </c>
      <c r="AA409" s="27" t="n">
        <v>0</v>
      </c>
      <c r="AB409" s="27">
        <f>AA409-Z409</f>
        <v/>
      </c>
      <c r="AC409" s="28" t="n"/>
    </row>
    <row r="410" hidden="1" ht="15" customFormat="1" customHeight="1" s="220">
      <c r="A410" s="104" t="n">
        <v>45019</v>
      </c>
      <c r="B410" s="209" t="inlineStr">
        <is>
          <t xml:space="preserve">CEREVIA / OXYANE </t>
        </is>
      </c>
      <c r="C410" s="22" t="inlineStr">
        <is>
          <t>2BS030535</t>
        </is>
      </c>
      <c r="D410" s="210" t="inlineStr">
        <is>
          <t>DURABLE</t>
        </is>
      </c>
      <c r="E410" s="147" t="n">
        <v>2022</v>
      </c>
      <c r="F410" s="147" t="inlineStr">
        <is>
          <t>RENDU</t>
        </is>
      </c>
      <c r="G410" s="147" t="n">
        <v>23181</v>
      </c>
      <c r="H410" s="22" t="inlineStr">
        <is>
          <t>CK 973 QF</t>
        </is>
      </c>
      <c r="I410" s="211" t="inlineStr">
        <is>
          <t>EXP-76-3508</t>
        </is>
      </c>
      <c r="J410" s="293" t="inlineStr">
        <is>
          <t>CONTRAT A FIXER</t>
        </is>
      </c>
      <c r="K410" s="295" t="n">
        <v>29.74</v>
      </c>
      <c r="L410" s="214" t="n">
        <v>29.72</v>
      </c>
      <c r="M410" s="22" t="n">
        <v>6.9</v>
      </c>
      <c r="N410" s="147" t="inlineStr">
        <is>
          <t>S2</t>
        </is>
      </c>
      <c r="O410" s="294" t="n">
        <v>0</v>
      </c>
      <c r="P410" s="20" t="n">
        <v>0</v>
      </c>
      <c r="Q410" s="21">
        <f>O410</f>
        <v/>
      </c>
      <c r="R410" s="21">
        <f>Q410*L410</f>
        <v/>
      </c>
      <c r="S410" s="215" t="n">
        <v>0</v>
      </c>
      <c r="T410" s="21">
        <f>IF(S410=0,R410,R410-S410)</f>
        <v/>
      </c>
      <c r="U410" s="22" t="n"/>
      <c r="V410" s="216" t="inlineStr">
        <is>
          <t>LCR 15 jours nets date de livraison</t>
        </is>
      </c>
      <c r="W410" s="217" t="inlineStr">
        <is>
          <t>TRAS</t>
        </is>
      </c>
      <c r="X410" s="218" t="n">
        <v>0</v>
      </c>
      <c r="Y410" s="219" t="n">
        <v>0</v>
      </c>
      <c r="Z410" s="218">
        <f>X410*L410</f>
        <v/>
      </c>
      <c r="AA410" s="114" t="n">
        <v>0</v>
      </c>
      <c r="AB410" s="114">
        <f>AA410-Z410</f>
        <v/>
      </c>
      <c r="AC410" s="9" t="n"/>
    </row>
    <row r="411" hidden="1" ht="15" customFormat="1" customHeight="1" s="29">
      <c r="A411" s="104" t="n">
        <v>45019</v>
      </c>
      <c r="B411" s="105" t="inlineStr">
        <is>
          <t xml:space="preserve">DROMOISE </t>
        </is>
      </c>
      <c r="C411" s="20" t="inlineStr">
        <is>
          <t>2BS050017</t>
        </is>
      </c>
      <c r="D411" s="109" t="inlineStr">
        <is>
          <t>DURABLE</t>
        </is>
      </c>
      <c r="E411" s="121" t="n">
        <v>2022</v>
      </c>
      <c r="F411" s="121" t="inlineStr">
        <is>
          <t xml:space="preserve">RENDU </t>
        </is>
      </c>
      <c r="G411" s="121" t="n">
        <v>23183</v>
      </c>
      <c r="H411" s="20" t="inlineStr">
        <is>
          <t>GA 202 WK</t>
        </is>
      </c>
      <c r="I411" s="102" t="inlineStr">
        <is>
          <t>2 304 000 013</t>
        </is>
      </c>
      <c r="J411" s="292" t="inlineStr">
        <is>
          <t>2221125</t>
        </is>
      </c>
      <c r="K411" s="100" t="n">
        <v>30.86</v>
      </c>
      <c r="L411" s="135" t="n">
        <v>30.86</v>
      </c>
      <c r="M411" s="20" t="n">
        <v>5.5</v>
      </c>
      <c r="N411" s="121" t="inlineStr">
        <is>
          <t>S1</t>
        </is>
      </c>
      <c r="O411" s="23" t="n">
        <v>634</v>
      </c>
      <c r="P411" s="20" t="n">
        <v>0</v>
      </c>
      <c r="Q411" s="23">
        <f>O411+P411</f>
        <v/>
      </c>
      <c r="R411" s="23">
        <f>Q411*L411</f>
        <v/>
      </c>
      <c r="S411" s="101" t="n">
        <v>0</v>
      </c>
      <c r="T411" s="23">
        <f>IF(S411=0,R411,R411-S411)</f>
        <v/>
      </c>
      <c r="U411" s="20" t="n"/>
      <c r="V411" s="106" t="inlineStr">
        <is>
          <t>LCR 30 jours nets date de livraison</t>
        </is>
      </c>
      <c r="W411" s="107" t="inlineStr">
        <is>
          <t>DROMOISE</t>
        </is>
      </c>
      <c r="X411" s="25" t="n">
        <v>0</v>
      </c>
      <c r="Y411" s="26" t="n">
        <v>0</v>
      </c>
      <c r="Z411" s="25" t="n">
        <v>0</v>
      </c>
      <c r="AA411" s="27" t="n">
        <v>0</v>
      </c>
      <c r="AB411" s="27">
        <f>AA411-Z411</f>
        <v/>
      </c>
      <c r="AC411" s="28" t="n"/>
    </row>
    <row r="412" hidden="1" ht="15" customFormat="1" customHeight="1" s="220">
      <c r="A412" s="104" t="n">
        <v>45019</v>
      </c>
      <c r="B412" s="209" t="inlineStr">
        <is>
          <t xml:space="preserve">CEREVIA / OXYANE </t>
        </is>
      </c>
      <c r="C412" s="22" t="inlineStr">
        <is>
          <t>2BS030535</t>
        </is>
      </c>
      <c r="D412" s="210" t="inlineStr">
        <is>
          <t>DURABLE</t>
        </is>
      </c>
      <c r="E412" s="147" t="n">
        <v>2022</v>
      </c>
      <c r="F412" s="147" t="inlineStr">
        <is>
          <t>RENDU</t>
        </is>
      </c>
      <c r="G412" s="147" t="n">
        <v>23185</v>
      </c>
      <c r="H412" s="22" t="inlineStr">
        <is>
          <t>FA 553 BY</t>
        </is>
      </c>
      <c r="I412" s="211" t="inlineStr">
        <is>
          <t>EXP-76-3509</t>
        </is>
      </c>
      <c r="J412" s="293" t="inlineStr">
        <is>
          <t>CONTRAT A FIXER</t>
        </is>
      </c>
      <c r="K412" s="295" t="n">
        <v>28.68</v>
      </c>
      <c r="L412" s="214" t="n">
        <v>28.62</v>
      </c>
      <c r="M412" s="22" t="n">
        <v>7</v>
      </c>
      <c r="N412" s="147" t="inlineStr">
        <is>
          <t>S1</t>
        </is>
      </c>
      <c r="O412" s="294" t="n">
        <v>0</v>
      </c>
      <c r="P412" s="20" t="n">
        <v>0</v>
      </c>
      <c r="Q412" s="21">
        <f>O412</f>
        <v/>
      </c>
      <c r="R412" s="21">
        <f>Q412*L412</f>
        <v/>
      </c>
      <c r="S412" s="215" t="n">
        <v>0</v>
      </c>
      <c r="T412" s="21">
        <f>IF(S412=0,R412,R412-S412)</f>
        <v/>
      </c>
      <c r="U412" s="22" t="n"/>
      <c r="V412" s="216" t="inlineStr">
        <is>
          <t>LCR 15 jours nets date de livraison</t>
        </is>
      </c>
      <c r="W412" s="217" t="inlineStr">
        <is>
          <t>TRAS</t>
        </is>
      </c>
      <c r="X412" s="218" t="n">
        <v>0</v>
      </c>
      <c r="Y412" s="219" t="n">
        <v>0</v>
      </c>
      <c r="Z412" s="218">
        <f>X412*L412</f>
        <v/>
      </c>
      <c r="AA412" s="114" t="n">
        <v>0</v>
      </c>
      <c r="AB412" s="114">
        <f>AA412-Z412</f>
        <v/>
      </c>
      <c r="AC412" s="9" t="n"/>
    </row>
    <row r="413" hidden="1" ht="12.75" customFormat="1" customHeight="1" s="29">
      <c r="A413" s="310" t="n">
        <v>45020</v>
      </c>
      <c r="B413" s="105" t="inlineStr">
        <is>
          <t xml:space="preserve">DROMOISE </t>
        </is>
      </c>
      <c r="C413" s="20" t="inlineStr">
        <is>
          <t>2BS050017</t>
        </is>
      </c>
      <c r="D413" s="109" t="inlineStr">
        <is>
          <t>DURABLE</t>
        </is>
      </c>
      <c r="E413" s="121" t="n">
        <v>2022</v>
      </c>
      <c r="F413" s="121" t="inlineStr">
        <is>
          <t xml:space="preserve">RENDU </t>
        </is>
      </c>
      <c r="G413" s="121" t="n">
        <v>23188</v>
      </c>
      <c r="H413" s="20" t="inlineStr">
        <is>
          <t>CW 253 GL</t>
        </is>
      </c>
      <c r="I413" s="102" t="inlineStr">
        <is>
          <t>2 304 000 0193</t>
        </is>
      </c>
      <c r="J413" s="311" t="inlineStr">
        <is>
          <t>2221125</t>
        </is>
      </c>
      <c r="K413" s="100" t="n">
        <v>28.84</v>
      </c>
      <c r="L413" s="135" t="n">
        <v>28.86</v>
      </c>
      <c r="M413" s="20" t="n">
        <v>5.2</v>
      </c>
      <c r="N413" s="121" t="inlineStr">
        <is>
          <t>S3</t>
        </is>
      </c>
      <c r="O413" s="23" t="n">
        <v>634</v>
      </c>
      <c r="P413" s="20" t="n">
        <v>0</v>
      </c>
      <c r="Q413" s="23">
        <f>O413+P413</f>
        <v/>
      </c>
      <c r="R413" s="23">
        <f>Q413*L413</f>
        <v/>
      </c>
      <c r="S413" s="101" t="n">
        <v>0</v>
      </c>
      <c r="T413" s="23">
        <f>IF(S413=0,R413,R413-S413)</f>
        <v/>
      </c>
      <c r="U413" s="20" t="n"/>
      <c r="V413" s="106" t="inlineStr">
        <is>
          <t>LCR 30 jours nets date de livraison</t>
        </is>
      </c>
      <c r="W413" s="107" t="inlineStr">
        <is>
          <t>DROMOISE</t>
        </is>
      </c>
      <c r="X413" s="25" t="n">
        <v>0</v>
      </c>
      <c r="Y413" s="26" t="n">
        <v>0</v>
      </c>
      <c r="Z413" s="25" t="n">
        <v>0</v>
      </c>
      <c r="AA413" s="27" t="n">
        <v>0</v>
      </c>
      <c r="AB413" s="27">
        <f>AA413-Z413</f>
        <v/>
      </c>
      <c r="AC413" s="28" t="n"/>
    </row>
    <row r="414" ht="12.75" customFormat="1" customHeight="1" s="220">
      <c r="A414" s="312" t="n">
        <v>45020</v>
      </c>
      <c r="B414" s="209" t="inlineStr">
        <is>
          <t xml:space="preserve">BERNARD </t>
        </is>
      </c>
      <c r="C414" s="22" t="inlineStr">
        <is>
          <t>2BS020148</t>
        </is>
      </c>
      <c r="D414" s="234" t="inlineStr">
        <is>
          <t>NON DURABLE</t>
        </is>
      </c>
      <c r="E414" s="147" t="n">
        <v>2022</v>
      </c>
      <c r="F414" s="147" t="inlineStr">
        <is>
          <t xml:space="preserve">RENDU </t>
        </is>
      </c>
      <c r="G414" s="147" t="n">
        <v>23193</v>
      </c>
      <c r="H414" s="22" t="inlineStr">
        <is>
          <t>CH 111 WK</t>
        </is>
      </c>
      <c r="I414" s="211" t="inlineStr">
        <is>
          <t>EXP-14-7358</t>
        </is>
      </c>
      <c r="J414" s="313" t="inlineStr">
        <is>
          <t>121008</t>
        </is>
      </c>
      <c r="K414" s="295" t="n">
        <v>30.1</v>
      </c>
      <c r="L414" s="214" t="n">
        <v>30.1</v>
      </c>
      <c r="M414" s="22" t="n">
        <v>6.2</v>
      </c>
      <c r="N414" s="147" t="inlineStr">
        <is>
          <t>S3</t>
        </is>
      </c>
      <c r="O414" s="21" t="n">
        <v>653</v>
      </c>
      <c r="P414" s="22" t="n">
        <v>0</v>
      </c>
      <c r="Q414" s="21">
        <f>O414+P414</f>
        <v/>
      </c>
      <c r="R414" s="21">
        <f>Q414*L414</f>
        <v/>
      </c>
      <c r="S414" s="215" t="n">
        <v>0</v>
      </c>
      <c r="T414" s="21">
        <f>IF(S414=0,R414,R414-S414)</f>
        <v/>
      </c>
      <c r="U414" s="22" t="n"/>
      <c r="V414" s="216" t="inlineStr">
        <is>
          <t xml:space="preserve">VIREMENT 30 JOURS </t>
        </is>
      </c>
      <c r="W414" s="217" t="inlineStr">
        <is>
          <t>EGUITA</t>
        </is>
      </c>
      <c r="X414" s="218" t="n">
        <v>0</v>
      </c>
      <c r="Y414" s="219" t="n">
        <v>0</v>
      </c>
      <c r="Z414" s="218" t="n">
        <v>0</v>
      </c>
      <c r="AA414" s="114" t="n">
        <v>0</v>
      </c>
      <c r="AB414" s="114">
        <f>Z414-AA414</f>
        <v/>
      </c>
      <c r="AC414" s="9" t="n"/>
    </row>
    <row r="415" hidden="1" ht="12.75" customFormat="1" customHeight="1" s="220">
      <c r="A415" s="312" t="n">
        <v>45020</v>
      </c>
      <c r="B415" s="209" t="inlineStr">
        <is>
          <t xml:space="preserve">CEREVIA / OXYANE </t>
        </is>
      </c>
      <c r="C415" s="22" t="inlineStr">
        <is>
          <t>2BS030535</t>
        </is>
      </c>
      <c r="D415" s="210" t="inlineStr">
        <is>
          <t>DURABLE</t>
        </is>
      </c>
      <c r="E415" s="147" t="n">
        <v>2022</v>
      </c>
      <c r="F415" s="147" t="inlineStr">
        <is>
          <t>RENDU</t>
        </is>
      </c>
      <c r="G415" s="147" t="n">
        <v>23196</v>
      </c>
      <c r="H415" s="22" t="inlineStr">
        <is>
          <t>BK 022 TT</t>
        </is>
      </c>
      <c r="I415" s="211" t="inlineStr">
        <is>
          <t>EXP-76-3516</t>
        </is>
      </c>
      <c r="J415" s="315" t="inlineStr">
        <is>
          <t>CONTRAT A FIXER</t>
        </is>
      </c>
      <c r="K415" s="295" t="n">
        <v>29.92</v>
      </c>
      <c r="L415" s="214" t="n">
        <v>29.86</v>
      </c>
      <c r="M415" s="22" t="n">
        <v>6.9</v>
      </c>
      <c r="N415" s="147" t="inlineStr">
        <is>
          <t>S3</t>
        </is>
      </c>
      <c r="O415" s="294" t="n">
        <v>0</v>
      </c>
      <c r="P415" s="22" t="n">
        <v>0</v>
      </c>
      <c r="Q415" s="21">
        <f>O415</f>
        <v/>
      </c>
      <c r="R415" s="21">
        <f>Q415*L415</f>
        <v/>
      </c>
      <c r="S415" s="215" t="n">
        <v>0</v>
      </c>
      <c r="T415" s="21">
        <f>IF(S415=0,R415,R415-S415)</f>
        <v/>
      </c>
      <c r="U415" s="22" t="n"/>
      <c r="V415" s="216" t="inlineStr">
        <is>
          <t>LCR 15 jours nets date de livraison</t>
        </is>
      </c>
      <c r="W415" s="217" t="inlineStr">
        <is>
          <t>TRAS</t>
        </is>
      </c>
      <c r="X415" s="218" t="n">
        <v>0</v>
      </c>
      <c r="Y415" s="219" t="n">
        <v>0</v>
      </c>
      <c r="Z415" s="218">
        <f>X415*L415</f>
        <v/>
      </c>
      <c r="AA415" s="114" t="n">
        <v>0</v>
      </c>
      <c r="AB415" s="114">
        <f>AA415-Z415</f>
        <v/>
      </c>
      <c r="AC415" s="9" t="n"/>
    </row>
    <row r="416" hidden="1" ht="12.75" customFormat="1" customHeight="1" s="220">
      <c r="A416" s="312" t="n">
        <v>45020</v>
      </c>
      <c r="B416" s="209" t="inlineStr">
        <is>
          <t xml:space="preserve">CEREVIA / OXYANE </t>
        </is>
      </c>
      <c r="C416" s="22" t="inlineStr">
        <is>
          <t>2BS030535</t>
        </is>
      </c>
      <c r="D416" s="210" t="inlineStr">
        <is>
          <t>DURABLE</t>
        </is>
      </c>
      <c r="E416" s="147" t="n">
        <v>2022</v>
      </c>
      <c r="F416" s="147" t="inlineStr">
        <is>
          <t>RENDU</t>
        </is>
      </c>
      <c r="G416" s="147" t="n">
        <v>23198</v>
      </c>
      <c r="H416" s="22" t="inlineStr">
        <is>
          <t>DH 316 CS</t>
        </is>
      </c>
      <c r="I416" s="211" t="inlineStr">
        <is>
          <t>EXP-76-3520</t>
        </is>
      </c>
      <c r="J416" s="315" t="inlineStr">
        <is>
          <t>CONTRAT A FIXER</t>
        </is>
      </c>
      <c r="K416" s="295" t="n">
        <v>28.98</v>
      </c>
      <c r="L416" s="214" t="n">
        <v>28.9</v>
      </c>
      <c r="M416" s="22" t="n">
        <v>6.9</v>
      </c>
      <c r="N416" s="147" t="inlineStr">
        <is>
          <t>S2</t>
        </is>
      </c>
      <c r="O416" s="294" t="n">
        <v>0</v>
      </c>
      <c r="P416" s="22" t="n">
        <v>0</v>
      </c>
      <c r="Q416" s="21">
        <f>O416</f>
        <v/>
      </c>
      <c r="R416" s="21">
        <f>Q416*L416</f>
        <v/>
      </c>
      <c r="S416" s="215" t="n">
        <v>0</v>
      </c>
      <c r="T416" s="21">
        <f>IF(S416=0,R416,R416-S416)</f>
        <v/>
      </c>
      <c r="U416" s="22" t="n"/>
      <c r="V416" s="216" t="inlineStr">
        <is>
          <t>LCR 15 jours nets date de livraison</t>
        </is>
      </c>
      <c r="W416" s="217" t="inlineStr">
        <is>
          <t>TRAS</t>
        </is>
      </c>
      <c r="X416" s="218" t="n">
        <v>0</v>
      </c>
      <c r="Y416" s="219" t="n">
        <v>0</v>
      </c>
      <c r="Z416" s="218">
        <f>X416*L416</f>
        <v/>
      </c>
      <c r="AA416" s="114" t="n">
        <v>0</v>
      </c>
      <c r="AB416" s="114">
        <f>AA416-Z416</f>
        <v/>
      </c>
      <c r="AC416" s="9" t="n"/>
    </row>
    <row r="417" ht="12.75" customFormat="1" customHeight="1" s="220">
      <c r="A417" s="312" t="n">
        <v>45020</v>
      </c>
      <c r="B417" s="209" t="inlineStr">
        <is>
          <t xml:space="preserve">BERNARD </t>
        </is>
      </c>
      <c r="C417" s="22" t="inlineStr">
        <is>
          <t>2BS020148</t>
        </is>
      </c>
      <c r="D417" s="234" t="inlineStr">
        <is>
          <t>NON DURABLE</t>
        </is>
      </c>
      <c r="E417" s="147" t="n">
        <v>2022</v>
      </c>
      <c r="F417" s="147" t="inlineStr">
        <is>
          <t xml:space="preserve">RENDU </t>
        </is>
      </c>
      <c r="G417" s="147" t="n">
        <v>23199</v>
      </c>
      <c r="H417" s="22" t="inlineStr">
        <is>
          <t>CV 697 AX</t>
        </is>
      </c>
      <c r="I417" s="211" t="inlineStr">
        <is>
          <t>EXP-14-7368</t>
        </is>
      </c>
      <c r="J417" s="313" t="inlineStr">
        <is>
          <t>121008</t>
        </is>
      </c>
      <c r="K417" s="295" t="n">
        <v>30.1</v>
      </c>
      <c r="L417" s="214" t="n">
        <v>30.08</v>
      </c>
      <c r="M417" s="22" t="n">
        <v>6.2</v>
      </c>
      <c r="N417" s="147" t="inlineStr">
        <is>
          <t>S2</t>
        </is>
      </c>
      <c r="O417" s="21" t="n">
        <v>653</v>
      </c>
      <c r="P417" s="22" t="n">
        <v>0</v>
      </c>
      <c r="Q417" s="21">
        <f>O417+P417</f>
        <v/>
      </c>
      <c r="R417" s="21">
        <f>Q417*L417</f>
        <v/>
      </c>
      <c r="S417" s="215" t="n">
        <v>0</v>
      </c>
      <c r="T417" s="21">
        <f>IF(S417=0,R417,R417-S417)</f>
        <v/>
      </c>
      <c r="U417" s="22" t="n"/>
      <c r="V417" s="216" t="inlineStr">
        <is>
          <t xml:space="preserve">VIREMENT 30 JOURS </t>
        </is>
      </c>
      <c r="W417" s="217" t="inlineStr">
        <is>
          <t>EGUITA</t>
        </is>
      </c>
      <c r="X417" s="218" t="n">
        <v>0</v>
      </c>
      <c r="Y417" s="219" t="n">
        <v>0</v>
      </c>
      <c r="Z417" s="218" t="n">
        <v>0</v>
      </c>
      <c r="AA417" s="114" t="n">
        <v>0</v>
      </c>
      <c r="AB417" s="114">
        <f>Z417-AA417</f>
        <v/>
      </c>
      <c r="AC417" s="9" t="n"/>
    </row>
    <row r="418" hidden="1" ht="12.75" customFormat="1" customHeight="1" s="29">
      <c r="A418" s="310" t="n">
        <v>45020</v>
      </c>
      <c r="B418" s="105" t="inlineStr">
        <is>
          <t>DESCREAUX</t>
        </is>
      </c>
      <c r="C418" s="20" t="inlineStr">
        <is>
          <t>SANS</t>
        </is>
      </c>
      <c r="D418" s="108" t="inlineStr">
        <is>
          <t>NON DURABLE</t>
        </is>
      </c>
      <c r="E418" s="121" t="n">
        <v>2022</v>
      </c>
      <c r="F418" s="121" t="inlineStr">
        <is>
          <t>RENDU</t>
        </is>
      </c>
      <c r="G418" s="121" t="n">
        <v>23200</v>
      </c>
      <c r="H418" s="20" t="inlineStr">
        <is>
          <t>GA 580 QC</t>
        </is>
      </c>
      <c r="I418" s="102" t="inlineStr">
        <is>
          <t>BLC01005708</t>
        </is>
      </c>
      <c r="J418" s="116" t="inlineStr">
        <is>
          <t>220905A</t>
        </is>
      </c>
      <c r="K418" s="100" t="n">
        <v>29</v>
      </c>
      <c r="L418" s="135" t="n">
        <v>28.96</v>
      </c>
      <c r="M418" s="20" t="n">
        <v>6.8</v>
      </c>
      <c r="N418" s="121" t="inlineStr">
        <is>
          <t>S2</t>
        </is>
      </c>
      <c r="O418" s="23" t="n">
        <v>660</v>
      </c>
      <c r="P418" s="20" t="n">
        <v>0</v>
      </c>
      <c r="Q418" s="23">
        <f>O418+P418</f>
        <v/>
      </c>
      <c r="R418" s="23">
        <f>K418*O418+P418</f>
        <v/>
      </c>
      <c r="S418" s="101" t="n">
        <v>0</v>
      </c>
      <c r="T418" s="23">
        <f>IF(S418=0,R418,R418-S418)</f>
        <v/>
      </c>
      <c r="U418" s="20" t="n"/>
      <c r="V418" s="106" t="inlineStr">
        <is>
          <t xml:space="preserve">VIREMENT 30 JOURS </t>
        </is>
      </c>
      <c r="W418" s="107" t="inlineStr">
        <is>
          <t>DURAND</t>
        </is>
      </c>
      <c r="X418" s="25" t="n">
        <v>0</v>
      </c>
      <c r="Y418" s="26" t="n">
        <v>0</v>
      </c>
      <c r="Z418" s="25">
        <f>L418*X418</f>
        <v/>
      </c>
      <c r="AA418" s="27" t="n">
        <v>0</v>
      </c>
      <c r="AB418" s="27">
        <f>AA418-Z418</f>
        <v/>
      </c>
      <c r="AC418" s="28" t="n"/>
    </row>
    <row r="419" hidden="1" ht="12.75" customFormat="1" customHeight="1" s="29">
      <c r="A419" s="310" t="n">
        <v>45020</v>
      </c>
      <c r="B419" s="105" t="inlineStr">
        <is>
          <t xml:space="preserve">DROMOISE </t>
        </is>
      </c>
      <c r="C419" s="20" t="inlineStr">
        <is>
          <t>2BS050017</t>
        </is>
      </c>
      <c r="D419" s="109" t="inlineStr">
        <is>
          <t>DURABLE</t>
        </is>
      </c>
      <c r="E419" s="121" t="n">
        <v>2022</v>
      </c>
      <c r="F419" s="121" t="inlineStr">
        <is>
          <t xml:space="preserve">RENDU </t>
        </is>
      </c>
      <c r="G419" s="121" t="n">
        <v>23201</v>
      </c>
      <c r="H419" s="20" t="inlineStr">
        <is>
          <t>CW 253 GL</t>
        </is>
      </c>
      <c r="I419" s="102" t="inlineStr">
        <is>
          <t>2 304 000 048</t>
        </is>
      </c>
      <c r="J419" s="311" t="inlineStr">
        <is>
          <t>2221125</t>
        </is>
      </c>
      <c r="K419" s="100" t="n">
        <v>30.16</v>
      </c>
      <c r="L419" s="135" t="n">
        <v>30.2</v>
      </c>
      <c r="M419" s="20" t="n">
        <v>5.3</v>
      </c>
      <c r="N419" s="121" t="inlineStr">
        <is>
          <t>S1</t>
        </is>
      </c>
      <c r="O419" s="23" t="n">
        <v>634</v>
      </c>
      <c r="P419" s="20" t="n">
        <v>0</v>
      </c>
      <c r="Q419" s="23">
        <f>O419+P419</f>
        <v/>
      </c>
      <c r="R419" s="23">
        <f>Q419*L419</f>
        <v/>
      </c>
      <c r="S419" s="101" t="n">
        <v>0</v>
      </c>
      <c r="T419" s="23">
        <f>IF(S419=0,R419,R419-S419)</f>
        <v/>
      </c>
      <c r="U419" s="20" t="n"/>
      <c r="V419" s="106" t="inlineStr">
        <is>
          <t>LCR 30 jours nets date de livraison</t>
        </is>
      </c>
      <c r="W419" s="107" t="inlineStr">
        <is>
          <t>DROMOISE</t>
        </is>
      </c>
      <c r="X419" s="25" t="n">
        <v>0</v>
      </c>
      <c r="Y419" s="26" t="n">
        <v>0</v>
      </c>
      <c r="Z419" s="25" t="n">
        <v>0</v>
      </c>
      <c r="AA419" s="27" t="n">
        <v>0</v>
      </c>
      <c r="AB419" s="27">
        <f>AA419-Z419</f>
        <v/>
      </c>
      <c r="AC419" s="28" t="n"/>
    </row>
    <row r="420" ht="12.75" customFormat="1" customHeight="1" s="220">
      <c r="A420" s="312" t="n">
        <v>45020</v>
      </c>
      <c r="B420" s="209" t="inlineStr">
        <is>
          <t xml:space="preserve">BERNARD </t>
        </is>
      </c>
      <c r="C420" s="22" t="inlineStr">
        <is>
          <t>2BS020148</t>
        </is>
      </c>
      <c r="D420" s="234" t="inlineStr">
        <is>
          <t>NON DURABLE</t>
        </is>
      </c>
      <c r="E420" s="147" t="n">
        <v>2022</v>
      </c>
      <c r="F420" s="147" t="inlineStr">
        <is>
          <t xml:space="preserve">RENDU </t>
        </is>
      </c>
      <c r="G420" s="147" t="n">
        <v>23203</v>
      </c>
      <c r="H420" s="22" t="inlineStr">
        <is>
          <t>DQ 081 WX</t>
        </is>
      </c>
      <c r="I420" s="211" t="inlineStr">
        <is>
          <t>EXP-14-7371</t>
        </is>
      </c>
      <c r="J420" s="313" t="inlineStr">
        <is>
          <t>121008</t>
        </is>
      </c>
      <c r="K420" s="295" t="n">
        <v>29.24</v>
      </c>
      <c r="L420" s="214" t="n">
        <v>29.2</v>
      </c>
      <c r="M420" s="22" t="n">
        <v>6.3</v>
      </c>
      <c r="N420" s="147" t="inlineStr">
        <is>
          <t>S1</t>
        </is>
      </c>
      <c r="O420" s="21" t="n">
        <v>653</v>
      </c>
      <c r="P420" s="22" t="n">
        <v>0</v>
      </c>
      <c r="Q420" s="21">
        <f>O420+P420</f>
        <v/>
      </c>
      <c r="R420" s="21">
        <f>Q420*L420</f>
        <v/>
      </c>
      <c r="S420" s="215" t="n">
        <v>0</v>
      </c>
      <c r="T420" s="21">
        <f>IF(S420=0,R420,R420-S420)</f>
        <v/>
      </c>
      <c r="U420" s="22" t="n"/>
      <c r="V420" s="216" t="inlineStr">
        <is>
          <t xml:space="preserve">VIREMENT 30 JOURS </t>
        </is>
      </c>
      <c r="W420" s="217" t="inlineStr">
        <is>
          <t>EGUITA</t>
        </is>
      </c>
      <c r="X420" s="218" t="n">
        <v>0</v>
      </c>
      <c r="Y420" s="219" t="n">
        <v>0</v>
      </c>
      <c r="Z420" s="218" t="n">
        <v>0</v>
      </c>
      <c r="AA420" s="114" t="n">
        <v>0</v>
      </c>
      <c r="AB420" s="114">
        <f>Z420-AA420</f>
        <v/>
      </c>
      <c r="AC420" s="9" t="n"/>
    </row>
    <row r="421">
      <c r="A421" t="inlineStr">
        <is>
          <t>06/04/2023</t>
        </is>
      </c>
      <c r="B421" t="inlineStr">
        <is>
          <t>DROMOISE</t>
        </is>
      </c>
      <c r="G421" t="inlineStr">
        <is>
          <t>23242</t>
        </is>
      </c>
      <c r="H421" t="inlineStr">
        <is>
          <t>CW253GL</t>
        </is>
      </c>
      <c r="J421" t="inlineStr">
        <is>
          <t xml:space="preserve">
2221125</t>
        </is>
      </c>
      <c r="L421" t="inlineStr">
        <is>
          <t>31400</t>
        </is>
      </c>
    </row>
  </sheetData>
  <autoFilter ref="A1:XFC256"/>
  <pageMargins left="0.3937007874015748" right="0.3937007874015748" top="0.7480314960629921" bottom="0.7480314960629921" header="0.3149606299212598" footer="0.3149606299212598"/>
  <pageSetup orientation="landscape" paperSize="9" scale="7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 fitToPage="1"/>
  </sheetPr>
  <dimension ref="A1:Z297"/>
  <sheetViews>
    <sheetView zoomScale="115" zoomScaleNormal="115" workbookViewId="0">
      <pane ySplit="242" topLeftCell="A301" activePane="bottomLeft" state="frozen"/>
      <selection pane="bottomLeft" activeCell="E302" sqref="E302"/>
    </sheetView>
  </sheetViews>
  <sheetFormatPr baseColWidth="10" defaultColWidth="15.7109375" defaultRowHeight="15"/>
  <cols>
    <col width="15.7109375" customWidth="1" style="4" min="1" max="1"/>
    <col width="18.42578125" customWidth="1" style="31" min="3" max="3"/>
    <col width="15.7109375" customWidth="1" style="4" min="4" max="4"/>
    <col width="14" customWidth="1" style="4" min="5" max="5"/>
    <col width="15.7109375" customWidth="1" style="4" min="7" max="7"/>
    <col width="10.140625" customWidth="1" style="98" min="9" max="9"/>
    <col width="15.7109375" customWidth="1" style="4" min="10" max="10"/>
    <col width="11.28515625" customWidth="1" style="4" min="11" max="11"/>
    <col width="11.7109375" customWidth="1" style="31" min="12" max="12"/>
    <col width="29.140625" customWidth="1" style="31" min="13" max="13"/>
    <col width="12.42578125" customWidth="1" style="4" min="14" max="14"/>
    <col width="11.42578125" customWidth="1" style="31" min="15" max="15"/>
    <col width="24.28515625" customWidth="1" style="31" min="16" max="16"/>
    <col width="10.140625" customWidth="1" style="98" min="17" max="17"/>
    <col width="10.140625" customWidth="1" style="91" min="18" max="20"/>
    <col width="19.42578125" customWidth="1" style="113" min="21" max="21"/>
  </cols>
  <sheetData>
    <row r="1" ht="31.5" customFormat="1" customHeight="1" s="247">
      <c r="A1" s="244" t="inlineStr">
        <is>
          <t>Date</t>
        </is>
      </c>
      <c r="B1" s="248" t="inlineStr">
        <is>
          <t>Client</t>
        </is>
      </c>
      <c r="C1" s="248" t="inlineStr">
        <is>
          <t xml:space="preserve">livraison </t>
        </is>
      </c>
      <c r="D1" s="241" t="inlineStr">
        <is>
          <t>N° commande client</t>
        </is>
      </c>
      <c r="E1" s="245" t="inlineStr">
        <is>
          <t>N° chargement/TP</t>
        </is>
      </c>
      <c r="F1" s="245" t="inlineStr">
        <is>
          <t xml:space="preserve">Immatriculation </t>
        </is>
      </c>
      <c r="G1" s="242" t="inlineStr">
        <is>
          <t>N° contrat Courtier</t>
        </is>
      </c>
      <c r="H1" s="249" t="inlineStr">
        <is>
          <t xml:space="preserve">COURTIER </t>
        </is>
      </c>
      <c r="I1" s="246" t="inlineStr">
        <is>
          <t>Quantité chargée T</t>
        </is>
      </c>
      <c r="J1" s="245" t="inlineStr">
        <is>
          <t>Stockages (CT1/CT2/CT3/CT4/B1/B2/B3</t>
        </is>
      </c>
      <c r="K1" s="245" t="inlineStr">
        <is>
          <t>Prix tourteau (€ HT/T)</t>
        </is>
      </c>
      <c r="L1" s="246" t="inlineStr">
        <is>
          <t>CA HT</t>
        </is>
      </c>
      <c r="M1" s="245" t="inlineStr">
        <is>
          <t>Condition paiement client</t>
        </is>
      </c>
      <c r="N1" s="245" t="inlineStr">
        <is>
          <t>N°Facture  N°Avoir</t>
        </is>
      </c>
      <c r="O1" s="245" t="inlineStr">
        <is>
          <t>Type de livraison</t>
        </is>
      </c>
      <c r="P1" s="245" t="inlineStr">
        <is>
          <t>Transporteur</t>
        </is>
      </c>
      <c r="Q1" s="245" t="inlineStr">
        <is>
          <t>Prix tspt € HT/T</t>
        </is>
      </c>
      <c r="R1" s="245" t="inlineStr">
        <is>
          <t>CA transport HT</t>
        </is>
      </c>
      <c r="S1" s="245" t="inlineStr">
        <is>
          <t>CA Facturé</t>
        </is>
      </c>
      <c r="T1" s="250" t="inlineStr">
        <is>
          <t>Ecart</t>
        </is>
      </c>
      <c r="U1" s="282" t="inlineStr">
        <is>
          <t>n° Fact TPT</t>
        </is>
      </c>
      <c r="V1" s="251" t="n"/>
      <c r="W1" s="251" t="n"/>
      <c r="X1" s="251" t="n"/>
      <c r="Y1" s="251" t="n"/>
      <c r="Z1" s="251" t="n"/>
    </row>
    <row r="2" hidden="1" s="31">
      <c r="A2" s="111" t="n">
        <v>44928</v>
      </c>
      <c r="B2" s="58" t="inlineStr">
        <is>
          <t xml:space="preserve">71MEHU </t>
        </is>
      </c>
      <c r="C2" s="58" t="inlineStr">
        <is>
          <t xml:space="preserve">MEHU </t>
        </is>
      </c>
      <c r="D2" s="30" t="inlineStr">
        <is>
          <t xml:space="preserve"> -</t>
        </is>
      </c>
      <c r="E2" s="30" t="n">
        <v>22353</v>
      </c>
      <c r="F2" s="58" t="inlineStr">
        <is>
          <t>CD 687 EF</t>
        </is>
      </c>
      <c r="G2" s="30" t="inlineStr">
        <is>
          <t>221104</t>
        </is>
      </c>
      <c r="H2" s="58" t="inlineStr">
        <is>
          <t>HUILERIE</t>
        </is>
      </c>
      <c r="I2" s="184" t="n">
        <v>27.64</v>
      </c>
      <c r="J2" s="30" t="inlineStr">
        <is>
          <t>CT4</t>
        </is>
      </c>
      <c r="K2" s="30" t="n">
        <v>417</v>
      </c>
      <c r="L2" s="44">
        <f>I2*K2</f>
        <v/>
      </c>
      <c r="M2" s="43" t="inlineStr">
        <is>
          <t>LCR 15 jours nets date de livraison</t>
        </is>
      </c>
      <c r="N2" s="30" t="n">
        <v>20323</v>
      </c>
      <c r="O2" s="58" t="inlineStr">
        <is>
          <t>DEPART</t>
        </is>
      </c>
      <c r="P2" s="58" t="inlineStr">
        <is>
          <t>CERETRANS</t>
        </is>
      </c>
      <c r="Q2" s="30" t="n">
        <v>0</v>
      </c>
      <c r="R2" s="58" t="n">
        <v>0</v>
      </c>
      <c r="S2" s="58" t="n">
        <v>0</v>
      </c>
      <c r="T2" s="58" t="n">
        <v>0</v>
      </c>
      <c r="U2" s="283" t="n"/>
    </row>
    <row r="3" hidden="1" ht="15.75" customFormat="1" customHeight="1" s="42">
      <c r="A3" s="111" t="n">
        <v>44928</v>
      </c>
      <c r="B3" s="58" t="inlineStr">
        <is>
          <t>03JEUDY</t>
        </is>
      </c>
      <c r="C3" s="58" t="inlineStr">
        <is>
          <t>JEUDY</t>
        </is>
      </c>
      <c r="D3" s="30" t="n"/>
      <c r="E3" s="30" t="n">
        <v>22356</v>
      </c>
      <c r="F3" s="58" t="inlineStr">
        <is>
          <t>ER 864 BB</t>
        </is>
      </c>
      <c r="G3" s="30" t="n">
        <v>236122</v>
      </c>
      <c r="H3" s="58" t="inlineStr">
        <is>
          <t>MONTENAY</t>
        </is>
      </c>
      <c r="I3" s="184" t="n">
        <v>30.08</v>
      </c>
      <c r="J3" s="30" t="inlineStr">
        <is>
          <t>CT4</t>
        </is>
      </c>
      <c r="K3" s="30" t="n">
        <v>410</v>
      </c>
      <c r="L3" s="44">
        <f>I3*K3</f>
        <v/>
      </c>
      <c r="M3" s="43" t="inlineStr">
        <is>
          <t xml:space="preserve">LCR 15 JOURS </t>
        </is>
      </c>
      <c r="N3" s="30" t="n">
        <v>20324</v>
      </c>
      <c r="O3" s="58" t="inlineStr">
        <is>
          <t>DEPART</t>
        </is>
      </c>
      <c r="P3" s="58" t="inlineStr">
        <is>
          <t>TRANSPORT YZEURIENS</t>
        </is>
      </c>
      <c r="Q3" s="30" t="n">
        <v>0</v>
      </c>
      <c r="R3" s="58" t="n">
        <v>0</v>
      </c>
      <c r="S3" s="58" t="n">
        <v>0</v>
      </c>
      <c r="T3" s="58" t="n">
        <v>0</v>
      </c>
      <c r="U3" s="283" t="n"/>
    </row>
    <row r="4" hidden="1" s="31">
      <c r="A4" s="111" t="n">
        <v>44929</v>
      </c>
      <c r="B4" s="58" t="inlineStr">
        <is>
          <t>AXEREAL/03THIVAT</t>
        </is>
      </c>
      <c r="C4" s="58" t="inlineStr">
        <is>
          <t>BLOIS</t>
        </is>
      </c>
      <c r="D4" s="30" t="n">
        <v>624196</v>
      </c>
      <c r="E4" s="30" t="n">
        <v>22295</v>
      </c>
      <c r="F4" s="58" t="inlineStr">
        <is>
          <t>DX 860 JA</t>
        </is>
      </c>
      <c r="G4" s="30" t="n">
        <v>231799</v>
      </c>
      <c r="H4" s="58" t="inlineStr">
        <is>
          <t>FA</t>
        </is>
      </c>
      <c r="I4" s="184" t="n">
        <v>29.04</v>
      </c>
      <c r="J4" s="30" t="inlineStr">
        <is>
          <t>CT3</t>
        </is>
      </c>
      <c r="K4" s="30" t="n">
        <v>390</v>
      </c>
      <c r="L4" s="44">
        <f>I4*K4</f>
        <v/>
      </c>
      <c r="M4" s="43" t="inlineStr">
        <is>
          <t>LCR 15 jours nets date de livraison</t>
        </is>
      </c>
      <c r="N4" s="30" t="n">
        <v>20325</v>
      </c>
      <c r="O4" s="58" t="inlineStr">
        <is>
          <t>DEPART</t>
        </is>
      </c>
      <c r="P4" s="58" t="inlineStr">
        <is>
          <t>BRULAS</t>
        </is>
      </c>
      <c r="Q4" s="30" t="n">
        <v>0</v>
      </c>
      <c r="R4" s="58" t="n">
        <v>0</v>
      </c>
      <c r="S4" s="58" t="n">
        <v>0</v>
      </c>
      <c r="T4" s="58">
        <f>R4-S4</f>
        <v/>
      </c>
      <c r="U4" s="283" t="n"/>
    </row>
    <row r="5" hidden="1" s="31">
      <c r="A5" s="111" t="n">
        <v>44929</v>
      </c>
      <c r="B5" s="58" t="inlineStr">
        <is>
          <t xml:space="preserve">63SANDERS </t>
        </is>
      </c>
      <c r="C5" s="58" t="inlineStr">
        <is>
          <t>AIGUEPERSE</t>
        </is>
      </c>
      <c r="D5" s="30" t="n">
        <v>395677.005</v>
      </c>
      <c r="E5" s="30" t="n">
        <v>22370</v>
      </c>
      <c r="F5" s="58" t="inlineStr">
        <is>
          <t>ER 960 KG</t>
        </is>
      </c>
      <c r="G5" s="30" t="n">
        <v>229611</v>
      </c>
      <c r="H5" s="58" t="inlineStr">
        <is>
          <t>FA</t>
        </is>
      </c>
      <c r="I5" s="184" t="n">
        <v>30</v>
      </c>
      <c r="J5" s="30" t="inlineStr">
        <is>
          <t>CT3</t>
        </is>
      </c>
      <c r="K5" s="30" t="n">
        <v>380</v>
      </c>
      <c r="L5" s="44">
        <f>I5*K5</f>
        <v/>
      </c>
      <c r="M5" s="43" t="inlineStr">
        <is>
          <t>LCR 15 jours nets date de livraison</t>
        </is>
      </c>
      <c r="N5" s="30" t="n">
        <v>20328</v>
      </c>
      <c r="O5" s="58" t="inlineStr">
        <is>
          <t xml:space="preserve">DEPART </t>
        </is>
      </c>
      <c r="P5" s="58" t="inlineStr">
        <is>
          <t>TCG</t>
        </is>
      </c>
      <c r="Q5" s="30" t="n">
        <v>0</v>
      </c>
      <c r="R5" s="58" t="n">
        <v>0</v>
      </c>
      <c r="S5" s="58" t="n">
        <v>0</v>
      </c>
      <c r="T5" s="58">
        <f>R5-S5</f>
        <v/>
      </c>
      <c r="U5" s="283" t="n"/>
    </row>
    <row r="6" hidden="1" s="31">
      <c r="A6" s="111" t="n">
        <v>44930</v>
      </c>
      <c r="B6" s="58" t="inlineStr">
        <is>
          <t>63CHOUVY</t>
        </is>
      </c>
      <c r="C6" s="58" t="inlineStr">
        <is>
          <t xml:space="preserve">CHOUVY </t>
        </is>
      </c>
      <c r="D6" s="30" t="inlineStr">
        <is>
          <t xml:space="preserve"> -</t>
        </is>
      </c>
      <c r="E6" s="30" t="n">
        <v>22372</v>
      </c>
      <c r="F6" s="58" t="inlineStr">
        <is>
          <t>EQ 282 ZH</t>
        </is>
      </c>
      <c r="G6" s="30" t="n">
        <v>221208</v>
      </c>
      <c r="H6" s="58" t="inlineStr">
        <is>
          <t>DIRECT</t>
        </is>
      </c>
      <c r="I6" s="184" t="n">
        <v>28.82</v>
      </c>
      <c r="J6" s="30" t="inlineStr">
        <is>
          <t>CT3</t>
        </is>
      </c>
      <c r="K6" s="30" t="n">
        <v>395</v>
      </c>
      <c r="L6" s="44">
        <f>I6*K6</f>
        <v/>
      </c>
      <c r="M6" s="43" t="inlineStr">
        <is>
          <t>LCR 15 jours nets date de livraison</t>
        </is>
      </c>
      <c r="N6" s="30" t="n">
        <v>20330</v>
      </c>
      <c r="O6" s="58" t="inlineStr">
        <is>
          <t>DEPART</t>
        </is>
      </c>
      <c r="P6" s="58" t="inlineStr">
        <is>
          <t xml:space="preserve">TRANSPAUMANCE </t>
        </is>
      </c>
      <c r="Q6" s="30" t="n">
        <v>0</v>
      </c>
      <c r="R6" s="58" t="n">
        <v>0</v>
      </c>
      <c r="S6" s="58" t="n">
        <v>0</v>
      </c>
      <c r="T6" s="58">
        <f>R6-S6</f>
        <v/>
      </c>
      <c r="U6" s="283" t="n"/>
    </row>
    <row r="7" hidden="1" s="31">
      <c r="A7" s="111" t="n">
        <v>44930</v>
      </c>
      <c r="B7" s="58" t="inlineStr">
        <is>
          <t>01BERNARD</t>
        </is>
      </c>
      <c r="C7" s="58" t="inlineStr">
        <is>
          <t>BERNARD MEXIMIEUX</t>
        </is>
      </c>
      <c r="D7" s="30" t="inlineStr">
        <is>
          <t xml:space="preserve"> -</t>
        </is>
      </c>
      <c r="E7" s="266" t="n">
        <v>22374</v>
      </c>
      <c r="F7" s="58" t="inlineStr">
        <is>
          <t>CR 995 HL</t>
        </is>
      </c>
      <c r="G7" s="266" t="inlineStr">
        <is>
          <t>220711B</t>
        </is>
      </c>
      <c r="H7" s="58" t="inlineStr">
        <is>
          <t>DIRECT</t>
        </is>
      </c>
      <c r="I7" s="184" t="n">
        <v>29.4</v>
      </c>
      <c r="J7" s="30" t="inlineStr">
        <is>
          <t>CT4</t>
        </is>
      </c>
      <c r="K7" s="30" t="n">
        <v>385</v>
      </c>
      <c r="L7" s="44">
        <f>I7*K7</f>
        <v/>
      </c>
      <c r="M7" s="43" t="inlineStr">
        <is>
          <t>LCR 15 jours nets date de livraison</t>
        </is>
      </c>
      <c r="N7" s="30" t="n">
        <v>20331</v>
      </c>
      <c r="O7" s="58" t="inlineStr">
        <is>
          <t>DEPART</t>
        </is>
      </c>
      <c r="P7" s="58" t="inlineStr">
        <is>
          <t>RCL TRANSPORTS</t>
        </is>
      </c>
      <c r="Q7" s="30" t="n">
        <v>0</v>
      </c>
      <c r="R7" s="58" t="n">
        <v>0</v>
      </c>
      <c r="S7" s="58" t="n">
        <v>0</v>
      </c>
      <c r="T7" s="58">
        <f>R7-S7</f>
        <v/>
      </c>
      <c r="U7" s="283" t="n"/>
    </row>
    <row r="8" hidden="1" s="31">
      <c r="A8" s="111" t="n">
        <v>44930</v>
      </c>
      <c r="B8" s="58" t="inlineStr">
        <is>
          <t>01LARCON</t>
        </is>
      </c>
      <c r="C8" s="58" t="inlineStr">
        <is>
          <t>LARCON</t>
        </is>
      </c>
      <c r="D8" s="30" t="inlineStr">
        <is>
          <t xml:space="preserve"> -</t>
        </is>
      </c>
      <c r="E8" s="30" t="n">
        <v>22375</v>
      </c>
      <c r="F8" s="58" t="inlineStr">
        <is>
          <t>LARCON</t>
        </is>
      </c>
      <c r="G8" s="30" t="n">
        <v>211217</v>
      </c>
      <c r="H8" s="58" t="inlineStr">
        <is>
          <t>DIRECT</t>
        </is>
      </c>
      <c r="I8" s="184" t="n">
        <v>6.08</v>
      </c>
      <c r="J8" s="30" t="inlineStr">
        <is>
          <t>CT2</t>
        </is>
      </c>
      <c r="K8" s="30" t="n">
        <v>310</v>
      </c>
      <c r="L8" s="44">
        <f>I8*K8</f>
        <v/>
      </c>
      <c r="M8" s="43" t="inlineStr">
        <is>
          <t>LCR 15 jours nets date de livraison</t>
        </is>
      </c>
      <c r="N8" s="30" t="n">
        <v>20332</v>
      </c>
      <c r="O8" s="58" t="inlineStr">
        <is>
          <t>DEPART</t>
        </is>
      </c>
      <c r="P8" s="58" t="inlineStr">
        <is>
          <t>LARCON</t>
        </is>
      </c>
      <c r="Q8" s="30" t="n">
        <v>0</v>
      </c>
      <c r="R8" s="58" t="n">
        <v>0</v>
      </c>
      <c r="S8" s="58" t="n">
        <v>0</v>
      </c>
      <c r="T8" s="58">
        <f>R8-S8</f>
        <v/>
      </c>
      <c r="U8" s="283" t="n"/>
    </row>
    <row r="9" hidden="1" s="31">
      <c r="A9" s="111" t="n">
        <v>44930</v>
      </c>
      <c r="B9" s="58" t="inlineStr">
        <is>
          <t>01LARCON</t>
        </is>
      </c>
      <c r="C9" s="58" t="inlineStr">
        <is>
          <t>LARCON</t>
        </is>
      </c>
      <c r="D9" s="30" t="inlineStr">
        <is>
          <t xml:space="preserve"> -</t>
        </is>
      </c>
      <c r="E9" s="30" t="n">
        <v>22376</v>
      </c>
      <c r="F9" s="58" t="inlineStr">
        <is>
          <t>LARCON</t>
        </is>
      </c>
      <c r="G9" s="30" t="inlineStr">
        <is>
          <t>211217</t>
        </is>
      </c>
      <c r="H9" s="58" t="inlineStr">
        <is>
          <t>DIRECT</t>
        </is>
      </c>
      <c r="I9" s="184" t="n">
        <v>20.96</v>
      </c>
      <c r="J9" s="30" t="inlineStr">
        <is>
          <t>CT3CT4</t>
        </is>
      </c>
      <c r="K9" s="30" t="n">
        <v>310</v>
      </c>
      <c r="L9" s="44">
        <f>I9*K9</f>
        <v/>
      </c>
      <c r="M9" s="43" t="inlineStr">
        <is>
          <t>LCR 15 jours nets date de livraison</t>
        </is>
      </c>
      <c r="N9" s="30" t="n">
        <v>20332</v>
      </c>
      <c r="O9" s="58" t="inlineStr">
        <is>
          <t>DEPART</t>
        </is>
      </c>
      <c r="P9" s="58" t="inlineStr">
        <is>
          <t>LARCON</t>
        </is>
      </c>
      <c r="Q9" s="30" t="n">
        <v>0</v>
      </c>
      <c r="R9" s="58" t="n">
        <v>0</v>
      </c>
      <c r="S9" s="58" t="n">
        <v>0</v>
      </c>
      <c r="T9" s="58">
        <f>R9-S9</f>
        <v/>
      </c>
      <c r="U9" s="283" t="n"/>
    </row>
    <row r="10" hidden="1" s="31">
      <c r="A10" s="111" t="n">
        <v>44930</v>
      </c>
      <c r="B10" s="58" t="inlineStr">
        <is>
          <t>26UCAB</t>
        </is>
      </c>
      <c r="C10" s="58" t="inlineStr">
        <is>
          <t>UCAB</t>
        </is>
      </c>
      <c r="D10" s="30" t="inlineStr">
        <is>
          <t xml:space="preserve"> -</t>
        </is>
      </c>
      <c r="E10" s="30" t="n">
        <v>22380</v>
      </c>
      <c r="F10" s="58" t="inlineStr">
        <is>
          <t>BN 511 QS</t>
        </is>
      </c>
      <c r="G10" s="30" t="n">
        <v>229618</v>
      </c>
      <c r="H10" s="58" t="inlineStr">
        <is>
          <t>FA</t>
        </is>
      </c>
      <c r="I10" s="184" t="n">
        <v>29.64</v>
      </c>
      <c r="J10" s="30" t="inlineStr">
        <is>
          <t>CT4</t>
        </is>
      </c>
      <c r="K10" s="30" t="n">
        <v>380</v>
      </c>
      <c r="L10" s="44">
        <f>I10*K10</f>
        <v/>
      </c>
      <c r="M10" s="43" t="inlineStr">
        <is>
          <t>LCR 15 jours nets date de livraison</t>
        </is>
      </c>
      <c r="N10" s="30" t="n">
        <v>20333</v>
      </c>
      <c r="O10" s="58" t="inlineStr">
        <is>
          <t>DEPART</t>
        </is>
      </c>
      <c r="P10" s="58" t="inlineStr">
        <is>
          <t>DROMOISE</t>
        </is>
      </c>
      <c r="Q10" s="30" t="n">
        <v>0</v>
      </c>
      <c r="R10" s="58" t="n">
        <v>0</v>
      </c>
      <c r="S10" s="58" t="n">
        <v>0</v>
      </c>
      <c r="T10" s="58">
        <f>R10-S10</f>
        <v/>
      </c>
      <c r="U10" s="283" t="n"/>
    </row>
    <row r="11" hidden="1" customFormat="1" s="76">
      <c r="A11" s="312" t="n">
        <v>44930</v>
      </c>
      <c r="B11" s="22" t="inlineStr">
        <is>
          <t>56INVIVO</t>
        </is>
      </c>
      <c r="C11" s="22" t="inlineStr">
        <is>
          <t>DNA</t>
        </is>
      </c>
      <c r="D11" s="147" t="inlineStr">
        <is>
          <t>60596</t>
        </is>
      </c>
      <c r="E11" s="147" t="n">
        <v>22385</v>
      </c>
      <c r="F11" s="22" t="inlineStr">
        <is>
          <t>EY 537 GN</t>
        </is>
      </c>
      <c r="G11" s="147" t="inlineStr">
        <is>
          <t>224372</t>
        </is>
      </c>
      <c r="H11" s="22" t="inlineStr">
        <is>
          <t>COURTAGRAIN</t>
        </is>
      </c>
      <c r="I11" s="279" t="n">
        <v>30</v>
      </c>
      <c r="J11" s="147" t="inlineStr">
        <is>
          <t>CT4</t>
        </is>
      </c>
      <c r="K11" s="147" t="n">
        <v>395</v>
      </c>
      <c r="L11" s="44">
        <f>I11*K11</f>
        <v/>
      </c>
      <c r="M11" s="43" t="inlineStr">
        <is>
          <t>VIREMENT 15 JOURS</t>
        </is>
      </c>
      <c r="N11" s="147" t="n">
        <v>20334</v>
      </c>
      <c r="O11" s="22" t="inlineStr">
        <is>
          <t>DEPART</t>
        </is>
      </c>
      <c r="P11" s="22" t="inlineStr">
        <is>
          <t>AJR</t>
        </is>
      </c>
      <c r="Q11" s="147" t="n">
        <v>0</v>
      </c>
      <c r="R11" s="22" t="n">
        <v>0</v>
      </c>
      <c r="S11" s="22" t="n">
        <v>0</v>
      </c>
      <c r="T11" s="22">
        <f>R11-S11</f>
        <v/>
      </c>
      <c r="U11" s="284" t="n"/>
    </row>
    <row r="12" hidden="1" s="31">
      <c r="A12" s="310" t="n">
        <v>44930</v>
      </c>
      <c r="B12" s="20" t="inlineStr">
        <is>
          <t>89NUTRI</t>
        </is>
      </c>
      <c r="C12" s="20" t="inlineStr">
        <is>
          <t xml:space="preserve">NUTRIBOURGOGNE </t>
        </is>
      </c>
      <c r="D12" s="121" t="n"/>
      <c r="E12" s="121" t="n">
        <v>22386</v>
      </c>
      <c r="F12" s="20" t="inlineStr">
        <is>
          <t>GA 229 LG</t>
        </is>
      </c>
      <c r="G12" s="121" t="n">
        <v>225245</v>
      </c>
      <c r="H12" s="20" t="inlineStr">
        <is>
          <t>FA</t>
        </is>
      </c>
      <c r="I12" s="146" t="n">
        <v>28.84</v>
      </c>
      <c r="J12" s="121" t="inlineStr">
        <is>
          <t>CT3</t>
        </is>
      </c>
      <c r="K12" s="121" t="n">
        <v>410</v>
      </c>
      <c r="L12" s="44">
        <f>I12*K12</f>
        <v/>
      </c>
      <c r="M12" s="43" t="inlineStr">
        <is>
          <t>LCR 15 jours nets date de livraison</t>
        </is>
      </c>
      <c r="N12" s="147" t="n">
        <v>20366</v>
      </c>
      <c r="O12" s="20" t="inlineStr">
        <is>
          <t>DEPART</t>
        </is>
      </c>
      <c r="P12" s="20" t="inlineStr">
        <is>
          <t>TRANSAL</t>
        </is>
      </c>
      <c r="Q12" s="121" t="n">
        <v>0</v>
      </c>
      <c r="R12" s="20" t="n">
        <v>0</v>
      </c>
      <c r="S12" s="20" t="n">
        <v>0</v>
      </c>
      <c r="T12" s="20">
        <f>R12-S12</f>
        <v/>
      </c>
      <c r="U12" s="285" t="n"/>
      <c r="V12" s="148" t="n"/>
      <c r="W12" s="148" t="n"/>
      <c r="X12" s="148" t="n"/>
      <c r="Y12" s="148" t="n"/>
      <c r="Z12" s="148" t="n"/>
    </row>
    <row r="13" hidden="1" customFormat="1" s="148">
      <c r="A13" s="111" t="n">
        <v>44931</v>
      </c>
      <c r="B13" s="58" t="inlineStr">
        <is>
          <t xml:space="preserve">63SANDERS </t>
        </is>
      </c>
      <c r="C13" s="58" t="inlineStr">
        <is>
          <t>AIGUEPERSE</t>
        </is>
      </c>
      <c r="D13" s="30" t="n">
        <v>395677.007</v>
      </c>
      <c r="E13" s="30" t="n">
        <v>22394</v>
      </c>
      <c r="F13" s="58" t="inlineStr">
        <is>
          <t>ER 960 RG</t>
        </is>
      </c>
      <c r="G13" s="30" t="n">
        <v>229611</v>
      </c>
      <c r="H13" s="58" t="inlineStr">
        <is>
          <t>FA</t>
        </is>
      </c>
      <c r="I13" s="184" t="n">
        <v>30.12</v>
      </c>
      <c r="J13" s="30" t="inlineStr">
        <is>
          <t>CT4</t>
        </is>
      </c>
      <c r="K13" s="30" t="n">
        <v>380</v>
      </c>
      <c r="L13" s="44">
        <f>I13*K13</f>
        <v/>
      </c>
      <c r="M13" s="43" t="inlineStr">
        <is>
          <t>LCR 15 jours nets date de livraison</t>
        </is>
      </c>
      <c r="N13" s="30" t="n">
        <v>20340</v>
      </c>
      <c r="O13" s="58" t="inlineStr">
        <is>
          <t xml:space="preserve">DEPART </t>
        </is>
      </c>
      <c r="P13" s="58" t="inlineStr">
        <is>
          <t>TCG</t>
        </is>
      </c>
      <c r="Q13" s="30" t="n">
        <v>0</v>
      </c>
      <c r="R13" s="58" t="n">
        <v>0</v>
      </c>
      <c r="S13" s="58" t="n">
        <v>0</v>
      </c>
      <c r="T13" s="58">
        <f>R13-S13</f>
        <v/>
      </c>
      <c r="U13" s="283" t="n"/>
    </row>
    <row r="14" hidden="1" s="31">
      <c r="A14" s="111" t="n">
        <v>44931</v>
      </c>
      <c r="B14" s="58" t="inlineStr">
        <is>
          <t>26UCAB</t>
        </is>
      </c>
      <c r="C14" s="58" t="inlineStr">
        <is>
          <t>UCAB</t>
        </is>
      </c>
      <c r="D14" s="30" t="n"/>
      <c r="E14" s="30" t="n">
        <v>22398</v>
      </c>
      <c r="F14" s="58" t="inlineStr">
        <is>
          <t>DS 274 PR</t>
        </is>
      </c>
      <c r="G14" s="30" t="n">
        <v>229618</v>
      </c>
      <c r="H14" s="58" t="inlineStr">
        <is>
          <t>FA</t>
        </is>
      </c>
      <c r="I14" s="184" t="n">
        <v>29.6</v>
      </c>
      <c r="J14" s="30" t="inlineStr">
        <is>
          <t>CT4</t>
        </is>
      </c>
      <c r="K14" s="30" t="n">
        <v>380</v>
      </c>
      <c r="L14" s="44">
        <f>I14*K14</f>
        <v/>
      </c>
      <c r="M14" s="43" t="inlineStr">
        <is>
          <t>LCR 15 jours net</t>
        </is>
      </c>
      <c r="N14" s="30" t="n">
        <v>20342</v>
      </c>
      <c r="O14" s="58" t="inlineStr">
        <is>
          <t>DEPART</t>
        </is>
      </c>
      <c r="P14" s="58" t="inlineStr">
        <is>
          <t>DROMOISE</t>
        </is>
      </c>
      <c r="Q14" s="30" t="n">
        <v>0</v>
      </c>
      <c r="R14" s="58" t="n">
        <v>0</v>
      </c>
      <c r="S14" s="58" t="n">
        <v>0</v>
      </c>
      <c r="T14" s="58">
        <f>R14-S14</f>
        <v/>
      </c>
      <c r="U14" s="283" t="n"/>
    </row>
    <row r="15" hidden="1" customFormat="1" s="76">
      <c r="A15" s="312" t="n">
        <v>44931</v>
      </c>
      <c r="B15" s="22" t="inlineStr">
        <is>
          <t>56INVIVO</t>
        </is>
      </c>
      <c r="C15" s="22" t="inlineStr">
        <is>
          <t>SEGUY</t>
        </is>
      </c>
      <c r="D15" s="147" t="n">
        <v>60597</v>
      </c>
      <c r="E15" s="147" t="n">
        <v>22400</v>
      </c>
      <c r="F15" s="22" t="inlineStr">
        <is>
          <t>FA 728 PL</t>
        </is>
      </c>
      <c r="G15" s="147" t="inlineStr">
        <is>
          <t>224372</t>
        </is>
      </c>
      <c r="H15" s="22" t="inlineStr">
        <is>
          <t>COURTAGRAIN</t>
        </is>
      </c>
      <c r="I15" s="279" t="n">
        <v>30.22</v>
      </c>
      <c r="J15" s="147" t="inlineStr">
        <is>
          <t>CT4</t>
        </is>
      </c>
      <c r="K15" s="147" t="n">
        <v>395</v>
      </c>
      <c r="L15" s="44">
        <f>I15*K15</f>
        <v/>
      </c>
      <c r="M15" s="43" t="inlineStr">
        <is>
          <t>VIREMENT 15 JOURS</t>
        </is>
      </c>
      <c r="N15" s="147" t="n">
        <v>20343</v>
      </c>
      <c r="O15" s="22" t="inlineStr">
        <is>
          <t>DEPART</t>
        </is>
      </c>
      <c r="P15" s="22" t="inlineStr">
        <is>
          <t>CLEMENT</t>
        </is>
      </c>
      <c r="Q15" s="147" t="n">
        <v>0</v>
      </c>
      <c r="R15" s="22" t="n">
        <v>0</v>
      </c>
      <c r="S15" s="22" t="n">
        <v>0</v>
      </c>
      <c r="T15" s="22">
        <f>R15-S15</f>
        <v/>
      </c>
      <c r="U15" s="284" t="n"/>
    </row>
    <row r="16" hidden="1" s="31">
      <c r="A16" s="111" t="n">
        <v>44931</v>
      </c>
      <c r="B16" s="58" t="inlineStr">
        <is>
          <t>04PAD</t>
        </is>
      </c>
      <c r="C16" s="58" t="inlineStr">
        <is>
          <t>PAD</t>
        </is>
      </c>
      <c r="D16" s="30" t="n"/>
      <c r="E16" s="30" t="n">
        <v>22401</v>
      </c>
      <c r="F16" s="58" t="inlineStr">
        <is>
          <t>AM 629 BS</t>
        </is>
      </c>
      <c r="G16" s="30" t="n">
        <v>237876</v>
      </c>
      <c r="H16" s="58" t="inlineStr">
        <is>
          <t>FA</t>
        </is>
      </c>
      <c r="I16" s="184" t="n">
        <v>30.08</v>
      </c>
      <c r="J16" s="30" t="inlineStr">
        <is>
          <t>CT4</t>
        </is>
      </c>
      <c r="K16" s="30" t="n">
        <v>420</v>
      </c>
      <c r="L16" s="44">
        <f>I16*K16</f>
        <v/>
      </c>
      <c r="M16" s="43" t="inlineStr">
        <is>
          <t>LCR 15 jours net</t>
        </is>
      </c>
      <c r="N16" s="30" t="n">
        <v>20341</v>
      </c>
      <c r="O16" s="58" t="inlineStr">
        <is>
          <t xml:space="preserve">DEPART </t>
        </is>
      </c>
      <c r="P16" s="58" t="inlineStr">
        <is>
          <t>TREZZINI</t>
        </is>
      </c>
      <c r="Q16" s="30" t="n">
        <v>0</v>
      </c>
      <c r="R16" s="58" t="n">
        <v>0</v>
      </c>
      <c r="S16" s="58" t="n">
        <v>0</v>
      </c>
      <c r="T16" s="58">
        <f>R16-S16</f>
        <v/>
      </c>
      <c r="U16" s="283" t="n"/>
    </row>
    <row r="17" hidden="1" s="31">
      <c r="A17" s="111" t="n">
        <v>44932</v>
      </c>
      <c r="B17" s="58" t="inlineStr">
        <is>
          <t>71BARGE</t>
        </is>
      </c>
      <c r="C17" s="58" t="inlineStr">
        <is>
          <t>BARGE</t>
        </is>
      </c>
      <c r="D17" s="30" t="n"/>
      <c r="E17" s="30" t="n">
        <v>22407</v>
      </c>
      <c r="F17" s="58" t="inlineStr">
        <is>
          <t>FD 765 TT</t>
        </is>
      </c>
      <c r="G17" s="30" t="n">
        <v>221209</v>
      </c>
      <c r="H17" s="58" t="inlineStr">
        <is>
          <t>FA</t>
        </is>
      </c>
      <c r="I17" s="184" t="n">
        <v>30</v>
      </c>
      <c r="J17" s="30" t="inlineStr">
        <is>
          <t>CT4</t>
        </is>
      </c>
      <c r="K17" s="30" t="n">
        <v>415</v>
      </c>
      <c r="L17" s="44">
        <f>I17*K17</f>
        <v/>
      </c>
      <c r="M17" s="43" t="inlineStr">
        <is>
          <t>LCR 15 jours nets date de livraison</t>
        </is>
      </c>
      <c r="N17" s="30" t="n">
        <v>20346</v>
      </c>
      <c r="O17" s="58" t="inlineStr">
        <is>
          <t>DEPART</t>
        </is>
      </c>
      <c r="P17" s="58" t="inlineStr">
        <is>
          <t>YZEURIEN</t>
        </is>
      </c>
      <c r="Q17" s="30" t="n">
        <v>0</v>
      </c>
      <c r="R17" s="58" t="n">
        <v>0</v>
      </c>
      <c r="S17" s="58" t="n">
        <v>0</v>
      </c>
      <c r="T17" s="58">
        <f>R17-S17</f>
        <v/>
      </c>
      <c r="U17" s="283" t="n"/>
    </row>
    <row r="18" hidden="1" s="31">
      <c r="A18" s="111" t="n">
        <v>44932</v>
      </c>
      <c r="B18" s="58" t="inlineStr">
        <is>
          <t>26UCAB</t>
        </is>
      </c>
      <c r="C18" s="58" t="inlineStr">
        <is>
          <t>UCAB</t>
        </is>
      </c>
      <c r="D18" s="30" t="n"/>
      <c r="E18" s="30" t="n">
        <v>22410</v>
      </c>
      <c r="F18" s="58" t="inlineStr">
        <is>
          <t>BN 511 QS</t>
        </is>
      </c>
      <c r="G18" s="30" t="n">
        <v>229618</v>
      </c>
      <c r="H18" s="58" t="inlineStr">
        <is>
          <t>FA</t>
        </is>
      </c>
      <c r="I18" s="184" t="n">
        <v>29.66</v>
      </c>
      <c r="J18" s="30" t="inlineStr">
        <is>
          <t>CT3CT4</t>
        </is>
      </c>
      <c r="K18" s="30" t="n">
        <v>380</v>
      </c>
      <c r="L18" s="44">
        <f>I18*K18</f>
        <v/>
      </c>
      <c r="M18" s="43" t="inlineStr">
        <is>
          <t>LCR 15 jours net</t>
        </is>
      </c>
      <c r="N18" s="30" t="n">
        <v>20347</v>
      </c>
      <c r="O18" s="58" t="inlineStr">
        <is>
          <t>DEPART</t>
        </is>
      </c>
      <c r="P18" s="58" t="inlineStr">
        <is>
          <t>DROMOISE</t>
        </is>
      </c>
      <c r="Q18" s="30" t="n">
        <v>0</v>
      </c>
      <c r="R18" s="58" t="n">
        <v>0</v>
      </c>
      <c r="S18" s="58" t="n">
        <v>0</v>
      </c>
      <c r="T18" s="58">
        <f>R18-S18</f>
        <v/>
      </c>
      <c r="U18" s="283" t="n"/>
    </row>
    <row r="19" hidden="1" s="31">
      <c r="A19" s="111" t="n">
        <v>44932</v>
      </c>
      <c r="B19" s="58" t="inlineStr">
        <is>
          <t xml:space="preserve">12PROMASH </t>
        </is>
      </c>
      <c r="C19" s="58" t="inlineStr">
        <is>
          <t>PROMASH</t>
        </is>
      </c>
      <c r="D19" s="30" t="n"/>
      <c r="E19" s="30" t="n">
        <v>22413</v>
      </c>
      <c r="F19" s="58" t="inlineStr">
        <is>
          <t>BW 671 MX</t>
        </is>
      </c>
      <c r="G19" s="30" t="n">
        <v>236745</v>
      </c>
      <c r="H19" s="58" t="inlineStr">
        <is>
          <t>FA</t>
        </is>
      </c>
      <c r="I19" s="184" t="n">
        <v>29.18</v>
      </c>
      <c r="J19" s="30" t="inlineStr">
        <is>
          <t>CT4</t>
        </is>
      </c>
      <c r="K19" s="30" t="n">
        <v>415</v>
      </c>
      <c r="L19" s="44">
        <f>I19*K19</f>
        <v/>
      </c>
      <c r="M19" s="43" t="inlineStr">
        <is>
          <t>VIREMENT 15 jours</t>
        </is>
      </c>
      <c r="N19" s="30" t="n">
        <v>20349</v>
      </c>
      <c r="O19" s="58" t="inlineStr">
        <is>
          <t>DEPART</t>
        </is>
      </c>
      <c r="P19" s="58" t="inlineStr">
        <is>
          <t>CLAUZET</t>
        </is>
      </c>
      <c r="Q19" s="30" t="n">
        <v>0</v>
      </c>
      <c r="R19" s="58" t="n">
        <v>0</v>
      </c>
      <c r="S19" s="58" t="n">
        <v>0</v>
      </c>
      <c r="T19" s="58">
        <f>R19-S19</f>
        <v/>
      </c>
      <c r="U19" s="283" t="n"/>
    </row>
    <row r="20" hidden="1" customFormat="1" s="76">
      <c r="A20" s="312" t="n">
        <v>44932</v>
      </c>
      <c r="B20" s="22" t="inlineStr">
        <is>
          <t>56INVIVO</t>
        </is>
      </c>
      <c r="C20" s="22" t="inlineStr">
        <is>
          <t>DNA</t>
        </is>
      </c>
      <c r="D20" s="147" t="inlineStr">
        <is>
          <t>60596</t>
        </is>
      </c>
      <c r="E20" s="147" t="n">
        <v>22415</v>
      </c>
      <c r="F20" s="22" t="inlineStr">
        <is>
          <t>FA 728 PL</t>
        </is>
      </c>
      <c r="G20" s="147" t="inlineStr">
        <is>
          <t>224372</t>
        </is>
      </c>
      <c r="H20" s="22" t="inlineStr">
        <is>
          <t>COURTAGRAIN</t>
        </is>
      </c>
      <c r="I20" s="279" t="n">
        <v>30.18</v>
      </c>
      <c r="J20" s="147" t="inlineStr">
        <is>
          <t>CT4</t>
        </is>
      </c>
      <c r="K20" s="147" t="n">
        <v>395</v>
      </c>
      <c r="L20" s="44">
        <f>I20*K20</f>
        <v/>
      </c>
      <c r="M20" s="43" t="inlineStr">
        <is>
          <t>VIREMENT 15 JOURS</t>
        </is>
      </c>
      <c r="N20" s="147" t="n">
        <v>20350</v>
      </c>
      <c r="O20" s="22" t="inlineStr">
        <is>
          <t>DEPART</t>
        </is>
      </c>
      <c r="P20" s="22" t="inlineStr">
        <is>
          <t>CLEMENT</t>
        </is>
      </c>
      <c r="Q20" s="147" t="n">
        <v>0</v>
      </c>
      <c r="R20" s="22" t="n">
        <v>0</v>
      </c>
      <c r="S20" s="22" t="n">
        <v>0</v>
      </c>
      <c r="T20" s="22">
        <f>R20-S20</f>
        <v/>
      </c>
      <c r="U20" s="284" t="n"/>
    </row>
    <row r="21" hidden="1" s="31">
      <c r="A21" s="111" t="n">
        <v>44935</v>
      </c>
      <c r="B21" s="58" t="inlineStr">
        <is>
          <t>15JAMBON</t>
        </is>
      </c>
      <c r="C21" s="58" t="inlineStr">
        <is>
          <t>JAMBON MURAT</t>
        </is>
      </c>
      <c r="D21" s="30" t="n"/>
      <c r="E21" s="30" t="n">
        <v>22421</v>
      </c>
      <c r="F21" s="58" t="inlineStr">
        <is>
          <t>GE 450 RD</t>
        </is>
      </c>
      <c r="G21" s="30" t="n">
        <v>224149</v>
      </c>
      <c r="H21" s="58" t="inlineStr">
        <is>
          <t>COURTAGRAIN</t>
        </is>
      </c>
      <c r="I21" s="184" t="n">
        <v>28.36</v>
      </c>
      <c r="J21" s="30" t="inlineStr">
        <is>
          <t>CT4</t>
        </is>
      </c>
      <c r="K21" s="30" t="n">
        <v>400</v>
      </c>
      <c r="L21" s="44">
        <f>I21*K21</f>
        <v/>
      </c>
      <c r="M21" s="43" t="inlineStr">
        <is>
          <t>VIREMENT 15 JOURS</t>
        </is>
      </c>
      <c r="N21" s="30" t="n">
        <v>20353</v>
      </c>
      <c r="O21" s="58" t="inlineStr">
        <is>
          <t>DEPART</t>
        </is>
      </c>
      <c r="P21" s="58" t="inlineStr">
        <is>
          <t>PASCAL BILHEUX</t>
        </is>
      </c>
      <c r="Q21" s="30" t="n">
        <v>0</v>
      </c>
      <c r="R21" s="58" t="n">
        <v>0</v>
      </c>
      <c r="S21" s="58" t="n">
        <v>0</v>
      </c>
      <c r="T21" s="58">
        <f>R21-S21</f>
        <v/>
      </c>
      <c r="U21" s="283" t="n"/>
    </row>
    <row r="22" hidden="1" s="31">
      <c r="A22" s="111" t="n">
        <v>44935</v>
      </c>
      <c r="B22" s="58" t="inlineStr">
        <is>
          <t>63CHOUVY</t>
        </is>
      </c>
      <c r="C22" s="58" t="inlineStr">
        <is>
          <t xml:space="preserve">CHOUVY </t>
        </is>
      </c>
      <c r="D22" s="30" t="inlineStr">
        <is>
          <t xml:space="preserve"> -</t>
        </is>
      </c>
      <c r="E22" s="30" t="n">
        <v>22425</v>
      </c>
      <c r="F22" s="58" t="inlineStr">
        <is>
          <t>BE 287 JA</t>
        </is>
      </c>
      <c r="G22" s="30" t="n">
        <v>221208</v>
      </c>
      <c r="H22" s="58" t="inlineStr">
        <is>
          <t>DIRECT</t>
        </is>
      </c>
      <c r="I22" s="184" t="n">
        <v>28.5</v>
      </c>
      <c r="J22" s="30" t="inlineStr">
        <is>
          <t>CT3</t>
        </is>
      </c>
      <c r="K22" s="30" t="n">
        <v>395</v>
      </c>
      <c r="L22" s="44">
        <f>I22*K22</f>
        <v/>
      </c>
      <c r="M22" s="43" t="inlineStr">
        <is>
          <t>LCR 15 jours nets date de livraison</t>
        </is>
      </c>
      <c r="N22" s="30" t="n">
        <v>20354</v>
      </c>
      <c r="O22" s="58" t="inlineStr">
        <is>
          <t>DEPART</t>
        </is>
      </c>
      <c r="P22" s="58" t="inlineStr">
        <is>
          <t xml:space="preserve">TRANSPAUMANCE </t>
        </is>
      </c>
      <c r="Q22" s="30" t="n">
        <v>0</v>
      </c>
      <c r="R22" s="58" t="n">
        <v>0</v>
      </c>
      <c r="S22" s="58" t="n">
        <v>0</v>
      </c>
      <c r="T22" s="58">
        <f>R22-S22</f>
        <v/>
      </c>
      <c r="U22" s="283" t="n"/>
    </row>
    <row r="23" hidden="1" s="31">
      <c r="A23" s="111" t="n">
        <v>44936</v>
      </c>
      <c r="B23" s="58" t="inlineStr">
        <is>
          <t>01BERNARD</t>
        </is>
      </c>
      <c r="C23" s="58" t="inlineStr">
        <is>
          <t>BERNARD MEXIMIEUX</t>
        </is>
      </c>
      <c r="D23" s="30" t="inlineStr">
        <is>
          <t xml:space="preserve"> -</t>
        </is>
      </c>
      <c r="E23" s="266" t="n">
        <v>22427</v>
      </c>
      <c r="F23" s="58" t="inlineStr">
        <is>
          <t>GD 358 DW</t>
        </is>
      </c>
      <c r="G23" s="266" t="n">
        <v>220920</v>
      </c>
      <c r="H23" s="58" t="inlineStr">
        <is>
          <t>DIRECT</t>
        </is>
      </c>
      <c r="I23" s="184" t="n">
        <v>29.9</v>
      </c>
      <c r="J23" s="30" t="inlineStr">
        <is>
          <t>CT4</t>
        </is>
      </c>
      <c r="K23" s="30" t="n">
        <v>400</v>
      </c>
      <c r="L23" s="44">
        <f>I23*K23</f>
        <v/>
      </c>
      <c r="M23" s="43" t="inlineStr">
        <is>
          <t>LCR 15 jours nets date de livraison</t>
        </is>
      </c>
      <c r="N23" s="30" t="n">
        <v>20356</v>
      </c>
      <c r="O23" s="58" t="inlineStr">
        <is>
          <t>DEPART</t>
        </is>
      </c>
      <c r="P23" s="58" t="inlineStr">
        <is>
          <t>SOS TRANSPORTS</t>
        </is>
      </c>
      <c r="Q23" s="30" t="n">
        <v>0</v>
      </c>
      <c r="R23" s="58" t="n">
        <v>0</v>
      </c>
      <c r="S23" s="58" t="n">
        <v>0</v>
      </c>
      <c r="T23" s="58">
        <f>R23-S23</f>
        <v/>
      </c>
      <c r="U23" s="283" t="n"/>
    </row>
    <row r="24" hidden="1" s="31">
      <c r="A24" s="111" t="n">
        <v>44936</v>
      </c>
      <c r="B24" s="58" t="inlineStr">
        <is>
          <t>38MARGARON</t>
        </is>
      </c>
      <c r="C24" s="58" t="inlineStr">
        <is>
          <t>38POINTMETHA</t>
        </is>
      </c>
      <c r="D24" s="30" t="inlineStr">
        <is>
          <t>GATOCM/209043</t>
        </is>
      </c>
      <c r="E24" s="30" t="n">
        <v>22428</v>
      </c>
      <c r="F24" s="58" t="inlineStr">
        <is>
          <t>EQ 494 ZZ</t>
        </is>
      </c>
      <c r="G24" s="30" t="n">
        <v>209043</v>
      </c>
      <c r="H24" s="58" t="inlineStr">
        <is>
          <t>MARGARON</t>
        </is>
      </c>
      <c r="I24" s="184" t="n">
        <v>27.2</v>
      </c>
      <c r="J24" s="30" t="inlineStr">
        <is>
          <t>CT3</t>
        </is>
      </c>
      <c r="K24" s="30" t="n">
        <v>255</v>
      </c>
      <c r="L24" s="44">
        <f>I24*K24</f>
        <v/>
      </c>
      <c r="M24" s="43" t="inlineStr">
        <is>
          <t>VIREMENT 15 jours</t>
        </is>
      </c>
      <c r="N24" s="30" t="n">
        <v>20357</v>
      </c>
      <c r="O24" s="58" t="inlineStr">
        <is>
          <t>FRANCO</t>
        </is>
      </c>
      <c r="P24" s="58" t="inlineStr">
        <is>
          <t>TRANSAL</t>
        </is>
      </c>
      <c r="Q24" s="30" t="inlineStr">
        <is>
          <t xml:space="preserve">FORFAIT </t>
        </is>
      </c>
      <c r="R24" s="58" t="n">
        <v>215</v>
      </c>
      <c r="S24" s="58" t="n">
        <v>0</v>
      </c>
      <c r="T24" s="58">
        <f>R24-S24</f>
        <v/>
      </c>
      <c r="U24" s="283" t="n"/>
    </row>
    <row r="25" hidden="1" s="31">
      <c r="A25" s="111" t="n">
        <v>44936</v>
      </c>
      <c r="B25" s="58" t="inlineStr">
        <is>
          <t>63SCHMITT</t>
        </is>
      </c>
      <c r="C25" s="58" t="inlineStr">
        <is>
          <t>SCHMITT</t>
        </is>
      </c>
      <c r="D25" s="30" t="inlineStr">
        <is>
          <t>CHANDES 2/05975</t>
        </is>
      </c>
      <c r="E25" s="30" t="n">
        <v>22429</v>
      </c>
      <c r="F25" s="58" t="inlineStr">
        <is>
          <t>DH 606 MV</t>
        </is>
      </c>
      <c r="G25" s="30" t="inlineStr">
        <is>
          <t>2/05975</t>
        </is>
      </c>
      <c r="H25" s="58" t="inlineStr">
        <is>
          <t xml:space="preserve">CHANDES </t>
        </is>
      </c>
      <c r="I25" s="184" t="n">
        <v>29.7</v>
      </c>
      <c r="J25" s="30" t="inlineStr">
        <is>
          <t>CT4</t>
        </is>
      </c>
      <c r="K25" s="30" t="n">
        <v>415</v>
      </c>
      <c r="L25" s="44">
        <f>I25*K25</f>
        <v/>
      </c>
      <c r="M25" s="43" t="inlineStr">
        <is>
          <t>LCR 15 jours nets date de livraison</t>
        </is>
      </c>
      <c r="N25" s="30" t="n">
        <v>20358</v>
      </c>
      <c r="O25" s="58" t="inlineStr">
        <is>
          <t xml:space="preserve">DEPART </t>
        </is>
      </c>
      <c r="P25" s="58" t="inlineStr">
        <is>
          <t>ATR</t>
        </is>
      </c>
      <c r="Q25" s="30" t="n">
        <v>0</v>
      </c>
      <c r="R25" s="58" t="n">
        <v>0</v>
      </c>
      <c r="S25" s="58" t="n">
        <v>0</v>
      </c>
      <c r="T25" s="58">
        <f>R25-S25</f>
        <v/>
      </c>
      <c r="U25" s="283" t="n"/>
    </row>
    <row r="26" hidden="1" customFormat="1" s="76">
      <c r="A26" s="312" t="n">
        <v>44936</v>
      </c>
      <c r="B26" s="22" t="inlineStr">
        <is>
          <t>56INVIVO</t>
        </is>
      </c>
      <c r="C26" s="22" t="inlineStr">
        <is>
          <t>SEGUY</t>
        </is>
      </c>
      <c r="D26" s="147" t="n">
        <v>60597</v>
      </c>
      <c r="E26" s="147" t="n">
        <v>22431</v>
      </c>
      <c r="F26" s="22" t="inlineStr">
        <is>
          <t>FN 128 YM</t>
        </is>
      </c>
      <c r="G26" s="147" t="inlineStr">
        <is>
          <t>224372</t>
        </is>
      </c>
      <c r="H26" s="22" t="inlineStr">
        <is>
          <t>COURTAGRAIN</t>
        </is>
      </c>
      <c r="I26" s="279" t="n">
        <v>27.32</v>
      </c>
      <c r="J26" s="147" t="inlineStr">
        <is>
          <t>CT3CT4</t>
        </is>
      </c>
      <c r="K26" s="147" t="n">
        <v>395</v>
      </c>
      <c r="L26" s="44">
        <f>I26*K26</f>
        <v/>
      </c>
      <c r="M26" s="43" t="inlineStr">
        <is>
          <t>VIREMENT 15 JOURS</t>
        </is>
      </c>
      <c r="N26" s="147" t="n">
        <v>20360</v>
      </c>
      <c r="O26" s="22" t="inlineStr">
        <is>
          <t>DEPART</t>
        </is>
      </c>
      <c r="P26" s="22" t="inlineStr">
        <is>
          <t>CAPELLI</t>
        </is>
      </c>
      <c r="Q26" s="147" t="n">
        <v>0</v>
      </c>
      <c r="R26" s="22" t="n">
        <v>0</v>
      </c>
      <c r="S26" s="22" t="n">
        <v>0</v>
      </c>
      <c r="T26" s="22">
        <f>R26-S26</f>
        <v/>
      </c>
      <c r="U26" s="284" t="n"/>
    </row>
    <row r="27" hidden="1" s="31">
      <c r="A27" s="111" t="n">
        <v>44937</v>
      </c>
      <c r="B27" s="58" t="inlineStr">
        <is>
          <t>38GAIC</t>
        </is>
      </c>
      <c r="C27" s="58" t="inlineStr">
        <is>
          <t>CHOLAT</t>
        </is>
      </c>
      <c r="D27" s="30" t="n"/>
      <c r="E27" s="30" t="n">
        <v>22437</v>
      </c>
      <c r="F27" s="58" t="inlineStr">
        <is>
          <t>CQ 423 RV</t>
        </is>
      </c>
      <c r="G27" s="30" t="n">
        <v>231804</v>
      </c>
      <c r="H27" s="58" t="inlineStr">
        <is>
          <t>COURTAGRAIN</t>
        </is>
      </c>
      <c r="I27" s="184" t="n">
        <v>28.94</v>
      </c>
      <c r="J27" s="30" t="inlineStr">
        <is>
          <t>CT3</t>
        </is>
      </c>
      <c r="K27" s="30" t="n">
        <v>430</v>
      </c>
      <c r="L27" s="44">
        <f>I27*K27</f>
        <v/>
      </c>
      <c r="M27" s="43" t="inlineStr">
        <is>
          <t>LCR 15J net</t>
        </is>
      </c>
      <c r="N27" s="30" t="n">
        <v>20361</v>
      </c>
      <c r="O27" s="58" t="inlineStr">
        <is>
          <t>DEPART</t>
        </is>
      </c>
      <c r="P27" s="58" t="inlineStr">
        <is>
          <t>VBL</t>
        </is>
      </c>
      <c r="Q27" s="30" t="n">
        <v>0</v>
      </c>
      <c r="R27" s="58" t="n">
        <v>0</v>
      </c>
      <c r="S27" s="58" t="n">
        <v>0</v>
      </c>
      <c r="T27" s="58">
        <f>R27-S27</f>
        <v/>
      </c>
      <c r="U27" s="283" t="n"/>
    </row>
    <row r="28" hidden="1" s="31">
      <c r="A28" s="111" t="n">
        <v>44937</v>
      </c>
      <c r="B28" s="58" t="inlineStr">
        <is>
          <t>38MARGARON</t>
        </is>
      </c>
      <c r="C28" s="58" t="inlineStr">
        <is>
          <t>26CASTRY</t>
        </is>
      </c>
      <c r="D28" s="30" t="inlineStr">
        <is>
          <t xml:space="preserve">GATOC </t>
        </is>
      </c>
      <c r="E28" s="30" t="n">
        <v>22440</v>
      </c>
      <c r="F28" s="58" t="inlineStr">
        <is>
          <t>AGRI</t>
        </is>
      </c>
      <c r="G28" s="30" t="n">
        <v>209653</v>
      </c>
      <c r="H28" s="58" t="inlineStr">
        <is>
          <t>MARGARON</t>
        </is>
      </c>
      <c r="I28" s="184" t="n">
        <v>6.12</v>
      </c>
      <c r="J28" s="30" t="inlineStr">
        <is>
          <t>CT2</t>
        </is>
      </c>
      <c r="K28" s="30" t="n">
        <v>245</v>
      </c>
      <c r="L28" s="44">
        <f>I28*K28</f>
        <v/>
      </c>
      <c r="M28" s="43" t="inlineStr">
        <is>
          <t>VIREMENT 15 jours</t>
        </is>
      </c>
      <c r="N28" s="30" t="n">
        <v>20362</v>
      </c>
      <c r="O28" s="58" t="inlineStr">
        <is>
          <t>DEPART</t>
        </is>
      </c>
      <c r="P28" s="58" t="inlineStr">
        <is>
          <t>AGRI</t>
        </is>
      </c>
      <c r="Q28" s="30" t="n">
        <v>0</v>
      </c>
      <c r="R28" s="58" t="n">
        <v>0</v>
      </c>
      <c r="S28" s="58" t="n">
        <v>0</v>
      </c>
      <c r="T28" s="58">
        <f>R28-S28</f>
        <v/>
      </c>
      <c r="U28" s="283" t="n"/>
    </row>
    <row r="29" hidden="1" s="31">
      <c r="A29" s="111" t="n">
        <v>44937</v>
      </c>
      <c r="B29" s="58" t="inlineStr">
        <is>
          <t>01LARCON</t>
        </is>
      </c>
      <c r="C29" s="58" t="inlineStr">
        <is>
          <t>LARCON</t>
        </is>
      </c>
      <c r="D29" s="30" t="inlineStr">
        <is>
          <t xml:space="preserve"> -</t>
        </is>
      </c>
      <c r="E29" s="30" t="n">
        <v>22442</v>
      </c>
      <c r="F29" s="58" t="inlineStr">
        <is>
          <t>LARCON</t>
        </is>
      </c>
      <c r="G29" s="30" t="n">
        <v>211217</v>
      </c>
      <c r="H29" s="58" t="inlineStr">
        <is>
          <t>DIRECT</t>
        </is>
      </c>
      <c r="I29" s="184" t="n">
        <v>5.02</v>
      </c>
      <c r="J29" s="30" t="inlineStr">
        <is>
          <t>CT2</t>
        </is>
      </c>
      <c r="K29" s="30" t="n">
        <v>310</v>
      </c>
      <c r="L29" s="44">
        <f>I29*K29</f>
        <v/>
      </c>
      <c r="M29" s="43" t="inlineStr">
        <is>
          <t>LCR 15 jours nets date de livraison</t>
        </is>
      </c>
      <c r="N29" s="30" t="n">
        <v>20363</v>
      </c>
      <c r="O29" s="58" t="inlineStr">
        <is>
          <t>DEPART</t>
        </is>
      </c>
      <c r="P29" s="58" t="inlineStr">
        <is>
          <t>LARCON</t>
        </is>
      </c>
      <c r="Q29" s="30" t="n">
        <v>0</v>
      </c>
      <c r="R29" s="58" t="n">
        <v>0</v>
      </c>
      <c r="S29" s="58" t="n">
        <v>0</v>
      </c>
      <c r="T29" s="58">
        <f>R29-S29</f>
        <v/>
      </c>
      <c r="U29" s="283" t="n"/>
    </row>
    <row r="30" hidden="1" s="31">
      <c r="A30" s="111" t="n">
        <v>44937</v>
      </c>
      <c r="B30" s="58" t="inlineStr">
        <is>
          <t>01LARCON</t>
        </is>
      </c>
      <c r="C30" s="58" t="inlineStr">
        <is>
          <t>LARCON</t>
        </is>
      </c>
      <c r="D30" s="30" t="inlineStr">
        <is>
          <t xml:space="preserve"> -</t>
        </is>
      </c>
      <c r="E30" s="30" t="n">
        <v>22443</v>
      </c>
      <c r="F30" s="58" t="inlineStr">
        <is>
          <t>LARCON</t>
        </is>
      </c>
      <c r="G30" s="30" t="n">
        <v>211217</v>
      </c>
      <c r="H30" s="58" t="inlineStr">
        <is>
          <t>DIRECT</t>
        </is>
      </c>
      <c r="I30" s="184" t="n">
        <v>22.64</v>
      </c>
      <c r="J30" s="30" t="inlineStr">
        <is>
          <t>CT2</t>
        </is>
      </c>
      <c r="K30" s="30" t="n">
        <v>310</v>
      </c>
      <c r="L30" s="44">
        <f>I30*K30</f>
        <v/>
      </c>
      <c r="M30" s="43" t="inlineStr">
        <is>
          <t>LCR 15 jours nets date de livraison</t>
        </is>
      </c>
      <c r="N30" s="30" t="n">
        <v>20363</v>
      </c>
      <c r="O30" s="58" t="inlineStr">
        <is>
          <t>DEPART</t>
        </is>
      </c>
      <c r="P30" s="58" t="inlineStr">
        <is>
          <t>LARCON</t>
        </is>
      </c>
      <c r="Q30" s="30" t="n">
        <v>0</v>
      </c>
      <c r="R30" s="58" t="n">
        <v>0</v>
      </c>
      <c r="S30" s="58" t="n">
        <v>0</v>
      </c>
      <c r="T30" s="58">
        <f>R30-S30</f>
        <v/>
      </c>
      <c r="U30" s="283" t="n"/>
    </row>
    <row r="31" hidden="1" customFormat="1" s="76">
      <c r="A31" s="312" t="n">
        <v>44937</v>
      </c>
      <c r="B31" s="22" t="inlineStr">
        <is>
          <t>56INVIVO</t>
        </is>
      </c>
      <c r="C31" s="22" t="inlineStr">
        <is>
          <t>DNA</t>
        </is>
      </c>
      <c r="D31" s="147" t="n">
        <v>59686</v>
      </c>
      <c r="E31" s="147" t="n">
        <v>22445</v>
      </c>
      <c r="F31" s="22" t="inlineStr">
        <is>
          <t>FK 753 NK</t>
        </is>
      </c>
      <c r="G31" s="147" t="n">
        <v>223302</v>
      </c>
      <c r="H31" s="22" t="inlineStr">
        <is>
          <t>COURTAGRAIN</t>
        </is>
      </c>
      <c r="I31" s="279" t="n">
        <v>28.98</v>
      </c>
      <c r="J31" s="147" t="inlineStr">
        <is>
          <t>CT4</t>
        </is>
      </c>
      <c r="K31" s="147" t="n">
        <v>385</v>
      </c>
      <c r="L31" s="44">
        <f>I31*K31</f>
        <v/>
      </c>
      <c r="M31" s="43" t="inlineStr">
        <is>
          <t>VIREMENT 15 JOURS</t>
        </is>
      </c>
      <c r="N31" s="147" t="n">
        <v>20364</v>
      </c>
      <c r="O31" s="22" t="inlineStr">
        <is>
          <t>DEPART</t>
        </is>
      </c>
      <c r="P31" s="22" t="inlineStr">
        <is>
          <t>TRANSAL</t>
        </is>
      </c>
      <c r="Q31" s="147" t="n">
        <v>0</v>
      </c>
      <c r="R31" s="22" t="n">
        <v>0</v>
      </c>
      <c r="S31" s="22" t="n">
        <v>0</v>
      </c>
      <c r="T31" s="22">
        <f>R31-S31</f>
        <v/>
      </c>
      <c r="U31" s="284" t="n"/>
    </row>
    <row r="32" hidden="1" s="31">
      <c r="A32" s="111" t="n">
        <v>44937</v>
      </c>
      <c r="B32" s="58" t="inlineStr">
        <is>
          <t>AXEREAL/03THIVAT</t>
        </is>
      </c>
      <c r="C32" s="58" t="inlineStr">
        <is>
          <t>FEURS</t>
        </is>
      </c>
      <c r="D32" s="30" t="n">
        <v>625667</v>
      </c>
      <c r="E32" s="30" t="n">
        <v>22448</v>
      </c>
      <c r="F32" s="58" t="inlineStr">
        <is>
          <t>ED 166 WD</t>
        </is>
      </c>
      <c r="G32" s="30" t="n">
        <v>231799</v>
      </c>
      <c r="H32" s="58" t="inlineStr">
        <is>
          <t>FA</t>
        </is>
      </c>
      <c r="I32" s="184" t="n">
        <v>29.14</v>
      </c>
      <c r="J32" s="30" t="inlineStr">
        <is>
          <t>CT4</t>
        </is>
      </c>
      <c r="K32" s="30" t="n">
        <v>390</v>
      </c>
      <c r="L32" s="44">
        <f>I32*K32</f>
        <v/>
      </c>
      <c r="M32" s="43" t="inlineStr">
        <is>
          <t>LCR 15 jours nets date de livraison</t>
        </is>
      </c>
      <c r="N32" s="30" t="n">
        <v>20365</v>
      </c>
      <c r="O32" s="58" t="inlineStr">
        <is>
          <t>DEPART</t>
        </is>
      </c>
      <c r="P32" s="58" t="inlineStr">
        <is>
          <t>BRULAS</t>
        </is>
      </c>
      <c r="Q32" s="30" t="n">
        <v>0</v>
      </c>
      <c r="R32" s="58" t="n">
        <v>0</v>
      </c>
      <c r="S32" s="58" t="n">
        <v>0</v>
      </c>
      <c r="T32" s="58">
        <f>R32-S32</f>
        <v/>
      </c>
      <c r="U32" s="283" t="n"/>
    </row>
    <row r="33" hidden="1" s="31">
      <c r="A33" s="111" t="n">
        <v>44937</v>
      </c>
      <c r="B33" s="58" t="inlineStr">
        <is>
          <t xml:space="preserve">63SANDERS </t>
        </is>
      </c>
      <c r="C33" s="58" t="inlineStr">
        <is>
          <t>AIGUEPERSE</t>
        </is>
      </c>
      <c r="D33" s="30" t="n">
        <v>395677.006</v>
      </c>
      <c r="E33" s="30" t="n">
        <v>22452</v>
      </c>
      <c r="F33" s="58" t="inlineStr">
        <is>
          <t>DM 284 TF</t>
        </is>
      </c>
      <c r="G33" s="30" t="n">
        <v>229611</v>
      </c>
      <c r="H33" s="58" t="inlineStr">
        <is>
          <t>FA</t>
        </is>
      </c>
      <c r="I33" s="184" t="n">
        <v>30.14</v>
      </c>
      <c r="J33" s="30" t="inlineStr">
        <is>
          <t>CT4</t>
        </is>
      </c>
      <c r="K33" s="30" t="n">
        <v>380</v>
      </c>
      <c r="L33" s="44">
        <f>I33*K33</f>
        <v/>
      </c>
      <c r="M33" s="43" t="inlineStr">
        <is>
          <t>LCR 15 jours nets date de livraison</t>
        </is>
      </c>
      <c r="N33" s="30" t="n">
        <v>20367</v>
      </c>
      <c r="O33" s="58" t="inlineStr">
        <is>
          <t xml:space="preserve">DEPART </t>
        </is>
      </c>
      <c r="P33" s="58" t="inlineStr">
        <is>
          <t>TCG</t>
        </is>
      </c>
      <c r="Q33" s="30" t="n">
        <v>0</v>
      </c>
      <c r="R33" s="58" t="n">
        <v>0</v>
      </c>
      <c r="S33" s="58" t="n">
        <v>0</v>
      </c>
      <c r="T33" s="58">
        <f>R33-S33</f>
        <v/>
      </c>
      <c r="U33" s="283" t="n"/>
    </row>
    <row r="34" hidden="1" s="31">
      <c r="A34" s="111" t="n">
        <v>44939</v>
      </c>
      <c r="B34" s="58" t="inlineStr">
        <is>
          <t xml:space="preserve">63SANDERS </t>
        </is>
      </c>
      <c r="C34" s="58" t="inlineStr">
        <is>
          <t>AIGUEPERSE</t>
        </is>
      </c>
      <c r="D34" s="30" t="n">
        <v>395677.016</v>
      </c>
      <c r="E34" s="30" t="n">
        <v>22467</v>
      </c>
      <c r="F34" s="58" t="inlineStr">
        <is>
          <t>DM 284 TF</t>
        </is>
      </c>
      <c r="G34" s="30" t="n">
        <v>229339</v>
      </c>
      <c r="H34" s="58" t="inlineStr">
        <is>
          <t>FA</t>
        </is>
      </c>
      <c r="I34" s="184" t="n">
        <v>30.04</v>
      </c>
      <c r="J34" s="30" t="inlineStr">
        <is>
          <t>CT3</t>
        </is>
      </c>
      <c r="K34" s="30" t="n">
        <v>390</v>
      </c>
      <c r="L34" s="44">
        <f>I34*K34</f>
        <v/>
      </c>
      <c r="M34" s="43" t="inlineStr">
        <is>
          <t>LCR 15 jours nets date de livraison</t>
        </is>
      </c>
      <c r="N34" s="30" t="n">
        <v>20378</v>
      </c>
      <c r="O34" s="58" t="inlineStr">
        <is>
          <t xml:space="preserve">DEPART </t>
        </is>
      </c>
      <c r="P34" s="58" t="inlineStr">
        <is>
          <t>TCG</t>
        </is>
      </c>
      <c r="Q34" s="30" t="n">
        <v>0</v>
      </c>
      <c r="R34" s="58" t="n">
        <v>0</v>
      </c>
      <c r="S34" s="58" t="n">
        <v>0</v>
      </c>
      <c r="T34" s="58">
        <f>R34-S34</f>
        <v/>
      </c>
      <c r="U34" s="283" t="n"/>
    </row>
    <row r="35" hidden="1" s="31">
      <c r="A35" s="111" t="n">
        <v>44939</v>
      </c>
      <c r="B35" s="58" t="inlineStr">
        <is>
          <t>26UCAB</t>
        </is>
      </c>
      <c r="C35" s="58" t="inlineStr">
        <is>
          <t>UCAB</t>
        </is>
      </c>
      <c r="D35" s="30" t="n"/>
      <c r="E35" s="30" t="n">
        <v>22469</v>
      </c>
      <c r="F35" s="58" t="inlineStr">
        <is>
          <t>GJ 677 FQ</t>
        </is>
      </c>
      <c r="G35" s="30" t="n">
        <v>229618</v>
      </c>
      <c r="H35" s="58" t="inlineStr">
        <is>
          <t>FA</t>
        </is>
      </c>
      <c r="I35" s="184" t="n">
        <v>19.56</v>
      </c>
      <c r="J35" s="30" t="inlineStr">
        <is>
          <t>CT4</t>
        </is>
      </c>
      <c r="K35" s="30" t="n">
        <v>380</v>
      </c>
      <c r="L35" s="44">
        <f>I35*K35</f>
        <v/>
      </c>
      <c r="M35" s="43" t="inlineStr">
        <is>
          <t>LCR 15 jours net</t>
        </is>
      </c>
      <c r="N35" s="119" t="n">
        <v>20382</v>
      </c>
      <c r="O35" s="58" t="inlineStr">
        <is>
          <t>DEPART</t>
        </is>
      </c>
      <c r="P35" s="58" t="inlineStr">
        <is>
          <t>KERDUDO</t>
        </is>
      </c>
      <c r="Q35" s="30" t="n">
        <v>0</v>
      </c>
      <c r="R35" s="58" t="n">
        <v>0</v>
      </c>
      <c r="S35" s="58" t="n">
        <v>0</v>
      </c>
      <c r="T35" s="58">
        <f>R35-S35</f>
        <v/>
      </c>
      <c r="U35" s="283" t="n"/>
    </row>
    <row r="36" hidden="1" s="31">
      <c r="A36" s="111" t="n">
        <v>44939</v>
      </c>
      <c r="B36" s="58" t="inlineStr">
        <is>
          <t>26UCAB</t>
        </is>
      </c>
      <c r="C36" s="58" t="inlineStr">
        <is>
          <t>UCAB</t>
        </is>
      </c>
      <c r="D36" s="30" t="n"/>
      <c r="E36" s="30" t="n">
        <v>22469</v>
      </c>
      <c r="F36" s="58" t="inlineStr">
        <is>
          <t>GJ 677 FQ</t>
        </is>
      </c>
      <c r="G36" s="30" t="n">
        <v>233657</v>
      </c>
      <c r="H36" s="58" t="inlineStr">
        <is>
          <t>FA</t>
        </is>
      </c>
      <c r="I36" s="184" t="n">
        <v>10.14</v>
      </c>
      <c r="J36" s="30" t="inlineStr">
        <is>
          <t>CT4</t>
        </is>
      </c>
      <c r="K36" s="30" t="n">
        <v>400</v>
      </c>
      <c r="L36" s="44">
        <f>I36*K36</f>
        <v/>
      </c>
      <c r="M36" s="43" t="inlineStr">
        <is>
          <t>LCR 15 jours net</t>
        </is>
      </c>
      <c r="N36" s="119" t="n">
        <v>20382</v>
      </c>
      <c r="O36" s="58" t="inlineStr">
        <is>
          <t>DEPART</t>
        </is>
      </c>
      <c r="P36" s="58" t="inlineStr">
        <is>
          <t>KERDUDO</t>
        </is>
      </c>
      <c r="Q36" s="30" t="n">
        <v>0</v>
      </c>
      <c r="R36" s="58" t="n">
        <v>0</v>
      </c>
      <c r="S36" s="58" t="n">
        <v>0</v>
      </c>
      <c r="T36" s="58">
        <f>R36-S36</f>
        <v/>
      </c>
      <c r="U36" s="283" t="n"/>
    </row>
    <row r="37" hidden="1" customFormat="1" s="76">
      <c r="A37" s="312" t="n">
        <v>44939</v>
      </c>
      <c r="B37" s="22" t="inlineStr">
        <is>
          <t>56INVIVO</t>
        </is>
      </c>
      <c r="C37" s="22" t="inlineStr">
        <is>
          <t>DNA</t>
        </is>
      </c>
      <c r="D37" s="147" t="n">
        <v>59686</v>
      </c>
      <c r="E37" s="147" t="n">
        <v>22474</v>
      </c>
      <c r="F37" s="22" t="inlineStr">
        <is>
          <t>FG 322 AZ</t>
        </is>
      </c>
      <c r="G37" s="147" t="n">
        <v>223302</v>
      </c>
      <c r="H37" s="22" t="inlineStr">
        <is>
          <t>COURTAGRAIN</t>
        </is>
      </c>
      <c r="I37" s="279" t="n">
        <v>29.38</v>
      </c>
      <c r="J37" s="147" t="inlineStr">
        <is>
          <t>CT4</t>
        </is>
      </c>
      <c r="K37" s="147" t="n">
        <v>385</v>
      </c>
      <c r="L37" s="44">
        <f>I37*K37</f>
        <v/>
      </c>
      <c r="M37" s="43" t="inlineStr">
        <is>
          <t>VIREMENT 15 JOURS</t>
        </is>
      </c>
      <c r="N37" s="147" t="n">
        <v>20379</v>
      </c>
      <c r="O37" s="22" t="inlineStr">
        <is>
          <t>DEPART</t>
        </is>
      </c>
      <c r="P37" s="22" t="inlineStr">
        <is>
          <t>TRANSAL</t>
        </is>
      </c>
      <c r="Q37" s="147" t="n">
        <v>0</v>
      </c>
      <c r="R37" s="22" t="n">
        <v>0</v>
      </c>
      <c r="S37" s="22" t="n">
        <v>0</v>
      </c>
      <c r="T37" s="22">
        <f>R37-S37</f>
        <v/>
      </c>
      <c r="U37" s="284" t="n"/>
    </row>
    <row r="38" hidden="1" s="31">
      <c r="A38" s="111" t="n">
        <v>44939</v>
      </c>
      <c r="B38" s="58" t="inlineStr">
        <is>
          <t xml:space="preserve">99AGRI-FARM </t>
        </is>
      </c>
      <c r="C38" s="58" t="inlineStr">
        <is>
          <t>AGRIFARM VIGONE</t>
        </is>
      </c>
      <c r="D38" s="30" t="inlineStr">
        <is>
          <t xml:space="preserve"> -</t>
        </is>
      </c>
      <c r="E38" s="30" t="n">
        <v>22476</v>
      </c>
      <c r="F38" s="58" t="inlineStr">
        <is>
          <t>GH 034 MT</t>
        </is>
      </c>
      <c r="G38" s="30" t="n">
        <v>220929</v>
      </c>
      <c r="H38" s="58" t="inlineStr">
        <is>
          <t>FA</t>
        </is>
      </c>
      <c r="I38" s="184" t="n">
        <v>26.3</v>
      </c>
      <c r="J38" s="30" t="inlineStr">
        <is>
          <t>CT4</t>
        </is>
      </c>
      <c r="K38" s="30" t="n">
        <v>445</v>
      </c>
      <c r="L38" s="44">
        <f>I38*K38</f>
        <v/>
      </c>
      <c r="M38" s="43" t="inlineStr">
        <is>
          <t>VIREMENT 15 jours</t>
        </is>
      </c>
      <c r="N38" s="30" t="n">
        <v>20380</v>
      </c>
      <c r="O38" s="58" t="inlineStr">
        <is>
          <t xml:space="preserve">FRANCO </t>
        </is>
      </c>
      <c r="P38" s="58" t="inlineStr">
        <is>
          <t>RHIN RHONE LOGISTIQUE</t>
        </is>
      </c>
      <c r="Q38" s="184" t="n">
        <v>40</v>
      </c>
      <c r="R38" s="206">
        <f>Q38*I38</f>
        <v/>
      </c>
      <c r="S38" s="206" t="n">
        <v>1052</v>
      </c>
      <c r="T38" s="206">
        <f>R38-S38</f>
        <v/>
      </c>
      <c r="U38" s="283" t="inlineStr">
        <is>
          <t>2301036 - 16/01/2023</t>
        </is>
      </c>
    </row>
    <row r="39" hidden="1" s="31">
      <c r="A39" s="111" t="n">
        <v>44939</v>
      </c>
      <c r="B39" s="58" t="inlineStr">
        <is>
          <t xml:space="preserve">99AGRI-FARM </t>
        </is>
      </c>
      <c r="C39" s="58" t="inlineStr">
        <is>
          <t>AGRIFARM VIGONE</t>
        </is>
      </c>
      <c r="D39" s="30" t="inlineStr">
        <is>
          <t xml:space="preserve"> -</t>
        </is>
      </c>
      <c r="E39" s="30" t="n">
        <v>22477</v>
      </c>
      <c r="F39" s="58" t="inlineStr">
        <is>
          <t>ER 185 AT</t>
        </is>
      </c>
      <c r="G39" s="30" t="n">
        <v>220929</v>
      </c>
      <c r="H39" s="58" t="inlineStr">
        <is>
          <t>FA</t>
        </is>
      </c>
      <c r="I39" s="184" t="n">
        <v>24.94</v>
      </c>
      <c r="J39" s="30" t="inlineStr">
        <is>
          <t>CT4</t>
        </is>
      </c>
      <c r="K39" s="30" t="n">
        <v>445</v>
      </c>
      <c r="L39" s="44">
        <f>I39*K39</f>
        <v/>
      </c>
      <c r="M39" s="43" t="inlineStr">
        <is>
          <t>VIREMENT 15 jours</t>
        </is>
      </c>
      <c r="N39" s="30" t="n">
        <v>20380</v>
      </c>
      <c r="O39" s="58" t="inlineStr">
        <is>
          <t xml:space="preserve">FRANCO </t>
        </is>
      </c>
      <c r="P39" s="58" t="inlineStr">
        <is>
          <t>RHIN RHONE LOGISTIQUE</t>
        </is>
      </c>
      <c r="Q39" s="184" t="n">
        <v>40</v>
      </c>
      <c r="R39" s="206">
        <f>Q39*I39</f>
        <v/>
      </c>
      <c r="S39" s="206" t="n">
        <v>997.6</v>
      </c>
      <c r="T39" s="206">
        <f>R39-S39</f>
        <v/>
      </c>
      <c r="U39" s="283" t="inlineStr">
        <is>
          <t>2301036 - 16/01/2023</t>
        </is>
      </c>
    </row>
    <row r="40" hidden="1" s="31">
      <c r="A40" s="111" t="n">
        <v>44942</v>
      </c>
      <c r="B40" s="58" t="inlineStr">
        <is>
          <t>71TEOL</t>
        </is>
      </c>
      <c r="C40" s="58" t="inlineStr">
        <is>
          <t>CHAROLLES ALIMENT AVEAL</t>
        </is>
      </c>
      <c r="D40" s="30" t="n"/>
      <c r="E40" s="30" t="n">
        <v>22483</v>
      </c>
      <c r="F40" s="58" t="inlineStr">
        <is>
          <t>CZ 107 DF</t>
        </is>
      </c>
      <c r="G40" s="30" t="n">
        <v>231495</v>
      </c>
      <c r="H40" s="58" t="inlineStr">
        <is>
          <t>COURTAGRAIN</t>
        </is>
      </c>
      <c r="I40" s="184" t="n">
        <v>29.08</v>
      </c>
      <c r="J40" s="30" t="inlineStr">
        <is>
          <t>CT4</t>
        </is>
      </c>
      <c r="K40" s="30" t="n">
        <v>415</v>
      </c>
      <c r="L40" s="44">
        <f>I40*K40</f>
        <v/>
      </c>
      <c r="M40" s="43" t="inlineStr">
        <is>
          <t>VIREMENT 15 JOURS</t>
        </is>
      </c>
      <c r="N40" s="30" t="n">
        <v>20383</v>
      </c>
      <c r="O40" s="58" t="inlineStr">
        <is>
          <t>DEPART</t>
        </is>
      </c>
      <c r="P40" s="58" t="inlineStr">
        <is>
          <t>CERETRANS</t>
        </is>
      </c>
      <c r="Q40" s="30" t="n">
        <v>0</v>
      </c>
      <c r="R40" s="58" t="n">
        <v>0</v>
      </c>
      <c r="S40" s="58" t="n">
        <v>0</v>
      </c>
      <c r="T40" s="58">
        <f>R40-S40</f>
        <v/>
      </c>
      <c r="U40" s="283" t="n"/>
    </row>
    <row r="41" hidden="1" s="31">
      <c r="A41" s="111" t="n">
        <v>44943</v>
      </c>
      <c r="B41" s="58" t="inlineStr">
        <is>
          <t>15JAMBON</t>
        </is>
      </c>
      <c r="C41" s="58" t="inlineStr">
        <is>
          <t>JAMBON MURAT</t>
        </is>
      </c>
      <c r="D41" s="30" t="n"/>
      <c r="E41" s="30" t="n">
        <v>22489</v>
      </c>
      <c r="F41" s="58" t="inlineStr">
        <is>
          <t>FK 507 YN</t>
        </is>
      </c>
      <c r="G41" s="30" t="n">
        <v>224149</v>
      </c>
      <c r="H41" s="58" t="inlineStr">
        <is>
          <t>COURTAGRAIN</t>
        </is>
      </c>
      <c r="I41" s="184" t="n">
        <v>28.52</v>
      </c>
      <c r="J41" s="30" t="inlineStr">
        <is>
          <t>CT3</t>
        </is>
      </c>
      <c r="K41" s="30" t="n">
        <v>400</v>
      </c>
      <c r="L41" s="44">
        <f>I41*K41</f>
        <v/>
      </c>
      <c r="M41" s="43" t="inlineStr">
        <is>
          <t>VIREMENT 15 JOURS</t>
        </is>
      </c>
      <c r="N41" s="30" t="n">
        <v>20386</v>
      </c>
      <c r="O41" s="58" t="inlineStr">
        <is>
          <t>DEPART</t>
        </is>
      </c>
      <c r="P41" s="58" t="inlineStr">
        <is>
          <t>PASCAL BILHEUX</t>
        </is>
      </c>
      <c r="Q41" s="30" t="n">
        <v>0</v>
      </c>
      <c r="R41" s="58" t="n">
        <v>0</v>
      </c>
      <c r="S41" s="58" t="n">
        <v>0</v>
      </c>
      <c r="T41" s="58">
        <f>R41-S41</f>
        <v/>
      </c>
      <c r="U41" s="283" t="n"/>
    </row>
    <row r="42" hidden="1" s="31">
      <c r="A42" s="111" t="n">
        <v>44943</v>
      </c>
      <c r="B42" s="58" t="inlineStr">
        <is>
          <t>26ALBERT</t>
        </is>
      </c>
      <c r="C42" s="58" t="inlineStr">
        <is>
          <t>ALBERT</t>
        </is>
      </c>
      <c r="D42" s="30" t="n"/>
      <c r="E42" s="30" t="n">
        <v>22491</v>
      </c>
      <c r="F42" s="58" t="inlineStr">
        <is>
          <t>FD 096 XV</t>
        </is>
      </c>
      <c r="G42" s="30" t="n">
        <v>220803</v>
      </c>
      <c r="H42" s="58" t="inlineStr">
        <is>
          <t>HUILERIE</t>
        </is>
      </c>
      <c r="I42" s="184" t="n">
        <v>27.52</v>
      </c>
      <c r="J42" s="30" t="inlineStr">
        <is>
          <t>B3</t>
        </is>
      </c>
      <c r="K42" s="30" t="n">
        <v>400</v>
      </c>
      <c r="L42" s="44">
        <f>I42*K42</f>
        <v/>
      </c>
      <c r="M42" s="43" t="inlineStr">
        <is>
          <t>VIREMENT 15 JOURS</t>
        </is>
      </c>
      <c r="N42" s="30" t="n">
        <v>20387</v>
      </c>
      <c r="O42" s="58" t="inlineStr">
        <is>
          <t>DEPART</t>
        </is>
      </c>
      <c r="P42" s="58" t="inlineStr">
        <is>
          <t>COMTE TCF</t>
        </is>
      </c>
      <c r="Q42" s="30" t="n">
        <v>0</v>
      </c>
      <c r="R42" s="58" t="n">
        <v>0</v>
      </c>
      <c r="S42" s="58" t="n">
        <v>0</v>
      </c>
      <c r="T42" s="58">
        <f>R42-S42</f>
        <v/>
      </c>
      <c r="U42" s="283" t="n"/>
    </row>
    <row r="43" hidden="1" s="31">
      <c r="A43" s="111" t="n">
        <v>44943</v>
      </c>
      <c r="B43" s="58" t="inlineStr">
        <is>
          <t>71TEOL</t>
        </is>
      </c>
      <c r="C43" s="58" t="inlineStr">
        <is>
          <t>CHAROLLES ALIMENT AVEAL</t>
        </is>
      </c>
      <c r="D43" s="30" t="n"/>
      <c r="E43" s="30" t="n">
        <v>22495</v>
      </c>
      <c r="F43" s="58" t="inlineStr">
        <is>
          <t>EY 268 YG</t>
        </is>
      </c>
      <c r="G43" s="30" t="n">
        <v>231495</v>
      </c>
      <c r="H43" s="58" t="inlineStr">
        <is>
          <t>HUILERIE</t>
        </is>
      </c>
      <c r="I43" s="184" t="n">
        <v>29.32</v>
      </c>
      <c r="J43" s="30" t="inlineStr">
        <is>
          <t>CT4</t>
        </is>
      </c>
      <c r="K43" s="30" t="n">
        <v>415</v>
      </c>
      <c r="L43" s="44">
        <f>I43*K43</f>
        <v/>
      </c>
      <c r="M43" s="43" t="inlineStr">
        <is>
          <t>LCR 15 jours net</t>
        </is>
      </c>
      <c r="N43" s="30" t="n">
        <v>20390</v>
      </c>
      <c r="O43" s="58" t="inlineStr">
        <is>
          <t>DEPART</t>
        </is>
      </c>
      <c r="P43" s="58" t="inlineStr">
        <is>
          <t>CERETRANS</t>
        </is>
      </c>
      <c r="Q43" s="30" t="n">
        <v>0</v>
      </c>
      <c r="R43" s="58" t="n">
        <v>0</v>
      </c>
      <c r="S43" s="58" t="n">
        <v>0</v>
      </c>
      <c r="T43" s="58">
        <f>R43-S43</f>
        <v/>
      </c>
      <c r="U43" s="283" t="n"/>
    </row>
    <row r="44" hidden="1" s="31">
      <c r="A44" s="111" t="n">
        <v>44943</v>
      </c>
      <c r="B44" s="58" t="inlineStr">
        <is>
          <t>26UCAB</t>
        </is>
      </c>
      <c r="C44" s="58" t="inlineStr">
        <is>
          <t>UCAB</t>
        </is>
      </c>
      <c r="D44" s="30" t="n"/>
      <c r="E44" s="30" t="n">
        <v>22498</v>
      </c>
      <c r="F44" s="58" t="inlineStr">
        <is>
          <t>GA 202 WK</t>
        </is>
      </c>
      <c r="G44" s="30" t="n">
        <v>234066</v>
      </c>
      <c r="H44" s="58" t="inlineStr">
        <is>
          <t>FA</t>
        </is>
      </c>
      <c r="I44" s="184" t="n">
        <v>29.62</v>
      </c>
      <c r="J44" s="30" t="inlineStr">
        <is>
          <t>CT4</t>
        </is>
      </c>
      <c r="K44" s="30" t="n">
        <v>410</v>
      </c>
      <c r="L44" s="44">
        <f>I44*K44</f>
        <v/>
      </c>
      <c r="M44" s="43" t="inlineStr">
        <is>
          <t>LCR 15 jours net</t>
        </is>
      </c>
      <c r="N44" s="119" t="n">
        <v>20391</v>
      </c>
      <c r="O44" s="58" t="inlineStr">
        <is>
          <t>DEPART</t>
        </is>
      </c>
      <c r="P44" s="58" t="inlineStr">
        <is>
          <t>DROMOISE</t>
        </is>
      </c>
      <c r="Q44" s="30" t="n">
        <v>0</v>
      </c>
      <c r="R44" s="58" t="n">
        <v>0</v>
      </c>
      <c r="S44" s="58" t="n">
        <v>0</v>
      </c>
      <c r="T44" s="58">
        <f>R44-S44</f>
        <v/>
      </c>
      <c r="U44" s="283" t="n"/>
    </row>
    <row r="45" hidden="1" customFormat="1" s="76">
      <c r="A45" s="312" t="n">
        <v>44944</v>
      </c>
      <c r="B45" s="22" t="inlineStr">
        <is>
          <t>56INVIVO</t>
        </is>
      </c>
      <c r="C45" s="22" t="inlineStr">
        <is>
          <t>SEGUY</t>
        </is>
      </c>
      <c r="D45" s="147" t="n">
        <v>59687</v>
      </c>
      <c r="E45" s="147" t="n">
        <v>22500</v>
      </c>
      <c r="F45" s="22" t="inlineStr">
        <is>
          <t>EC 848 VL</t>
        </is>
      </c>
      <c r="G45" s="147" t="n">
        <v>223302</v>
      </c>
      <c r="H45" s="22" t="inlineStr">
        <is>
          <t>COURTAGRAIN</t>
        </is>
      </c>
      <c r="I45" s="279" t="n">
        <v>29.24</v>
      </c>
      <c r="J45" s="147" t="inlineStr">
        <is>
          <t>CT3</t>
        </is>
      </c>
      <c r="K45" s="147" t="n">
        <v>385</v>
      </c>
      <c r="L45" s="44">
        <f>I45*K45</f>
        <v/>
      </c>
      <c r="M45" s="43" t="inlineStr">
        <is>
          <t>VIREMENT 15 JOURS</t>
        </is>
      </c>
      <c r="N45" s="147" t="n">
        <v>20405</v>
      </c>
      <c r="O45" s="22" t="inlineStr">
        <is>
          <t>DEPART</t>
        </is>
      </c>
      <c r="P45" s="22" t="inlineStr">
        <is>
          <t>GENEST ANTHONY</t>
        </is>
      </c>
      <c r="Q45" s="147" t="n">
        <v>0</v>
      </c>
      <c r="R45" s="22" t="n">
        <v>0</v>
      </c>
      <c r="S45" s="22" t="n">
        <v>0</v>
      </c>
      <c r="T45" s="22">
        <f>R45-S45</f>
        <v/>
      </c>
      <c r="U45" s="284" t="n"/>
    </row>
    <row r="46" hidden="1" s="31">
      <c r="A46" s="111" t="n">
        <v>44944</v>
      </c>
      <c r="B46" s="58" t="inlineStr">
        <is>
          <t>01LARCON</t>
        </is>
      </c>
      <c r="C46" s="58" t="inlineStr">
        <is>
          <t>LARCON</t>
        </is>
      </c>
      <c r="D46" s="30" t="inlineStr">
        <is>
          <t xml:space="preserve"> -</t>
        </is>
      </c>
      <c r="E46" s="30" t="n">
        <v>22501</v>
      </c>
      <c r="F46" s="58" t="inlineStr">
        <is>
          <t>LARCON</t>
        </is>
      </c>
      <c r="G46" s="30" t="n">
        <v>211217</v>
      </c>
      <c r="H46" s="58" t="inlineStr">
        <is>
          <t>DIRECT</t>
        </is>
      </c>
      <c r="I46" s="184" t="n">
        <v>4.98</v>
      </c>
      <c r="J46" s="30" t="inlineStr">
        <is>
          <t>CT2</t>
        </is>
      </c>
      <c r="K46" s="30" t="n">
        <v>310</v>
      </c>
      <c r="L46" s="44">
        <f>I46*K46</f>
        <v/>
      </c>
      <c r="M46" s="43" t="inlineStr">
        <is>
          <t>LCR 15 jours nets date de livraison</t>
        </is>
      </c>
      <c r="N46" s="30" t="n">
        <v>20393</v>
      </c>
      <c r="O46" s="58" t="inlineStr">
        <is>
          <t>DEPART</t>
        </is>
      </c>
      <c r="P46" s="58" t="inlineStr">
        <is>
          <t>LARCON</t>
        </is>
      </c>
      <c r="Q46" s="30" t="n">
        <v>0</v>
      </c>
      <c r="R46" s="58" t="n">
        <v>0</v>
      </c>
      <c r="S46" s="58" t="n">
        <v>0</v>
      </c>
      <c r="T46" s="58">
        <f>R46-S46</f>
        <v/>
      </c>
      <c r="U46" s="283" t="n"/>
    </row>
    <row r="47" hidden="1" s="31">
      <c r="A47" s="111" t="n">
        <v>44944</v>
      </c>
      <c r="B47" s="58" t="inlineStr">
        <is>
          <t>38GAIC</t>
        </is>
      </c>
      <c r="C47" s="58" t="inlineStr">
        <is>
          <t>CHOLAT</t>
        </is>
      </c>
      <c r="D47" s="30" t="n"/>
      <c r="E47" s="30" t="n">
        <v>22502</v>
      </c>
      <c r="F47" s="58" t="inlineStr">
        <is>
          <t>GB 800 BE</t>
        </is>
      </c>
      <c r="G47" s="30" t="n">
        <v>231923</v>
      </c>
      <c r="H47" s="58" t="inlineStr">
        <is>
          <t>COURTAGRAIN</t>
        </is>
      </c>
      <c r="I47" s="184" t="n">
        <v>28.26</v>
      </c>
      <c r="J47" s="30" t="inlineStr">
        <is>
          <t>CT4</t>
        </is>
      </c>
      <c r="K47" s="30" t="n">
        <v>430</v>
      </c>
      <c r="L47" s="44">
        <f>I47*K47</f>
        <v/>
      </c>
      <c r="M47" s="43" t="inlineStr">
        <is>
          <t>LCR 15J net</t>
        </is>
      </c>
      <c r="N47" s="30" t="n">
        <v>20394</v>
      </c>
      <c r="O47" s="58" t="inlineStr">
        <is>
          <t>DEPART</t>
        </is>
      </c>
      <c r="P47" s="58" t="inlineStr">
        <is>
          <t>VBL</t>
        </is>
      </c>
      <c r="Q47" s="30" t="n">
        <v>0</v>
      </c>
      <c r="R47" s="58" t="n">
        <v>0</v>
      </c>
      <c r="S47" s="58" t="n">
        <v>0</v>
      </c>
      <c r="T47" s="58">
        <f>R47-S47</f>
        <v/>
      </c>
      <c r="U47" s="283" t="n"/>
    </row>
    <row r="48" hidden="1" s="31">
      <c r="A48" s="111" t="n">
        <v>44944</v>
      </c>
      <c r="B48" s="58" t="inlineStr">
        <is>
          <t>01LARCON</t>
        </is>
      </c>
      <c r="C48" s="58" t="inlineStr">
        <is>
          <t>LARCON</t>
        </is>
      </c>
      <c r="D48" s="30" t="inlineStr">
        <is>
          <t xml:space="preserve"> -</t>
        </is>
      </c>
      <c r="E48" s="30" t="n">
        <v>22504</v>
      </c>
      <c r="F48" s="58" t="inlineStr">
        <is>
          <t>LARCON</t>
        </is>
      </c>
      <c r="G48" s="30" t="n">
        <v>211217</v>
      </c>
      <c r="H48" s="58" t="inlineStr">
        <is>
          <t>DIRECT</t>
        </is>
      </c>
      <c r="I48" s="184" t="n">
        <v>22.44</v>
      </c>
      <c r="J48" s="30" t="inlineStr">
        <is>
          <t>CT4</t>
        </is>
      </c>
      <c r="K48" s="30" t="n">
        <v>310</v>
      </c>
      <c r="L48" s="44">
        <f>I48*K48</f>
        <v/>
      </c>
      <c r="M48" s="43" t="inlineStr">
        <is>
          <t>LCR 15 jours nets date de livraison</t>
        </is>
      </c>
      <c r="N48" s="30" t="n">
        <v>20393</v>
      </c>
      <c r="O48" s="58" t="inlineStr">
        <is>
          <t>DEPART</t>
        </is>
      </c>
      <c r="P48" s="58" t="inlineStr">
        <is>
          <t>LARCON</t>
        </is>
      </c>
      <c r="Q48" s="30" t="n">
        <v>0</v>
      </c>
      <c r="R48" s="58" t="n">
        <v>0</v>
      </c>
      <c r="S48" s="58" t="n">
        <v>0</v>
      </c>
      <c r="T48" s="58">
        <f>R48-S48</f>
        <v/>
      </c>
      <c r="U48" s="283" t="n"/>
    </row>
    <row r="49" hidden="1" customFormat="1" s="76">
      <c r="A49" s="312" t="n">
        <v>44944</v>
      </c>
      <c r="B49" s="22" t="inlineStr">
        <is>
          <t>56INVIVO</t>
        </is>
      </c>
      <c r="C49" s="22" t="inlineStr">
        <is>
          <t>DNA</t>
        </is>
      </c>
      <c r="D49" s="147" t="inlineStr">
        <is>
          <t>60596/i21176</t>
        </is>
      </c>
      <c r="E49" s="147" t="n">
        <v>22509</v>
      </c>
      <c r="F49" s="22" t="inlineStr">
        <is>
          <t>EX 096 ZA</t>
        </is>
      </c>
      <c r="G49" s="147" t="n">
        <v>224372</v>
      </c>
      <c r="H49" s="22" t="inlineStr">
        <is>
          <t>COURTAGRAIN</t>
        </is>
      </c>
      <c r="I49" s="279" t="n">
        <v>30.56</v>
      </c>
      <c r="J49" s="147" t="inlineStr">
        <is>
          <t>CT3CT4</t>
        </is>
      </c>
      <c r="K49" s="147" t="n">
        <v>395</v>
      </c>
      <c r="L49" s="44">
        <f>I49*K49</f>
        <v/>
      </c>
      <c r="M49" s="43" t="inlineStr">
        <is>
          <t>VIREMENT 15 JOURS</t>
        </is>
      </c>
      <c r="N49" s="147" t="n">
        <v>20404</v>
      </c>
      <c r="O49" s="22" t="inlineStr">
        <is>
          <t>DEPART</t>
        </is>
      </c>
      <c r="P49" s="22" t="inlineStr">
        <is>
          <t>TRAS</t>
        </is>
      </c>
      <c r="Q49" s="147" t="n">
        <v>0</v>
      </c>
      <c r="R49" s="22" t="n">
        <v>0</v>
      </c>
      <c r="S49" s="22" t="n">
        <v>0</v>
      </c>
      <c r="T49" s="22">
        <f>R49-S49</f>
        <v/>
      </c>
      <c r="U49" s="284" t="n"/>
    </row>
    <row r="50" hidden="1" s="31">
      <c r="A50" s="111" t="n">
        <v>44944</v>
      </c>
      <c r="B50" s="58" t="inlineStr">
        <is>
          <t>71TEOL</t>
        </is>
      </c>
      <c r="C50" s="58" t="inlineStr">
        <is>
          <t>CHAROLLES ALIMENT AVEAL</t>
        </is>
      </c>
      <c r="D50" s="30" t="n"/>
      <c r="E50" s="30" t="n">
        <v>22512</v>
      </c>
      <c r="F50" s="58" t="inlineStr">
        <is>
          <t>FA 553 BY</t>
        </is>
      </c>
      <c r="G50" s="30" t="n">
        <v>231495</v>
      </c>
      <c r="H50" s="58" t="inlineStr">
        <is>
          <t>COURTAGRAIN</t>
        </is>
      </c>
      <c r="I50" s="184" t="n">
        <v>29.18</v>
      </c>
      <c r="J50" s="30" t="inlineStr">
        <is>
          <t>CT4</t>
        </is>
      </c>
      <c r="K50" s="30" t="n">
        <v>415</v>
      </c>
      <c r="L50" s="44">
        <f>I50*K50</f>
        <v/>
      </c>
      <c r="M50" s="43" t="inlineStr">
        <is>
          <t>VIREMENT 15 JOURS</t>
        </is>
      </c>
      <c r="N50" s="30" t="n">
        <v>20396</v>
      </c>
      <c r="O50" s="58" t="inlineStr">
        <is>
          <t>DEPART</t>
        </is>
      </c>
      <c r="P50" s="58" t="inlineStr">
        <is>
          <t>CERETRANS</t>
        </is>
      </c>
      <c r="Q50" s="30" t="n">
        <v>0</v>
      </c>
      <c r="R50" s="58" t="n">
        <v>0</v>
      </c>
      <c r="S50" s="58" t="n">
        <v>0</v>
      </c>
      <c r="T50" s="58">
        <f>R50-S50</f>
        <v/>
      </c>
      <c r="U50" s="283" t="n"/>
    </row>
    <row r="51" hidden="1" s="31">
      <c r="A51" s="111" t="n">
        <v>44945</v>
      </c>
      <c r="B51" s="58" t="inlineStr">
        <is>
          <t>63CHOUVY</t>
        </is>
      </c>
      <c r="C51" s="58" t="inlineStr">
        <is>
          <t xml:space="preserve">CHOUVY </t>
        </is>
      </c>
      <c r="D51" s="30" t="inlineStr">
        <is>
          <t xml:space="preserve"> -</t>
        </is>
      </c>
      <c r="E51" s="30" t="n">
        <v>22516</v>
      </c>
      <c r="F51" s="58" t="inlineStr">
        <is>
          <t>AS 920 RA</t>
        </is>
      </c>
      <c r="G51" s="30" t="n">
        <v>221208</v>
      </c>
      <c r="H51" s="58" t="inlineStr">
        <is>
          <t>DIRECT</t>
        </is>
      </c>
      <c r="I51" s="184" t="n">
        <v>29.74</v>
      </c>
      <c r="J51" s="30" t="inlineStr">
        <is>
          <t>CT3</t>
        </is>
      </c>
      <c r="K51" s="30" t="n">
        <v>395</v>
      </c>
      <c r="L51" s="44">
        <f>I51*K51</f>
        <v/>
      </c>
      <c r="M51" s="43" t="inlineStr">
        <is>
          <t>LCR 15 jours nets date de livraison</t>
        </is>
      </c>
      <c r="N51" s="30" t="n">
        <v>20399</v>
      </c>
      <c r="O51" s="58" t="inlineStr">
        <is>
          <t>DEPART</t>
        </is>
      </c>
      <c r="P51" s="58" t="inlineStr">
        <is>
          <t xml:space="preserve">TRANSPAUMANCE </t>
        </is>
      </c>
      <c r="Q51" s="30" t="n">
        <v>0</v>
      </c>
      <c r="R51" s="58" t="n">
        <v>0</v>
      </c>
      <c r="S51" s="58" t="n">
        <v>0</v>
      </c>
      <c r="T51" s="58">
        <f>R51-S51</f>
        <v/>
      </c>
      <c r="U51" s="283" t="n"/>
    </row>
    <row r="52" hidden="1" s="31">
      <c r="A52" s="111" t="n">
        <v>44945</v>
      </c>
      <c r="B52" s="58" t="inlineStr">
        <is>
          <t>89NUTRI</t>
        </is>
      </c>
      <c r="C52" s="58" t="inlineStr">
        <is>
          <t xml:space="preserve">NUTRIBOURGOGNE </t>
        </is>
      </c>
      <c r="D52" s="30" t="n"/>
      <c r="E52" s="30" t="n">
        <v>22518</v>
      </c>
      <c r="F52" s="58" t="inlineStr">
        <is>
          <t>GA 229 LG</t>
        </is>
      </c>
      <c r="G52" s="30" t="n">
        <v>225245</v>
      </c>
      <c r="H52" s="58" t="inlineStr">
        <is>
          <t>FA</t>
        </is>
      </c>
      <c r="I52" s="184" t="n">
        <v>27.98</v>
      </c>
      <c r="J52" s="30" t="inlineStr">
        <is>
          <t>CT3</t>
        </is>
      </c>
      <c r="K52" s="30" t="n">
        <v>410</v>
      </c>
      <c r="L52" s="44">
        <f>I52*K52</f>
        <v/>
      </c>
      <c r="M52" s="43" t="inlineStr">
        <is>
          <t>LCR 15 jours nets date de livraison</t>
        </is>
      </c>
      <c r="N52" s="30" t="n">
        <v>20400</v>
      </c>
      <c r="O52" s="58" t="inlineStr">
        <is>
          <t>DEPART</t>
        </is>
      </c>
      <c r="P52" s="58" t="inlineStr">
        <is>
          <t>TRANSAL</t>
        </is>
      </c>
      <c r="Q52" s="30" t="n">
        <v>0</v>
      </c>
      <c r="R52" s="58" t="n">
        <v>0</v>
      </c>
      <c r="S52" s="58" t="n">
        <v>0</v>
      </c>
      <c r="T52" s="58">
        <f>R52-S52</f>
        <v/>
      </c>
      <c r="U52" s="283" t="n"/>
    </row>
    <row r="53" hidden="1" s="31">
      <c r="A53" s="111" t="n">
        <v>44945</v>
      </c>
      <c r="B53" s="58" t="inlineStr">
        <is>
          <t xml:space="preserve">63SANDERS </t>
        </is>
      </c>
      <c r="C53" s="58" t="inlineStr">
        <is>
          <t>AIGUEPERSE</t>
        </is>
      </c>
      <c r="D53" s="30" t="inlineStr">
        <is>
          <t>229611/395677.008</t>
        </is>
      </c>
      <c r="E53" s="30" t="n">
        <v>22523</v>
      </c>
      <c r="F53" s="58" t="inlineStr">
        <is>
          <t>EQ 674 QD</t>
        </is>
      </c>
      <c r="G53" s="30" t="n">
        <v>229611</v>
      </c>
      <c r="H53" s="58" t="inlineStr">
        <is>
          <t>FA</t>
        </is>
      </c>
      <c r="I53" s="184" t="n">
        <v>30.54</v>
      </c>
      <c r="J53" s="30" t="inlineStr">
        <is>
          <t>CT4</t>
        </is>
      </c>
      <c r="K53" s="30" t="n">
        <v>380</v>
      </c>
      <c r="L53" s="44">
        <f>I53*K53</f>
        <v/>
      </c>
      <c r="M53" s="43" t="inlineStr">
        <is>
          <t>LCR 15 jours nets date de livraison</t>
        </is>
      </c>
      <c r="N53" s="30" t="n">
        <v>20402</v>
      </c>
      <c r="O53" s="58" t="inlineStr">
        <is>
          <t xml:space="preserve">DEPART </t>
        </is>
      </c>
      <c r="P53" s="58" t="inlineStr">
        <is>
          <t>TCG</t>
        </is>
      </c>
      <c r="Q53" s="30" t="n">
        <v>0</v>
      </c>
      <c r="R53" s="58" t="n">
        <v>0</v>
      </c>
      <c r="S53" s="58" t="n">
        <v>0</v>
      </c>
      <c r="T53" s="58">
        <f>R53-S53</f>
        <v/>
      </c>
      <c r="U53" s="283" t="n"/>
    </row>
    <row r="54" hidden="1" s="31">
      <c r="A54" s="111" t="n">
        <v>44945</v>
      </c>
      <c r="B54" s="58" t="inlineStr">
        <is>
          <t>26UCAB</t>
        </is>
      </c>
      <c r="C54" s="58" t="inlineStr">
        <is>
          <t>UCAB</t>
        </is>
      </c>
      <c r="D54" s="30" t="inlineStr">
        <is>
          <t>234066/234067</t>
        </is>
      </c>
      <c r="E54" s="30" t="n">
        <v>22528</v>
      </c>
      <c r="F54" s="58" t="inlineStr">
        <is>
          <t>GA 202 WK</t>
        </is>
      </c>
      <c r="G54" s="30" t="n">
        <v>234066</v>
      </c>
      <c r="H54" s="58" t="inlineStr">
        <is>
          <t>FA</t>
        </is>
      </c>
      <c r="I54" s="184" t="n">
        <v>29.9</v>
      </c>
      <c r="J54" s="30" t="inlineStr">
        <is>
          <t>CT4</t>
        </is>
      </c>
      <c r="K54" s="30" t="n">
        <v>410</v>
      </c>
      <c r="L54" s="44">
        <f>I54*K54</f>
        <v/>
      </c>
      <c r="M54" s="43" t="inlineStr">
        <is>
          <t>LCR 15 jours net</t>
        </is>
      </c>
      <c r="N54" s="30" t="n">
        <v>20403</v>
      </c>
      <c r="O54" s="58" t="inlineStr">
        <is>
          <t>DEPART</t>
        </is>
      </c>
      <c r="P54" s="58" t="inlineStr">
        <is>
          <t>DROMOISE</t>
        </is>
      </c>
      <c r="Q54" s="30" t="n">
        <v>0</v>
      </c>
      <c r="R54" s="58" t="n">
        <v>0</v>
      </c>
      <c r="S54" s="58" t="n">
        <v>0</v>
      </c>
      <c r="T54" s="58">
        <f>R54-S54</f>
        <v/>
      </c>
      <c r="U54" s="283" t="n"/>
    </row>
    <row r="55" hidden="1" s="31">
      <c r="A55" s="111" t="n">
        <v>44946</v>
      </c>
      <c r="B55" s="58" t="inlineStr">
        <is>
          <t xml:space="preserve">63SANDERS </t>
        </is>
      </c>
      <c r="C55" s="58" t="inlineStr">
        <is>
          <t>BOUCE</t>
        </is>
      </c>
      <c r="D55" s="30" t="inlineStr">
        <is>
          <t>234069/399701.002</t>
        </is>
      </c>
      <c r="E55" s="30" t="n">
        <v>22534</v>
      </c>
      <c r="F55" s="58" t="inlineStr">
        <is>
          <t>BM 536 SP</t>
        </is>
      </c>
      <c r="G55" s="30" t="n">
        <v>234069</v>
      </c>
      <c r="H55" s="58" t="inlineStr">
        <is>
          <t>FA</t>
        </is>
      </c>
      <c r="I55" s="184" t="n">
        <v>27.86</v>
      </c>
      <c r="J55" s="30" t="inlineStr">
        <is>
          <t>CT3</t>
        </is>
      </c>
      <c r="K55" s="30" t="n">
        <v>410</v>
      </c>
      <c r="L55" s="44">
        <f>I55*K55</f>
        <v/>
      </c>
      <c r="M55" s="43" t="inlineStr">
        <is>
          <t>LCR 15 jours nets date de livraison</t>
        </is>
      </c>
      <c r="N55" s="30" t="n">
        <v>20407</v>
      </c>
      <c r="O55" s="58" t="inlineStr">
        <is>
          <t xml:space="preserve">DEPART </t>
        </is>
      </c>
      <c r="P55" s="58" t="inlineStr">
        <is>
          <t>BRULAS</t>
        </is>
      </c>
      <c r="Q55" s="30" t="n">
        <v>0</v>
      </c>
      <c r="R55" s="58" t="n">
        <v>0</v>
      </c>
      <c r="S55" s="58" t="n">
        <v>0</v>
      </c>
      <c r="T55" s="58">
        <f>R55-S55</f>
        <v/>
      </c>
      <c r="U55" s="283" t="n"/>
    </row>
    <row r="56" hidden="1" s="31">
      <c r="A56" s="111" t="n">
        <v>44946</v>
      </c>
      <c r="B56" s="58" t="inlineStr">
        <is>
          <t xml:space="preserve">63SANDERS </t>
        </is>
      </c>
      <c r="C56" s="58" t="inlineStr">
        <is>
          <t>AIGUEPERSE</t>
        </is>
      </c>
      <c r="D56" s="30" t="inlineStr">
        <is>
          <t>234069/399701.001</t>
        </is>
      </c>
      <c r="E56" s="30" t="n">
        <v>22536</v>
      </c>
      <c r="F56" s="58" t="inlineStr">
        <is>
          <t>ER 960 KG</t>
        </is>
      </c>
      <c r="G56" s="30" t="n">
        <v>22536</v>
      </c>
      <c r="H56" s="58" t="inlineStr">
        <is>
          <t>FA</t>
        </is>
      </c>
      <c r="I56" s="184" t="n">
        <v>29.92</v>
      </c>
      <c r="J56" s="30" t="inlineStr">
        <is>
          <t>CT3</t>
        </is>
      </c>
      <c r="K56" s="30" t="n">
        <v>410</v>
      </c>
      <c r="L56" s="44">
        <f>I56*K56</f>
        <v/>
      </c>
      <c r="M56" s="43" t="inlineStr">
        <is>
          <t>LCR 15 jours nets date de livraison</t>
        </is>
      </c>
      <c r="N56" s="30" t="n">
        <v>20409</v>
      </c>
      <c r="O56" s="58" t="inlineStr">
        <is>
          <t xml:space="preserve">DEPART </t>
        </is>
      </c>
      <c r="P56" s="58" t="inlineStr">
        <is>
          <t>TCG</t>
        </is>
      </c>
      <c r="Q56" s="30" t="n">
        <v>0</v>
      </c>
      <c r="R56" s="58" t="n">
        <v>0</v>
      </c>
      <c r="S56" s="58" t="n">
        <v>0</v>
      </c>
      <c r="T56" s="58">
        <f>R56-S56</f>
        <v/>
      </c>
      <c r="U56" s="283" t="n"/>
    </row>
    <row r="57" hidden="1" customFormat="1" s="76">
      <c r="A57" s="312" t="n">
        <v>44946</v>
      </c>
      <c r="B57" s="22" t="inlineStr">
        <is>
          <t>56INVIVO</t>
        </is>
      </c>
      <c r="C57" s="22" t="inlineStr">
        <is>
          <t>DNA</t>
        </is>
      </c>
      <c r="D57" s="147" t="n">
        <v>60596</v>
      </c>
      <c r="E57" s="147" t="n">
        <v>22538</v>
      </c>
      <c r="F57" s="22" t="inlineStr">
        <is>
          <t>EX 096 ZA</t>
        </is>
      </c>
      <c r="G57" s="147" t="n">
        <v>224372</v>
      </c>
      <c r="H57" s="22" t="inlineStr">
        <is>
          <t>COURTAGRAIN</t>
        </is>
      </c>
      <c r="I57" s="279" t="n">
        <v>25.72</v>
      </c>
      <c r="J57" s="147" t="inlineStr">
        <is>
          <t>CT4</t>
        </is>
      </c>
      <c r="K57" s="147" t="n">
        <v>395</v>
      </c>
      <c r="L57" s="44">
        <f>I57*K57</f>
        <v/>
      </c>
      <c r="M57" s="43" t="inlineStr">
        <is>
          <t>VIREMENT 15 JOURS</t>
        </is>
      </c>
      <c r="N57" s="147" t="n">
        <v>20410</v>
      </c>
      <c r="O57" s="22" t="inlineStr">
        <is>
          <t>DEPART</t>
        </is>
      </c>
      <c r="P57" s="22" t="inlineStr">
        <is>
          <t>TRAS</t>
        </is>
      </c>
      <c r="Q57" s="147" t="n">
        <v>0</v>
      </c>
      <c r="R57" s="22" t="n">
        <v>0</v>
      </c>
      <c r="S57" s="22" t="n">
        <v>0</v>
      </c>
      <c r="T57" s="22">
        <f>R57-S57</f>
        <v/>
      </c>
      <c r="U57" s="284" t="n"/>
    </row>
    <row r="58" hidden="1" s="31">
      <c r="A58" s="111" t="n">
        <v>44949</v>
      </c>
      <c r="B58" s="58" t="inlineStr">
        <is>
          <t>26UCAB</t>
        </is>
      </c>
      <c r="C58" s="58" t="inlineStr">
        <is>
          <t>UCAB</t>
        </is>
      </c>
      <c r="D58" s="30" t="n"/>
      <c r="E58" s="30" t="n">
        <v>22542</v>
      </c>
      <c r="F58" s="58" t="inlineStr">
        <is>
          <t>FE 431 PK</t>
        </is>
      </c>
      <c r="G58" s="30" t="n">
        <v>233657</v>
      </c>
      <c r="H58" s="58" t="inlineStr">
        <is>
          <t>FA</t>
        </is>
      </c>
      <c r="I58" s="184" t="n">
        <v>29.78</v>
      </c>
      <c r="J58" s="30" t="inlineStr">
        <is>
          <t>CT4</t>
        </is>
      </c>
      <c r="K58" s="30" t="n">
        <v>400</v>
      </c>
      <c r="L58" s="44">
        <f>I58*K58</f>
        <v/>
      </c>
      <c r="M58" s="43" t="inlineStr">
        <is>
          <t>LCR 15 jours net</t>
        </is>
      </c>
      <c r="N58" s="30" t="n">
        <v>20411</v>
      </c>
      <c r="O58" s="58" t="inlineStr">
        <is>
          <t>DEPART</t>
        </is>
      </c>
      <c r="P58" s="58" t="inlineStr">
        <is>
          <t>DROMOISE</t>
        </is>
      </c>
      <c r="Q58" s="30" t="n">
        <v>0</v>
      </c>
      <c r="R58" s="58" t="n">
        <v>0</v>
      </c>
      <c r="S58" s="58" t="n">
        <v>0</v>
      </c>
      <c r="T58" s="58">
        <f>R58-S58</f>
        <v/>
      </c>
      <c r="U58" s="283" t="n"/>
    </row>
    <row r="59" hidden="1" s="31">
      <c r="A59" s="111" t="n">
        <v>44949</v>
      </c>
      <c r="B59" s="58" t="inlineStr">
        <is>
          <t>26ALBERT</t>
        </is>
      </c>
      <c r="C59" s="58" t="inlineStr">
        <is>
          <t>ALBERT</t>
        </is>
      </c>
      <c r="D59" s="30" t="n"/>
      <c r="E59" s="30" t="n">
        <v>22543</v>
      </c>
      <c r="F59" s="58" t="inlineStr">
        <is>
          <t>BM 895 FL</t>
        </is>
      </c>
      <c r="G59" s="30" t="n">
        <v>220803</v>
      </c>
      <c r="H59" s="58" t="inlineStr">
        <is>
          <t>HUILERIE</t>
        </is>
      </c>
      <c r="I59" s="184" t="n">
        <v>8.880000000000001</v>
      </c>
      <c r="J59" s="30" t="inlineStr">
        <is>
          <t>CT3</t>
        </is>
      </c>
      <c r="K59" s="30" t="n">
        <v>400</v>
      </c>
      <c r="L59" s="44">
        <f>I59*K59</f>
        <v/>
      </c>
      <c r="M59" s="43" t="inlineStr">
        <is>
          <t>VIREMENT 15 JOURS</t>
        </is>
      </c>
      <c r="N59" s="30" t="n">
        <v>22543</v>
      </c>
      <c r="O59" s="58" t="inlineStr">
        <is>
          <t>DEPART</t>
        </is>
      </c>
      <c r="P59" s="58" t="inlineStr">
        <is>
          <t>ALBERT</t>
        </is>
      </c>
      <c r="Q59" s="30" t="n">
        <v>0</v>
      </c>
      <c r="R59" s="58" t="n">
        <v>0</v>
      </c>
      <c r="S59" s="58" t="n">
        <v>0</v>
      </c>
      <c r="T59" s="58">
        <f>R59-S59</f>
        <v/>
      </c>
      <c r="U59" s="283" t="n"/>
    </row>
    <row r="60" hidden="1" s="31">
      <c r="A60" s="111" t="n">
        <v>44949</v>
      </c>
      <c r="B60" s="58" t="inlineStr">
        <is>
          <t>26ALBERT</t>
        </is>
      </c>
      <c r="C60" s="58" t="inlineStr">
        <is>
          <t>ALBERT</t>
        </is>
      </c>
      <c r="D60" s="30" t="n"/>
      <c r="E60" s="30" t="n">
        <v>22543</v>
      </c>
      <c r="F60" s="58" t="inlineStr">
        <is>
          <t>BM 895 FL</t>
        </is>
      </c>
      <c r="G60" s="30" t="n">
        <v>221201</v>
      </c>
      <c r="H60" s="58" t="inlineStr">
        <is>
          <t>HUILERIE</t>
        </is>
      </c>
      <c r="I60" s="184" t="n">
        <v>19.06</v>
      </c>
      <c r="J60" s="30" t="inlineStr">
        <is>
          <t>CT3</t>
        </is>
      </c>
      <c r="K60" s="30" t="n">
        <v>395</v>
      </c>
      <c r="L60" s="44">
        <f>I60*K60</f>
        <v/>
      </c>
      <c r="M60" s="43" t="inlineStr">
        <is>
          <t>VIREMENT 15 JOURS</t>
        </is>
      </c>
      <c r="N60" s="30" t="n">
        <v>22543</v>
      </c>
      <c r="O60" s="58" t="inlineStr">
        <is>
          <t>DEPART</t>
        </is>
      </c>
      <c r="P60" s="58" t="inlineStr">
        <is>
          <t>ALBERT</t>
        </is>
      </c>
      <c r="Q60" s="30" t="n">
        <v>0</v>
      </c>
      <c r="R60" s="58" t="n">
        <v>0</v>
      </c>
      <c r="S60" s="58" t="n">
        <v>0</v>
      </c>
      <c r="T60" s="58">
        <f>R60-S60</f>
        <v/>
      </c>
      <c r="U60" s="283" t="n"/>
    </row>
    <row r="61" hidden="1" s="31">
      <c r="A61" s="111" t="n">
        <v>44949</v>
      </c>
      <c r="B61" s="58" t="inlineStr">
        <is>
          <t>AXEREAL/03THIVAT</t>
        </is>
      </c>
      <c r="C61" s="58" t="inlineStr">
        <is>
          <t>FEURS</t>
        </is>
      </c>
      <c r="D61" s="30" t="n">
        <v>625973</v>
      </c>
      <c r="E61" s="30" t="n">
        <v>22549</v>
      </c>
      <c r="F61" s="58" t="inlineStr">
        <is>
          <t>BM 650 SP</t>
        </is>
      </c>
      <c r="G61" s="30" t="n">
        <v>237190</v>
      </c>
      <c r="H61" s="58" t="inlineStr">
        <is>
          <t>FA</t>
        </is>
      </c>
      <c r="I61" s="184" t="n">
        <v>28.52</v>
      </c>
      <c r="J61" s="30" t="inlineStr">
        <is>
          <t>CT4</t>
        </is>
      </c>
      <c r="K61" s="30" t="n">
        <v>420</v>
      </c>
      <c r="L61" s="44">
        <f>I61*K61</f>
        <v/>
      </c>
      <c r="M61" s="43" t="inlineStr">
        <is>
          <t>LCR 15 jours nets date de livraison</t>
        </is>
      </c>
      <c r="N61" s="30" t="n">
        <v>20414</v>
      </c>
      <c r="O61" s="58" t="inlineStr">
        <is>
          <t>DEPART</t>
        </is>
      </c>
      <c r="P61" s="58" t="inlineStr">
        <is>
          <t>BRULAS/FERTIER</t>
        </is>
      </c>
      <c r="Q61" s="30" t="n">
        <v>0</v>
      </c>
      <c r="R61" s="58" t="n">
        <v>0</v>
      </c>
      <c r="S61" s="58" t="n">
        <v>0</v>
      </c>
      <c r="T61" s="58">
        <f>R61-S61</f>
        <v/>
      </c>
      <c r="U61" s="283" t="n"/>
    </row>
    <row r="62" hidden="1" s="31">
      <c r="A62" s="111" t="n">
        <v>44950</v>
      </c>
      <c r="B62" s="58" t="inlineStr">
        <is>
          <t>38GAIC</t>
        </is>
      </c>
      <c r="C62" s="58" t="inlineStr">
        <is>
          <t>CHOLAT</t>
        </is>
      </c>
      <c r="D62" s="30" t="inlineStr">
        <is>
          <t xml:space="preserve"> -</t>
        </is>
      </c>
      <c r="E62" s="30" t="n">
        <v>22551</v>
      </c>
      <c r="F62" s="58" t="inlineStr">
        <is>
          <t>FG 322 AZ</t>
        </is>
      </c>
      <c r="G62" s="30" t="n">
        <v>232078</v>
      </c>
      <c r="H62" s="58" t="inlineStr">
        <is>
          <t>COURTAGRAIN</t>
        </is>
      </c>
      <c r="I62" s="184" t="n">
        <v>29.42</v>
      </c>
      <c r="J62" s="30" t="inlineStr">
        <is>
          <t>CT3</t>
        </is>
      </c>
      <c r="K62" s="30" t="n">
        <v>420</v>
      </c>
      <c r="L62" s="44">
        <f>I62*K62</f>
        <v/>
      </c>
      <c r="M62" s="43" t="inlineStr">
        <is>
          <t>LCR 15J net</t>
        </is>
      </c>
      <c r="N62" s="30" t="n">
        <v>20415</v>
      </c>
      <c r="O62" s="58" t="inlineStr">
        <is>
          <t>DEPART</t>
        </is>
      </c>
      <c r="P62" s="58" t="inlineStr">
        <is>
          <t>TRANSAL</t>
        </is>
      </c>
      <c r="Q62" s="30" t="n">
        <v>0</v>
      </c>
      <c r="R62" s="58" t="n">
        <v>0</v>
      </c>
      <c r="S62" s="58" t="n">
        <v>0</v>
      </c>
      <c r="T62" s="58">
        <f>R62-S62</f>
        <v/>
      </c>
      <c r="U62" s="283" t="n"/>
    </row>
    <row r="63" hidden="1" s="31">
      <c r="A63" s="111" t="n">
        <v>44950</v>
      </c>
      <c r="B63" s="58" t="inlineStr">
        <is>
          <t>26UCAB</t>
        </is>
      </c>
      <c r="C63" s="58" t="inlineStr">
        <is>
          <t>UCAB</t>
        </is>
      </c>
      <c r="D63" s="30" t="n"/>
      <c r="E63" s="30" t="n">
        <v>22552</v>
      </c>
      <c r="F63" s="58" t="inlineStr">
        <is>
          <t>FE 431 PK</t>
        </is>
      </c>
      <c r="G63" s="30" t="n">
        <v>233657</v>
      </c>
      <c r="H63" s="58" t="inlineStr">
        <is>
          <t>FA</t>
        </is>
      </c>
      <c r="I63" s="184" t="n">
        <v>29.8</v>
      </c>
      <c r="J63" s="30" t="inlineStr">
        <is>
          <t>CT4</t>
        </is>
      </c>
      <c r="K63" s="30" t="n">
        <v>400</v>
      </c>
      <c r="L63" s="44">
        <f>I63*K63</f>
        <v/>
      </c>
      <c r="M63" s="43" t="inlineStr">
        <is>
          <t>LCR 15 jours net</t>
        </is>
      </c>
      <c r="N63" s="30" t="n">
        <v>20416</v>
      </c>
      <c r="O63" s="58" t="inlineStr">
        <is>
          <t>DEPART</t>
        </is>
      </c>
      <c r="P63" s="58" t="inlineStr">
        <is>
          <t>DROMOISE</t>
        </is>
      </c>
      <c r="Q63" s="30" t="n">
        <v>0</v>
      </c>
      <c r="R63" s="58" t="n">
        <v>0</v>
      </c>
      <c r="S63" s="58" t="n">
        <v>0</v>
      </c>
      <c r="T63" s="58">
        <f>R63-S63</f>
        <v/>
      </c>
      <c r="U63" s="283" t="n"/>
    </row>
    <row r="64" hidden="1" s="31">
      <c r="A64" s="111" t="n">
        <v>44950</v>
      </c>
      <c r="B64" s="58" t="inlineStr">
        <is>
          <t>15JAMBON</t>
        </is>
      </c>
      <c r="C64" s="58" t="inlineStr">
        <is>
          <t>JAMBON MURAT</t>
        </is>
      </c>
      <c r="D64" s="30" t="n"/>
      <c r="E64" s="30" t="n">
        <v>22553</v>
      </c>
      <c r="F64" s="58" t="inlineStr">
        <is>
          <t>DW 321 PN</t>
        </is>
      </c>
      <c r="G64" s="30" t="n">
        <v>222526</v>
      </c>
      <c r="H64" s="58" t="inlineStr">
        <is>
          <t>COURTAGRAIN</t>
        </is>
      </c>
      <c r="I64" s="184" t="n">
        <v>28.3</v>
      </c>
      <c r="J64" s="30" t="inlineStr">
        <is>
          <t>CT4</t>
        </is>
      </c>
      <c r="K64" s="30" t="n">
        <v>422</v>
      </c>
      <c r="L64" s="44">
        <f>I64*K64</f>
        <v/>
      </c>
      <c r="M64" s="43" t="inlineStr">
        <is>
          <t>VIREMENT 15 JOURS</t>
        </is>
      </c>
      <c r="N64" s="30" t="n">
        <v>20417</v>
      </c>
      <c r="O64" s="58" t="inlineStr">
        <is>
          <t>DEPART</t>
        </is>
      </c>
      <c r="P64" s="58" t="inlineStr">
        <is>
          <t>PASCAL BILHEUX</t>
        </is>
      </c>
      <c r="Q64" s="30" t="n">
        <v>0</v>
      </c>
      <c r="R64" s="58" t="n">
        <v>0</v>
      </c>
      <c r="S64" s="58" t="n">
        <v>0</v>
      </c>
      <c r="T64" s="58">
        <f>R64-S64</f>
        <v/>
      </c>
      <c r="U64" s="283" t="n"/>
    </row>
    <row r="65" hidden="1" s="31">
      <c r="A65" s="111" t="n">
        <v>44950</v>
      </c>
      <c r="B65" s="58" t="inlineStr">
        <is>
          <t xml:space="preserve">63SANDERS </t>
        </is>
      </c>
      <c r="C65" s="58" t="inlineStr">
        <is>
          <t>AIGUEPERSE</t>
        </is>
      </c>
      <c r="D65" s="30" t="n">
        <v>399701.003</v>
      </c>
      <c r="E65" s="30" t="n">
        <v>22559</v>
      </c>
      <c r="F65" s="58" t="inlineStr">
        <is>
          <t>EQ 674 QD</t>
        </is>
      </c>
      <c r="G65" s="30" t="n">
        <v>234068</v>
      </c>
      <c r="H65" s="58" t="inlineStr">
        <is>
          <t>FA</t>
        </is>
      </c>
      <c r="I65" s="184" t="n">
        <v>30.3</v>
      </c>
      <c r="J65" s="30" t="inlineStr">
        <is>
          <t>CT3</t>
        </is>
      </c>
      <c r="K65" s="30" t="n">
        <v>410</v>
      </c>
      <c r="L65" s="44">
        <f>I65*K65</f>
        <v/>
      </c>
      <c r="M65" s="43" t="inlineStr">
        <is>
          <t>LCR 15 jours nets date de livraison</t>
        </is>
      </c>
      <c r="N65" s="30" t="n">
        <v>20418</v>
      </c>
      <c r="O65" s="58" t="inlineStr">
        <is>
          <t xml:space="preserve">DEPART </t>
        </is>
      </c>
      <c r="P65" s="58" t="inlineStr">
        <is>
          <t>TCG</t>
        </is>
      </c>
      <c r="Q65" s="30" t="n">
        <v>0</v>
      </c>
      <c r="R65" s="58" t="n">
        <v>0</v>
      </c>
      <c r="S65" s="58" t="n">
        <v>0</v>
      </c>
      <c r="T65" s="58">
        <f>R65-S65</f>
        <v/>
      </c>
      <c r="U65" s="283" t="n"/>
    </row>
    <row r="66" hidden="1" customFormat="1" s="76">
      <c r="A66" s="312" t="n">
        <v>44950</v>
      </c>
      <c r="B66" s="22" t="inlineStr">
        <is>
          <t>56INVIVO</t>
        </is>
      </c>
      <c r="C66" s="22" t="inlineStr">
        <is>
          <t>DNA</t>
        </is>
      </c>
      <c r="D66" s="147" t="n">
        <v>60596</v>
      </c>
      <c r="E66" s="147" t="n">
        <v>22560</v>
      </c>
      <c r="F66" s="22" t="inlineStr">
        <is>
          <t>EY 537 GN</t>
        </is>
      </c>
      <c r="G66" s="147" t="n">
        <v>224372</v>
      </c>
      <c r="H66" s="22" t="inlineStr">
        <is>
          <t>COURTAGRAIN</t>
        </is>
      </c>
      <c r="I66" s="279" t="n">
        <v>29.62</v>
      </c>
      <c r="J66" s="147" t="inlineStr">
        <is>
          <t>CT4</t>
        </is>
      </c>
      <c r="K66" s="147" t="n">
        <v>395</v>
      </c>
      <c r="L66" s="44">
        <f>I66*K66</f>
        <v/>
      </c>
      <c r="M66" s="43" t="inlineStr">
        <is>
          <t>VIREMENT 15 JOURS</t>
        </is>
      </c>
      <c r="N66" s="147" t="n">
        <v>20419</v>
      </c>
      <c r="O66" s="22" t="inlineStr">
        <is>
          <t>DEPART</t>
        </is>
      </c>
      <c r="P66" s="22" t="inlineStr">
        <is>
          <t>AJR TRANSPORT</t>
        </is>
      </c>
      <c r="Q66" s="147" t="n">
        <v>0</v>
      </c>
      <c r="R66" s="22" t="n">
        <v>0</v>
      </c>
      <c r="S66" s="22" t="n">
        <v>0</v>
      </c>
      <c r="T66" s="22">
        <f>R66-S66</f>
        <v/>
      </c>
      <c r="U66" s="284" t="n"/>
    </row>
    <row r="67" hidden="1" s="31">
      <c r="A67" s="111" t="n">
        <v>44950</v>
      </c>
      <c r="B67" s="58" t="inlineStr">
        <is>
          <t>01BERNARD</t>
        </is>
      </c>
      <c r="C67" s="58" t="inlineStr">
        <is>
          <t>BERNARD MEXIMIEUX</t>
        </is>
      </c>
      <c r="D67" s="30" t="inlineStr">
        <is>
          <t xml:space="preserve"> -</t>
        </is>
      </c>
      <c r="E67" s="266" t="n">
        <v>22562</v>
      </c>
      <c r="F67" s="58" t="inlineStr">
        <is>
          <t>CR 995 HL</t>
        </is>
      </c>
      <c r="G67" s="266" t="inlineStr">
        <is>
          <t>221228A</t>
        </is>
      </c>
      <c r="H67" s="58" t="inlineStr">
        <is>
          <t>DIRECT</t>
        </is>
      </c>
      <c r="I67" s="184" t="n">
        <v>29.48</v>
      </c>
      <c r="J67" s="30" t="inlineStr">
        <is>
          <t>CT4</t>
        </is>
      </c>
      <c r="K67" s="30" t="n">
        <v>420</v>
      </c>
      <c r="L67" s="44">
        <f>I67*K67</f>
        <v/>
      </c>
      <c r="M67" s="43" t="inlineStr">
        <is>
          <t>LCR 15 jours nets date de livraison</t>
        </is>
      </c>
      <c r="N67" s="30" t="n">
        <v>20420</v>
      </c>
      <c r="O67" s="58" t="inlineStr">
        <is>
          <t>DEPART</t>
        </is>
      </c>
      <c r="P67" s="58" t="inlineStr">
        <is>
          <t>RLC TRANSPORTS</t>
        </is>
      </c>
      <c r="Q67" s="30" t="n">
        <v>0</v>
      </c>
      <c r="R67" s="58" t="n">
        <v>0</v>
      </c>
      <c r="S67" s="58" t="n">
        <v>0</v>
      </c>
      <c r="T67" s="58">
        <f>R67-S67</f>
        <v/>
      </c>
      <c r="U67" s="283" t="n"/>
    </row>
    <row r="68" hidden="1" s="31">
      <c r="A68" s="111" t="n">
        <v>44951</v>
      </c>
      <c r="B68" s="58" t="inlineStr">
        <is>
          <t>01LARCON</t>
        </is>
      </c>
      <c r="C68" s="58" t="inlineStr">
        <is>
          <t>LARCON</t>
        </is>
      </c>
      <c r="D68" s="30" t="inlineStr">
        <is>
          <t xml:space="preserve"> -</t>
        </is>
      </c>
      <c r="E68" s="30" t="n">
        <v>22564</v>
      </c>
      <c r="F68" s="58" t="inlineStr">
        <is>
          <t>LARCON</t>
        </is>
      </c>
      <c r="G68" s="30" t="n">
        <v>211217</v>
      </c>
      <c r="H68" s="58" t="inlineStr">
        <is>
          <t>DIRECT</t>
        </is>
      </c>
      <c r="I68" s="184" t="n">
        <v>4.86</v>
      </c>
      <c r="J68" s="30" t="inlineStr">
        <is>
          <t>CT2</t>
        </is>
      </c>
      <c r="K68" s="30" t="n">
        <v>310</v>
      </c>
      <c r="L68" s="44">
        <f>I68*K68</f>
        <v/>
      </c>
      <c r="M68" s="43" t="inlineStr">
        <is>
          <t>LCR 15 jours nets date de livraison</t>
        </is>
      </c>
      <c r="N68" s="30" t="n">
        <v>20423</v>
      </c>
      <c r="O68" s="58" t="inlineStr">
        <is>
          <t>DEPART</t>
        </is>
      </c>
      <c r="P68" s="58" t="inlineStr">
        <is>
          <t>LARCON</t>
        </is>
      </c>
      <c r="Q68" s="30" t="n">
        <v>0</v>
      </c>
      <c r="R68" s="58" t="n">
        <v>0</v>
      </c>
      <c r="S68" s="58" t="n">
        <v>0</v>
      </c>
      <c r="T68" s="58">
        <f>R68-S68</f>
        <v/>
      </c>
      <c r="U68" s="283" t="n"/>
    </row>
    <row r="69" hidden="1" s="31">
      <c r="A69" s="111" t="n">
        <v>44951</v>
      </c>
      <c r="B69" s="58" t="inlineStr">
        <is>
          <t>01LARCON</t>
        </is>
      </c>
      <c r="C69" s="58" t="inlineStr">
        <is>
          <t>LARCON</t>
        </is>
      </c>
      <c r="D69" s="30" t="inlineStr">
        <is>
          <t xml:space="preserve"> -</t>
        </is>
      </c>
      <c r="E69" s="30" t="n">
        <v>22566</v>
      </c>
      <c r="F69" s="58" t="inlineStr">
        <is>
          <t>LARCON</t>
        </is>
      </c>
      <c r="G69" s="30" t="n">
        <v>211217</v>
      </c>
      <c r="H69" s="58" t="inlineStr">
        <is>
          <t>DIRECT</t>
        </is>
      </c>
      <c r="I69" s="184" t="n">
        <v>22.66</v>
      </c>
      <c r="J69" s="30" t="inlineStr">
        <is>
          <t>CT2</t>
        </is>
      </c>
      <c r="K69" s="30" t="n">
        <v>310</v>
      </c>
      <c r="L69" s="44">
        <f>I69*K69</f>
        <v/>
      </c>
      <c r="M69" s="43" t="inlineStr">
        <is>
          <t>LCR 15 jours nets date de livraison</t>
        </is>
      </c>
      <c r="N69" s="30" t="n">
        <v>20423</v>
      </c>
      <c r="O69" s="58" t="inlineStr">
        <is>
          <t>DEPART</t>
        </is>
      </c>
      <c r="P69" s="58" t="inlineStr">
        <is>
          <t>LARCON</t>
        </is>
      </c>
      <c r="Q69" s="30" t="n">
        <v>0</v>
      </c>
      <c r="R69" s="58" t="n">
        <v>0</v>
      </c>
      <c r="S69" s="58" t="n">
        <v>0</v>
      </c>
      <c r="T69" s="58">
        <f>R69-S69</f>
        <v/>
      </c>
      <c r="U69" s="283" t="n"/>
    </row>
    <row r="70" hidden="1" s="31">
      <c r="A70" s="111" t="n">
        <v>44951</v>
      </c>
      <c r="B70" s="58" t="inlineStr">
        <is>
          <t>26UCAB</t>
        </is>
      </c>
      <c r="C70" s="58" t="inlineStr">
        <is>
          <t>UCAB</t>
        </is>
      </c>
      <c r="D70" s="30" t="n"/>
      <c r="E70" s="30" t="n">
        <v>22571</v>
      </c>
      <c r="F70" s="58" t="inlineStr">
        <is>
          <t>GA 202 WK</t>
        </is>
      </c>
      <c r="G70" s="30" t="n">
        <v>233657</v>
      </c>
      <c r="H70" s="58" t="inlineStr">
        <is>
          <t>FA</t>
        </is>
      </c>
      <c r="I70" s="184" t="n">
        <v>20.28</v>
      </c>
      <c r="J70" s="30" t="inlineStr">
        <is>
          <t>CT4</t>
        </is>
      </c>
      <c r="K70" s="30" t="n">
        <v>400</v>
      </c>
      <c r="L70" s="44">
        <f>I70*K70</f>
        <v/>
      </c>
      <c r="M70" s="43" t="inlineStr">
        <is>
          <t>LCR 15 jours net</t>
        </is>
      </c>
      <c r="N70" s="30" t="n">
        <v>20426</v>
      </c>
      <c r="O70" s="58" t="inlineStr">
        <is>
          <t>DEPART</t>
        </is>
      </c>
      <c r="P70" s="58" t="inlineStr">
        <is>
          <t>DROMOISE</t>
        </is>
      </c>
      <c r="Q70" s="30" t="n">
        <v>0</v>
      </c>
      <c r="R70" s="58" t="n">
        <v>0</v>
      </c>
      <c r="S70" s="58" t="n">
        <v>0</v>
      </c>
      <c r="T70" s="58">
        <f>R70-S70</f>
        <v/>
      </c>
      <c r="U70" s="283" t="n"/>
    </row>
    <row r="71" hidden="1" s="31">
      <c r="A71" s="111" t="n">
        <v>44951</v>
      </c>
      <c r="B71" s="58" t="inlineStr">
        <is>
          <t>26UCAB</t>
        </is>
      </c>
      <c r="C71" s="58" t="inlineStr">
        <is>
          <t>UCAB</t>
        </is>
      </c>
      <c r="D71" s="30" t="n"/>
      <c r="E71" s="30" t="n">
        <v>22571</v>
      </c>
      <c r="F71" s="58" t="inlineStr">
        <is>
          <t>GA 202 WK</t>
        </is>
      </c>
      <c r="G71" s="30" t="n">
        <v>234318</v>
      </c>
      <c r="H71" s="58" t="inlineStr">
        <is>
          <t>FA</t>
        </is>
      </c>
      <c r="I71" s="184" t="n">
        <v>9.74</v>
      </c>
      <c r="J71" s="30" t="inlineStr">
        <is>
          <t>CT4</t>
        </is>
      </c>
      <c r="K71" s="30" t="n">
        <v>410</v>
      </c>
      <c r="L71" s="44">
        <f>I71*K71</f>
        <v/>
      </c>
      <c r="M71" s="43" t="inlineStr">
        <is>
          <t>LCR 15 jours net</t>
        </is>
      </c>
      <c r="N71" s="30" t="n">
        <v>20426</v>
      </c>
      <c r="O71" s="58" t="inlineStr">
        <is>
          <t>DEPART</t>
        </is>
      </c>
      <c r="P71" s="58" t="inlineStr">
        <is>
          <t>DROMOISE</t>
        </is>
      </c>
      <c r="Q71" s="30" t="n">
        <v>0</v>
      </c>
      <c r="R71" s="58" t="n">
        <v>0</v>
      </c>
      <c r="S71" s="58" t="n">
        <v>0</v>
      </c>
      <c r="T71" s="58">
        <f>R71-S71</f>
        <v/>
      </c>
      <c r="U71" s="283" t="n"/>
    </row>
    <row r="72" hidden="1" s="31">
      <c r="A72" s="111" t="n">
        <v>44951</v>
      </c>
      <c r="B72" s="58" t="inlineStr">
        <is>
          <t xml:space="preserve">71MEHU </t>
        </is>
      </c>
      <c r="C72" s="58" t="inlineStr">
        <is>
          <t xml:space="preserve">MEHU </t>
        </is>
      </c>
      <c r="D72" s="30" t="n"/>
      <c r="E72" s="30" t="n">
        <v>22576</v>
      </c>
      <c r="F72" s="58" t="inlineStr">
        <is>
          <t>FG 219 FF</t>
        </is>
      </c>
      <c r="G72" s="30" t="n">
        <v>220308</v>
      </c>
      <c r="H72" s="58" t="inlineStr">
        <is>
          <t>HUILERIE</t>
        </is>
      </c>
      <c r="I72" s="184" t="n">
        <v>11.18</v>
      </c>
      <c r="J72" s="30" t="inlineStr">
        <is>
          <t>CT3</t>
        </is>
      </c>
      <c r="K72" s="30" t="n">
        <v>378</v>
      </c>
      <c r="L72" s="44">
        <f>I72*K72</f>
        <v/>
      </c>
      <c r="M72" s="43" t="inlineStr">
        <is>
          <t>LCR 15 jours net</t>
        </is>
      </c>
      <c r="N72" s="30" t="n">
        <v>20427</v>
      </c>
      <c r="O72" s="58" t="inlineStr">
        <is>
          <t>DEPART</t>
        </is>
      </c>
      <c r="P72" s="58" t="inlineStr">
        <is>
          <t>CERETRANS</t>
        </is>
      </c>
      <c r="Q72" s="30" t="n">
        <v>0</v>
      </c>
      <c r="R72" s="58" t="n">
        <v>0</v>
      </c>
      <c r="S72" s="58" t="n">
        <v>0</v>
      </c>
      <c r="T72" s="58">
        <f>R72-S72</f>
        <v/>
      </c>
      <c r="U72" s="283" t="n"/>
    </row>
    <row r="73" hidden="1" s="31">
      <c r="A73" s="111" t="n">
        <v>44951</v>
      </c>
      <c r="B73" s="58" t="inlineStr">
        <is>
          <t xml:space="preserve">71MEHU </t>
        </is>
      </c>
      <c r="C73" s="58" t="inlineStr">
        <is>
          <t xml:space="preserve">MEHU </t>
        </is>
      </c>
      <c r="D73" s="30" t="n"/>
      <c r="E73" s="30" t="n">
        <v>22576</v>
      </c>
      <c r="F73" s="58" t="inlineStr">
        <is>
          <t>FG 219 FF</t>
        </is>
      </c>
      <c r="G73" s="30" t="n">
        <v>221104</v>
      </c>
      <c r="H73" s="58" t="inlineStr">
        <is>
          <t>HUILERIE</t>
        </is>
      </c>
      <c r="I73" s="184" t="n">
        <v>16.94</v>
      </c>
      <c r="J73" s="30" t="inlineStr">
        <is>
          <t>CT3</t>
        </is>
      </c>
      <c r="K73" s="30" t="n">
        <v>417</v>
      </c>
      <c r="L73" s="44">
        <f>I73*K73</f>
        <v/>
      </c>
      <c r="M73" s="43" t="inlineStr">
        <is>
          <t>LCR 15 jours net</t>
        </is>
      </c>
      <c r="N73" s="30" t="n">
        <v>20427</v>
      </c>
      <c r="O73" s="58" t="inlineStr">
        <is>
          <t>DEPART</t>
        </is>
      </c>
      <c r="P73" s="58" t="inlineStr">
        <is>
          <t>CERETRANS</t>
        </is>
      </c>
      <c r="Q73" s="30" t="n">
        <v>0</v>
      </c>
      <c r="R73" s="58" t="n">
        <v>0</v>
      </c>
      <c r="S73" s="58" t="n">
        <v>0</v>
      </c>
      <c r="T73" s="58">
        <f>R73-S73</f>
        <v/>
      </c>
      <c r="U73" s="283" t="n"/>
    </row>
    <row r="74" hidden="1" s="31">
      <c r="A74" s="111" t="n">
        <v>44951</v>
      </c>
      <c r="B74" s="58" t="inlineStr">
        <is>
          <t>63CHOUVY</t>
        </is>
      </c>
      <c r="C74" s="58" t="inlineStr">
        <is>
          <t xml:space="preserve">CHOUVY </t>
        </is>
      </c>
      <c r="D74" s="30" t="inlineStr">
        <is>
          <t xml:space="preserve"> -</t>
        </is>
      </c>
      <c r="E74" s="30" t="n">
        <v>22578</v>
      </c>
      <c r="F74" s="58" t="inlineStr">
        <is>
          <t>BM 052 EJ</t>
        </is>
      </c>
      <c r="G74" s="30" t="n">
        <v>221208</v>
      </c>
      <c r="H74" s="58" t="inlineStr">
        <is>
          <t>DIRECT</t>
        </is>
      </c>
      <c r="I74" s="184" t="n">
        <v>28.6</v>
      </c>
      <c r="J74" s="30" t="inlineStr">
        <is>
          <t>CT3</t>
        </is>
      </c>
      <c r="K74" s="30" t="n">
        <v>395</v>
      </c>
      <c r="L74" s="44">
        <f>I74*K74</f>
        <v/>
      </c>
      <c r="M74" s="43" t="inlineStr">
        <is>
          <t>LCR 15 jours nets date de livraison</t>
        </is>
      </c>
      <c r="N74" s="30" t="n">
        <v>20428</v>
      </c>
      <c r="O74" s="58" t="inlineStr">
        <is>
          <t>DEPART</t>
        </is>
      </c>
      <c r="P74" s="58" t="inlineStr">
        <is>
          <t xml:space="preserve">TRANSPAUMANCE </t>
        </is>
      </c>
      <c r="Q74" s="30" t="n">
        <v>0</v>
      </c>
      <c r="R74" s="58" t="n">
        <v>0</v>
      </c>
      <c r="S74" s="58" t="n">
        <v>0</v>
      </c>
      <c r="T74" s="58">
        <f>R74-S74</f>
        <v/>
      </c>
      <c r="U74" s="283" t="n"/>
    </row>
    <row r="75" hidden="1" s="31">
      <c r="A75" s="111" t="n">
        <v>44952</v>
      </c>
      <c r="B75" s="58" t="inlineStr">
        <is>
          <t>38MARGARON</t>
        </is>
      </c>
      <c r="C75" s="58" t="inlineStr">
        <is>
          <t>01GUYON</t>
        </is>
      </c>
      <c r="D75" s="30" t="n"/>
      <c r="E75" s="30" t="n">
        <v>22588</v>
      </c>
      <c r="F75" s="58" t="inlineStr">
        <is>
          <t>AGRI</t>
        </is>
      </c>
      <c r="G75" s="30" t="n">
        <v>208034</v>
      </c>
      <c r="H75" s="58" t="inlineStr">
        <is>
          <t>HUILERIE</t>
        </is>
      </c>
      <c r="I75" s="184" t="n">
        <v>28.24</v>
      </c>
      <c r="J75" s="30" t="inlineStr">
        <is>
          <t>CT3</t>
        </is>
      </c>
      <c r="K75" s="30" t="n">
        <v>417</v>
      </c>
      <c r="L75" s="44">
        <f>I75*K75</f>
        <v/>
      </c>
      <c r="M75" s="43" t="inlineStr">
        <is>
          <t>VIREMENT 15 jours</t>
        </is>
      </c>
      <c r="N75" s="30" t="n">
        <v>20431</v>
      </c>
      <c r="O75" s="58" t="inlineStr">
        <is>
          <t>DEPART</t>
        </is>
      </c>
      <c r="P75" s="58" t="inlineStr">
        <is>
          <t>AGRI</t>
        </is>
      </c>
      <c r="Q75" s="30" t="n">
        <v>0</v>
      </c>
      <c r="R75" s="58" t="n">
        <v>0</v>
      </c>
      <c r="S75" s="58" t="n">
        <v>0</v>
      </c>
      <c r="T75" s="58">
        <f>R75-S75</f>
        <v/>
      </c>
      <c r="U75" s="283" t="n"/>
    </row>
    <row r="76" hidden="1" customFormat="1" s="76">
      <c r="A76" s="312" t="n">
        <v>44953</v>
      </c>
      <c r="B76" s="22" t="inlineStr">
        <is>
          <t>56INVIVO</t>
        </is>
      </c>
      <c r="C76" s="22" t="inlineStr">
        <is>
          <t>DNA</t>
        </is>
      </c>
      <c r="D76" s="147" t="n">
        <v>60596</v>
      </c>
      <c r="E76" s="147" t="n">
        <v>22594</v>
      </c>
      <c r="F76" s="22" t="inlineStr">
        <is>
          <t>DS 846 MV</t>
        </is>
      </c>
      <c r="G76" s="147" t="n">
        <v>224372</v>
      </c>
      <c r="H76" s="22" t="inlineStr">
        <is>
          <t>COURTAGRAIN</t>
        </is>
      </c>
      <c r="I76" s="279" t="n">
        <v>30.26</v>
      </c>
      <c r="J76" s="147" t="inlineStr">
        <is>
          <t>CT4</t>
        </is>
      </c>
      <c r="K76" s="147" t="n">
        <v>395</v>
      </c>
      <c r="L76" s="44">
        <f>I76*K76</f>
        <v/>
      </c>
      <c r="M76" s="43" t="inlineStr">
        <is>
          <t>VIREMENT 15 JOURS</t>
        </is>
      </c>
      <c r="N76" s="147" t="n">
        <v>20433</v>
      </c>
      <c r="O76" s="22" t="inlineStr">
        <is>
          <t>DEPART</t>
        </is>
      </c>
      <c r="P76" s="22" t="inlineStr">
        <is>
          <t>TRAS</t>
        </is>
      </c>
      <c r="Q76" s="147" t="n">
        <v>0</v>
      </c>
      <c r="R76" s="22" t="n">
        <v>0</v>
      </c>
      <c r="S76" s="22" t="n">
        <v>0</v>
      </c>
      <c r="T76" s="22">
        <f>R76-S76</f>
        <v/>
      </c>
      <c r="U76" s="284" t="n"/>
    </row>
    <row r="77" hidden="1" s="31">
      <c r="A77" s="111" t="n">
        <v>44953</v>
      </c>
      <c r="B77" s="58" t="inlineStr">
        <is>
          <t>38GAIC</t>
        </is>
      </c>
      <c r="C77" s="58" t="inlineStr">
        <is>
          <t>CHOLAT</t>
        </is>
      </c>
      <c r="D77" s="30" t="inlineStr">
        <is>
          <t xml:space="preserve"> -</t>
        </is>
      </c>
      <c r="E77" s="30" t="n">
        <v>22595</v>
      </c>
      <c r="F77" s="58" t="inlineStr">
        <is>
          <t>CQ 423 RV</t>
        </is>
      </c>
      <c r="G77" s="30" t="n">
        <v>232078</v>
      </c>
      <c r="H77" s="58" t="inlineStr">
        <is>
          <t>COURTAGRAIN</t>
        </is>
      </c>
      <c r="I77" s="184" t="n">
        <v>28.7</v>
      </c>
      <c r="J77" s="30" t="inlineStr">
        <is>
          <t>CT4</t>
        </is>
      </c>
      <c r="K77" s="30" t="n">
        <v>420</v>
      </c>
      <c r="L77" s="44">
        <f>I77*K77</f>
        <v/>
      </c>
      <c r="M77" s="43" t="inlineStr">
        <is>
          <t>LCR 15J net</t>
        </is>
      </c>
      <c r="N77" s="30" t="n">
        <v>20435</v>
      </c>
      <c r="O77" s="58" t="inlineStr">
        <is>
          <t>DEPART</t>
        </is>
      </c>
      <c r="P77" s="58" t="inlineStr">
        <is>
          <t>VBL</t>
        </is>
      </c>
      <c r="Q77" s="30" t="n">
        <v>0</v>
      </c>
      <c r="R77" s="58" t="n">
        <v>0</v>
      </c>
      <c r="S77" s="58" t="n">
        <v>0</v>
      </c>
      <c r="T77" s="58">
        <f>R77-S77</f>
        <v/>
      </c>
      <c r="U77" s="283" t="n"/>
    </row>
    <row r="78" hidden="1" s="31">
      <c r="A78" s="111" t="n">
        <v>44953</v>
      </c>
      <c r="B78" s="58" t="inlineStr">
        <is>
          <t xml:space="preserve">63SANDERS </t>
        </is>
      </c>
      <c r="C78" s="58" t="inlineStr">
        <is>
          <t>AIGUEPERSE</t>
        </is>
      </c>
      <c r="D78" s="30" t="n">
        <v>401225.001</v>
      </c>
      <c r="E78" s="30" t="n">
        <v>22597</v>
      </c>
      <c r="F78" s="58" t="inlineStr">
        <is>
          <t>EQ 674 QD</t>
        </is>
      </c>
      <c r="G78" s="30" t="n">
        <v>236073</v>
      </c>
      <c r="H78" s="58" t="inlineStr">
        <is>
          <t>FA</t>
        </is>
      </c>
      <c r="I78" s="184" t="n">
        <v>30.14</v>
      </c>
      <c r="J78" s="30" t="inlineStr">
        <is>
          <t>CT3</t>
        </is>
      </c>
      <c r="K78" s="30" t="n">
        <v>415</v>
      </c>
      <c r="L78" s="44">
        <f>I78*K78</f>
        <v/>
      </c>
      <c r="M78" s="43" t="inlineStr">
        <is>
          <t>LCR 15 jours nets date de livraison</t>
        </is>
      </c>
      <c r="N78" s="30" t="n">
        <v>20436</v>
      </c>
      <c r="O78" s="58" t="inlineStr">
        <is>
          <t xml:space="preserve">DEPART </t>
        </is>
      </c>
      <c r="P78" s="58" t="inlineStr">
        <is>
          <t>TCG</t>
        </is>
      </c>
      <c r="Q78" s="30" t="n">
        <v>0</v>
      </c>
      <c r="R78" s="58" t="n">
        <v>0</v>
      </c>
      <c r="S78" s="58" t="n">
        <v>0</v>
      </c>
      <c r="T78" s="58">
        <f>R78-S78</f>
        <v/>
      </c>
      <c r="U78" s="283" t="n"/>
    </row>
    <row r="79" hidden="1" s="31">
      <c r="A79" s="111" t="n">
        <v>44953</v>
      </c>
      <c r="B79" s="58" t="inlineStr">
        <is>
          <t xml:space="preserve">99AGRI-FARM </t>
        </is>
      </c>
      <c r="C79" s="58" t="inlineStr">
        <is>
          <t>AGRIFARM VIGONE</t>
        </is>
      </c>
      <c r="D79" s="30" t="n">
        <v>220929</v>
      </c>
      <c r="E79" s="30" t="n">
        <v>22599</v>
      </c>
      <c r="F79" s="58" t="inlineStr">
        <is>
          <t>EF 252 ZL</t>
        </is>
      </c>
      <c r="G79" s="30" t="n">
        <v>220929</v>
      </c>
      <c r="H79" s="58" t="inlineStr">
        <is>
          <t>FA</t>
        </is>
      </c>
      <c r="I79" s="184" t="n">
        <v>25.6</v>
      </c>
      <c r="J79" s="30" t="inlineStr">
        <is>
          <t>CT4</t>
        </is>
      </c>
      <c r="K79" s="30" t="n">
        <v>445</v>
      </c>
      <c r="L79" s="44">
        <f>I79*K79</f>
        <v/>
      </c>
      <c r="M79" s="43" t="inlineStr">
        <is>
          <t>LCR 15 jours nets date de livraison</t>
        </is>
      </c>
      <c r="N79" s="30" t="n">
        <v>20437</v>
      </c>
      <c r="O79" s="58" t="inlineStr">
        <is>
          <t xml:space="preserve">DEPART </t>
        </is>
      </c>
      <c r="P79" s="58" t="inlineStr">
        <is>
          <t>RHIN RHONE LOGISTIQUE</t>
        </is>
      </c>
      <c r="Q79" s="184" t="n">
        <v>40</v>
      </c>
      <c r="R79" s="206">
        <f>Q79*I79</f>
        <v/>
      </c>
      <c r="S79" s="206" t="n">
        <v>0</v>
      </c>
      <c r="T79" s="206">
        <f>R79-S79</f>
        <v/>
      </c>
      <c r="U79" s="283" t="inlineStr">
        <is>
          <t>2301090 - 30/01/2023</t>
        </is>
      </c>
    </row>
    <row r="80" hidden="1" s="31">
      <c r="A80" s="111" t="n">
        <v>44956</v>
      </c>
      <c r="B80" s="58" t="inlineStr">
        <is>
          <t>15JAMBON</t>
        </is>
      </c>
      <c r="C80" s="58" t="inlineStr">
        <is>
          <t>JAMBON MURAT</t>
        </is>
      </c>
      <c r="D80" s="30" t="inlineStr">
        <is>
          <t xml:space="preserve"> - </t>
        </is>
      </c>
      <c r="E80" s="30" t="n">
        <v>22603</v>
      </c>
      <c r="F80" s="58" t="inlineStr">
        <is>
          <t>DW 321 PN</t>
        </is>
      </c>
      <c r="G80" s="30" t="n">
        <v>222526</v>
      </c>
      <c r="H80" s="58" t="inlineStr">
        <is>
          <t>COURTAGRAIN</t>
        </is>
      </c>
      <c r="I80" s="184" t="n">
        <v>28.46</v>
      </c>
      <c r="J80" s="30" t="inlineStr">
        <is>
          <t>CT3</t>
        </is>
      </c>
      <c r="K80" s="30" t="n">
        <v>422</v>
      </c>
      <c r="L80" s="44">
        <f>I80*K80</f>
        <v/>
      </c>
      <c r="M80" s="43" t="inlineStr">
        <is>
          <t>VIREMENT 15 JOURS</t>
        </is>
      </c>
      <c r="N80" s="30" t="n">
        <v>20439</v>
      </c>
      <c r="O80" s="58" t="inlineStr">
        <is>
          <t>DEPART</t>
        </is>
      </c>
      <c r="P80" s="58" t="inlineStr">
        <is>
          <t>PASCAL BILHEUX</t>
        </is>
      </c>
      <c r="Q80" s="30" t="n">
        <v>0</v>
      </c>
      <c r="R80" s="58" t="n">
        <v>0</v>
      </c>
      <c r="S80" s="58" t="n">
        <v>0</v>
      </c>
      <c r="T80" s="58">
        <f>R80-S80</f>
        <v/>
      </c>
      <c r="U80" s="283" t="n"/>
    </row>
    <row r="81" hidden="1" s="31">
      <c r="A81" s="111" t="n">
        <v>44956</v>
      </c>
      <c r="B81" s="58" t="inlineStr">
        <is>
          <t xml:space="preserve">63SANDERS </t>
        </is>
      </c>
      <c r="C81" s="58" t="inlineStr">
        <is>
          <t>AIGUEPERSE</t>
        </is>
      </c>
      <c r="D81" s="30" t="n">
        <v>399701.004</v>
      </c>
      <c r="E81" s="30" t="n">
        <v>22606</v>
      </c>
      <c r="F81" s="58" t="inlineStr">
        <is>
          <t>EQ 674 QD</t>
        </is>
      </c>
      <c r="G81" s="30" t="n">
        <v>234068</v>
      </c>
      <c r="H81" s="58" t="inlineStr">
        <is>
          <t>FA</t>
        </is>
      </c>
      <c r="I81" s="184" t="n">
        <v>30.58</v>
      </c>
      <c r="J81" s="30" t="inlineStr">
        <is>
          <t>CT3</t>
        </is>
      </c>
      <c r="K81" s="30" t="n">
        <v>410</v>
      </c>
      <c r="L81" s="44">
        <f>I81*K81</f>
        <v/>
      </c>
      <c r="M81" s="43" t="inlineStr">
        <is>
          <t>LCR 15 jours nets date de livraison</t>
        </is>
      </c>
      <c r="N81" s="30" t="n">
        <v>20444</v>
      </c>
      <c r="O81" s="58" t="inlineStr">
        <is>
          <t xml:space="preserve">DEPART </t>
        </is>
      </c>
      <c r="P81" s="58" t="inlineStr">
        <is>
          <t>TCG</t>
        </is>
      </c>
      <c r="Q81" s="30" t="n">
        <v>0</v>
      </c>
      <c r="R81" s="58" t="n">
        <v>0</v>
      </c>
      <c r="S81" s="58" t="n">
        <v>0</v>
      </c>
      <c r="T81" s="58">
        <f>R81-S81</f>
        <v/>
      </c>
      <c r="U81" s="283" t="n"/>
    </row>
    <row r="82" hidden="1" customFormat="1" s="76">
      <c r="A82" s="312" t="n">
        <v>44956</v>
      </c>
      <c r="B82" s="22" t="inlineStr">
        <is>
          <t>56INVIVO</t>
        </is>
      </c>
      <c r="C82" s="22" t="inlineStr">
        <is>
          <t>SEGUY</t>
        </is>
      </c>
      <c r="D82" s="147" t="n">
        <v>61193</v>
      </c>
      <c r="E82" s="147" t="n">
        <v>22608</v>
      </c>
      <c r="F82" s="22" t="inlineStr">
        <is>
          <t>DS 846 MV</t>
        </is>
      </c>
      <c r="G82" s="147" t="n">
        <v>231569</v>
      </c>
      <c r="H82" s="22" t="inlineStr">
        <is>
          <t>COURTAGRAIN</t>
        </is>
      </c>
      <c r="I82" s="279" t="n">
        <v>29.8</v>
      </c>
      <c r="J82" s="147" t="inlineStr">
        <is>
          <t>CT4</t>
        </is>
      </c>
      <c r="K82" s="147" t="n">
        <v>390</v>
      </c>
      <c r="L82" s="44">
        <f>I82*K82</f>
        <v/>
      </c>
      <c r="M82" s="43" t="inlineStr">
        <is>
          <t>VIREMENT 15 JOURS</t>
        </is>
      </c>
      <c r="N82" s="147" t="n">
        <v>20443</v>
      </c>
      <c r="O82" s="22" t="inlineStr">
        <is>
          <t>DEPART</t>
        </is>
      </c>
      <c r="P82" s="22" t="inlineStr">
        <is>
          <t>TRAS</t>
        </is>
      </c>
      <c r="Q82" s="147" t="n">
        <v>0</v>
      </c>
      <c r="R82" s="22" t="n">
        <v>0</v>
      </c>
      <c r="S82" s="22" t="n">
        <v>0</v>
      </c>
      <c r="T82" s="22">
        <f>R82-S82</f>
        <v/>
      </c>
      <c r="U82" s="284" t="n"/>
    </row>
    <row r="83" hidden="1" s="31">
      <c r="A83" s="111" t="n">
        <v>44957</v>
      </c>
      <c r="B83" s="58" t="inlineStr">
        <is>
          <t>71BARGE</t>
        </is>
      </c>
      <c r="C83" s="58" t="inlineStr">
        <is>
          <t>GRURY</t>
        </is>
      </c>
      <c r="D83" s="30" t="inlineStr">
        <is>
          <t xml:space="preserve"> -</t>
        </is>
      </c>
      <c r="E83" s="30" t="n">
        <v>22613</v>
      </c>
      <c r="F83" s="58" t="inlineStr">
        <is>
          <t>FR 309 YL</t>
        </is>
      </c>
      <c r="G83" s="30" t="n">
        <v>2301039</v>
      </c>
      <c r="H83" s="58" t="inlineStr">
        <is>
          <t>FA</t>
        </is>
      </c>
      <c r="I83" s="184" t="n">
        <v>30.28</v>
      </c>
      <c r="J83" s="30" t="inlineStr">
        <is>
          <t>CT4</t>
        </is>
      </c>
      <c r="K83" s="30" t="n">
        <v>415</v>
      </c>
      <c r="L83" s="44">
        <f>I83*K83</f>
        <v/>
      </c>
      <c r="M83" s="43" t="inlineStr">
        <is>
          <t>LCR 15 jours nets date de livraison</t>
        </is>
      </c>
      <c r="N83" s="30" t="n">
        <v>20446</v>
      </c>
      <c r="O83" s="58" t="inlineStr">
        <is>
          <t xml:space="preserve">DEPART </t>
        </is>
      </c>
      <c r="P83" s="58" t="inlineStr">
        <is>
          <t>TPS YZEURIENS</t>
        </is>
      </c>
      <c r="Q83" s="30" t="n">
        <v>0</v>
      </c>
      <c r="R83" s="58" t="n">
        <v>0</v>
      </c>
      <c r="S83" s="58" t="n">
        <v>0</v>
      </c>
      <c r="T83" s="58">
        <f>R83-S83</f>
        <v/>
      </c>
      <c r="U83" s="283" t="n"/>
    </row>
    <row r="84" hidden="1" customFormat="1" s="76">
      <c r="A84" s="312" t="n">
        <v>44957</v>
      </c>
      <c r="B84" s="22" t="inlineStr">
        <is>
          <t>56INVIVO</t>
        </is>
      </c>
      <c r="C84" s="22" t="inlineStr">
        <is>
          <t>DNA</t>
        </is>
      </c>
      <c r="D84" s="147" t="n">
        <v>59686</v>
      </c>
      <c r="E84" s="147" t="n">
        <v>22619</v>
      </c>
      <c r="F84" s="22" t="inlineStr">
        <is>
          <t>AZ 655 YG</t>
        </is>
      </c>
      <c r="G84" s="147" t="n">
        <v>223302</v>
      </c>
      <c r="H84" s="22" t="inlineStr">
        <is>
          <t>COURTAGRAIN</t>
        </is>
      </c>
      <c r="I84" s="279" t="n">
        <v>30.26</v>
      </c>
      <c r="J84" s="147" t="inlineStr">
        <is>
          <t>CT4</t>
        </is>
      </c>
      <c r="K84" s="147" t="n">
        <v>385</v>
      </c>
      <c r="L84" s="44">
        <f>I84*K84</f>
        <v/>
      </c>
      <c r="M84" s="43" t="inlineStr">
        <is>
          <t>VIREMENT 15 JOURS</t>
        </is>
      </c>
      <c r="N84" s="147" t="n">
        <v>20447</v>
      </c>
      <c r="O84" s="22" t="inlineStr">
        <is>
          <t>DEPART</t>
        </is>
      </c>
      <c r="P84" s="22" t="inlineStr">
        <is>
          <t>TRAS</t>
        </is>
      </c>
      <c r="Q84" s="147" t="n">
        <v>0</v>
      </c>
      <c r="R84" s="22" t="n">
        <v>0</v>
      </c>
      <c r="S84" s="22" t="n">
        <v>0</v>
      </c>
      <c r="T84" s="22">
        <f>R84-S84</f>
        <v/>
      </c>
      <c r="U84" s="284" t="n"/>
    </row>
    <row r="85" hidden="1" s="31">
      <c r="A85" s="111" t="n">
        <v>44957</v>
      </c>
      <c r="B85" s="58" t="inlineStr">
        <is>
          <t>63CHOUVY</t>
        </is>
      </c>
      <c r="C85" s="58" t="inlineStr">
        <is>
          <t xml:space="preserve">CHOUVY </t>
        </is>
      </c>
      <c r="D85" s="30" t="inlineStr">
        <is>
          <t xml:space="preserve"> -</t>
        </is>
      </c>
      <c r="E85" s="30" t="n">
        <v>22622</v>
      </c>
      <c r="F85" s="58" t="inlineStr">
        <is>
          <t>BE 287 JA</t>
        </is>
      </c>
      <c r="G85" s="30" t="n">
        <v>221207</v>
      </c>
      <c r="H85" s="58" t="inlineStr">
        <is>
          <t>DIRECT</t>
        </is>
      </c>
      <c r="I85" s="184" t="n">
        <v>28.94</v>
      </c>
      <c r="J85" s="30" t="inlineStr">
        <is>
          <t>CT3CT4</t>
        </is>
      </c>
      <c r="K85" s="30" t="n">
        <v>395</v>
      </c>
      <c r="L85" s="44">
        <f>I85*K85</f>
        <v/>
      </c>
      <c r="M85" s="43" t="inlineStr">
        <is>
          <t>LCR 15 jours nets date de livraison</t>
        </is>
      </c>
      <c r="N85" s="30" t="n">
        <v>20448</v>
      </c>
      <c r="O85" s="58" t="inlineStr">
        <is>
          <t>DEPART</t>
        </is>
      </c>
      <c r="P85" s="58" t="inlineStr">
        <is>
          <t xml:space="preserve">TRANSPAUMANCE </t>
        </is>
      </c>
      <c r="Q85" s="30" t="n">
        <v>0</v>
      </c>
      <c r="R85" s="58" t="n">
        <v>0</v>
      </c>
      <c r="S85" s="58" t="n">
        <v>0</v>
      </c>
      <c r="T85" s="58">
        <f>R85-S85</f>
        <v/>
      </c>
      <c r="U85" s="283" t="n"/>
    </row>
    <row r="86" hidden="1" s="31">
      <c r="A86" s="111" t="n">
        <v>44957</v>
      </c>
      <c r="B86" s="58" t="inlineStr">
        <is>
          <t>26UCAB</t>
        </is>
      </c>
      <c r="C86" s="58" t="inlineStr">
        <is>
          <t>UCAB</t>
        </is>
      </c>
      <c r="D86" s="30" t="n"/>
      <c r="E86" s="30" t="n">
        <v>22623</v>
      </c>
      <c r="F86" s="58" t="inlineStr">
        <is>
          <t>CW 253 GL</t>
        </is>
      </c>
      <c r="G86" s="30" t="n">
        <v>234318</v>
      </c>
      <c r="H86" s="58" t="inlineStr">
        <is>
          <t>FA</t>
        </is>
      </c>
      <c r="I86" s="184" t="n">
        <v>30.14</v>
      </c>
      <c r="J86" s="30" t="inlineStr">
        <is>
          <t>CT4</t>
        </is>
      </c>
      <c r="K86" s="30" t="n">
        <v>410</v>
      </c>
      <c r="L86" s="44">
        <f>I86*K86</f>
        <v/>
      </c>
      <c r="M86" s="43" t="inlineStr">
        <is>
          <t>LCR 15 jours net</t>
        </is>
      </c>
      <c r="N86" s="30" t="n">
        <v>20449</v>
      </c>
      <c r="O86" s="58" t="inlineStr">
        <is>
          <t>DEPART</t>
        </is>
      </c>
      <c r="P86" s="58" t="inlineStr">
        <is>
          <t>DROMOISE</t>
        </is>
      </c>
      <c r="Q86" s="30" t="n">
        <v>0</v>
      </c>
      <c r="R86" s="58" t="n">
        <v>0</v>
      </c>
      <c r="S86" s="58" t="n">
        <v>0</v>
      </c>
      <c r="T86" s="58">
        <f>R86-S86</f>
        <v/>
      </c>
      <c r="U86" s="283" t="n"/>
    </row>
    <row r="87" hidden="1" s="31">
      <c r="A87" s="111" t="n">
        <v>44958</v>
      </c>
      <c r="B87" s="58" t="inlineStr">
        <is>
          <t>63CHOUVY</t>
        </is>
      </c>
      <c r="C87" s="58" t="inlineStr">
        <is>
          <t xml:space="preserve">CHOUVY </t>
        </is>
      </c>
      <c r="D87" s="30" t="inlineStr">
        <is>
          <t xml:space="preserve"> -</t>
        </is>
      </c>
      <c r="E87" s="30" t="n">
        <v>22626</v>
      </c>
      <c r="F87" s="58" t="inlineStr">
        <is>
          <t>AS 920 RA</t>
        </is>
      </c>
      <c r="G87" s="30" t="n">
        <v>221207</v>
      </c>
      <c r="H87" s="58" t="inlineStr">
        <is>
          <t>DIRECT</t>
        </is>
      </c>
      <c r="I87" s="184" t="n">
        <v>28.94</v>
      </c>
      <c r="J87" s="30" t="inlineStr">
        <is>
          <t>CT3</t>
        </is>
      </c>
      <c r="K87" s="30" t="n">
        <v>395</v>
      </c>
      <c r="L87" s="44">
        <f>I87*K87</f>
        <v/>
      </c>
      <c r="M87" s="43" t="inlineStr">
        <is>
          <t>LCR 15 jours nets date de livraison</t>
        </is>
      </c>
      <c r="N87" s="30" t="n">
        <v>20450</v>
      </c>
      <c r="O87" s="58" t="inlineStr">
        <is>
          <t>DEPART</t>
        </is>
      </c>
      <c r="P87" s="58" t="inlineStr">
        <is>
          <t xml:space="preserve">TRANSPAUMANCE </t>
        </is>
      </c>
      <c r="Q87" s="30" t="n">
        <v>0</v>
      </c>
      <c r="R87" s="58" t="n">
        <v>0</v>
      </c>
      <c r="S87" s="58" t="n">
        <v>0</v>
      </c>
      <c r="T87" s="58">
        <f>R87-S87</f>
        <v/>
      </c>
      <c r="U87" s="283" t="n"/>
    </row>
    <row r="88" hidden="1" s="31">
      <c r="A88" s="111" t="n">
        <v>44958</v>
      </c>
      <c r="B88" s="58" t="inlineStr">
        <is>
          <t>38GAIC</t>
        </is>
      </c>
      <c r="C88" s="58" t="inlineStr">
        <is>
          <t>CHOLAT</t>
        </is>
      </c>
      <c r="D88" s="30" t="inlineStr">
        <is>
          <t xml:space="preserve"> -</t>
        </is>
      </c>
      <c r="E88" s="30" t="n">
        <v>22627</v>
      </c>
      <c r="F88" s="58" t="inlineStr">
        <is>
          <t>FF 577 PC</t>
        </is>
      </c>
      <c r="G88" s="30" t="n">
        <v>232185</v>
      </c>
      <c r="H88" s="58" t="inlineStr">
        <is>
          <t>COURTAGRAIN</t>
        </is>
      </c>
      <c r="I88" s="184" t="n">
        <v>29.34</v>
      </c>
      <c r="J88" s="30" t="inlineStr">
        <is>
          <t>CT3</t>
        </is>
      </c>
      <c r="K88" s="30" t="n">
        <v>430</v>
      </c>
      <c r="L88" s="44">
        <f>I88*K88</f>
        <v/>
      </c>
      <c r="M88" s="43" t="inlineStr">
        <is>
          <t>LCR 15J net</t>
        </is>
      </c>
      <c r="N88" s="30" t="n">
        <v>20451</v>
      </c>
      <c r="O88" s="58" t="inlineStr">
        <is>
          <t>DEPART</t>
        </is>
      </c>
      <c r="P88" s="58" t="inlineStr">
        <is>
          <t>DURAND</t>
        </is>
      </c>
      <c r="Q88" s="30" t="n">
        <v>0</v>
      </c>
      <c r="R88" s="58" t="n">
        <v>0</v>
      </c>
      <c r="S88" s="58" t="n">
        <v>0</v>
      </c>
      <c r="T88" s="58">
        <f>R88-S88</f>
        <v/>
      </c>
      <c r="U88" s="283" t="n"/>
    </row>
    <row r="89" hidden="1" s="31">
      <c r="A89" s="111" t="n">
        <v>44958</v>
      </c>
      <c r="B89" s="58" t="inlineStr">
        <is>
          <t xml:space="preserve">63SANDERS </t>
        </is>
      </c>
      <c r="C89" s="58" t="inlineStr">
        <is>
          <t>AIGUEPERSE</t>
        </is>
      </c>
      <c r="D89" s="30" t="n">
        <v>401225.003</v>
      </c>
      <c r="E89" s="30" t="n">
        <v>22630</v>
      </c>
      <c r="F89" s="58" t="inlineStr">
        <is>
          <t>ER 960 KG</t>
        </is>
      </c>
      <c r="G89" s="30" t="n">
        <v>236073</v>
      </c>
      <c r="H89" s="58" t="inlineStr">
        <is>
          <t>FA</t>
        </is>
      </c>
      <c r="I89" s="184" t="n">
        <v>30.24</v>
      </c>
      <c r="J89" s="30" t="inlineStr">
        <is>
          <t>CT3</t>
        </is>
      </c>
      <c r="K89" s="30" t="n">
        <v>415</v>
      </c>
      <c r="L89" s="44">
        <f>I89*K89</f>
        <v/>
      </c>
      <c r="M89" s="43" t="inlineStr">
        <is>
          <t>LCR 15 jours nets date de livraison</t>
        </is>
      </c>
      <c r="N89" s="30" t="n">
        <v>20452</v>
      </c>
      <c r="O89" s="58" t="inlineStr">
        <is>
          <t xml:space="preserve">DEPART </t>
        </is>
      </c>
      <c r="P89" s="58" t="inlineStr">
        <is>
          <t>TCG</t>
        </is>
      </c>
      <c r="Q89" s="30" t="n">
        <v>0</v>
      </c>
      <c r="R89" s="58" t="n">
        <v>0</v>
      </c>
      <c r="S89" s="58" t="n">
        <v>0</v>
      </c>
      <c r="T89" s="58">
        <f>R89-S89</f>
        <v/>
      </c>
      <c r="U89" s="283" t="n"/>
    </row>
    <row r="90" hidden="1" s="31">
      <c r="A90" s="111" t="n">
        <v>44958</v>
      </c>
      <c r="B90" s="58" t="inlineStr">
        <is>
          <t>01BERNARD</t>
        </is>
      </c>
      <c r="C90" s="58" t="inlineStr">
        <is>
          <t>BERNARD MEXIMIEUX</t>
        </is>
      </c>
      <c r="D90" s="30" t="inlineStr">
        <is>
          <t xml:space="preserve"> -</t>
        </is>
      </c>
      <c r="E90" s="266" t="n">
        <v>22631</v>
      </c>
      <c r="F90" s="58" t="inlineStr">
        <is>
          <t>CR 995 HL</t>
        </is>
      </c>
      <c r="G90" s="266" t="inlineStr">
        <is>
          <t>221228A</t>
        </is>
      </c>
      <c r="H90" s="58" t="inlineStr">
        <is>
          <t>DIRECT</t>
        </is>
      </c>
      <c r="I90" s="184" t="n">
        <v>28.5</v>
      </c>
      <c r="J90" s="30" t="inlineStr">
        <is>
          <t>CT4</t>
        </is>
      </c>
      <c r="K90" s="30" t="n">
        <v>420</v>
      </c>
      <c r="L90" s="44">
        <f>I90*K90</f>
        <v/>
      </c>
      <c r="M90" s="43" t="inlineStr">
        <is>
          <t>LCR 15 jours nets date de livraison</t>
        </is>
      </c>
      <c r="N90" s="30" t="n">
        <v>20453</v>
      </c>
      <c r="O90" s="58" t="inlineStr">
        <is>
          <t>DEPART</t>
        </is>
      </c>
      <c r="P90" s="58" t="inlineStr">
        <is>
          <t>RLC TRANSPORTS</t>
        </is>
      </c>
      <c r="Q90" s="30" t="n">
        <v>0</v>
      </c>
      <c r="R90" s="58" t="n">
        <v>0</v>
      </c>
      <c r="S90" s="58" t="n">
        <v>0</v>
      </c>
      <c r="T90" s="58">
        <f>R90-S90</f>
        <v/>
      </c>
      <c r="U90" s="283" t="n"/>
    </row>
    <row r="91" hidden="1" s="31">
      <c r="A91" s="111" t="n">
        <v>44958</v>
      </c>
      <c r="B91" s="58" t="inlineStr">
        <is>
          <t>26UCAB</t>
        </is>
      </c>
      <c r="C91" s="58" t="inlineStr">
        <is>
          <t>UCAB</t>
        </is>
      </c>
      <c r="D91" s="30" t="n"/>
      <c r="E91" s="30" t="n">
        <v>22634</v>
      </c>
      <c r="F91" s="58" t="inlineStr">
        <is>
          <t>GA 202 WK</t>
        </is>
      </c>
      <c r="G91" s="30" t="n">
        <v>236178</v>
      </c>
      <c r="H91" s="58" t="inlineStr">
        <is>
          <t>FA</t>
        </is>
      </c>
      <c r="I91" s="184" t="n">
        <v>29.8</v>
      </c>
      <c r="J91" s="30" t="inlineStr">
        <is>
          <t>CT4</t>
        </is>
      </c>
      <c r="K91" s="30" t="n">
        <v>415</v>
      </c>
      <c r="L91" s="44">
        <f>I91*K91</f>
        <v/>
      </c>
      <c r="M91" s="43" t="inlineStr">
        <is>
          <t>LCR 15 jours net</t>
        </is>
      </c>
      <c r="N91" s="30" t="n">
        <v>20456</v>
      </c>
      <c r="O91" s="58" t="inlineStr">
        <is>
          <t>DEPART</t>
        </is>
      </c>
      <c r="P91" s="58" t="inlineStr">
        <is>
          <t>DROMOISE</t>
        </is>
      </c>
      <c r="Q91" s="30" t="n">
        <v>0</v>
      </c>
      <c r="R91" s="58" t="n">
        <v>0</v>
      </c>
      <c r="S91" s="58" t="n">
        <v>0</v>
      </c>
      <c r="T91" s="58">
        <f>R91-S91</f>
        <v/>
      </c>
      <c r="U91" s="283" t="n"/>
    </row>
    <row r="92" hidden="1" s="31">
      <c r="A92" s="111" t="n">
        <v>44959</v>
      </c>
      <c r="B92" s="58" t="inlineStr">
        <is>
          <t xml:space="preserve">63SANDERS </t>
        </is>
      </c>
      <c r="C92" s="58" t="inlineStr">
        <is>
          <t>BOUCE</t>
        </is>
      </c>
      <c r="D92" s="30" t="n">
        <v>401225.004</v>
      </c>
      <c r="E92" s="30" t="n">
        <v>22646</v>
      </c>
      <c r="F92" s="58" t="inlineStr">
        <is>
          <t>DM 284 TF</t>
        </is>
      </c>
      <c r="G92" s="30" t="n">
        <v>236073</v>
      </c>
      <c r="H92" s="58" t="inlineStr">
        <is>
          <t>FA</t>
        </is>
      </c>
      <c r="I92" s="184" t="n">
        <v>30.32</v>
      </c>
      <c r="J92" s="30" t="inlineStr">
        <is>
          <t>CT3CT4</t>
        </is>
      </c>
      <c r="K92" s="30" t="n">
        <v>415</v>
      </c>
      <c r="L92" s="44">
        <f>I92*K92</f>
        <v/>
      </c>
      <c r="M92" s="43" t="inlineStr">
        <is>
          <t>LCR 15 jours nets date de livraison</t>
        </is>
      </c>
      <c r="N92" s="30" t="n">
        <v>20461</v>
      </c>
      <c r="O92" s="58" t="inlineStr">
        <is>
          <t xml:space="preserve">DEPART </t>
        </is>
      </c>
      <c r="P92" s="58" t="inlineStr">
        <is>
          <t>TCG</t>
        </is>
      </c>
      <c r="Q92" s="30" t="n">
        <v>0</v>
      </c>
      <c r="R92" s="58" t="n">
        <v>0</v>
      </c>
      <c r="S92" s="58" t="n">
        <v>0</v>
      </c>
      <c r="T92" s="58">
        <f>R92-S92</f>
        <v/>
      </c>
      <c r="U92" s="283" t="n"/>
    </row>
    <row r="93" hidden="1" s="31">
      <c r="A93" s="111" t="n">
        <v>44960</v>
      </c>
      <c r="B93" s="58" t="inlineStr">
        <is>
          <t>89NUTRI</t>
        </is>
      </c>
      <c r="C93" s="58" t="inlineStr">
        <is>
          <t xml:space="preserve">NUTRIBOURGOGNE </t>
        </is>
      </c>
      <c r="D93" s="30" t="inlineStr">
        <is>
          <t>229621/FO048978</t>
        </is>
      </c>
      <c r="E93" s="30" t="n">
        <v>22659</v>
      </c>
      <c r="F93" s="58" t="inlineStr">
        <is>
          <t>AJ 370 TE</t>
        </is>
      </c>
      <c r="G93" s="30" t="n">
        <v>229621</v>
      </c>
      <c r="H93" s="58" t="inlineStr">
        <is>
          <t>FA</t>
        </is>
      </c>
      <c r="I93" s="184" t="n">
        <v>29.78</v>
      </c>
      <c r="J93" s="30" t="inlineStr">
        <is>
          <t>CT4</t>
        </is>
      </c>
      <c r="K93" s="239">
        <f>410-30</f>
        <v/>
      </c>
      <c r="L93" s="44">
        <f>I93*K93</f>
        <v/>
      </c>
      <c r="M93" s="43" t="inlineStr">
        <is>
          <t>LCR 15 jours nets date de livraison</t>
        </is>
      </c>
      <c r="N93" s="239" t="inlineStr">
        <is>
          <t>F20468+A333</t>
        </is>
      </c>
      <c r="O93" s="58" t="inlineStr">
        <is>
          <t>DEPART</t>
        </is>
      </c>
      <c r="P93" s="58" t="inlineStr">
        <is>
          <t>TRANSAL</t>
        </is>
      </c>
      <c r="Q93" s="30" t="n">
        <v>0</v>
      </c>
      <c r="R93" s="58" t="n">
        <v>0</v>
      </c>
      <c r="S93" s="58" t="n">
        <v>0</v>
      </c>
      <c r="T93" s="58">
        <f>R93-S93</f>
        <v/>
      </c>
      <c r="U93" s="283" t="n"/>
    </row>
    <row r="94" hidden="1" s="31">
      <c r="A94" s="111" t="n">
        <v>44960</v>
      </c>
      <c r="B94" s="58" t="inlineStr">
        <is>
          <t xml:space="preserve">63SANDERS </t>
        </is>
      </c>
      <c r="C94" s="58" t="inlineStr">
        <is>
          <t>AIGUEPERSE</t>
        </is>
      </c>
      <c r="D94" s="30" t="inlineStr">
        <is>
          <t>236073/401225.002</t>
        </is>
      </c>
      <c r="E94" s="30" t="n">
        <v>22663</v>
      </c>
      <c r="F94" s="58" t="inlineStr">
        <is>
          <t>DM 287 TF</t>
        </is>
      </c>
      <c r="G94" s="30" t="n">
        <v>236073</v>
      </c>
      <c r="H94" s="58" t="inlineStr">
        <is>
          <t>FA</t>
        </is>
      </c>
      <c r="I94" s="184" t="n">
        <v>30.84</v>
      </c>
      <c r="J94" s="30" t="inlineStr">
        <is>
          <t>CT3</t>
        </is>
      </c>
      <c r="K94" s="30" t="n">
        <v>415</v>
      </c>
      <c r="L94" s="44">
        <f>I94*K94</f>
        <v/>
      </c>
      <c r="M94" s="43" t="inlineStr">
        <is>
          <t>LCR 15 jours nets date de livraison</t>
        </is>
      </c>
      <c r="N94" s="30" t="n">
        <v>20470</v>
      </c>
      <c r="O94" s="58" t="inlineStr">
        <is>
          <t xml:space="preserve">DEPART </t>
        </is>
      </c>
      <c r="P94" s="58" t="inlineStr">
        <is>
          <t>TCG</t>
        </is>
      </c>
      <c r="Q94" s="30" t="n">
        <v>0</v>
      </c>
      <c r="R94" s="58" t="n">
        <v>0</v>
      </c>
      <c r="S94" s="58" t="n">
        <v>0</v>
      </c>
      <c r="T94" s="58">
        <f>R94-S94</f>
        <v/>
      </c>
      <c r="U94" s="283" t="n"/>
    </row>
    <row r="95" hidden="1" customFormat="1" s="76">
      <c r="A95" s="312" t="n">
        <v>44960</v>
      </c>
      <c r="B95" s="22" t="inlineStr">
        <is>
          <t>56INVIVO</t>
        </is>
      </c>
      <c r="C95" s="22" t="inlineStr">
        <is>
          <t>DNA</t>
        </is>
      </c>
      <c r="D95" s="147" t="n">
        <v>60596</v>
      </c>
      <c r="E95" s="147" t="n">
        <v>22666</v>
      </c>
      <c r="F95" s="22" t="inlineStr">
        <is>
          <t>BS 271 CE</t>
        </is>
      </c>
      <c r="G95" s="147" t="n">
        <v>224372</v>
      </c>
      <c r="H95" s="22" t="inlineStr">
        <is>
          <t>COURTAGRAIN</t>
        </is>
      </c>
      <c r="I95" s="279" t="n">
        <v>26.04</v>
      </c>
      <c r="J95" s="147" t="inlineStr">
        <is>
          <t>CT3CT4</t>
        </is>
      </c>
      <c r="K95" s="147" t="n">
        <v>395</v>
      </c>
      <c r="L95" s="44">
        <f>I95*K95</f>
        <v/>
      </c>
      <c r="M95" s="43" t="inlineStr">
        <is>
          <t>VIREMENT 15 JOURS</t>
        </is>
      </c>
      <c r="N95" s="147" t="n">
        <v>20471</v>
      </c>
      <c r="O95" s="22" t="inlineStr">
        <is>
          <t>DEPART</t>
        </is>
      </c>
      <c r="P95" s="22" t="inlineStr">
        <is>
          <t>TRAS</t>
        </is>
      </c>
      <c r="Q95" s="147" t="n">
        <v>0</v>
      </c>
      <c r="R95" s="22" t="n">
        <v>0</v>
      </c>
      <c r="S95" s="22" t="n">
        <v>0</v>
      </c>
      <c r="T95" s="22">
        <f>R95-S95</f>
        <v/>
      </c>
      <c r="U95" s="284" t="n"/>
    </row>
    <row r="96" hidden="1" s="31">
      <c r="A96" s="111" t="n">
        <v>44963</v>
      </c>
      <c r="B96" s="58" t="inlineStr">
        <is>
          <t>15JAMBON</t>
        </is>
      </c>
      <c r="C96" s="58" t="inlineStr">
        <is>
          <t>JAMBON MURAT</t>
        </is>
      </c>
      <c r="D96" s="30" t="inlineStr">
        <is>
          <t xml:space="preserve"> - </t>
        </is>
      </c>
      <c r="E96" s="30" t="n">
        <v>22671</v>
      </c>
      <c r="F96" s="58" t="inlineStr">
        <is>
          <t>GE 450 RD</t>
        </is>
      </c>
      <c r="G96" s="30" t="n">
        <v>222526</v>
      </c>
      <c r="H96" s="58" t="inlineStr">
        <is>
          <t>COURTAGRAIN</t>
        </is>
      </c>
      <c r="I96" s="184" t="n">
        <v>28.58</v>
      </c>
      <c r="J96" s="30" t="inlineStr">
        <is>
          <t>CT3</t>
        </is>
      </c>
      <c r="K96" s="30" t="n">
        <v>422</v>
      </c>
      <c r="L96" s="44">
        <f>I96*K96</f>
        <v/>
      </c>
      <c r="M96" s="43" t="inlineStr">
        <is>
          <t>VIREMENT 15 JOURS</t>
        </is>
      </c>
      <c r="N96" s="30" t="n">
        <v>20474</v>
      </c>
      <c r="O96" s="58" t="inlineStr">
        <is>
          <t>DEPART</t>
        </is>
      </c>
      <c r="P96" s="58" t="inlineStr">
        <is>
          <t>PASCAL BILHEUX</t>
        </is>
      </c>
      <c r="Q96" s="30" t="n">
        <v>0</v>
      </c>
      <c r="R96" s="58" t="n">
        <v>0</v>
      </c>
      <c r="S96" s="58" t="n">
        <v>0</v>
      </c>
      <c r="T96" s="58">
        <f>R96-S96</f>
        <v/>
      </c>
      <c r="U96" s="283" t="n"/>
    </row>
    <row r="97" hidden="1" s="31">
      <c r="A97" s="111" t="n">
        <v>44963</v>
      </c>
      <c r="B97" s="58" t="inlineStr">
        <is>
          <t>26UCAB</t>
        </is>
      </c>
      <c r="C97" s="58" t="inlineStr">
        <is>
          <t>UCAB</t>
        </is>
      </c>
      <c r="D97" s="30" t="n"/>
      <c r="E97" s="30" t="n">
        <v>22675</v>
      </c>
      <c r="F97" s="58" t="inlineStr">
        <is>
          <t>GA 202 WK</t>
        </is>
      </c>
      <c r="G97" s="30" t="n">
        <v>234318</v>
      </c>
      <c r="H97" s="58" t="inlineStr">
        <is>
          <t>FA</t>
        </is>
      </c>
      <c r="I97" s="184" t="n">
        <v>5.12</v>
      </c>
      <c r="J97" s="30" t="inlineStr">
        <is>
          <t>CT4</t>
        </is>
      </c>
      <c r="K97" s="30" t="n">
        <v>410</v>
      </c>
      <c r="L97" s="44">
        <f>I97*K97</f>
        <v/>
      </c>
      <c r="M97" s="43" t="inlineStr">
        <is>
          <t>LCR 15 jours net</t>
        </is>
      </c>
      <c r="N97" s="30" t="n">
        <v>20477</v>
      </c>
      <c r="O97" s="58" t="inlineStr">
        <is>
          <t>DEPART</t>
        </is>
      </c>
      <c r="P97" s="58" t="inlineStr">
        <is>
          <t>DROMOISE</t>
        </is>
      </c>
      <c r="Q97" s="30" t="n">
        <v>0</v>
      </c>
      <c r="R97" s="58" t="n">
        <v>0</v>
      </c>
      <c r="S97" s="58" t="n">
        <v>0</v>
      </c>
      <c r="T97" s="58">
        <f>R97-S97</f>
        <v/>
      </c>
      <c r="U97" s="283" t="n"/>
    </row>
    <row r="98" hidden="1" s="31">
      <c r="A98" s="111" t="n">
        <v>44963</v>
      </c>
      <c r="B98" s="58" t="inlineStr">
        <is>
          <t>26UCAB</t>
        </is>
      </c>
      <c r="C98" s="58" t="inlineStr">
        <is>
          <t>UCAB</t>
        </is>
      </c>
      <c r="D98" s="30" t="n"/>
      <c r="E98" s="30" t="n">
        <v>22675</v>
      </c>
      <c r="F98" s="58" t="inlineStr">
        <is>
          <t>GA 202 WK</t>
        </is>
      </c>
      <c r="G98" s="30" t="n">
        <v>236178</v>
      </c>
      <c r="H98" s="58" t="inlineStr">
        <is>
          <t>FA</t>
        </is>
      </c>
      <c r="I98" s="184" t="n">
        <v>25.22</v>
      </c>
      <c r="J98" s="30" t="inlineStr">
        <is>
          <t>CT4</t>
        </is>
      </c>
      <c r="K98" s="30" t="n">
        <v>415</v>
      </c>
      <c r="L98" s="44">
        <f>I98*K98</f>
        <v/>
      </c>
      <c r="M98" s="43" t="inlineStr">
        <is>
          <t>LCR 15 jours net</t>
        </is>
      </c>
      <c r="N98" s="30" t="n">
        <v>20477</v>
      </c>
      <c r="O98" s="58" t="inlineStr">
        <is>
          <t>DEPART</t>
        </is>
      </c>
      <c r="P98" s="58" t="inlineStr">
        <is>
          <t>DROMOISE</t>
        </is>
      </c>
      <c r="Q98" s="30" t="n">
        <v>0</v>
      </c>
      <c r="R98" s="58" t="n">
        <v>0</v>
      </c>
      <c r="S98" s="58" t="n">
        <v>0</v>
      </c>
      <c r="T98" s="58">
        <f>R98-S98</f>
        <v/>
      </c>
      <c r="U98" s="283" t="n"/>
    </row>
    <row r="99" hidden="1" s="31">
      <c r="A99" s="111" t="n">
        <v>44963</v>
      </c>
      <c r="B99" s="58" t="inlineStr">
        <is>
          <t>03JEUDY</t>
        </is>
      </c>
      <c r="C99" s="58" t="inlineStr">
        <is>
          <t>JEUDY</t>
        </is>
      </c>
      <c r="D99" s="30" t="n"/>
      <c r="E99" s="30" t="n">
        <v>22677</v>
      </c>
      <c r="F99" s="58" t="inlineStr">
        <is>
          <t>FF 822 CG</t>
        </is>
      </c>
      <c r="G99" s="30" t="n">
        <v>236122</v>
      </c>
      <c r="H99" s="58" t="inlineStr">
        <is>
          <t>MONTENAY</t>
        </is>
      </c>
      <c r="I99" s="184" t="n">
        <v>30.02</v>
      </c>
      <c r="J99" s="30" t="inlineStr">
        <is>
          <t>CT4</t>
        </is>
      </c>
      <c r="K99" s="30" t="n">
        <v>410</v>
      </c>
      <c r="L99" s="44">
        <f>I99*K99</f>
        <v/>
      </c>
      <c r="M99" s="43" t="inlineStr">
        <is>
          <t xml:space="preserve">LCR 15 JOURS </t>
        </is>
      </c>
      <c r="N99" s="30" t="n">
        <v>20478</v>
      </c>
      <c r="O99" s="58" t="inlineStr">
        <is>
          <t>DEPART</t>
        </is>
      </c>
      <c r="P99" s="58" t="inlineStr">
        <is>
          <t>TRANSPORTS BURLOT</t>
        </is>
      </c>
      <c r="Q99" s="30" t="n">
        <v>0</v>
      </c>
      <c r="R99" s="58" t="n">
        <v>0</v>
      </c>
      <c r="S99" s="58" t="n">
        <v>0</v>
      </c>
      <c r="T99" s="58" t="n">
        <v>0</v>
      </c>
      <c r="U99" s="283" t="n"/>
    </row>
    <row r="100" hidden="1" s="31">
      <c r="A100" s="111" t="n">
        <v>44963</v>
      </c>
      <c r="B100" s="58" t="inlineStr">
        <is>
          <t xml:space="preserve">63SANDERS </t>
        </is>
      </c>
      <c r="C100" s="58" t="inlineStr">
        <is>
          <t>AIGUEPERSE</t>
        </is>
      </c>
      <c r="D100" s="30" t="n">
        <v>401225.005</v>
      </c>
      <c r="E100" s="30" t="n">
        <v>22679</v>
      </c>
      <c r="F100" s="58" t="inlineStr">
        <is>
          <t>GE 355 MW</t>
        </is>
      </c>
      <c r="G100" s="30" t="n">
        <v>236073</v>
      </c>
      <c r="H100" s="58" t="inlineStr">
        <is>
          <t>FA</t>
        </is>
      </c>
      <c r="I100" s="184" t="n">
        <v>28.24</v>
      </c>
      <c r="J100" s="30" t="inlineStr">
        <is>
          <t>CT3</t>
        </is>
      </c>
      <c r="K100" s="30" t="n">
        <v>415</v>
      </c>
      <c r="L100" s="44">
        <f>I100*K100</f>
        <v/>
      </c>
      <c r="M100" s="43" t="inlineStr">
        <is>
          <t>LCR 15 jours nets date de livraison</t>
        </is>
      </c>
      <c r="N100" s="30" t="n">
        <v>20479</v>
      </c>
      <c r="O100" s="58" t="inlineStr">
        <is>
          <t xml:space="preserve">DEPART </t>
        </is>
      </c>
      <c r="P100" s="58" t="inlineStr">
        <is>
          <t>TPS YZEURIENS</t>
        </is>
      </c>
      <c r="Q100" s="30" t="n">
        <v>0</v>
      </c>
      <c r="R100" s="58" t="n">
        <v>0</v>
      </c>
      <c r="S100" s="58" t="n">
        <v>0</v>
      </c>
      <c r="T100" s="58">
        <f>R100-S100</f>
        <v/>
      </c>
      <c r="U100" s="283" t="n"/>
    </row>
    <row r="101" hidden="1" s="31">
      <c r="A101" s="111" t="n">
        <v>44963</v>
      </c>
      <c r="B101" s="58" t="inlineStr">
        <is>
          <t>63CHOUVY</t>
        </is>
      </c>
      <c r="C101" s="58" t="inlineStr">
        <is>
          <t xml:space="preserve">CHOUVY </t>
        </is>
      </c>
      <c r="D101" s="30" t="inlineStr">
        <is>
          <t xml:space="preserve"> -</t>
        </is>
      </c>
      <c r="E101" s="30" t="n">
        <v>22680</v>
      </c>
      <c r="F101" s="58" t="inlineStr">
        <is>
          <t>AS 920 RA</t>
        </is>
      </c>
      <c r="G101" s="30" t="n">
        <v>221207</v>
      </c>
      <c r="H101" s="58" t="inlineStr">
        <is>
          <t>DIRECT</t>
        </is>
      </c>
      <c r="I101" s="184" t="n">
        <v>28.9</v>
      </c>
      <c r="J101" s="30" t="inlineStr">
        <is>
          <t>CT3</t>
        </is>
      </c>
      <c r="K101" s="30" t="n">
        <v>395</v>
      </c>
      <c r="L101" s="44">
        <f>I101*K101</f>
        <v/>
      </c>
      <c r="M101" s="43" t="inlineStr">
        <is>
          <t>LCR 15 jours nets date de livraison</t>
        </is>
      </c>
      <c r="N101" s="30" t="n">
        <v>20480</v>
      </c>
      <c r="O101" s="58" t="inlineStr">
        <is>
          <t>DEPART</t>
        </is>
      </c>
      <c r="P101" s="58" t="inlineStr">
        <is>
          <t xml:space="preserve">TRANSPAUMANCE </t>
        </is>
      </c>
      <c r="Q101" s="30" t="n">
        <v>0</v>
      </c>
      <c r="R101" s="58" t="n">
        <v>0</v>
      </c>
      <c r="S101" s="58" t="n">
        <v>0</v>
      </c>
      <c r="T101" s="58">
        <f>R101-S101</f>
        <v/>
      </c>
      <c r="U101" s="283" t="n"/>
    </row>
    <row r="102" hidden="1" s="31">
      <c r="A102" s="111" t="n">
        <v>44963</v>
      </c>
      <c r="B102" s="58" t="inlineStr">
        <is>
          <t>01BERNARD</t>
        </is>
      </c>
      <c r="C102" s="58" t="inlineStr">
        <is>
          <t>BERNARD MEXIMIEUX</t>
        </is>
      </c>
      <c r="D102" s="30" t="inlineStr">
        <is>
          <t xml:space="preserve"> -</t>
        </is>
      </c>
      <c r="E102" s="266" t="n">
        <v>22682</v>
      </c>
      <c r="F102" s="58" t="inlineStr">
        <is>
          <t>CR 995 HL</t>
        </is>
      </c>
      <c r="G102" s="266" t="n">
        <v>220907</v>
      </c>
      <c r="H102" s="58" t="inlineStr">
        <is>
          <t>DIRECT</t>
        </is>
      </c>
      <c r="I102" s="184" t="n">
        <v>29.38</v>
      </c>
      <c r="J102" s="30" t="inlineStr">
        <is>
          <t>CT4</t>
        </is>
      </c>
      <c r="K102" s="30" t="n">
        <v>400</v>
      </c>
      <c r="L102" s="44">
        <f>I102*K102</f>
        <v/>
      </c>
      <c r="M102" s="43" t="inlineStr">
        <is>
          <t>LCR 15 jours nets date de livraison</t>
        </is>
      </c>
      <c r="N102" s="30" t="n">
        <v>20481</v>
      </c>
      <c r="O102" s="58" t="inlineStr">
        <is>
          <t>DEPART</t>
        </is>
      </c>
      <c r="P102" s="58" t="inlineStr">
        <is>
          <t>RLC TRANSPORTS</t>
        </is>
      </c>
      <c r="Q102" s="30" t="n">
        <v>0</v>
      </c>
      <c r="R102" s="58" t="n">
        <v>0</v>
      </c>
      <c r="S102" s="58" t="n">
        <v>0</v>
      </c>
      <c r="T102" s="58">
        <f>R102-S102</f>
        <v/>
      </c>
      <c r="U102" s="283" t="n"/>
    </row>
    <row r="103" hidden="1" customFormat="1" s="76">
      <c r="A103" s="312" t="n">
        <v>44964</v>
      </c>
      <c r="B103" s="22" t="inlineStr">
        <is>
          <t>56INVIVO</t>
        </is>
      </c>
      <c r="C103" s="22" t="inlineStr">
        <is>
          <t>SEGUY</t>
        </is>
      </c>
      <c r="D103" s="147" t="n">
        <v>61385</v>
      </c>
      <c r="E103" s="147" t="n">
        <v>22683</v>
      </c>
      <c r="F103" s="22" t="inlineStr">
        <is>
          <t>GC 822 KB</t>
        </is>
      </c>
      <c r="G103" s="147" t="n">
        <v>231569</v>
      </c>
      <c r="H103" s="22" t="inlineStr">
        <is>
          <t>COURTAGRAIN</t>
        </is>
      </c>
      <c r="I103" s="279" t="n">
        <v>29.68</v>
      </c>
      <c r="J103" s="147" t="inlineStr">
        <is>
          <t>CT3</t>
        </is>
      </c>
      <c r="K103" s="147" t="n">
        <v>390</v>
      </c>
      <c r="L103" s="44">
        <f>I103*K103</f>
        <v/>
      </c>
      <c r="M103" s="43" t="inlineStr">
        <is>
          <t>VIREMENT 15 JOURS</t>
        </is>
      </c>
      <c r="N103" s="147" t="n">
        <v>20485</v>
      </c>
      <c r="O103" s="22" t="inlineStr">
        <is>
          <t>DEPART</t>
        </is>
      </c>
      <c r="P103" s="22" t="inlineStr">
        <is>
          <t>GENEST ANTHONY</t>
        </is>
      </c>
      <c r="Q103" s="147" t="n">
        <v>0</v>
      </c>
      <c r="R103" s="22" t="n">
        <v>0</v>
      </c>
      <c r="S103" s="22" t="n">
        <v>0</v>
      </c>
      <c r="T103" s="22">
        <f>R103-S103</f>
        <v/>
      </c>
      <c r="U103" s="284" t="n"/>
    </row>
    <row r="104" hidden="1" s="31">
      <c r="A104" s="111" t="n">
        <v>44965</v>
      </c>
      <c r="B104" s="58" t="inlineStr">
        <is>
          <t>01LARCON</t>
        </is>
      </c>
      <c r="C104" s="58" t="inlineStr">
        <is>
          <t>LARCON</t>
        </is>
      </c>
      <c r="D104" s="30" t="inlineStr">
        <is>
          <t xml:space="preserve"> -</t>
        </is>
      </c>
      <c r="E104" s="30" t="n">
        <v>22693</v>
      </c>
      <c r="F104" s="58" t="inlineStr">
        <is>
          <t>LARCON</t>
        </is>
      </c>
      <c r="G104" s="30" t="n">
        <v>211217</v>
      </c>
      <c r="H104" s="58" t="inlineStr">
        <is>
          <t>DIRECT</t>
        </is>
      </c>
      <c r="I104" s="184" t="n">
        <v>4.96</v>
      </c>
      <c r="J104" s="30" t="inlineStr">
        <is>
          <t>CT2</t>
        </is>
      </c>
      <c r="K104" s="30" t="n">
        <v>310</v>
      </c>
      <c r="L104" s="44">
        <f>I104*K104</f>
        <v/>
      </c>
      <c r="M104" s="43" t="inlineStr">
        <is>
          <t>LCR 15 jours nets date de livraison</t>
        </is>
      </c>
      <c r="N104" s="30" t="n">
        <v>20487</v>
      </c>
      <c r="O104" s="58" t="inlineStr">
        <is>
          <t>DEPART</t>
        </is>
      </c>
      <c r="P104" s="58" t="inlineStr">
        <is>
          <t>LARCON</t>
        </is>
      </c>
      <c r="Q104" s="30" t="n">
        <v>0</v>
      </c>
      <c r="R104" s="58" t="n">
        <v>0</v>
      </c>
      <c r="S104" s="58" t="n">
        <v>0</v>
      </c>
      <c r="T104" s="58">
        <f>R104-S104</f>
        <v/>
      </c>
      <c r="U104" s="283" t="n"/>
    </row>
    <row r="105" hidden="1" s="31">
      <c r="A105" s="111" t="n">
        <v>44965</v>
      </c>
      <c r="B105" s="58" t="inlineStr">
        <is>
          <t>01LARCON</t>
        </is>
      </c>
      <c r="C105" s="58" t="inlineStr">
        <is>
          <t>LARCON</t>
        </is>
      </c>
      <c r="D105" s="30" t="inlineStr">
        <is>
          <t xml:space="preserve"> -</t>
        </is>
      </c>
      <c r="E105" s="30" t="n">
        <v>22693</v>
      </c>
      <c r="F105" s="58" t="inlineStr">
        <is>
          <t>LARCON</t>
        </is>
      </c>
      <c r="G105" s="30" t="n">
        <v>211217</v>
      </c>
      <c r="H105" s="58" t="inlineStr">
        <is>
          <t>DIRECT</t>
        </is>
      </c>
      <c r="I105" s="184" t="n">
        <v>23.38</v>
      </c>
      <c r="J105" s="30" t="inlineStr">
        <is>
          <t>CT3</t>
        </is>
      </c>
      <c r="K105" s="30" t="n">
        <v>310</v>
      </c>
      <c r="L105" s="44">
        <f>I105*K105</f>
        <v/>
      </c>
      <c r="M105" s="43" t="inlineStr">
        <is>
          <t>LCR 15 jours nets date de livraison</t>
        </is>
      </c>
      <c r="N105" s="30" t="n">
        <v>20487</v>
      </c>
      <c r="O105" s="58" t="inlineStr">
        <is>
          <t>DEPART</t>
        </is>
      </c>
      <c r="P105" s="58" t="inlineStr">
        <is>
          <t>LARCON</t>
        </is>
      </c>
      <c r="Q105" s="30" t="n">
        <v>0</v>
      </c>
      <c r="R105" s="58" t="n">
        <v>0</v>
      </c>
      <c r="S105" s="58" t="n">
        <v>0</v>
      </c>
      <c r="T105" s="58">
        <f>R105-S105</f>
        <v/>
      </c>
      <c r="U105" s="283" t="n"/>
    </row>
    <row r="106" hidden="1" s="31">
      <c r="A106" s="111" t="n">
        <v>44965</v>
      </c>
      <c r="B106" s="58" t="inlineStr">
        <is>
          <t xml:space="preserve">63SANDERS </t>
        </is>
      </c>
      <c r="C106" s="58" t="inlineStr">
        <is>
          <t>AIGUEPERSE</t>
        </is>
      </c>
      <c r="D106" s="30" t="n">
        <v>401225.006</v>
      </c>
      <c r="E106" s="30" t="n">
        <v>22698</v>
      </c>
      <c r="F106" s="58" t="inlineStr">
        <is>
          <t>FC 171 TW</t>
        </is>
      </c>
      <c r="G106" s="30" t="n">
        <v>236073</v>
      </c>
      <c r="H106" s="58" t="inlineStr">
        <is>
          <t>FA</t>
        </is>
      </c>
      <c r="I106" s="184" t="n">
        <v>30.42</v>
      </c>
      <c r="J106" s="30" t="inlineStr">
        <is>
          <t>CT3</t>
        </is>
      </c>
      <c r="K106" s="30" t="n">
        <v>415</v>
      </c>
      <c r="L106" s="44">
        <f>I106*K106</f>
        <v/>
      </c>
      <c r="M106" s="43" t="inlineStr">
        <is>
          <t>LCR 15 jours nets date de livraison</t>
        </is>
      </c>
      <c r="N106" s="30" t="n">
        <v>20492</v>
      </c>
      <c r="O106" s="58" t="inlineStr">
        <is>
          <t xml:space="preserve">DEPART </t>
        </is>
      </c>
      <c r="P106" s="58" t="inlineStr">
        <is>
          <t>TCG</t>
        </is>
      </c>
      <c r="Q106" s="30" t="n">
        <v>0</v>
      </c>
      <c r="R106" s="58" t="n">
        <v>0</v>
      </c>
      <c r="S106" s="58" t="n">
        <v>0</v>
      </c>
      <c r="T106" s="58">
        <f>R106-S106</f>
        <v/>
      </c>
      <c r="U106" s="283" t="n"/>
    </row>
    <row r="107" hidden="1" customFormat="1" s="76">
      <c r="A107" s="312" t="n">
        <v>44965</v>
      </c>
      <c r="B107" s="22" t="inlineStr">
        <is>
          <t>56INVIVO</t>
        </is>
      </c>
      <c r="C107" s="22" t="inlineStr">
        <is>
          <t>DNA</t>
        </is>
      </c>
      <c r="D107" s="147" t="n">
        <v>60596</v>
      </c>
      <c r="E107" s="147" t="n">
        <v>22701</v>
      </c>
      <c r="F107" s="22" t="inlineStr">
        <is>
          <t>FH 097 NC</t>
        </is>
      </c>
      <c r="G107" s="147" t="n">
        <v>224372</v>
      </c>
      <c r="H107" s="22" t="inlineStr">
        <is>
          <t>COURTAGRAIN</t>
        </is>
      </c>
      <c r="I107" s="279" t="n">
        <v>27.8</v>
      </c>
      <c r="J107" s="147" t="inlineStr">
        <is>
          <t>CT4</t>
        </is>
      </c>
      <c r="K107" s="147" t="n">
        <v>395</v>
      </c>
      <c r="L107" s="44">
        <f>I107*K107</f>
        <v/>
      </c>
      <c r="M107" s="43" t="inlineStr">
        <is>
          <t>VIREMENT 15 JOURS</t>
        </is>
      </c>
      <c r="N107" s="147" t="n">
        <v>20493</v>
      </c>
      <c r="O107" s="22" t="inlineStr">
        <is>
          <t>DEPART</t>
        </is>
      </c>
      <c r="P107" s="22" t="inlineStr">
        <is>
          <t>CHAUVOT BRUNO</t>
        </is>
      </c>
      <c r="Q107" s="147" t="n">
        <v>0</v>
      </c>
      <c r="R107" s="22" t="n">
        <v>0</v>
      </c>
      <c r="S107" s="22" t="n">
        <v>0</v>
      </c>
      <c r="T107" s="22">
        <f>R107-S107</f>
        <v/>
      </c>
      <c r="U107" s="284" t="n"/>
    </row>
    <row r="108" hidden="1" s="31">
      <c r="A108" s="111" t="n">
        <v>44966</v>
      </c>
      <c r="B108" s="58" t="inlineStr">
        <is>
          <t>26UCAB</t>
        </is>
      </c>
      <c r="C108" s="58" t="inlineStr">
        <is>
          <t>UCAB</t>
        </is>
      </c>
      <c r="D108" s="30" t="n"/>
      <c r="E108" s="30" t="n">
        <v>22703</v>
      </c>
      <c r="F108" s="58" t="inlineStr">
        <is>
          <t>GA 202 WK</t>
        </is>
      </c>
      <c r="G108" s="30" t="n">
        <v>234066</v>
      </c>
      <c r="H108" s="58" t="inlineStr">
        <is>
          <t>FA</t>
        </is>
      </c>
      <c r="I108" s="184" t="n">
        <v>30.02</v>
      </c>
      <c r="J108" s="30" t="inlineStr">
        <is>
          <t>CT4</t>
        </is>
      </c>
      <c r="K108" s="30" t="n">
        <v>410</v>
      </c>
      <c r="L108" s="44">
        <f>I108*K108</f>
        <v/>
      </c>
      <c r="M108" s="43" t="inlineStr">
        <is>
          <t>LCR 15 jours net</t>
        </is>
      </c>
      <c r="N108" s="30" t="n">
        <v>20496</v>
      </c>
      <c r="O108" s="58" t="inlineStr">
        <is>
          <t>DEPART</t>
        </is>
      </c>
      <c r="P108" s="58" t="inlineStr">
        <is>
          <t>DROMOISE</t>
        </is>
      </c>
      <c r="Q108" s="30" t="n">
        <v>0</v>
      </c>
      <c r="R108" s="58" t="n">
        <v>0</v>
      </c>
      <c r="S108" s="58" t="n">
        <v>0</v>
      </c>
      <c r="T108" s="58">
        <f>R108-S108</f>
        <v/>
      </c>
      <c r="U108" s="283" t="n"/>
    </row>
    <row r="109" hidden="1" s="31">
      <c r="A109" s="111" t="n">
        <v>44966</v>
      </c>
      <c r="B109" s="58" t="inlineStr">
        <is>
          <t>42EURENA</t>
        </is>
      </c>
      <c r="C109" s="58" t="inlineStr">
        <is>
          <t>ATRIAL FEURS</t>
        </is>
      </c>
      <c r="D109" s="30" t="inlineStr">
        <is>
          <t xml:space="preserve"> -</t>
        </is>
      </c>
      <c r="E109" s="30" t="n">
        <v>22705</v>
      </c>
      <c r="F109" s="58" t="inlineStr">
        <is>
          <t>BQ 272 PV</t>
        </is>
      </c>
      <c r="G109" s="30" t="n">
        <v>261871</v>
      </c>
      <c r="H109" s="58" t="inlineStr">
        <is>
          <t>FA</t>
        </is>
      </c>
      <c r="I109" s="184" t="n">
        <v>27.7</v>
      </c>
      <c r="J109" s="30" t="inlineStr">
        <is>
          <t>CT4</t>
        </is>
      </c>
      <c r="K109" s="30" t="n">
        <v>430</v>
      </c>
      <c r="L109" s="44">
        <f>I109*K109</f>
        <v/>
      </c>
      <c r="M109" s="43" t="inlineStr">
        <is>
          <t>LCR 15 jours net</t>
        </is>
      </c>
      <c r="N109" s="30" t="n">
        <v>20497</v>
      </c>
      <c r="O109" s="58" t="inlineStr">
        <is>
          <t>DEPART</t>
        </is>
      </c>
      <c r="P109" s="58" t="inlineStr">
        <is>
          <t>BRULAS</t>
        </is>
      </c>
      <c r="Q109" s="30" t="n">
        <v>0</v>
      </c>
      <c r="R109" s="58" t="n">
        <v>0</v>
      </c>
      <c r="S109" s="58" t="n">
        <v>0</v>
      </c>
      <c r="T109" s="58">
        <f>R109-S109</f>
        <v/>
      </c>
      <c r="U109" s="283" t="n"/>
    </row>
    <row r="110" hidden="1" s="31">
      <c r="A110" s="111" t="n">
        <v>44966</v>
      </c>
      <c r="B110" s="58" t="inlineStr">
        <is>
          <t>38GAIC</t>
        </is>
      </c>
      <c r="C110" s="58" t="inlineStr">
        <is>
          <t>CHOLAT</t>
        </is>
      </c>
      <c r="D110" s="30" t="n"/>
      <c r="E110" s="30" t="n">
        <v>22709</v>
      </c>
      <c r="F110" s="58" t="inlineStr">
        <is>
          <t>GB 780 CW</t>
        </is>
      </c>
      <c r="G110" s="30" t="n">
        <v>232407</v>
      </c>
      <c r="H110" s="58" t="inlineStr">
        <is>
          <t>COURTAGRAIN</t>
        </is>
      </c>
      <c r="I110" s="184" t="n">
        <v>28.4</v>
      </c>
      <c r="J110" s="30" t="inlineStr">
        <is>
          <t>CT3</t>
        </is>
      </c>
      <c r="K110" s="30" t="n">
        <v>430</v>
      </c>
      <c r="L110" s="44">
        <f>I110*K110</f>
        <v/>
      </c>
      <c r="M110" s="43" t="inlineStr">
        <is>
          <t>LCR 15 jours net</t>
        </is>
      </c>
      <c r="N110" s="30" t="n">
        <v>20499</v>
      </c>
      <c r="O110" s="58" t="inlineStr">
        <is>
          <t>DEPART</t>
        </is>
      </c>
      <c r="P110" s="58" t="inlineStr">
        <is>
          <t>VBL</t>
        </is>
      </c>
      <c r="Q110" s="30" t="n">
        <v>0</v>
      </c>
      <c r="R110" s="58" t="n">
        <v>0</v>
      </c>
      <c r="S110" s="58" t="n">
        <v>0</v>
      </c>
      <c r="T110" s="58">
        <f>R110-S110</f>
        <v/>
      </c>
      <c r="U110" s="283" t="n"/>
    </row>
    <row r="111" hidden="1" s="31">
      <c r="A111" s="111" t="n">
        <v>44967</v>
      </c>
      <c r="B111" s="58" t="inlineStr">
        <is>
          <t xml:space="preserve">63SANDERS </t>
        </is>
      </c>
      <c r="C111" s="58" t="inlineStr">
        <is>
          <t>AIGUEPERSE</t>
        </is>
      </c>
      <c r="D111" s="30" t="n">
        <v>401659.001</v>
      </c>
      <c r="E111" s="30" t="n">
        <v>22711</v>
      </c>
      <c r="F111" s="58" t="inlineStr">
        <is>
          <t>CT 512 NF</t>
        </is>
      </c>
      <c r="G111" s="30" t="n">
        <v>236471</v>
      </c>
      <c r="H111" s="58" t="inlineStr">
        <is>
          <t>FA</t>
        </is>
      </c>
      <c r="I111" s="184" t="n">
        <v>29.98</v>
      </c>
      <c r="J111" s="30" t="inlineStr">
        <is>
          <t>CT4</t>
        </is>
      </c>
      <c r="K111" s="30" t="n">
        <v>420</v>
      </c>
      <c r="L111" s="44">
        <f>I111*K111</f>
        <v/>
      </c>
      <c r="M111" s="43" t="inlineStr">
        <is>
          <t>LCR 15 jours nets date de livraison</t>
        </is>
      </c>
      <c r="N111" s="30" t="n">
        <v>20500</v>
      </c>
      <c r="O111" s="58" t="inlineStr">
        <is>
          <t>DEPART</t>
        </is>
      </c>
      <c r="P111" s="58" t="inlineStr">
        <is>
          <t>TPS YZEURIENS</t>
        </is>
      </c>
      <c r="Q111" s="30" t="n">
        <v>0</v>
      </c>
      <c r="R111" s="58" t="n">
        <v>0</v>
      </c>
      <c r="S111" s="58" t="n">
        <v>0</v>
      </c>
      <c r="T111" s="58">
        <f>R111-S111</f>
        <v/>
      </c>
      <c r="U111" s="283" t="n"/>
    </row>
    <row r="112" hidden="1" s="31">
      <c r="A112" s="111" t="n">
        <v>44967</v>
      </c>
      <c r="B112" s="58" t="inlineStr">
        <is>
          <t xml:space="preserve">63SANDERS </t>
        </is>
      </c>
      <c r="C112" s="58" t="inlineStr">
        <is>
          <t>AIGUEPERSE</t>
        </is>
      </c>
      <c r="D112" s="30" t="n">
        <v>401659.002</v>
      </c>
      <c r="E112" s="30" t="n">
        <v>22715</v>
      </c>
      <c r="F112" s="58" t="inlineStr">
        <is>
          <t>ER 960 KG</t>
        </is>
      </c>
      <c r="G112" s="30" t="n">
        <v>236471</v>
      </c>
      <c r="H112" s="58" t="inlineStr">
        <is>
          <t>FA</t>
        </is>
      </c>
      <c r="I112" s="184" t="n">
        <v>30.2</v>
      </c>
      <c r="J112" s="30" t="inlineStr">
        <is>
          <t>CT4</t>
        </is>
      </c>
      <c r="K112" s="30" t="n">
        <v>420</v>
      </c>
      <c r="L112" s="44">
        <f>I112*K112</f>
        <v/>
      </c>
      <c r="M112" s="43" t="inlineStr">
        <is>
          <t>LCR 15 jours nets date de livraison</t>
        </is>
      </c>
      <c r="N112" s="30" t="n">
        <v>20500</v>
      </c>
      <c r="O112" s="58" t="inlineStr">
        <is>
          <t>DEPART</t>
        </is>
      </c>
      <c r="P112" s="58" t="inlineStr">
        <is>
          <t>TCG</t>
        </is>
      </c>
      <c r="Q112" s="30" t="n">
        <v>0</v>
      </c>
      <c r="R112" s="58" t="n">
        <v>0</v>
      </c>
      <c r="S112" s="58" t="n">
        <v>0</v>
      </c>
      <c r="T112" s="58">
        <f>R112-S112</f>
        <v/>
      </c>
      <c r="U112" s="283" t="n"/>
    </row>
    <row r="113" hidden="1" s="31">
      <c r="A113" s="111" t="n">
        <v>44970</v>
      </c>
      <c r="B113" s="58" t="inlineStr">
        <is>
          <t>63CHOUVY</t>
        </is>
      </c>
      <c r="C113" s="58" t="inlineStr">
        <is>
          <t xml:space="preserve">CHOUVY </t>
        </is>
      </c>
      <c r="D113" s="30" t="inlineStr">
        <is>
          <t xml:space="preserve"> -</t>
        </is>
      </c>
      <c r="E113" s="30" t="n">
        <v>22680</v>
      </c>
      <c r="F113" s="58" t="inlineStr">
        <is>
          <t>BE 287 JA</t>
        </is>
      </c>
      <c r="G113" s="30" t="n">
        <v>221207</v>
      </c>
      <c r="H113" s="58" t="inlineStr">
        <is>
          <t>DIRECT</t>
        </is>
      </c>
      <c r="I113" s="184" t="n">
        <v>28.5</v>
      </c>
      <c r="J113" s="30" t="inlineStr">
        <is>
          <t>CT4</t>
        </is>
      </c>
      <c r="K113" s="30" t="n">
        <v>395</v>
      </c>
      <c r="L113" s="44">
        <f>I113*K113</f>
        <v/>
      </c>
      <c r="M113" s="43" t="inlineStr">
        <is>
          <t>LCR 15 jours nets date de livraison</t>
        </is>
      </c>
      <c r="N113" s="30" t="n">
        <v>20511</v>
      </c>
      <c r="O113" s="58" t="inlineStr">
        <is>
          <t>DEPART</t>
        </is>
      </c>
      <c r="P113" s="58" t="inlineStr">
        <is>
          <t xml:space="preserve">TRANSPAUMANCE </t>
        </is>
      </c>
      <c r="Q113" s="30" t="n">
        <v>0</v>
      </c>
      <c r="R113" s="58" t="n">
        <v>0</v>
      </c>
      <c r="S113" s="58" t="n">
        <v>0</v>
      </c>
      <c r="T113" s="58">
        <f>R113-S113</f>
        <v/>
      </c>
      <c r="U113" s="283" t="n"/>
    </row>
    <row r="114" hidden="1" s="31">
      <c r="A114" s="111" t="n">
        <v>44970</v>
      </c>
      <c r="B114" s="58" t="inlineStr">
        <is>
          <t>38MARGARON</t>
        </is>
      </c>
      <c r="C114" s="58" t="inlineStr">
        <is>
          <t>26ROYANNEZ</t>
        </is>
      </c>
      <c r="D114" s="30" t="n">
        <v>210367</v>
      </c>
      <c r="E114" s="30" t="n">
        <v>22721</v>
      </c>
      <c r="F114" s="58" t="inlineStr">
        <is>
          <t>AGRI</t>
        </is>
      </c>
      <c r="G114" s="30" t="n">
        <v>210367</v>
      </c>
      <c r="H114" s="58" t="inlineStr">
        <is>
          <t>HUILERIE</t>
        </is>
      </c>
      <c r="I114" s="184" t="n">
        <v>10.8</v>
      </c>
      <c r="J114" s="30" t="inlineStr">
        <is>
          <t>CT4</t>
        </is>
      </c>
      <c r="K114" s="30" t="n">
        <v>420</v>
      </c>
      <c r="L114" s="44">
        <f>I114*K114</f>
        <v/>
      </c>
      <c r="M114" s="43" t="inlineStr">
        <is>
          <t>VIREMENT 15 jours</t>
        </is>
      </c>
      <c r="N114" s="30" t="n">
        <v>20504</v>
      </c>
      <c r="O114" s="58" t="inlineStr">
        <is>
          <t>DEPART</t>
        </is>
      </c>
      <c r="P114" s="58" t="inlineStr">
        <is>
          <t>AAZ</t>
        </is>
      </c>
      <c r="Q114" s="30" t="n">
        <v>0</v>
      </c>
      <c r="R114" s="58" t="n">
        <v>0</v>
      </c>
      <c r="S114" s="58" t="n">
        <v>0</v>
      </c>
      <c r="T114" s="58">
        <f>R114-S114</f>
        <v/>
      </c>
      <c r="U114" s="283" t="n"/>
    </row>
    <row r="115" hidden="1" s="31">
      <c r="A115" s="111" t="n">
        <v>44970</v>
      </c>
      <c r="B115" s="58" t="inlineStr">
        <is>
          <t>15JAMBON</t>
        </is>
      </c>
      <c r="C115" s="58" t="inlineStr">
        <is>
          <t>JAMBON MURAT</t>
        </is>
      </c>
      <c r="D115" s="30" t="inlineStr">
        <is>
          <t xml:space="preserve"> - </t>
        </is>
      </c>
      <c r="E115" s="30" t="n">
        <v>22723</v>
      </c>
      <c r="F115" s="58" t="inlineStr">
        <is>
          <t>EL 104 NC</t>
        </is>
      </c>
      <c r="G115" s="30" t="n">
        <v>222526</v>
      </c>
      <c r="H115" s="58" t="inlineStr">
        <is>
          <t>COURTAGRAIN</t>
        </is>
      </c>
      <c r="I115" s="184" t="n">
        <v>28.54</v>
      </c>
      <c r="J115" s="30" t="inlineStr">
        <is>
          <t>CT3</t>
        </is>
      </c>
      <c r="K115" s="30" t="n">
        <v>422</v>
      </c>
      <c r="L115" s="44">
        <f>I115*K115</f>
        <v/>
      </c>
      <c r="M115" s="43" t="inlineStr">
        <is>
          <t>VIREMENT 15 JOURS</t>
        </is>
      </c>
      <c r="N115" s="30" t="n">
        <v>20507</v>
      </c>
      <c r="O115" s="58" t="inlineStr">
        <is>
          <t>DEPART</t>
        </is>
      </c>
      <c r="P115" s="58" t="inlineStr">
        <is>
          <t>PASCAL BILHEUX</t>
        </is>
      </c>
      <c r="Q115" s="30" t="n">
        <v>0</v>
      </c>
      <c r="R115" s="58" t="n">
        <v>0</v>
      </c>
      <c r="S115" s="58" t="n">
        <v>0</v>
      </c>
      <c r="T115" s="58">
        <f>R115-S115</f>
        <v/>
      </c>
      <c r="U115" s="283" t="n"/>
    </row>
    <row r="116" hidden="1" s="31">
      <c r="A116" s="111" t="n">
        <v>44970</v>
      </c>
      <c r="B116" s="58" t="inlineStr">
        <is>
          <t xml:space="preserve">99AGRI-FARM </t>
        </is>
      </c>
      <c r="C116" s="58" t="inlineStr">
        <is>
          <t>AGRIFARM VIGONE</t>
        </is>
      </c>
      <c r="D116" s="30" t="inlineStr">
        <is>
          <t xml:space="preserve"> -</t>
        </is>
      </c>
      <c r="E116" s="30" t="n">
        <v>22727</v>
      </c>
      <c r="F116" s="58" t="inlineStr">
        <is>
          <t>GE 479 QJ</t>
        </is>
      </c>
      <c r="G116" s="30" t="n">
        <v>220929</v>
      </c>
      <c r="H116" s="58" t="inlineStr">
        <is>
          <t>FA</t>
        </is>
      </c>
      <c r="I116" s="184" t="n">
        <v>26.52</v>
      </c>
      <c r="J116" s="30" t="inlineStr">
        <is>
          <t>CT4</t>
        </is>
      </c>
      <c r="K116" s="30" t="n">
        <v>445</v>
      </c>
      <c r="L116" s="44">
        <f>I116*K116</f>
        <v/>
      </c>
      <c r="M116" s="43" t="inlineStr">
        <is>
          <t>LCR 15 jours nets date de livraison</t>
        </is>
      </c>
      <c r="N116" s="30" t="n">
        <v>20508</v>
      </c>
      <c r="O116" s="58" t="inlineStr">
        <is>
          <t>RENDU</t>
        </is>
      </c>
      <c r="P116" s="58" t="inlineStr">
        <is>
          <t>RHIN RHONE LOGISTIQUE</t>
        </is>
      </c>
      <c r="Q116" s="184" t="n">
        <v>40</v>
      </c>
      <c r="R116" s="206">
        <f>Q116*I116</f>
        <v/>
      </c>
      <c r="S116" s="206" t="n">
        <v>1060.8</v>
      </c>
      <c r="T116" s="206">
        <f>R116-S116</f>
        <v/>
      </c>
      <c r="U116" s="283" t="inlineStr">
        <is>
          <t>2302048 - 20.02.2023</t>
        </is>
      </c>
    </row>
    <row r="117" hidden="1" s="31">
      <c r="A117" s="111" t="n">
        <v>44970</v>
      </c>
      <c r="B117" s="58" t="inlineStr">
        <is>
          <t>15JAMBON</t>
        </is>
      </c>
      <c r="C117" s="58" t="inlineStr">
        <is>
          <t>JAMBON MURAT</t>
        </is>
      </c>
      <c r="D117" s="30" t="inlineStr">
        <is>
          <t xml:space="preserve"> - </t>
        </is>
      </c>
      <c r="E117" s="30" t="n">
        <v>22728</v>
      </c>
      <c r="F117" s="58" t="inlineStr">
        <is>
          <t>EH 685 QE</t>
        </is>
      </c>
      <c r="G117" s="30" t="n">
        <v>222526</v>
      </c>
      <c r="H117" s="58" t="inlineStr">
        <is>
          <t>COURTAGRAIN</t>
        </is>
      </c>
      <c r="I117" s="184" t="n">
        <v>28.28</v>
      </c>
      <c r="J117" s="30" t="inlineStr">
        <is>
          <t>CT3</t>
        </is>
      </c>
      <c r="K117" s="30" t="n">
        <v>422</v>
      </c>
      <c r="L117" s="44">
        <f>I117*K117</f>
        <v/>
      </c>
      <c r="M117" s="43" t="inlineStr">
        <is>
          <t>VIREMENT 15 JOURS</t>
        </is>
      </c>
      <c r="N117" s="30" t="n">
        <v>20507</v>
      </c>
      <c r="O117" s="58" t="inlineStr">
        <is>
          <t>DEPART</t>
        </is>
      </c>
      <c r="P117" s="58" t="inlineStr">
        <is>
          <t>TRAS</t>
        </is>
      </c>
      <c r="Q117" s="30" t="n">
        <v>0</v>
      </c>
      <c r="R117" s="58" t="n">
        <v>0</v>
      </c>
      <c r="S117" s="58" t="n">
        <v>0</v>
      </c>
      <c r="T117" s="58">
        <f>R117-S117</f>
        <v/>
      </c>
      <c r="U117" s="283" t="n"/>
    </row>
    <row r="118" hidden="1" s="31">
      <c r="A118" s="111" t="n">
        <v>44970</v>
      </c>
      <c r="B118" s="58" t="inlineStr">
        <is>
          <t>71TEOL</t>
        </is>
      </c>
      <c r="C118" s="58" t="inlineStr">
        <is>
          <t>CHAROLLES ALIMENT AVEAL</t>
        </is>
      </c>
      <c r="D118" s="30" t="n"/>
      <c r="E118" s="30" t="n">
        <v>22731</v>
      </c>
      <c r="F118" s="58" t="inlineStr">
        <is>
          <t>FS 487 SN</t>
        </is>
      </c>
      <c r="G118" s="30" t="n">
        <v>231495</v>
      </c>
      <c r="H118" s="58" t="inlineStr">
        <is>
          <t>COURTAGRAIN</t>
        </is>
      </c>
      <c r="I118" s="184" t="n">
        <v>29.18</v>
      </c>
      <c r="J118" s="30" t="inlineStr">
        <is>
          <t>CT3</t>
        </is>
      </c>
      <c r="K118" s="30" t="n">
        <v>415</v>
      </c>
      <c r="L118" s="44">
        <f>I118*K118</f>
        <v/>
      </c>
      <c r="M118" s="43" t="inlineStr">
        <is>
          <t>VIREMENT 15 JOURS</t>
        </is>
      </c>
      <c r="N118" s="30" t="n">
        <v>20510</v>
      </c>
      <c r="O118" s="58" t="inlineStr">
        <is>
          <t>DEPART</t>
        </is>
      </c>
      <c r="P118" s="58" t="inlineStr">
        <is>
          <t>CERETRANS</t>
        </is>
      </c>
      <c r="Q118" s="30" t="n">
        <v>0</v>
      </c>
      <c r="R118" s="58" t="n">
        <v>0</v>
      </c>
      <c r="S118" s="58" t="n">
        <v>0</v>
      </c>
      <c r="T118" s="58">
        <f>R118-S118</f>
        <v/>
      </c>
      <c r="U118" s="283" t="n"/>
    </row>
    <row r="119" hidden="1" s="31">
      <c r="A119" s="111" t="n">
        <v>44971</v>
      </c>
      <c r="B119" s="58" t="inlineStr">
        <is>
          <t>AXEREAL/03THIVAT</t>
        </is>
      </c>
      <c r="C119" s="58" t="inlineStr">
        <is>
          <t>POULIGNY</t>
        </is>
      </c>
      <c r="D119" s="30" t="n">
        <v>629004</v>
      </c>
      <c r="E119" s="30" t="n">
        <v>22735</v>
      </c>
      <c r="F119" s="58" t="inlineStr">
        <is>
          <t>FT 572 YC</t>
        </is>
      </c>
      <c r="G119" s="30" t="n">
        <v>236476</v>
      </c>
      <c r="H119" s="58" t="inlineStr">
        <is>
          <t>FA</t>
        </is>
      </c>
      <c r="I119" s="184" t="n">
        <v>29.32</v>
      </c>
      <c r="J119" s="30" t="inlineStr">
        <is>
          <t>CT4</t>
        </is>
      </c>
      <c r="K119" s="30" t="n">
        <v>420</v>
      </c>
      <c r="L119" s="44">
        <f>I119*K119</f>
        <v/>
      </c>
      <c r="M119" s="43" t="inlineStr">
        <is>
          <t>LCR 15 jours nets date de livraison</t>
        </is>
      </c>
      <c r="N119" s="30" t="n">
        <v>20515</v>
      </c>
      <c r="O119" s="58" t="inlineStr">
        <is>
          <t>DEPART</t>
        </is>
      </c>
      <c r="P119" s="58" t="inlineStr">
        <is>
          <t>SBCT/MICHEL FRAGNER</t>
        </is>
      </c>
      <c r="Q119" s="30" t="n">
        <v>0</v>
      </c>
      <c r="R119" s="58" t="n">
        <v>0</v>
      </c>
      <c r="S119" s="58" t="n">
        <v>0</v>
      </c>
      <c r="T119" s="58">
        <f>R119-S119</f>
        <v/>
      </c>
      <c r="U119" s="283" t="n"/>
    </row>
    <row r="120" hidden="1" s="31">
      <c r="A120" s="111" t="n">
        <v>44971</v>
      </c>
      <c r="B120" s="58" t="inlineStr">
        <is>
          <t>AXEREAL/03THIVAT</t>
        </is>
      </c>
      <c r="C120" s="58" t="inlineStr">
        <is>
          <t>FEURS</t>
        </is>
      </c>
      <c r="D120" s="30" t="n">
        <v>628407</v>
      </c>
      <c r="E120" s="30" t="n">
        <v>22736</v>
      </c>
      <c r="F120" s="58" t="inlineStr">
        <is>
          <t>ED 166 WD</t>
        </is>
      </c>
      <c r="G120" s="30" t="n">
        <v>236476</v>
      </c>
      <c r="H120" s="58" t="inlineStr">
        <is>
          <t>FA</t>
        </is>
      </c>
      <c r="I120" s="184" t="n">
        <v>29.82</v>
      </c>
      <c r="J120" s="30" t="inlineStr">
        <is>
          <t>CT4</t>
        </is>
      </c>
      <c r="K120" s="30" t="n">
        <v>420</v>
      </c>
      <c r="L120" s="44">
        <f>I120*K120</f>
        <v/>
      </c>
      <c r="M120" s="43" t="inlineStr">
        <is>
          <t>LCR 15 jours nets date de livraison</t>
        </is>
      </c>
      <c r="N120" s="30" t="n">
        <v>20516</v>
      </c>
      <c r="O120" s="58" t="inlineStr">
        <is>
          <t>DEPART</t>
        </is>
      </c>
      <c r="P120" s="58" t="inlineStr">
        <is>
          <t>BRULAS</t>
        </is>
      </c>
      <c r="Q120" s="30" t="n">
        <v>0</v>
      </c>
      <c r="R120" s="58" t="n">
        <v>0</v>
      </c>
      <c r="S120" s="58" t="n">
        <v>0</v>
      </c>
      <c r="T120" s="58">
        <f>R120-S120</f>
        <v/>
      </c>
      <c r="U120" s="283" t="n"/>
    </row>
    <row r="121" hidden="1" s="31">
      <c r="A121" s="111" t="n">
        <v>44971</v>
      </c>
      <c r="B121" s="58" t="inlineStr">
        <is>
          <t>AXEREAL/03THIVAT</t>
        </is>
      </c>
      <c r="C121" s="58" t="inlineStr">
        <is>
          <t>ST GERMAIN</t>
        </is>
      </c>
      <c r="D121" s="30" t="n">
        <v>629403</v>
      </c>
      <c r="E121" s="30" t="n">
        <v>22736</v>
      </c>
      <c r="F121" s="58" t="inlineStr">
        <is>
          <t>EM 840 YT</t>
        </is>
      </c>
      <c r="G121" s="30" t="n">
        <v>236476</v>
      </c>
      <c r="H121" s="58" t="inlineStr">
        <is>
          <t>FA</t>
        </is>
      </c>
      <c r="I121" s="184" t="n">
        <v>29.44</v>
      </c>
      <c r="J121" s="30" t="inlineStr">
        <is>
          <t>CT4</t>
        </is>
      </c>
      <c r="K121" s="30" t="n">
        <v>420</v>
      </c>
      <c r="L121" s="44">
        <f>I121*K121</f>
        <v/>
      </c>
      <c r="M121" s="43" t="inlineStr">
        <is>
          <t>LCR 15 jours nets date de livraison</t>
        </is>
      </c>
      <c r="N121" s="30" t="n">
        <v>20517</v>
      </c>
      <c r="O121" s="58" t="inlineStr">
        <is>
          <t>DEPART</t>
        </is>
      </c>
      <c r="P121" s="58" t="inlineStr">
        <is>
          <t>BRULAS</t>
        </is>
      </c>
      <c r="Q121" s="30" t="n">
        <v>0</v>
      </c>
      <c r="R121" s="58" t="n">
        <v>0</v>
      </c>
      <c r="S121" s="58" t="n">
        <v>0</v>
      </c>
      <c r="T121" s="58">
        <f>R121-S121</f>
        <v/>
      </c>
      <c r="U121" s="283" t="n"/>
    </row>
    <row r="122" hidden="1" s="31">
      <c r="A122" s="111" t="n">
        <v>44971</v>
      </c>
      <c r="B122" s="58" t="inlineStr">
        <is>
          <t>26UCAB</t>
        </is>
      </c>
      <c r="C122" s="58" t="inlineStr">
        <is>
          <t>UCAB</t>
        </is>
      </c>
      <c r="D122" s="30" t="n"/>
      <c r="E122" s="30" t="n">
        <v>22740</v>
      </c>
      <c r="F122" s="58" t="inlineStr">
        <is>
          <t>CW 253 GL</t>
        </is>
      </c>
      <c r="G122" s="30" t="n">
        <v>234066</v>
      </c>
      <c r="H122" s="58" t="inlineStr">
        <is>
          <t>FA</t>
        </is>
      </c>
      <c r="I122" s="184" t="n">
        <v>29.62</v>
      </c>
      <c r="J122" s="30" t="inlineStr">
        <is>
          <t>CT4</t>
        </is>
      </c>
      <c r="K122" s="30" t="n">
        <v>410</v>
      </c>
      <c r="L122" s="44">
        <f>I122*K122</f>
        <v/>
      </c>
      <c r="M122" s="43" t="inlineStr">
        <is>
          <t>LCR 15 jours net</t>
        </is>
      </c>
      <c r="N122" s="30" t="n">
        <v>20518</v>
      </c>
      <c r="O122" s="58" t="inlineStr">
        <is>
          <t>DEPART</t>
        </is>
      </c>
      <c r="P122" s="58" t="inlineStr">
        <is>
          <t>DROMOISE</t>
        </is>
      </c>
      <c r="Q122" s="30" t="n">
        <v>0</v>
      </c>
      <c r="R122" s="58" t="n">
        <v>0</v>
      </c>
      <c r="S122" s="58" t="n">
        <v>0</v>
      </c>
      <c r="T122" s="58">
        <f>R122-S122</f>
        <v/>
      </c>
      <c r="U122" s="283" t="n"/>
    </row>
    <row r="123" hidden="1" s="31">
      <c r="A123" s="111" t="n">
        <v>44971</v>
      </c>
      <c r="B123" s="58" t="inlineStr">
        <is>
          <t>01BERNARD</t>
        </is>
      </c>
      <c r="C123" s="58" t="inlineStr">
        <is>
          <t>BERNARD MEXIMIEUX</t>
        </is>
      </c>
      <c r="D123" s="30" t="inlineStr">
        <is>
          <t xml:space="preserve"> -</t>
        </is>
      </c>
      <c r="E123" s="266" t="n">
        <v>22744</v>
      </c>
      <c r="F123" s="58" t="inlineStr">
        <is>
          <t>FA 307 FH</t>
        </is>
      </c>
      <c r="G123" s="266" t="n">
        <v>220907</v>
      </c>
      <c r="H123" s="58" t="inlineStr">
        <is>
          <t>DIRECT</t>
        </is>
      </c>
      <c r="I123" s="184" t="n">
        <v>28.94</v>
      </c>
      <c r="J123" s="30" t="inlineStr">
        <is>
          <t>CTCT4</t>
        </is>
      </c>
      <c r="K123" s="30" t="n">
        <v>400</v>
      </c>
      <c r="L123" s="44">
        <f>I123*K123</f>
        <v/>
      </c>
      <c r="M123" s="43" t="inlineStr">
        <is>
          <t>LCR 15 jours nets date de livraison</t>
        </is>
      </c>
      <c r="N123" s="30" t="n">
        <v>20519</v>
      </c>
      <c r="O123" s="58" t="inlineStr">
        <is>
          <t>DEPART</t>
        </is>
      </c>
      <c r="P123" s="58" t="inlineStr">
        <is>
          <t>RLC TRANSPORTS</t>
        </is>
      </c>
      <c r="Q123" s="30" t="n">
        <v>0</v>
      </c>
      <c r="R123" s="58" t="n">
        <v>0</v>
      </c>
      <c r="S123" s="58" t="n">
        <v>0</v>
      </c>
      <c r="T123" s="58">
        <f>R123-S123</f>
        <v/>
      </c>
      <c r="U123" s="283" t="n"/>
    </row>
    <row r="124" hidden="1" s="31">
      <c r="A124" s="111" t="n">
        <v>44972</v>
      </c>
      <c r="B124" s="58" t="inlineStr">
        <is>
          <t xml:space="preserve">63SANDERS </t>
        </is>
      </c>
      <c r="C124" s="58" t="inlineStr">
        <is>
          <t>AIGUEPERSE</t>
        </is>
      </c>
      <c r="D124" s="30" t="n">
        <v>401659.003</v>
      </c>
      <c r="E124" s="30" t="n">
        <v>22749</v>
      </c>
      <c r="F124" s="58" t="inlineStr">
        <is>
          <t>DX 775 JA</t>
        </is>
      </c>
      <c r="G124" s="30" t="n">
        <v>236471</v>
      </c>
      <c r="H124" s="58" t="inlineStr">
        <is>
          <t>FA</t>
        </is>
      </c>
      <c r="I124" s="184" t="n">
        <v>29.12</v>
      </c>
      <c r="J124" s="30" t="inlineStr">
        <is>
          <t>CT4</t>
        </is>
      </c>
      <c r="K124" s="30" t="n">
        <v>420</v>
      </c>
      <c r="L124" s="44">
        <f>I124*K124</f>
        <v/>
      </c>
      <c r="M124" s="43" t="inlineStr">
        <is>
          <t>LCR 15 jours nets date de livraison</t>
        </is>
      </c>
      <c r="N124" s="30" t="n">
        <v>20521</v>
      </c>
      <c r="O124" s="58" t="inlineStr">
        <is>
          <t>DEPART</t>
        </is>
      </c>
      <c r="P124" s="58" t="inlineStr">
        <is>
          <t>BRULAS</t>
        </is>
      </c>
      <c r="Q124" s="30" t="n">
        <v>0</v>
      </c>
      <c r="R124" s="58" t="n">
        <v>0</v>
      </c>
      <c r="S124" s="58" t="n">
        <v>0</v>
      </c>
      <c r="T124" s="58">
        <f>R124-S124</f>
        <v/>
      </c>
      <c r="U124" s="283" t="n"/>
    </row>
    <row r="125" hidden="1" s="31">
      <c r="A125" s="111" t="n">
        <v>44972</v>
      </c>
      <c r="B125" s="58" t="inlineStr">
        <is>
          <t>01LARCON</t>
        </is>
      </c>
      <c r="C125" s="58" t="inlineStr">
        <is>
          <t>LARCON</t>
        </is>
      </c>
      <c r="D125" s="30" t="inlineStr">
        <is>
          <t xml:space="preserve"> -</t>
        </is>
      </c>
      <c r="E125" s="30" t="n">
        <v>22751</v>
      </c>
      <c r="F125" s="58" t="inlineStr">
        <is>
          <t>LARCON</t>
        </is>
      </c>
      <c r="G125" s="30" t="n">
        <v>211217</v>
      </c>
      <c r="H125" s="58" t="inlineStr">
        <is>
          <t>DIRECT</t>
        </is>
      </c>
      <c r="I125" s="184" t="n">
        <v>4.84</v>
      </c>
      <c r="J125" s="30" t="inlineStr">
        <is>
          <t>CT2</t>
        </is>
      </c>
      <c r="K125" s="30" t="n">
        <v>310</v>
      </c>
      <c r="L125" s="44">
        <f>I125*K125</f>
        <v/>
      </c>
      <c r="M125" s="43" t="inlineStr">
        <is>
          <t>LCR 15 jours nets date de livraison</t>
        </is>
      </c>
      <c r="N125" s="30" t="n">
        <v>20522</v>
      </c>
      <c r="O125" s="58" t="inlineStr">
        <is>
          <t>DEPART</t>
        </is>
      </c>
      <c r="P125" s="58" t="inlineStr">
        <is>
          <t>LARCON</t>
        </is>
      </c>
      <c r="Q125" s="30" t="n">
        <v>0</v>
      </c>
      <c r="R125" s="58" t="n">
        <v>0</v>
      </c>
      <c r="S125" s="58" t="n">
        <v>0</v>
      </c>
      <c r="T125" s="58">
        <f>R125-S125</f>
        <v/>
      </c>
      <c r="U125" s="283" t="n"/>
    </row>
    <row r="126" hidden="1" s="31">
      <c r="A126" s="111" t="n">
        <v>44972</v>
      </c>
      <c r="B126" s="58" t="inlineStr">
        <is>
          <t>01LARCON</t>
        </is>
      </c>
      <c r="C126" s="58" t="inlineStr">
        <is>
          <t>LARCON</t>
        </is>
      </c>
      <c r="D126" s="30" t="inlineStr">
        <is>
          <t xml:space="preserve"> -</t>
        </is>
      </c>
      <c r="E126" s="30" t="n">
        <v>22752</v>
      </c>
      <c r="F126" s="58" t="inlineStr">
        <is>
          <t>LARCON</t>
        </is>
      </c>
      <c r="G126" s="30" t="n">
        <v>211217</v>
      </c>
      <c r="H126" s="58" t="inlineStr">
        <is>
          <t>DIRECT</t>
        </is>
      </c>
      <c r="I126" s="184" t="n">
        <v>22.96</v>
      </c>
      <c r="J126" s="30" t="inlineStr">
        <is>
          <t>CT4</t>
        </is>
      </c>
      <c r="K126" s="30" t="n">
        <v>310</v>
      </c>
      <c r="L126" s="44">
        <f>I126*K126</f>
        <v/>
      </c>
      <c r="M126" s="43" t="inlineStr">
        <is>
          <t>LCR 15 jours nets date de livraison</t>
        </is>
      </c>
      <c r="N126" s="30" t="n">
        <v>20522</v>
      </c>
      <c r="O126" s="58" t="inlineStr">
        <is>
          <t>DEPART</t>
        </is>
      </c>
      <c r="P126" s="58" t="inlineStr">
        <is>
          <t>LARCON</t>
        </is>
      </c>
      <c r="Q126" s="30" t="n">
        <v>0</v>
      </c>
      <c r="R126" s="58" t="n">
        <v>0</v>
      </c>
      <c r="S126" s="58" t="n">
        <v>0</v>
      </c>
      <c r="T126" s="58">
        <f>R126-S126</f>
        <v/>
      </c>
      <c r="U126" s="283" t="n"/>
    </row>
    <row r="127" hidden="1" s="31">
      <c r="A127" s="111" t="n">
        <v>44972</v>
      </c>
      <c r="B127" s="58" t="inlineStr">
        <is>
          <t>38GAIC</t>
        </is>
      </c>
      <c r="C127" s="58" t="inlineStr">
        <is>
          <t>CHOLAT</t>
        </is>
      </c>
      <c r="D127" s="30" t="n"/>
      <c r="E127" s="30" t="n">
        <v>22755</v>
      </c>
      <c r="F127" s="58" t="inlineStr">
        <is>
          <t>CQ 423 RV</t>
        </is>
      </c>
      <c r="G127" s="30" t="n">
        <v>232477</v>
      </c>
      <c r="H127" s="58" t="inlineStr">
        <is>
          <t>COURTAGRAIN</t>
        </is>
      </c>
      <c r="I127" s="184" t="n">
        <v>29</v>
      </c>
      <c r="J127" s="30" t="inlineStr">
        <is>
          <t>CT4</t>
        </is>
      </c>
      <c r="K127" s="30" t="n">
        <v>430</v>
      </c>
      <c r="L127" s="44">
        <f>I127*K127</f>
        <v/>
      </c>
      <c r="M127" s="43" t="inlineStr">
        <is>
          <t>LCR 15 jours net</t>
        </is>
      </c>
      <c r="N127" s="30" t="n">
        <v>20523</v>
      </c>
      <c r="O127" s="58" t="inlineStr">
        <is>
          <t>DEPART</t>
        </is>
      </c>
      <c r="P127" s="58" t="inlineStr">
        <is>
          <t>VBL</t>
        </is>
      </c>
      <c r="Q127" s="30" t="n">
        <v>0</v>
      </c>
      <c r="R127" s="58" t="n">
        <v>0</v>
      </c>
      <c r="S127" s="58" t="n">
        <v>0</v>
      </c>
      <c r="T127" s="58">
        <f>R127-S127</f>
        <v/>
      </c>
      <c r="U127" s="283" t="n"/>
    </row>
    <row r="128" hidden="1" s="31">
      <c r="A128" s="111" t="n">
        <v>44973</v>
      </c>
      <c r="B128" s="58" t="inlineStr">
        <is>
          <t xml:space="preserve">63SANDERS </t>
        </is>
      </c>
      <c r="C128" s="58" t="inlineStr">
        <is>
          <t>AIGUEPERSE</t>
        </is>
      </c>
      <c r="D128" s="30" t="n">
        <v>401659.004</v>
      </c>
      <c r="E128" s="235" t="n">
        <v>22762</v>
      </c>
      <c r="F128" s="58" t="inlineStr">
        <is>
          <t>DX 775 GA</t>
        </is>
      </c>
      <c r="G128" s="30" t="n">
        <v>236471</v>
      </c>
      <c r="H128" s="58" t="inlineStr">
        <is>
          <t>FA</t>
        </is>
      </c>
      <c r="I128" s="238" t="n">
        <v>27.82</v>
      </c>
      <c r="J128" s="30" t="inlineStr">
        <is>
          <t>CT4</t>
        </is>
      </c>
      <c r="K128" s="30" t="n">
        <v>420</v>
      </c>
      <c r="L128" s="44">
        <f>I128*K128</f>
        <v/>
      </c>
      <c r="M128" s="43" t="inlineStr">
        <is>
          <t>LCR 15 jours nets date de livraison</t>
        </is>
      </c>
      <c r="N128" s="30" t="n">
        <v>20528</v>
      </c>
      <c r="O128" s="58" t="inlineStr">
        <is>
          <t>DEPART</t>
        </is>
      </c>
      <c r="P128" s="58" t="inlineStr">
        <is>
          <t>BRULAS</t>
        </is>
      </c>
      <c r="Q128" s="30" t="n">
        <v>0</v>
      </c>
      <c r="R128" s="58" t="n">
        <v>0</v>
      </c>
      <c r="S128" s="58" t="n">
        <v>0</v>
      </c>
      <c r="T128" s="58">
        <f>R128-S128</f>
        <v/>
      </c>
      <c r="U128" s="283" t="n"/>
    </row>
    <row r="129" hidden="1" s="31">
      <c r="A129" s="111" t="n">
        <v>44973</v>
      </c>
      <c r="B129" s="58" t="inlineStr">
        <is>
          <t>71TEOL</t>
        </is>
      </c>
      <c r="C129" s="58" t="inlineStr">
        <is>
          <t>CHAROLLES ALIMENT AVEAL</t>
        </is>
      </c>
      <c r="D129" s="30" t="n"/>
      <c r="E129" s="30" t="n">
        <v>22770</v>
      </c>
      <c r="F129" s="58" t="inlineStr">
        <is>
          <t>DV 956 PT</t>
        </is>
      </c>
      <c r="G129" s="30" t="n">
        <v>231495</v>
      </c>
      <c r="H129" s="58" t="inlineStr">
        <is>
          <t>COURTAGRAIN</t>
        </is>
      </c>
      <c r="I129" s="184" t="n">
        <v>29.54</v>
      </c>
      <c r="J129" s="30" t="inlineStr">
        <is>
          <t>CT4</t>
        </is>
      </c>
      <c r="K129" s="30" t="n">
        <v>415</v>
      </c>
      <c r="L129" s="44">
        <f>I129*K129</f>
        <v/>
      </c>
      <c r="M129" s="43" t="inlineStr">
        <is>
          <t>VIREMENT 15 JOURS</t>
        </is>
      </c>
      <c r="N129" s="30" t="n">
        <v>20529</v>
      </c>
      <c r="O129" s="58" t="inlineStr">
        <is>
          <t>DEPART</t>
        </is>
      </c>
      <c r="P129" s="58" t="inlineStr">
        <is>
          <t>CERETRANS/TSCD</t>
        </is>
      </c>
      <c r="Q129" s="30" t="n">
        <v>0</v>
      </c>
      <c r="R129" s="58" t="n">
        <v>0</v>
      </c>
      <c r="S129" s="58" t="n">
        <v>0</v>
      </c>
      <c r="T129" s="58">
        <f>R129-S129</f>
        <v/>
      </c>
      <c r="U129" s="283" t="n"/>
    </row>
    <row r="130" hidden="1" s="31">
      <c r="A130" s="111" t="n">
        <v>44973</v>
      </c>
      <c r="B130" s="58" t="inlineStr">
        <is>
          <t>02ATHIES</t>
        </is>
      </c>
      <c r="C130" s="58" t="inlineStr">
        <is>
          <t>ATHIES METHANISATION</t>
        </is>
      </c>
      <c r="D130" s="30" t="inlineStr">
        <is>
          <t>GATOCM</t>
        </is>
      </c>
      <c r="E130" s="30" t="n">
        <v>22771</v>
      </c>
      <c r="F130" s="58" t="inlineStr">
        <is>
          <t>FA 460 GX</t>
        </is>
      </c>
      <c r="G130" s="30" t="n">
        <v>230213</v>
      </c>
      <c r="H130" s="58" t="inlineStr">
        <is>
          <t>HUILERIE</t>
        </is>
      </c>
      <c r="I130" s="184" t="n">
        <v>30.86</v>
      </c>
      <c r="J130" s="30" t="inlineStr">
        <is>
          <t>CT4</t>
        </is>
      </c>
      <c r="K130" s="30" t="n">
        <v>310</v>
      </c>
      <c r="L130" s="44">
        <f>I130*K130</f>
        <v/>
      </c>
      <c r="M130" s="43" t="inlineStr">
        <is>
          <t>LCR 15 jours net</t>
        </is>
      </c>
      <c r="N130" s="30" t="n">
        <v>20532</v>
      </c>
      <c r="O130" s="58" t="inlineStr">
        <is>
          <t>DEPART</t>
        </is>
      </c>
      <c r="P130" s="58" t="inlineStr">
        <is>
          <t>PAPIN</t>
        </is>
      </c>
      <c r="Q130" s="30" t="n">
        <v>0</v>
      </c>
      <c r="R130" s="58" t="n">
        <v>0</v>
      </c>
      <c r="S130" s="58" t="n">
        <v>0</v>
      </c>
      <c r="T130" s="58">
        <f>R130-S130</f>
        <v/>
      </c>
      <c r="U130" s="283" t="n"/>
    </row>
    <row r="131" hidden="1" s="31">
      <c r="A131" s="111" t="n">
        <v>44973</v>
      </c>
      <c r="B131" s="58" t="inlineStr">
        <is>
          <t>AXEREAL/03THIVAT</t>
        </is>
      </c>
      <c r="C131" s="58" t="inlineStr">
        <is>
          <t>FEURS</t>
        </is>
      </c>
      <c r="D131" s="30" t="n">
        <v>628848</v>
      </c>
      <c r="E131" s="30" t="n">
        <v>22775</v>
      </c>
      <c r="F131" s="58" t="inlineStr">
        <is>
          <t>ER960 KG</t>
        </is>
      </c>
      <c r="G131" s="30" t="n">
        <v>236476</v>
      </c>
      <c r="H131" s="58" t="inlineStr">
        <is>
          <t>FA</t>
        </is>
      </c>
      <c r="I131" s="184" t="n">
        <v>29.76</v>
      </c>
      <c r="J131" s="30" t="inlineStr">
        <is>
          <t>CT4</t>
        </is>
      </c>
      <c r="K131" s="30" t="n">
        <v>420</v>
      </c>
      <c r="L131" s="44">
        <f>I131*K131</f>
        <v/>
      </c>
      <c r="M131" s="43" t="inlineStr">
        <is>
          <t>LCR 15 jours nets date de livraison</t>
        </is>
      </c>
      <c r="N131" s="30" t="n">
        <v>20530</v>
      </c>
      <c r="O131" s="58" t="inlineStr">
        <is>
          <t>DEPART</t>
        </is>
      </c>
      <c r="P131" s="58" t="inlineStr">
        <is>
          <t>TCG</t>
        </is>
      </c>
      <c r="Q131" s="30" t="n">
        <v>0</v>
      </c>
      <c r="R131" s="58" t="n">
        <v>0</v>
      </c>
      <c r="S131" s="58" t="n">
        <v>0</v>
      </c>
      <c r="T131" s="58">
        <f>R131-S131</f>
        <v/>
      </c>
      <c r="U131" s="283" t="n"/>
    </row>
    <row r="132" hidden="1" s="31">
      <c r="A132" s="111" t="n">
        <v>44973</v>
      </c>
      <c r="B132" s="58" t="inlineStr">
        <is>
          <t>15JAMBON</t>
        </is>
      </c>
      <c r="C132" s="58" t="inlineStr">
        <is>
          <t>JAMBON MURAT</t>
        </is>
      </c>
      <c r="D132" s="30" t="inlineStr">
        <is>
          <t xml:space="preserve"> - </t>
        </is>
      </c>
      <c r="E132" s="30" t="n">
        <v>22776</v>
      </c>
      <c r="F132" s="58" t="inlineStr">
        <is>
          <t>EY 537 GN</t>
        </is>
      </c>
      <c r="G132" s="30" t="n">
        <v>222526</v>
      </c>
      <c r="H132" s="58" t="inlineStr">
        <is>
          <t>COURTAGRAIN</t>
        </is>
      </c>
      <c r="I132" s="184" t="n">
        <v>29.44</v>
      </c>
      <c r="J132" s="30" t="inlineStr">
        <is>
          <t>CT4</t>
        </is>
      </c>
      <c r="K132" s="30" t="n">
        <v>422</v>
      </c>
      <c r="L132" s="44">
        <f>I132*K132</f>
        <v/>
      </c>
      <c r="M132" s="43" t="inlineStr">
        <is>
          <t>VIREMENT 15 JOURS</t>
        </is>
      </c>
      <c r="N132" s="30" t="n">
        <v>20533</v>
      </c>
      <c r="O132" s="58" t="inlineStr">
        <is>
          <t>DEPART</t>
        </is>
      </c>
      <c r="P132" s="58" t="inlineStr">
        <is>
          <t>AJR TRANSPORT</t>
        </is>
      </c>
      <c r="Q132" s="30" t="n">
        <v>0</v>
      </c>
      <c r="R132" s="58" t="n">
        <v>0</v>
      </c>
      <c r="S132" s="58" t="n">
        <v>0</v>
      </c>
      <c r="T132" s="58">
        <f>R132-S132</f>
        <v/>
      </c>
      <c r="U132" s="283" t="n"/>
    </row>
    <row r="133" hidden="1" s="31">
      <c r="A133" s="111" t="n">
        <v>44974</v>
      </c>
      <c r="B133" s="58" t="inlineStr">
        <is>
          <t xml:space="preserve">63SANDERS </t>
        </is>
      </c>
      <c r="C133" s="58" t="inlineStr">
        <is>
          <t>AIGUEPERSE</t>
        </is>
      </c>
      <c r="D133" s="30" t="n">
        <v>401659.005</v>
      </c>
      <c r="E133" s="30" t="n">
        <v>22780</v>
      </c>
      <c r="F133" s="58" t="inlineStr">
        <is>
          <t>ED 166 WD</t>
        </is>
      </c>
      <c r="G133" s="30" t="n">
        <v>236471</v>
      </c>
      <c r="H133" s="58" t="inlineStr">
        <is>
          <t>FA</t>
        </is>
      </c>
      <c r="I133" s="184" t="n">
        <v>30.38</v>
      </c>
      <c r="J133" s="30" t="inlineStr">
        <is>
          <t>CT4</t>
        </is>
      </c>
      <c r="K133" s="30" t="n">
        <v>420</v>
      </c>
      <c r="L133" s="44">
        <f>I133*K133</f>
        <v/>
      </c>
      <c r="M133" s="43" t="inlineStr">
        <is>
          <t>LCR 15 jours nets date de livraison</t>
        </is>
      </c>
      <c r="N133" s="30" t="n">
        <v>20534</v>
      </c>
      <c r="O133" s="58" t="inlineStr">
        <is>
          <t>DEPART</t>
        </is>
      </c>
      <c r="P133" s="58" t="inlineStr">
        <is>
          <t>BRULAS</t>
        </is>
      </c>
      <c r="Q133" s="30" t="n">
        <v>0</v>
      </c>
      <c r="R133" s="58" t="n">
        <v>0</v>
      </c>
      <c r="S133" s="58" t="n">
        <v>0</v>
      </c>
      <c r="T133" s="58">
        <f>R133-S133</f>
        <v/>
      </c>
      <c r="U133" s="283" t="n"/>
    </row>
    <row r="134" hidden="1" s="31">
      <c r="A134" s="111" t="n">
        <v>44977</v>
      </c>
      <c r="B134" s="58" t="inlineStr">
        <is>
          <t>26UCAB</t>
        </is>
      </c>
      <c r="C134" s="58" t="inlineStr">
        <is>
          <t>UCAB</t>
        </is>
      </c>
      <c r="D134" s="30" t="n"/>
      <c r="E134" s="30" t="n">
        <v>22787</v>
      </c>
      <c r="F134" s="58" t="inlineStr">
        <is>
          <t>CW 253 GL</t>
        </is>
      </c>
      <c r="G134" s="30" t="n">
        <v>234066</v>
      </c>
      <c r="H134" s="58" t="inlineStr">
        <is>
          <t>FA</t>
        </is>
      </c>
      <c r="I134" s="146" t="n">
        <v>29.62</v>
      </c>
      <c r="J134" s="30" t="inlineStr">
        <is>
          <t>CT3</t>
        </is>
      </c>
      <c r="K134" s="30" t="n">
        <v>410</v>
      </c>
      <c r="L134" s="44">
        <f>I134*K134</f>
        <v/>
      </c>
      <c r="M134" s="43" t="inlineStr">
        <is>
          <t>LCR 15 jours net</t>
        </is>
      </c>
      <c r="N134" s="30" t="n">
        <v>20536</v>
      </c>
      <c r="O134" s="58" t="inlineStr">
        <is>
          <t>DEPART</t>
        </is>
      </c>
      <c r="P134" s="58" t="inlineStr">
        <is>
          <t>DROMOISE</t>
        </is>
      </c>
      <c r="Q134" s="30" t="n">
        <v>0</v>
      </c>
      <c r="R134" s="58" t="n">
        <v>0</v>
      </c>
      <c r="S134" s="58" t="n">
        <v>0</v>
      </c>
      <c r="T134" s="58">
        <f>R134-S134</f>
        <v/>
      </c>
      <c r="U134" s="283" t="n"/>
    </row>
    <row r="135" hidden="1" s="31">
      <c r="A135" s="111" t="n">
        <v>44977</v>
      </c>
      <c r="B135" s="58" t="inlineStr">
        <is>
          <t xml:space="preserve">63SANDERS </t>
        </is>
      </c>
      <c r="C135" s="58" t="inlineStr">
        <is>
          <t>SANDERS BOUCE</t>
        </is>
      </c>
      <c r="D135" s="30" t="n">
        <v>401659.009</v>
      </c>
      <c r="E135" s="30" t="n">
        <v>22788</v>
      </c>
      <c r="F135" s="58" t="inlineStr">
        <is>
          <t>DX 919 RR</t>
        </is>
      </c>
      <c r="G135" s="30" t="n">
        <v>236471</v>
      </c>
      <c r="H135" s="58" t="inlineStr">
        <is>
          <t>FA</t>
        </is>
      </c>
      <c r="I135" s="184" t="n">
        <v>28.68</v>
      </c>
      <c r="J135" s="30" t="inlineStr">
        <is>
          <t>CT3</t>
        </is>
      </c>
      <c r="K135" s="30" t="n">
        <v>420</v>
      </c>
      <c r="L135" s="44">
        <f>I135*K135</f>
        <v/>
      </c>
      <c r="M135" s="43" t="inlineStr">
        <is>
          <t>LCR 15 jours net</t>
        </is>
      </c>
      <c r="N135" s="30" t="n">
        <v>20537</v>
      </c>
      <c r="O135" s="58" t="inlineStr">
        <is>
          <t>DEPART</t>
        </is>
      </c>
      <c r="P135" s="58" t="inlineStr">
        <is>
          <t>BRULAS</t>
        </is>
      </c>
      <c r="Q135" s="30" t="n">
        <v>0</v>
      </c>
      <c r="R135" s="58" t="n">
        <v>0</v>
      </c>
      <c r="S135" s="58" t="n">
        <v>0</v>
      </c>
      <c r="T135" s="58">
        <f>R135-S135</f>
        <v/>
      </c>
      <c r="U135" s="283" t="n"/>
    </row>
    <row r="136" hidden="1" s="31">
      <c r="A136" s="111" t="n">
        <v>44977</v>
      </c>
      <c r="B136" s="58" t="inlineStr">
        <is>
          <t>03JEUDY</t>
        </is>
      </c>
      <c r="C136" s="58" t="inlineStr">
        <is>
          <t>JEUDY</t>
        </is>
      </c>
      <c r="D136" s="30" t="n"/>
      <c r="E136" s="30" t="n">
        <v>22790</v>
      </c>
      <c r="F136" s="58" t="inlineStr">
        <is>
          <t>FR 452 YL</t>
        </is>
      </c>
      <c r="G136" s="30" t="n">
        <v>236122</v>
      </c>
      <c r="H136" s="58" t="inlineStr">
        <is>
          <t>MONTENAY</t>
        </is>
      </c>
      <c r="I136" s="146" t="n">
        <v>30.06</v>
      </c>
      <c r="J136" s="30" t="inlineStr">
        <is>
          <t>CT4</t>
        </is>
      </c>
      <c r="K136" s="30" t="n">
        <v>410</v>
      </c>
      <c r="L136" s="44">
        <f>I136*K136</f>
        <v/>
      </c>
      <c r="M136" s="43" t="inlineStr">
        <is>
          <t xml:space="preserve">LCR 15 JOURS </t>
        </is>
      </c>
      <c r="N136" s="30" t="n">
        <v>20538</v>
      </c>
      <c r="O136" s="58" t="inlineStr">
        <is>
          <t>DEPART</t>
        </is>
      </c>
      <c r="P136" s="58" t="inlineStr">
        <is>
          <t>TPS YZEURIENS</t>
        </is>
      </c>
      <c r="Q136" s="30" t="n">
        <v>0</v>
      </c>
      <c r="R136" s="58" t="n">
        <v>0</v>
      </c>
      <c r="S136" s="58" t="n">
        <v>0</v>
      </c>
      <c r="T136" s="58" t="n">
        <v>0</v>
      </c>
      <c r="U136" s="283" t="n"/>
    </row>
    <row r="137" hidden="1" s="31">
      <c r="A137" s="111" t="n">
        <v>44977</v>
      </c>
      <c r="B137" s="58" t="inlineStr">
        <is>
          <t>15JAMBON</t>
        </is>
      </c>
      <c r="C137" s="58" t="inlineStr">
        <is>
          <t>JAMBON MURAT</t>
        </is>
      </c>
      <c r="D137" s="30" t="inlineStr">
        <is>
          <t xml:space="preserve"> - </t>
        </is>
      </c>
      <c r="E137" s="30" t="n">
        <v>22791</v>
      </c>
      <c r="F137" s="58" t="inlineStr">
        <is>
          <t>EL 104 NC</t>
        </is>
      </c>
      <c r="G137" s="30" t="n">
        <v>230263</v>
      </c>
      <c r="H137" s="58" t="inlineStr">
        <is>
          <t>COURTAGRAIN</t>
        </is>
      </c>
      <c r="I137" s="146" t="n">
        <v>28.36</v>
      </c>
      <c r="J137" s="30" t="inlineStr">
        <is>
          <t>CT3</t>
        </is>
      </c>
      <c r="K137" s="30" t="n">
        <v>422</v>
      </c>
      <c r="L137" s="44">
        <f>I137*K137</f>
        <v/>
      </c>
      <c r="M137" s="43" t="inlineStr">
        <is>
          <t>VIREMENT 15 JOURS</t>
        </is>
      </c>
      <c r="N137" s="30" t="n">
        <v>20539</v>
      </c>
      <c r="O137" s="58" t="inlineStr">
        <is>
          <t>DEPART</t>
        </is>
      </c>
      <c r="P137" s="58" t="inlineStr">
        <is>
          <t>PASCAL BILHEUX</t>
        </is>
      </c>
      <c r="Q137" s="30" t="n">
        <v>0</v>
      </c>
      <c r="R137" s="58" t="n">
        <v>0</v>
      </c>
      <c r="S137" s="58" t="n">
        <v>0</v>
      </c>
      <c r="T137" s="58">
        <f>R137-S137</f>
        <v/>
      </c>
      <c r="U137" s="283" t="n"/>
    </row>
    <row r="138" hidden="1" s="31">
      <c r="A138" s="111" t="n">
        <v>44977</v>
      </c>
      <c r="B138" s="58" t="inlineStr">
        <is>
          <t>01BERNARD</t>
        </is>
      </c>
      <c r="C138" s="58" t="inlineStr">
        <is>
          <t>BERNARD MEXIMIEUX</t>
        </is>
      </c>
      <c r="D138" s="30" t="inlineStr">
        <is>
          <t xml:space="preserve"> -</t>
        </is>
      </c>
      <c r="E138" s="266" t="n">
        <v>22793</v>
      </c>
      <c r="F138" s="58" t="inlineStr">
        <is>
          <t>CR 995 HL</t>
        </is>
      </c>
      <c r="G138" s="266" t="inlineStr">
        <is>
          <t>221228B</t>
        </is>
      </c>
      <c r="H138" s="58" t="inlineStr">
        <is>
          <t>DIRECT</t>
        </is>
      </c>
      <c r="I138" s="146" t="n">
        <v>29.78</v>
      </c>
      <c r="J138" s="30" t="inlineStr">
        <is>
          <t>CT3</t>
        </is>
      </c>
      <c r="K138" s="30" t="n">
        <v>415</v>
      </c>
      <c r="L138" s="44">
        <f>I138*K138</f>
        <v/>
      </c>
      <c r="M138" s="43" t="inlineStr">
        <is>
          <t>LCR 15 jours nets date de livraison</t>
        </is>
      </c>
      <c r="N138" s="30" t="n">
        <v>20540</v>
      </c>
      <c r="O138" s="58" t="inlineStr">
        <is>
          <t>DEPART</t>
        </is>
      </c>
      <c r="P138" s="58" t="inlineStr">
        <is>
          <t>RLC TRANSPORTS</t>
        </is>
      </c>
      <c r="Q138" s="30" t="n">
        <v>0</v>
      </c>
      <c r="R138" s="58" t="n">
        <v>0</v>
      </c>
      <c r="S138" s="58" t="n">
        <v>0</v>
      </c>
      <c r="T138" s="58">
        <f>R138-S138</f>
        <v/>
      </c>
      <c r="U138" s="283" t="n"/>
    </row>
    <row r="139" hidden="1" s="31">
      <c r="A139" s="111" t="n">
        <v>44977</v>
      </c>
      <c r="B139" s="58" t="inlineStr">
        <is>
          <t>63CHOUVY</t>
        </is>
      </c>
      <c r="C139" s="58" t="inlineStr">
        <is>
          <t xml:space="preserve">CHOUVY </t>
        </is>
      </c>
      <c r="D139" s="30" t="inlineStr">
        <is>
          <t xml:space="preserve"> -</t>
        </is>
      </c>
      <c r="E139" s="30" t="n">
        <v>22796</v>
      </c>
      <c r="F139" s="58" t="inlineStr">
        <is>
          <t>AF 986 VB</t>
        </is>
      </c>
      <c r="G139" s="30" t="n">
        <v>22796</v>
      </c>
      <c r="H139" s="58" t="inlineStr">
        <is>
          <t>DIRECT</t>
        </is>
      </c>
      <c r="I139" s="146" t="n">
        <v>28.86</v>
      </c>
      <c r="J139" s="30" t="inlineStr">
        <is>
          <t>CT4</t>
        </is>
      </c>
      <c r="K139" s="30" t="n">
        <v>395</v>
      </c>
      <c r="L139" s="44">
        <f>I139*K139</f>
        <v/>
      </c>
      <c r="M139" s="43" t="inlineStr">
        <is>
          <t>LCR 15 jours nets date de livraison</t>
        </is>
      </c>
      <c r="N139" s="30" t="n">
        <v>20541</v>
      </c>
      <c r="O139" s="58" t="inlineStr">
        <is>
          <t>DEPART</t>
        </is>
      </c>
      <c r="P139" s="58" t="inlineStr">
        <is>
          <t xml:space="preserve">TRANSPAUMANCE </t>
        </is>
      </c>
      <c r="Q139" s="30" t="n">
        <v>0</v>
      </c>
      <c r="R139" s="58" t="n">
        <v>0</v>
      </c>
      <c r="S139" s="58" t="n">
        <v>0</v>
      </c>
      <c r="T139" s="58">
        <f>R139-S139</f>
        <v/>
      </c>
      <c r="U139" s="283" t="n"/>
    </row>
    <row r="140" hidden="1" s="31">
      <c r="A140" s="111" t="n">
        <v>44977</v>
      </c>
      <c r="B140" s="58" t="inlineStr">
        <is>
          <t xml:space="preserve">71MEHU </t>
        </is>
      </c>
      <c r="C140" s="58" t="inlineStr">
        <is>
          <t xml:space="preserve">MEHU </t>
        </is>
      </c>
      <c r="D140" s="30" t="n"/>
      <c r="E140" s="30" t="n">
        <v>22797</v>
      </c>
      <c r="F140" s="58" t="inlineStr">
        <is>
          <t>CD 687 EF</t>
        </is>
      </c>
      <c r="G140" s="30" t="n">
        <v>22797</v>
      </c>
      <c r="H140" s="58" t="inlineStr">
        <is>
          <t>HUILERIE</t>
        </is>
      </c>
      <c r="I140" s="146" t="n">
        <v>27.76</v>
      </c>
      <c r="J140" s="30" t="inlineStr">
        <is>
          <t>CT3CT4</t>
        </is>
      </c>
      <c r="K140" s="30" t="n">
        <v>417</v>
      </c>
      <c r="L140" s="44">
        <f>I140*K140</f>
        <v/>
      </c>
      <c r="M140" s="43" t="inlineStr">
        <is>
          <t>LCR 15 jours net</t>
        </is>
      </c>
      <c r="N140" s="30" t="n">
        <v>20542</v>
      </c>
      <c r="O140" s="58" t="inlineStr">
        <is>
          <t>DEPART</t>
        </is>
      </c>
      <c r="P140" s="58" t="inlineStr">
        <is>
          <t>CERETRANS</t>
        </is>
      </c>
      <c r="Q140" s="30" t="n">
        <v>0</v>
      </c>
      <c r="R140" s="58" t="n">
        <v>0</v>
      </c>
      <c r="S140" s="58" t="n">
        <v>0</v>
      </c>
      <c r="T140" s="58">
        <f>R140-S140</f>
        <v/>
      </c>
      <c r="U140" s="283" t="n"/>
    </row>
    <row r="141" hidden="1" s="31">
      <c r="A141" s="111" t="n">
        <v>44978</v>
      </c>
      <c r="B141" s="58" t="inlineStr">
        <is>
          <t>26ALBERT</t>
        </is>
      </c>
      <c r="C141" s="58" t="inlineStr">
        <is>
          <t>ALBERT</t>
        </is>
      </c>
      <c r="D141" s="30" t="n"/>
      <c r="E141" s="30" t="n">
        <v>22802</v>
      </c>
      <c r="F141" s="58" t="inlineStr">
        <is>
          <t>ALBERT</t>
        </is>
      </c>
      <c r="G141" s="30" t="n">
        <v>221201</v>
      </c>
      <c r="H141" s="58" t="inlineStr">
        <is>
          <t>HUILERIE</t>
        </is>
      </c>
      <c r="I141" s="184" t="n">
        <v>28.92</v>
      </c>
      <c r="J141" s="30" t="inlineStr">
        <is>
          <t>CT4</t>
        </is>
      </c>
      <c r="K141" s="30" t="n">
        <v>395</v>
      </c>
      <c r="L141" s="44">
        <f>I141*K141</f>
        <v/>
      </c>
      <c r="M141" s="43" t="inlineStr">
        <is>
          <t>VIREMENT 15 JOURS</t>
        </is>
      </c>
      <c r="N141" s="30" t="n">
        <v>20544</v>
      </c>
      <c r="O141" s="58" t="inlineStr">
        <is>
          <t>DEPART</t>
        </is>
      </c>
      <c r="P141" s="58" t="inlineStr">
        <is>
          <t>ALBERT</t>
        </is>
      </c>
      <c r="Q141" s="30" t="n">
        <v>0</v>
      </c>
      <c r="R141" s="58" t="n">
        <v>0</v>
      </c>
      <c r="S141" s="58" t="n">
        <v>0</v>
      </c>
      <c r="T141" s="58">
        <f>R141-S141</f>
        <v/>
      </c>
      <c r="U141" s="283" t="n"/>
    </row>
    <row r="142" hidden="1" s="31">
      <c r="A142" s="111" t="n">
        <v>44978</v>
      </c>
      <c r="B142" s="58" t="inlineStr">
        <is>
          <t>71TEOL</t>
        </is>
      </c>
      <c r="C142" s="58" t="inlineStr">
        <is>
          <t>CHAROLLES ALIMENT AVEAL</t>
        </is>
      </c>
      <c r="D142" s="30" t="n"/>
      <c r="E142" s="30" t="n">
        <v>22806</v>
      </c>
      <c r="F142" s="58" t="inlineStr">
        <is>
          <t>CK 648 LK</t>
        </is>
      </c>
      <c r="G142" s="30" t="n">
        <v>230206</v>
      </c>
      <c r="H142" s="58" t="inlineStr">
        <is>
          <t>HUILERIE</t>
        </is>
      </c>
      <c r="I142" s="184" t="n">
        <v>29.02</v>
      </c>
      <c r="J142" s="30" t="inlineStr">
        <is>
          <t>CT3CT4</t>
        </is>
      </c>
      <c r="K142" s="30" t="n">
        <v>415</v>
      </c>
      <c r="L142" s="44">
        <f>I142*K142</f>
        <v/>
      </c>
      <c r="M142" s="43" t="inlineStr">
        <is>
          <t>VIREMENT 15 JOURS</t>
        </is>
      </c>
      <c r="N142" s="30" t="n">
        <v>20545</v>
      </c>
      <c r="O142" s="58" t="inlineStr">
        <is>
          <t>DEPART</t>
        </is>
      </c>
      <c r="P142" s="58" t="inlineStr">
        <is>
          <t>CERETRANS/PJT</t>
        </is>
      </c>
      <c r="Q142" s="30" t="n">
        <v>0</v>
      </c>
      <c r="R142" s="58" t="n">
        <v>0</v>
      </c>
      <c r="S142" s="58" t="n">
        <v>0</v>
      </c>
      <c r="T142" s="58">
        <f>R142-S142</f>
        <v/>
      </c>
      <c r="U142" s="283" t="n"/>
    </row>
    <row r="143" hidden="1" customFormat="1" s="76">
      <c r="A143" s="312" t="n">
        <v>44978</v>
      </c>
      <c r="B143" s="22" t="inlineStr">
        <is>
          <t>56INVIVO</t>
        </is>
      </c>
      <c r="C143" s="22" t="inlineStr">
        <is>
          <t>DNA</t>
        </is>
      </c>
      <c r="D143" s="147" t="n">
        <v>61384</v>
      </c>
      <c r="E143" s="147" t="n">
        <v>22808</v>
      </c>
      <c r="F143" s="22" t="inlineStr">
        <is>
          <t>EN 625 LJ</t>
        </is>
      </c>
      <c r="G143" s="147" t="n">
        <v>231569</v>
      </c>
      <c r="H143" s="22" t="inlineStr">
        <is>
          <t>COURTAGRAIN</t>
        </is>
      </c>
      <c r="I143" s="279" t="n">
        <v>28.88</v>
      </c>
      <c r="J143" s="147" t="inlineStr">
        <is>
          <t>CT4</t>
        </is>
      </c>
      <c r="K143" s="147" t="n">
        <v>390</v>
      </c>
      <c r="L143" s="44">
        <f>I143*K143</f>
        <v/>
      </c>
      <c r="M143" s="43" t="inlineStr">
        <is>
          <t>VIREMENT 15 JOURS</t>
        </is>
      </c>
      <c r="N143" s="147" t="n">
        <v>20546</v>
      </c>
      <c r="O143" s="22" t="inlineStr">
        <is>
          <t>DEPART</t>
        </is>
      </c>
      <c r="P143" s="22" t="inlineStr">
        <is>
          <t>TRAS</t>
        </is>
      </c>
      <c r="Q143" s="147" t="n">
        <v>0</v>
      </c>
      <c r="R143" s="22" t="n">
        <v>0</v>
      </c>
      <c r="S143" s="22" t="n">
        <v>0</v>
      </c>
      <c r="T143" s="22">
        <f>R143-S143</f>
        <v/>
      </c>
      <c r="U143" s="284" t="n"/>
    </row>
    <row r="144" hidden="1" s="31">
      <c r="A144" s="111" t="n">
        <v>44978</v>
      </c>
      <c r="B144" s="58" t="inlineStr">
        <is>
          <t xml:space="preserve">71MEHU </t>
        </is>
      </c>
      <c r="C144" s="58" t="inlineStr">
        <is>
          <t xml:space="preserve">MEHU </t>
        </is>
      </c>
      <c r="D144" s="30" t="n"/>
      <c r="E144" s="30" t="n">
        <v>22811</v>
      </c>
      <c r="F144" s="58" t="inlineStr">
        <is>
          <t>AV 102 PA</t>
        </is>
      </c>
      <c r="G144" s="30" t="n">
        <v>221104</v>
      </c>
      <c r="H144" s="58" t="inlineStr">
        <is>
          <t>HUILERIE</t>
        </is>
      </c>
      <c r="I144" s="146" t="n">
        <v>28.42</v>
      </c>
      <c r="J144" s="30" t="inlineStr">
        <is>
          <t>CT4</t>
        </is>
      </c>
      <c r="K144" s="30" t="n">
        <v>417</v>
      </c>
      <c r="L144" s="44">
        <f>I144*K144</f>
        <v/>
      </c>
      <c r="M144" s="43" t="inlineStr">
        <is>
          <t>LCR 15 jours net</t>
        </is>
      </c>
      <c r="N144" s="30" t="n">
        <v>20547</v>
      </c>
      <c r="O144" s="58" t="inlineStr">
        <is>
          <t>DEPART</t>
        </is>
      </c>
      <c r="P144" s="58" t="inlineStr">
        <is>
          <t>CERETRANS</t>
        </is>
      </c>
      <c r="Q144" s="30" t="n">
        <v>0</v>
      </c>
      <c r="R144" s="58" t="n">
        <v>0</v>
      </c>
      <c r="S144" s="58" t="n">
        <v>0</v>
      </c>
      <c r="T144" s="58">
        <f>R144-S144</f>
        <v/>
      </c>
      <c r="U144" s="283" t="n"/>
    </row>
    <row r="145" hidden="1" s="31">
      <c r="A145" s="111" t="n">
        <v>44979</v>
      </c>
      <c r="B145" s="58" t="inlineStr">
        <is>
          <t>01LARCON</t>
        </is>
      </c>
      <c r="C145" s="58" t="inlineStr">
        <is>
          <t>LARCON</t>
        </is>
      </c>
      <c r="D145" s="30" t="inlineStr">
        <is>
          <t xml:space="preserve"> -</t>
        </is>
      </c>
      <c r="E145" s="30" t="n">
        <v>22815</v>
      </c>
      <c r="F145" s="58" t="inlineStr">
        <is>
          <t>LARCON</t>
        </is>
      </c>
      <c r="G145" s="30" t="n">
        <v>211217</v>
      </c>
      <c r="H145" s="58" t="inlineStr">
        <is>
          <t>DIRECT</t>
        </is>
      </c>
      <c r="I145" s="184" t="n">
        <v>5.14</v>
      </c>
      <c r="J145" s="30" t="inlineStr">
        <is>
          <t>CT2</t>
        </is>
      </c>
      <c r="K145" s="30" t="n">
        <v>310</v>
      </c>
      <c r="L145" s="44">
        <f>I145*K145</f>
        <v/>
      </c>
      <c r="M145" s="43" t="inlineStr">
        <is>
          <t>LCR 15 jours nets date de livraison</t>
        </is>
      </c>
      <c r="N145" s="30" t="n">
        <v>20549</v>
      </c>
      <c r="O145" s="58" t="inlineStr">
        <is>
          <t>DEPART</t>
        </is>
      </c>
      <c r="P145" s="58" t="inlineStr">
        <is>
          <t>LARCON</t>
        </is>
      </c>
      <c r="Q145" s="30" t="n">
        <v>0</v>
      </c>
      <c r="R145" s="58" t="n">
        <v>0</v>
      </c>
      <c r="S145" s="58" t="n">
        <v>0</v>
      </c>
      <c r="T145" s="58">
        <f>R145-S145</f>
        <v/>
      </c>
      <c r="U145" s="283" t="n"/>
    </row>
    <row r="146" hidden="1" s="31">
      <c r="A146" s="111" t="n">
        <v>44979</v>
      </c>
      <c r="B146" s="58" t="inlineStr">
        <is>
          <t>01LARCON</t>
        </is>
      </c>
      <c r="C146" s="58" t="inlineStr">
        <is>
          <t>LARCON</t>
        </is>
      </c>
      <c r="D146" s="30" t="inlineStr">
        <is>
          <t xml:space="preserve"> -</t>
        </is>
      </c>
      <c r="E146" s="30" t="n">
        <v>22817</v>
      </c>
      <c r="F146" s="58" t="inlineStr">
        <is>
          <t>LARCON</t>
        </is>
      </c>
      <c r="G146" s="30" t="n">
        <v>211217</v>
      </c>
      <c r="H146" s="58" t="inlineStr">
        <is>
          <t>DIRECT</t>
        </is>
      </c>
      <c r="I146" s="184" t="n">
        <v>22.24</v>
      </c>
      <c r="J146" s="30" t="inlineStr">
        <is>
          <t>CT3CT4</t>
        </is>
      </c>
      <c r="K146" s="30" t="n">
        <v>310</v>
      </c>
      <c r="L146" s="44">
        <f>I146*K146</f>
        <v/>
      </c>
      <c r="M146" s="43" t="inlineStr">
        <is>
          <t>LCR 15 jours nets date de livraison</t>
        </is>
      </c>
      <c r="N146" s="30" t="n">
        <v>20549</v>
      </c>
      <c r="O146" s="58" t="inlineStr">
        <is>
          <t>DEPART</t>
        </is>
      </c>
      <c r="P146" s="58" t="inlineStr">
        <is>
          <t>LARCON</t>
        </is>
      </c>
      <c r="Q146" s="30" t="n">
        <v>0</v>
      </c>
      <c r="R146" s="58" t="n">
        <v>0</v>
      </c>
      <c r="S146" s="58" t="n">
        <v>0</v>
      </c>
      <c r="T146" s="58">
        <f>R146-S146</f>
        <v/>
      </c>
      <c r="U146" s="283" t="n"/>
    </row>
    <row r="147" hidden="1" s="31">
      <c r="A147" s="111" t="n">
        <v>44979</v>
      </c>
      <c r="B147" s="58" t="inlineStr">
        <is>
          <t>42EURENA</t>
        </is>
      </c>
      <c r="C147" s="58" t="inlineStr">
        <is>
          <t>ATRIAL FEURS</t>
        </is>
      </c>
      <c r="D147" s="30" t="n">
        <v>261872</v>
      </c>
      <c r="E147" s="30" t="n">
        <v>22818</v>
      </c>
      <c r="F147" s="58" t="inlineStr">
        <is>
          <t>ED 166 WD</t>
        </is>
      </c>
      <c r="G147" s="30" t="n">
        <v>240851</v>
      </c>
      <c r="H147" s="58" t="inlineStr">
        <is>
          <t>MONTENAY</t>
        </is>
      </c>
      <c r="I147" s="184" t="n">
        <v>30.6</v>
      </c>
      <c r="J147" s="30" t="inlineStr">
        <is>
          <t>CT4</t>
        </is>
      </c>
      <c r="K147" s="30" t="n">
        <v>430</v>
      </c>
      <c r="L147" s="44">
        <f>I147*K147</f>
        <v/>
      </c>
      <c r="M147" s="43" t="inlineStr">
        <is>
          <t>LCR 15 jours net</t>
        </is>
      </c>
      <c r="N147" s="30" t="n">
        <v>20550</v>
      </c>
      <c r="O147" s="58" t="inlineStr">
        <is>
          <t>DEPART</t>
        </is>
      </c>
      <c r="P147" s="58" t="inlineStr">
        <is>
          <t>BRULAS</t>
        </is>
      </c>
      <c r="Q147" s="30" t="n">
        <v>0</v>
      </c>
      <c r="R147" s="58" t="n">
        <v>0</v>
      </c>
      <c r="S147" s="58" t="n">
        <v>0</v>
      </c>
      <c r="T147" s="58">
        <f>R147-S147</f>
        <v/>
      </c>
      <c r="U147" s="283" t="n"/>
    </row>
    <row r="148" hidden="1" s="31">
      <c r="A148" s="111" t="n">
        <v>44980</v>
      </c>
      <c r="B148" s="58" t="inlineStr">
        <is>
          <t>04PAD</t>
        </is>
      </c>
      <c r="C148" s="58" t="inlineStr">
        <is>
          <t>PAD</t>
        </is>
      </c>
      <c r="D148" s="30" t="n"/>
      <c r="E148" s="30" t="n">
        <v>22822</v>
      </c>
      <c r="F148" s="58" t="inlineStr">
        <is>
          <t>AM 629 BS</t>
        </is>
      </c>
      <c r="G148" s="30" t="n">
        <v>239438</v>
      </c>
      <c r="H148" s="58" t="inlineStr">
        <is>
          <t>FA</t>
        </is>
      </c>
      <c r="I148" s="184" t="n">
        <v>28.26</v>
      </c>
      <c r="J148" s="30" t="inlineStr">
        <is>
          <t>CT4</t>
        </is>
      </c>
      <c r="K148" s="30" t="n">
        <v>420</v>
      </c>
      <c r="L148" s="44">
        <f>I148*K148</f>
        <v/>
      </c>
      <c r="M148" s="43" t="inlineStr">
        <is>
          <t>LCR 15 jours net</t>
        </is>
      </c>
      <c r="N148" s="30" t="n">
        <v>20552</v>
      </c>
      <c r="O148" s="58" t="inlineStr">
        <is>
          <t xml:space="preserve">DEPART </t>
        </is>
      </c>
      <c r="P148" s="58" t="inlineStr">
        <is>
          <t>TREZZINI</t>
        </is>
      </c>
      <c r="Q148" s="30" t="n">
        <v>0</v>
      </c>
      <c r="R148" s="58" t="n">
        <v>0</v>
      </c>
      <c r="S148" s="58" t="n">
        <v>0</v>
      </c>
      <c r="T148" s="58">
        <f>R148-S148</f>
        <v/>
      </c>
      <c r="U148" s="283" t="n"/>
    </row>
    <row r="149" hidden="1" s="31">
      <c r="A149" s="111" t="n">
        <v>44980</v>
      </c>
      <c r="B149" s="58" t="inlineStr">
        <is>
          <t>89NUTRI</t>
        </is>
      </c>
      <c r="C149" s="58" t="inlineStr">
        <is>
          <t xml:space="preserve">NUTRIBOURGOGNE </t>
        </is>
      </c>
      <c r="D149" s="30" t="inlineStr">
        <is>
          <t>FO049277</t>
        </is>
      </c>
      <c r="E149" s="30" t="n">
        <v>22823</v>
      </c>
      <c r="F149" s="58" t="inlineStr">
        <is>
          <t>FP 401 HL</t>
        </is>
      </c>
      <c r="G149" s="30" t="n">
        <v>229621</v>
      </c>
      <c r="H149" s="58" t="inlineStr">
        <is>
          <t>FA</t>
        </is>
      </c>
      <c r="I149" s="184" t="n">
        <v>28.06</v>
      </c>
      <c r="J149" s="30" t="inlineStr">
        <is>
          <t>CT3</t>
        </is>
      </c>
      <c r="K149" s="30" t="n">
        <v>380</v>
      </c>
      <c r="L149" s="44">
        <f>I149*K149</f>
        <v/>
      </c>
      <c r="M149" s="43" t="inlineStr">
        <is>
          <t>LCR 15 jours nets date de livraison</t>
        </is>
      </c>
      <c r="N149" s="30" t="n">
        <v>20553</v>
      </c>
      <c r="O149" s="58" t="inlineStr">
        <is>
          <t>DEPART</t>
        </is>
      </c>
      <c r="P149" s="58" t="inlineStr">
        <is>
          <t>TRANSAL</t>
        </is>
      </c>
      <c r="Q149" s="30" t="n">
        <v>0</v>
      </c>
      <c r="R149" s="58" t="n">
        <v>0</v>
      </c>
      <c r="S149" s="58" t="n">
        <v>0</v>
      </c>
      <c r="T149" s="58">
        <f>R149-S149</f>
        <v/>
      </c>
      <c r="U149" s="283" t="n"/>
    </row>
    <row r="150" hidden="1" s="31">
      <c r="A150" s="111" t="n">
        <v>44980</v>
      </c>
      <c r="B150" s="58" t="inlineStr">
        <is>
          <t>38GAIC</t>
        </is>
      </c>
      <c r="C150" s="58" t="inlineStr">
        <is>
          <t>CHOLAT</t>
        </is>
      </c>
      <c r="D150" s="30" t="n"/>
      <c r="E150" s="30" t="n">
        <v>22826</v>
      </c>
      <c r="F150" s="58" t="inlineStr">
        <is>
          <t>EN 625 LJ</t>
        </is>
      </c>
      <c r="G150" s="30" t="n">
        <v>232477</v>
      </c>
      <c r="H150" s="58" t="inlineStr">
        <is>
          <t>COURTAGRAIN</t>
        </is>
      </c>
      <c r="I150" s="184" t="n">
        <v>29.66</v>
      </c>
      <c r="J150" s="30" t="inlineStr">
        <is>
          <t>CT4</t>
        </is>
      </c>
      <c r="K150" s="30" t="n">
        <v>430</v>
      </c>
      <c r="L150" s="44">
        <f>I150*K150</f>
        <v/>
      </c>
      <c r="M150" s="43" t="inlineStr">
        <is>
          <t>LCR 15 jours net</t>
        </is>
      </c>
      <c r="N150" s="30" t="n">
        <v>20555</v>
      </c>
      <c r="O150" s="58" t="inlineStr">
        <is>
          <t>DEPART</t>
        </is>
      </c>
      <c r="P150" s="58" t="inlineStr">
        <is>
          <t>TRAS</t>
        </is>
      </c>
      <c r="Q150" s="30" t="n">
        <v>0</v>
      </c>
      <c r="R150" s="58" t="n">
        <v>0</v>
      </c>
      <c r="S150" s="58" t="n">
        <v>0</v>
      </c>
      <c r="T150" s="58">
        <f>R150-S150</f>
        <v/>
      </c>
      <c r="U150" s="283" t="n"/>
    </row>
    <row r="151" hidden="1" s="31">
      <c r="A151" s="111" t="n">
        <v>44980</v>
      </c>
      <c r="B151" s="58" t="inlineStr">
        <is>
          <t>71TEOL</t>
        </is>
      </c>
      <c r="C151" s="58" t="inlineStr">
        <is>
          <t>CHAROLLES ALIMENT AVEAL</t>
        </is>
      </c>
      <c r="D151" s="30" t="n"/>
      <c r="E151" s="30" t="n">
        <v>22828</v>
      </c>
      <c r="F151" s="58" t="inlineStr">
        <is>
          <t>FG 219 FF</t>
        </is>
      </c>
      <c r="G151" s="30" t="n">
        <v>230206</v>
      </c>
      <c r="H151" s="58" t="inlineStr">
        <is>
          <t>HUILERIE</t>
        </is>
      </c>
      <c r="I151" s="184" t="n">
        <v>28</v>
      </c>
      <c r="J151" s="30" t="inlineStr">
        <is>
          <t>CT3CT4</t>
        </is>
      </c>
      <c r="K151" s="30" t="n">
        <v>415</v>
      </c>
      <c r="L151" s="44">
        <f>I151*K151</f>
        <v/>
      </c>
      <c r="M151" s="43" t="inlineStr">
        <is>
          <t>VIREMENT 15 JOURS</t>
        </is>
      </c>
      <c r="N151" s="30" t="n">
        <v>20556</v>
      </c>
      <c r="O151" s="58" t="inlineStr">
        <is>
          <t>DEPART</t>
        </is>
      </c>
      <c r="P151" s="58" t="inlineStr">
        <is>
          <t>CERETRANS</t>
        </is>
      </c>
      <c r="Q151" s="30" t="n">
        <v>0</v>
      </c>
      <c r="R151" s="58" t="n">
        <v>0</v>
      </c>
      <c r="S151" s="58" t="n">
        <v>0</v>
      </c>
      <c r="T151" s="58">
        <f>R151-S151</f>
        <v/>
      </c>
      <c r="U151" s="283" t="n"/>
    </row>
    <row r="152" hidden="1" s="31">
      <c r="A152" s="111" t="n">
        <v>44980</v>
      </c>
      <c r="B152" s="58" t="inlineStr">
        <is>
          <t xml:space="preserve">63SANDERS </t>
        </is>
      </c>
      <c r="C152" s="58" t="inlineStr">
        <is>
          <t>SANDERS AIGUEPERSE</t>
        </is>
      </c>
      <c r="D152" s="30" t="n">
        <v>401659.006</v>
      </c>
      <c r="E152" s="30" t="n">
        <v>22832</v>
      </c>
      <c r="F152" s="58" t="inlineStr">
        <is>
          <t>CM 761 MY</t>
        </is>
      </c>
      <c r="G152" s="30" t="n">
        <v>236471</v>
      </c>
      <c r="H152" s="58" t="inlineStr">
        <is>
          <t>FA</t>
        </is>
      </c>
      <c r="I152" s="184" t="n">
        <v>29.84</v>
      </c>
      <c r="J152" s="30" t="inlineStr">
        <is>
          <t>CT4</t>
        </is>
      </c>
      <c r="K152" s="30" t="n">
        <v>420</v>
      </c>
      <c r="L152" s="44">
        <f>I152*K152</f>
        <v/>
      </c>
      <c r="M152" s="43" t="inlineStr">
        <is>
          <t>LCR 15 jours net</t>
        </is>
      </c>
      <c r="N152" s="30" t="n">
        <v>20558</v>
      </c>
      <c r="O152" s="58" t="inlineStr">
        <is>
          <t>DEPART</t>
        </is>
      </c>
      <c r="P152" s="58" t="inlineStr">
        <is>
          <t>TCG</t>
        </is>
      </c>
      <c r="Q152" s="30" t="n">
        <v>0</v>
      </c>
      <c r="R152" s="58" t="n">
        <v>0</v>
      </c>
      <c r="S152" s="58" t="n">
        <v>0</v>
      </c>
      <c r="T152" s="58">
        <f>R152-S152</f>
        <v/>
      </c>
      <c r="U152" s="283" t="n"/>
    </row>
    <row r="153" hidden="1" s="31">
      <c r="A153" s="111" t="n">
        <v>44980</v>
      </c>
      <c r="B153" s="58" t="inlineStr">
        <is>
          <t>38MARGARON</t>
        </is>
      </c>
      <c r="C153" s="58" t="inlineStr">
        <is>
          <t>38POINTMETHA</t>
        </is>
      </c>
      <c r="D153" s="30" t="n">
        <v>210790</v>
      </c>
      <c r="E153" s="30" t="n">
        <v>22833</v>
      </c>
      <c r="F153" s="58" t="inlineStr">
        <is>
          <t>GG 960 RL</t>
        </is>
      </c>
      <c r="G153" s="30" t="n">
        <v>210790</v>
      </c>
      <c r="H153" s="58" t="inlineStr">
        <is>
          <t>HUILERIE</t>
        </is>
      </c>
      <c r="I153" s="184" t="n">
        <v>9.24</v>
      </c>
      <c r="J153" s="30" t="inlineStr">
        <is>
          <t>10BB</t>
        </is>
      </c>
      <c r="K153" s="30" t="n">
        <v>220</v>
      </c>
      <c r="L153" s="44">
        <f>I153*K153</f>
        <v/>
      </c>
      <c r="M153" s="43" t="inlineStr">
        <is>
          <t>VIREMENT 15 jours</t>
        </is>
      </c>
      <c r="N153" s="30" t="n">
        <v>20560</v>
      </c>
      <c r="O153" s="58" t="inlineStr">
        <is>
          <t>DEPART</t>
        </is>
      </c>
      <c r="P153" s="58" t="inlineStr">
        <is>
          <t>TRANS BELLEDONNE</t>
        </is>
      </c>
      <c r="Q153" s="30" t="n">
        <v>200</v>
      </c>
      <c r="R153" s="58" t="n">
        <v>200</v>
      </c>
      <c r="S153" s="58">
        <f>174.44+25.56</f>
        <v/>
      </c>
      <c r="T153" s="58">
        <f>R153-S153</f>
        <v/>
      </c>
      <c r="U153" s="283" t="inlineStr">
        <is>
          <t>F23020020</t>
        </is>
      </c>
    </row>
    <row r="154" hidden="1" s="31">
      <c r="A154" s="111" t="n">
        <v>44980</v>
      </c>
      <c r="B154" s="58" t="inlineStr">
        <is>
          <t>26UCAB</t>
        </is>
      </c>
      <c r="C154" s="58" t="inlineStr">
        <is>
          <t>UCAB</t>
        </is>
      </c>
      <c r="D154" s="30" t="n"/>
      <c r="E154" s="30" t="n">
        <v>22835</v>
      </c>
      <c r="F154" s="58" t="inlineStr">
        <is>
          <t>CW 253 GL</t>
        </is>
      </c>
      <c r="G154" s="30" t="n">
        <v>236178</v>
      </c>
      <c r="H154" s="58" t="inlineStr">
        <is>
          <t>FA</t>
        </is>
      </c>
      <c r="I154" s="146" t="n">
        <v>29.74</v>
      </c>
      <c r="J154" s="30" t="inlineStr">
        <is>
          <t>CT4</t>
        </is>
      </c>
      <c r="K154" s="30" t="n">
        <v>415</v>
      </c>
      <c r="L154" s="44">
        <f>I154*K154</f>
        <v/>
      </c>
      <c r="M154" s="43" t="inlineStr">
        <is>
          <t>LCR 15 jours net</t>
        </is>
      </c>
      <c r="N154" s="30" t="n">
        <v>20559</v>
      </c>
      <c r="O154" s="58" t="inlineStr">
        <is>
          <t>DEPART</t>
        </is>
      </c>
      <c r="P154" s="58" t="inlineStr">
        <is>
          <t>DROMOISE</t>
        </is>
      </c>
      <c r="Q154" s="30" t="n">
        <v>0</v>
      </c>
      <c r="R154" s="58" t="n">
        <v>0</v>
      </c>
      <c r="S154" s="58" t="n">
        <v>0</v>
      </c>
      <c r="T154" s="58">
        <f>R154-S154</f>
        <v/>
      </c>
      <c r="U154" s="283" t="n"/>
    </row>
    <row r="155" hidden="1" s="31">
      <c r="A155" s="111" t="n">
        <v>44981</v>
      </c>
      <c r="B155" s="58" t="inlineStr">
        <is>
          <t xml:space="preserve">63SANDERS </t>
        </is>
      </c>
      <c r="C155" s="58" t="inlineStr">
        <is>
          <t>SANDERS BOUCE</t>
        </is>
      </c>
      <c r="D155" s="30" t="n">
        <v>401659.007</v>
      </c>
      <c r="E155" s="30" t="n">
        <v>22838</v>
      </c>
      <c r="F155" s="58" t="inlineStr">
        <is>
          <t>EM 875 JR</t>
        </is>
      </c>
      <c r="G155" s="30" t="n">
        <v>236471</v>
      </c>
      <c r="H155" s="58" t="inlineStr">
        <is>
          <t>FA</t>
        </is>
      </c>
      <c r="I155" s="184" t="n">
        <v>28.04</v>
      </c>
      <c r="J155" s="30" t="inlineStr">
        <is>
          <t>CT4</t>
        </is>
      </c>
      <c r="K155" s="30" t="n">
        <v>420</v>
      </c>
      <c r="L155" s="44">
        <f>I155*K155</f>
        <v/>
      </c>
      <c r="M155" s="43" t="inlineStr">
        <is>
          <t>LCR 15 jours net</t>
        </is>
      </c>
      <c r="N155" s="30" t="n">
        <v>20562</v>
      </c>
      <c r="O155" s="58" t="inlineStr">
        <is>
          <t>DEPART</t>
        </is>
      </c>
      <c r="P155" s="58" t="inlineStr">
        <is>
          <t>HENRIOT</t>
        </is>
      </c>
      <c r="Q155" s="30" t="n">
        <v>0</v>
      </c>
      <c r="R155" s="58" t="n">
        <v>0</v>
      </c>
      <c r="S155" s="58" t="n">
        <v>0</v>
      </c>
      <c r="T155" s="58">
        <f>R155-S155</f>
        <v/>
      </c>
      <c r="U155" s="283" t="n"/>
    </row>
    <row r="156" hidden="1" s="31">
      <c r="A156" s="111" t="n">
        <v>44981</v>
      </c>
      <c r="B156" s="58" t="inlineStr">
        <is>
          <t>42EURENA</t>
        </is>
      </c>
      <c r="C156" s="58" t="inlineStr">
        <is>
          <t>ATRIAL FEURS</t>
        </is>
      </c>
      <c r="D156" s="30" t="inlineStr">
        <is>
          <t>240851/262478</t>
        </is>
      </c>
      <c r="E156" s="30" t="n">
        <v>22845</v>
      </c>
      <c r="F156" s="58" t="inlineStr">
        <is>
          <t>GL 197 DQ</t>
        </is>
      </c>
      <c r="G156" s="30" t="n">
        <v>240851</v>
      </c>
      <c r="H156" s="58" t="inlineStr">
        <is>
          <t>MONTENAY</t>
        </is>
      </c>
      <c r="I156" s="146" t="n">
        <v>30.1</v>
      </c>
      <c r="J156" s="30" t="inlineStr">
        <is>
          <t>CT3CT4</t>
        </is>
      </c>
      <c r="K156" s="30" t="n">
        <v>430</v>
      </c>
      <c r="L156" s="44">
        <f>I156*K156</f>
        <v/>
      </c>
      <c r="M156" s="43" t="inlineStr">
        <is>
          <t>LCR 15 jours net</t>
        </is>
      </c>
      <c r="N156" s="30" t="n">
        <v>20563</v>
      </c>
      <c r="O156" s="58" t="inlineStr">
        <is>
          <t>DEPART</t>
        </is>
      </c>
      <c r="P156" s="58" t="inlineStr">
        <is>
          <t>BRULAS</t>
        </is>
      </c>
      <c r="Q156" s="30" t="n">
        <v>0</v>
      </c>
      <c r="R156" s="58" t="n">
        <v>0</v>
      </c>
      <c r="S156" s="58" t="n">
        <v>0</v>
      </c>
      <c r="T156" s="58">
        <f>R156-S156</f>
        <v/>
      </c>
      <c r="U156" s="283" t="n"/>
    </row>
    <row r="157" hidden="1" s="31">
      <c r="A157" s="111" t="n">
        <v>44981</v>
      </c>
      <c r="B157" s="58" t="inlineStr">
        <is>
          <t xml:space="preserve">99AGRI-FARM </t>
        </is>
      </c>
      <c r="C157" s="58" t="inlineStr">
        <is>
          <t>AGRIFARM VIGONE</t>
        </is>
      </c>
      <c r="D157" s="30" t="inlineStr">
        <is>
          <t xml:space="preserve"> -</t>
        </is>
      </c>
      <c r="E157" s="30" t="n">
        <v>22847</v>
      </c>
      <c r="F157" s="58" t="inlineStr">
        <is>
          <t>GE 553 GL</t>
        </is>
      </c>
      <c r="G157" s="30" t="n">
        <v>220929</v>
      </c>
      <c r="H157" s="58" t="inlineStr">
        <is>
          <t>FA</t>
        </is>
      </c>
      <c r="I157" s="184" t="n">
        <v>26.96</v>
      </c>
      <c r="J157" s="30" t="inlineStr">
        <is>
          <t>CT3CT4</t>
        </is>
      </c>
      <c r="K157" s="30" t="n">
        <v>445</v>
      </c>
      <c r="L157" s="44">
        <f>I157*K157</f>
        <v/>
      </c>
      <c r="M157" s="43" t="inlineStr">
        <is>
          <t>LCR 15 jours nets date de livraison</t>
        </is>
      </c>
      <c r="N157" s="30" t="n">
        <v>20564</v>
      </c>
      <c r="O157" s="58" t="inlineStr">
        <is>
          <t>RENDU</t>
        </is>
      </c>
      <c r="P157" s="58" t="inlineStr">
        <is>
          <t>RHIN RHONE LOGISTIQUE</t>
        </is>
      </c>
      <c r="Q157" s="184" t="n">
        <v>40</v>
      </c>
      <c r="R157" s="206">
        <f>Q157*I157</f>
        <v/>
      </c>
      <c r="S157" s="206" t="n">
        <v>1078.4</v>
      </c>
      <c r="T157" s="206">
        <f>R157-S157</f>
        <v/>
      </c>
      <c r="U157" s="283" t="inlineStr">
        <is>
          <t>2032080 - 27/02/2023</t>
        </is>
      </c>
    </row>
    <row r="158" hidden="1" s="31">
      <c r="A158" s="111" t="n">
        <v>44981</v>
      </c>
      <c r="B158" s="58" t="inlineStr">
        <is>
          <t xml:space="preserve">63SANDERS </t>
        </is>
      </c>
      <c r="C158" s="58" t="inlineStr">
        <is>
          <t>SANDERS AIGUEPERSE</t>
        </is>
      </c>
      <c r="D158" s="30" t="n">
        <v>401659.008</v>
      </c>
      <c r="E158" s="30" t="n">
        <v>22848</v>
      </c>
      <c r="F158" s="58" t="inlineStr">
        <is>
          <t>CM 761 MY</t>
        </is>
      </c>
      <c r="G158" s="30" t="n">
        <v>236471</v>
      </c>
      <c r="H158" s="58" t="inlineStr">
        <is>
          <t>FA</t>
        </is>
      </c>
      <c r="I158" s="184" t="n">
        <v>26.08</v>
      </c>
      <c r="J158" s="30" t="inlineStr">
        <is>
          <t>CT3</t>
        </is>
      </c>
      <c r="K158" s="30" t="n">
        <v>420</v>
      </c>
      <c r="L158" s="44">
        <f>I158*K158</f>
        <v/>
      </c>
      <c r="M158" s="43" t="inlineStr">
        <is>
          <t>LCR 15 jours net</t>
        </is>
      </c>
      <c r="N158" s="30" t="n">
        <v>20565</v>
      </c>
      <c r="O158" s="58" t="inlineStr">
        <is>
          <t>DEPART</t>
        </is>
      </c>
      <c r="P158" s="58" t="inlineStr">
        <is>
          <t>TCG</t>
        </is>
      </c>
      <c r="Q158" s="30" t="n">
        <v>0</v>
      </c>
      <c r="R158" s="58" t="n">
        <v>0</v>
      </c>
      <c r="S158" s="58" t="n">
        <v>0</v>
      </c>
      <c r="T158" s="58">
        <f>R158-S158</f>
        <v/>
      </c>
      <c r="U158" s="283" t="n"/>
    </row>
    <row r="159" hidden="1" customFormat="1" s="76">
      <c r="A159" s="312" t="n">
        <v>44981</v>
      </c>
      <c r="B159" s="22" t="inlineStr">
        <is>
          <t>56INVIVO</t>
        </is>
      </c>
      <c r="C159" s="22" t="inlineStr">
        <is>
          <t>DNA</t>
        </is>
      </c>
      <c r="D159" s="147" t="n">
        <v>61384</v>
      </c>
      <c r="E159" s="147" t="n">
        <v>22851</v>
      </c>
      <c r="F159" s="22" t="inlineStr">
        <is>
          <t>EC 648 ZQ</t>
        </is>
      </c>
      <c r="G159" s="147" t="n">
        <v>231569</v>
      </c>
      <c r="H159" s="22" t="inlineStr">
        <is>
          <t>COURTAGRAIN</t>
        </is>
      </c>
      <c r="I159" s="279" t="n">
        <v>30.48</v>
      </c>
      <c r="J159" s="147" t="inlineStr">
        <is>
          <t>CT4</t>
        </is>
      </c>
      <c r="K159" s="147" t="n">
        <v>390</v>
      </c>
      <c r="L159" s="44">
        <f>I159*K159</f>
        <v/>
      </c>
      <c r="M159" s="43" t="inlineStr">
        <is>
          <t>VIREMENT 15 JOURS</t>
        </is>
      </c>
      <c r="N159" s="147" t="n">
        <v>20569</v>
      </c>
      <c r="O159" s="22" t="inlineStr">
        <is>
          <t>DEPART</t>
        </is>
      </c>
      <c r="P159" s="22" t="inlineStr">
        <is>
          <t>CLEMENT</t>
        </is>
      </c>
      <c r="Q159" s="147" t="n">
        <v>0</v>
      </c>
      <c r="R159" s="22" t="n">
        <v>0</v>
      </c>
      <c r="S159" s="22" t="n">
        <v>0</v>
      </c>
      <c r="T159" s="22">
        <f>R159-S159</f>
        <v/>
      </c>
      <c r="U159" s="284" t="n"/>
    </row>
    <row r="160" hidden="1" s="31">
      <c r="A160" s="111" t="n">
        <v>44984</v>
      </c>
      <c r="B160" s="58" t="inlineStr">
        <is>
          <t>38GAIC</t>
        </is>
      </c>
      <c r="C160" s="58" t="inlineStr">
        <is>
          <t>CHOLAT</t>
        </is>
      </c>
      <c r="D160" s="30" t="inlineStr">
        <is>
          <t xml:space="preserve"> -</t>
        </is>
      </c>
      <c r="E160" s="30" t="n">
        <v>22853</v>
      </c>
      <c r="F160" s="58" t="inlineStr">
        <is>
          <t>AK 565 DP</t>
        </is>
      </c>
      <c r="G160" s="30" t="n">
        <v>232669</v>
      </c>
      <c r="H160" s="58" t="inlineStr">
        <is>
          <t>COURTAGRAIN</t>
        </is>
      </c>
      <c r="I160" s="184" t="n">
        <v>29.24</v>
      </c>
      <c r="J160" s="30" t="inlineStr">
        <is>
          <t>CT4</t>
        </is>
      </c>
      <c r="K160" s="30" t="n">
        <v>430</v>
      </c>
      <c r="L160" s="44">
        <f>I160*K160</f>
        <v/>
      </c>
      <c r="M160" s="43" t="inlineStr">
        <is>
          <t>LCR 15 jours net</t>
        </is>
      </c>
      <c r="N160" s="30" t="n">
        <v>20571</v>
      </c>
      <c r="O160" s="58" t="inlineStr">
        <is>
          <t>DEPART</t>
        </is>
      </c>
      <c r="P160" s="58" t="inlineStr">
        <is>
          <t>DURAND</t>
        </is>
      </c>
      <c r="Q160" s="30" t="n">
        <v>0</v>
      </c>
      <c r="R160" s="58" t="n">
        <v>0</v>
      </c>
      <c r="S160" s="58" t="n">
        <v>0</v>
      </c>
      <c r="T160" s="58">
        <f>R160-S160</f>
        <v/>
      </c>
      <c r="U160" s="283" t="n"/>
    </row>
    <row r="161" hidden="1" s="31">
      <c r="A161" s="111" t="n">
        <v>44984</v>
      </c>
      <c r="B161" s="58" t="inlineStr">
        <is>
          <t>01BERNARD</t>
        </is>
      </c>
      <c r="C161" s="58" t="inlineStr">
        <is>
          <t>BERNARD MEXIMIEUX</t>
        </is>
      </c>
      <c r="D161" s="30" t="inlineStr">
        <is>
          <t xml:space="preserve"> -</t>
        </is>
      </c>
      <c r="E161" s="266" t="n">
        <v>22859</v>
      </c>
      <c r="F161" s="58" t="inlineStr">
        <is>
          <t>FA 307 FH</t>
        </is>
      </c>
      <c r="G161" s="266" t="inlineStr">
        <is>
          <t>221228B</t>
        </is>
      </c>
      <c r="H161" s="58" t="inlineStr">
        <is>
          <t>HUILERIE</t>
        </is>
      </c>
      <c r="I161" s="146" t="n">
        <v>29.02</v>
      </c>
      <c r="J161" s="30" t="inlineStr">
        <is>
          <t>CT4</t>
        </is>
      </c>
      <c r="K161" s="30" t="n">
        <v>415</v>
      </c>
      <c r="L161" s="44">
        <f>I161*K161</f>
        <v/>
      </c>
      <c r="M161" s="43" t="inlineStr">
        <is>
          <t>LCR 15 jours nets date de livraison</t>
        </is>
      </c>
      <c r="N161" s="30" t="n">
        <v>20572</v>
      </c>
      <c r="O161" s="58" t="inlineStr">
        <is>
          <t>DEPART</t>
        </is>
      </c>
      <c r="P161" s="58" t="inlineStr">
        <is>
          <t>RLC TRANSPORTS</t>
        </is>
      </c>
      <c r="Q161" s="30" t="n">
        <v>0</v>
      </c>
      <c r="R161" s="58" t="n">
        <v>0</v>
      </c>
      <c r="S161" s="58" t="n">
        <v>0</v>
      </c>
      <c r="T161" s="58">
        <f>R161-S161</f>
        <v/>
      </c>
      <c r="U161" s="283" t="n"/>
    </row>
    <row r="162" hidden="1" s="31">
      <c r="A162" s="111" t="n">
        <v>44984</v>
      </c>
      <c r="B162" s="58" t="inlineStr">
        <is>
          <t>15JAMBON</t>
        </is>
      </c>
      <c r="C162" s="58" t="inlineStr">
        <is>
          <t>JAMBON MURAT</t>
        </is>
      </c>
      <c r="D162" s="30" t="inlineStr">
        <is>
          <t xml:space="preserve"> - </t>
        </is>
      </c>
      <c r="E162" s="30" t="n">
        <v>22864</v>
      </c>
      <c r="F162" s="58" t="inlineStr">
        <is>
          <t>EA 122 TZ</t>
        </is>
      </c>
      <c r="G162" s="30" t="n">
        <v>230263</v>
      </c>
      <c r="H162" s="58" t="inlineStr">
        <is>
          <t>COURTAGRAIN</t>
        </is>
      </c>
      <c r="I162" s="146" t="n">
        <v>29.38</v>
      </c>
      <c r="J162" s="30" t="inlineStr">
        <is>
          <t>CT4</t>
        </is>
      </c>
      <c r="K162" s="30" t="n">
        <v>422</v>
      </c>
      <c r="L162" s="44">
        <f>I162*K162</f>
        <v/>
      </c>
      <c r="M162" s="43" t="inlineStr">
        <is>
          <t>VIREMENT 15 JOURS</t>
        </is>
      </c>
      <c r="N162" s="30" t="n">
        <v>20574</v>
      </c>
      <c r="O162" s="58" t="inlineStr">
        <is>
          <t>DEPART</t>
        </is>
      </c>
      <c r="P162" s="58" t="inlineStr">
        <is>
          <t>PASCAL BILHEUX</t>
        </is>
      </c>
      <c r="Q162" s="30" t="n">
        <v>0</v>
      </c>
      <c r="R162" s="58" t="n">
        <v>0</v>
      </c>
      <c r="S162" s="58" t="n">
        <v>0</v>
      </c>
      <c r="T162" s="58">
        <f>R162-S162</f>
        <v/>
      </c>
      <c r="U162" s="283" t="n"/>
    </row>
    <row r="163" hidden="1" s="31">
      <c r="A163" s="111" t="n">
        <v>44985</v>
      </c>
      <c r="B163" s="58" t="inlineStr">
        <is>
          <t>38MARGARON</t>
        </is>
      </c>
      <c r="C163" s="58" t="inlineStr">
        <is>
          <t>LANTEAU F</t>
        </is>
      </c>
      <c r="D163" s="30" t="n">
        <v>210178</v>
      </c>
      <c r="E163" s="30" t="n">
        <v>22873</v>
      </c>
      <c r="F163" s="58" t="inlineStr">
        <is>
          <t>LANTHEAU F</t>
        </is>
      </c>
      <c r="G163" s="30" t="n">
        <v>210178</v>
      </c>
      <c r="H163" s="58" t="inlineStr">
        <is>
          <t>HUILERIE</t>
        </is>
      </c>
      <c r="I163" s="184" t="n">
        <v>4.82</v>
      </c>
      <c r="J163" s="30" t="inlineStr">
        <is>
          <t>CT4</t>
        </is>
      </c>
      <c r="K163" s="30" t="n">
        <v>420</v>
      </c>
      <c r="L163" s="44">
        <f>I163*K163</f>
        <v/>
      </c>
      <c r="M163" s="43" t="inlineStr">
        <is>
          <t>VIREMENT 15 jours</t>
        </is>
      </c>
      <c r="N163" s="30" t="n">
        <v>20578</v>
      </c>
      <c r="O163" s="58" t="inlineStr">
        <is>
          <t>DEPART</t>
        </is>
      </c>
      <c r="P163" s="58" t="inlineStr">
        <is>
          <t>LANTHEAU F</t>
        </is>
      </c>
      <c r="Q163" s="30" t="n">
        <v>0</v>
      </c>
      <c r="R163" s="58" t="n">
        <v>0</v>
      </c>
      <c r="S163" s="58" t="n">
        <v>0</v>
      </c>
      <c r="T163" s="58">
        <f>R163-S163</f>
        <v/>
      </c>
      <c r="U163" s="283" t="n"/>
    </row>
    <row r="164" hidden="1" s="31">
      <c r="A164" s="111" t="n">
        <v>44985</v>
      </c>
      <c r="B164" s="58" t="inlineStr">
        <is>
          <t>26UCAB</t>
        </is>
      </c>
      <c r="C164" s="58" t="inlineStr">
        <is>
          <t>UCAB</t>
        </is>
      </c>
      <c r="D164" s="30" t="n"/>
      <c r="E164" s="30" t="n">
        <v>22876</v>
      </c>
      <c r="F164" s="58" t="inlineStr">
        <is>
          <t>CW 253 GL</t>
        </is>
      </c>
      <c r="G164" s="30" t="n">
        <v>236178</v>
      </c>
      <c r="H164" s="58" t="inlineStr">
        <is>
          <t>FA</t>
        </is>
      </c>
      <c r="I164" s="146" t="n">
        <v>29.78</v>
      </c>
      <c r="J164" s="30" t="inlineStr">
        <is>
          <t>CT4</t>
        </is>
      </c>
      <c r="K164" s="30" t="n">
        <v>415</v>
      </c>
      <c r="L164" s="44">
        <f>I164*K164</f>
        <v/>
      </c>
      <c r="M164" s="43" t="inlineStr">
        <is>
          <t>LCR 15 jours net</t>
        </is>
      </c>
      <c r="N164" s="30" t="n">
        <v>20582</v>
      </c>
      <c r="O164" s="58" t="inlineStr">
        <is>
          <t>DEPART</t>
        </is>
      </c>
      <c r="P164" s="58" t="inlineStr">
        <is>
          <t>DROMOISE</t>
        </is>
      </c>
      <c r="Q164" s="30" t="n">
        <v>0</v>
      </c>
      <c r="R164" s="58" t="n">
        <v>0</v>
      </c>
      <c r="S164" s="58" t="n">
        <v>0</v>
      </c>
      <c r="T164" s="58">
        <f>R164-S164</f>
        <v/>
      </c>
      <c r="U164" s="283" t="n"/>
    </row>
    <row r="165" hidden="1" s="31">
      <c r="A165" s="111" t="n">
        <v>44986</v>
      </c>
      <c r="B165" s="58" t="inlineStr">
        <is>
          <t>AXEREAL/03THIVAT</t>
        </is>
      </c>
      <c r="C165" s="58" t="inlineStr">
        <is>
          <t>ST GERMAIN</t>
        </is>
      </c>
      <c r="D165" s="30" t="n">
        <v>629832</v>
      </c>
      <c r="E165" s="30" t="n">
        <v>22885</v>
      </c>
      <c r="F165" s="58" t="inlineStr">
        <is>
          <t>CA 065 VV</t>
        </is>
      </c>
      <c r="G165" s="30" t="n">
        <v>236476</v>
      </c>
      <c r="H165" s="58" t="inlineStr">
        <is>
          <t>FA</t>
        </is>
      </c>
      <c r="I165" s="184" t="n">
        <v>30.7</v>
      </c>
      <c r="J165" s="30" t="inlineStr">
        <is>
          <t>CT4</t>
        </is>
      </c>
      <c r="K165" s="30" t="n">
        <v>420</v>
      </c>
      <c r="L165" s="44">
        <f>I165*K165</f>
        <v/>
      </c>
      <c r="M165" s="43" t="inlineStr">
        <is>
          <t>LCR 15 jours nets date de livraison</t>
        </is>
      </c>
      <c r="N165" s="30" t="n">
        <v>20583</v>
      </c>
      <c r="O165" s="58" t="inlineStr">
        <is>
          <t>DEPART</t>
        </is>
      </c>
      <c r="P165" s="58" t="inlineStr">
        <is>
          <t>TCG</t>
        </is>
      </c>
      <c r="Q165" s="30" t="n">
        <v>0</v>
      </c>
      <c r="R165" s="58" t="n">
        <v>0</v>
      </c>
      <c r="S165" s="58" t="n">
        <v>0</v>
      </c>
      <c r="T165" s="58">
        <f>R165-S165</f>
        <v/>
      </c>
      <c r="U165" s="283" t="n"/>
    </row>
    <row r="166" hidden="1" s="31">
      <c r="A166" s="111" t="n">
        <v>44986</v>
      </c>
      <c r="B166" s="58" t="inlineStr">
        <is>
          <t>AXEREAL/03THIVAT</t>
        </is>
      </c>
      <c r="C166" s="58" t="inlineStr">
        <is>
          <t>FEURS</t>
        </is>
      </c>
      <c r="D166" s="30" t="n">
        <v>629574</v>
      </c>
      <c r="E166" s="30" t="n">
        <v>22887</v>
      </c>
      <c r="F166" s="58" t="inlineStr">
        <is>
          <t>EG 031 RN</t>
        </is>
      </c>
      <c r="G166" s="30" t="n">
        <v>236476</v>
      </c>
      <c r="H166" s="58" t="inlineStr">
        <is>
          <t>FA</t>
        </is>
      </c>
      <c r="I166" s="184" t="n">
        <v>29.56</v>
      </c>
      <c r="J166" s="30" t="inlineStr">
        <is>
          <t>CT4</t>
        </is>
      </c>
      <c r="K166" s="30" t="n">
        <v>420</v>
      </c>
      <c r="L166" s="44">
        <f>I166*K166</f>
        <v/>
      </c>
      <c r="M166" s="43" t="inlineStr">
        <is>
          <t>LCR 15 jours nets date de livraison</t>
        </is>
      </c>
      <c r="N166" s="30" t="n">
        <v>20586</v>
      </c>
      <c r="O166" s="58" t="inlineStr">
        <is>
          <t>DEPART</t>
        </is>
      </c>
      <c r="P166" s="58" t="inlineStr">
        <is>
          <t>BRULAS/FERTIER</t>
        </is>
      </c>
      <c r="Q166" s="30" t="n">
        <v>0</v>
      </c>
      <c r="R166" s="58" t="n">
        <v>0</v>
      </c>
      <c r="S166" s="58" t="n">
        <v>0</v>
      </c>
      <c r="T166" s="58">
        <f>R166-S166</f>
        <v/>
      </c>
      <c r="U166" s="283" t="n"/>
    </row>
    <row r="167" hidden="1" customFormat="1" s="76">
      <c r="A167" s="312" t="n">
        <v>44986</v>
      </c>
      <c r="B167" s="22" t="inlineStr">
        <is>
          <t>56INVIVO</t>
        </is>
      </c>
      <c r="C167" s="22" t="inlineStr">
        <is>
          <t>DNA</t>
        </is>
      </c>
      <c r="D167" s="147" t="n">
        <v>61384</v>
      </c>
      <c r="E167" s="147" t="n">
        <v>22888</v>
      </c>
      <c r="F167" s="22" t="inlineStr">
        <is>
          <t>BQ 170 SH</t>
        </is>
      </c>
      <c r="G167" s="147" t="n">
        <v>231569</v>
      </c>
      <c r="H167" s="22" t="inlineStr">
        <is>
          <t>COURTAGRAIN</t>
        </is>
      </c>
      <c r="I167" s="279" t="n">
        <v>26.14</v>
      </c>
      <c r="J167" s="147" t="inlineStr">
        <is>
          <t>CT4</t>
        </is>
      </c>
      <c r="K167" s="147" t="n">
        <v>390</v>
      </c>
      <c r="L167" s="44">
        <f>I167*K167</f>
        <v/>
      </c>
      <c r="M167" s="43" t="inlineStr">
        <is>
          <t>VIREMENT 15 JOURS</t>
        </is>
      </c>
      <c r="N167" s="147" t="n">
        <v>20584</v>
      </c>
      <c r="O167" s="22" t="inlineStr">
        <is>
          <t>DEPART</t>
        </is>
      </c>
      <c r="P167" s="22" t="inlineStr">
        <is>
          <t>TRAS</t>
        </is>
      </c>
      <c r="Q167" s="147" t="n">
        <v>0</v>
      </c>
      <c r="R167" s="22" t="n">
        <v>0</v>
      </c>
      <c r="S167" s="22" t="n">
        <v>0</v>
      </c>
      <c r="T167" s="22">
        <f>R167-S167</f>
        <v/>
      </c>
      <c r="U167" s="284" t="n"/>
    </row>
    <row r="168" hidden="1" s="31">
      <c r="A168" s="111" t="n">
        <v>44986</v>
      </c>
      <c r="B168" s="58" t="inlineStr">
        <is>
          <t xml:space="preserve">63SANDERS </t>
        </is>
      </c>
      <c r="C168" s="58" t="inlineStr">
        <is>
          <t>SANDERS AIGUEPERSE</t>
        </is>
      </c>
      <c r="D168" s="30" t="n">
        <v>401659.01</v>
      </c>
      <c r="E168" s="30" t="n">
        <v>22890</v>
      </c>
      <c r="F168" s="58" t="inlineStr">
        <is>
          <t>FC 171 TW</t>
        </is>
      </c>
      <c r="G168" s="30" t="n">
        <v>236471</v>
      </c>
      <c r="H168" s="58" t="inlineStr">
        <is>
          <t>FA</t>
        </is>
      </c>
      <c r="I168" s="184" t="n">
        <v>30.86</v>
      </c>
      <c r="J168" s="30" t="inlineStr">
        <is>
          <t>CT4</t>
        </is>
      </c>
      <c r="K168" s="30" t="n">
        <v>420</v>
      </c>
      <c r="L168" s="44">
        <f>I168*K168</f>
        <v/>
      </c>
      <c r="M168" s="43" t="inlineStr">
        <is>
          <t>LCR 15 jours net</t>
        </is>
      </c>
      <c r="N168" s="30" t="n">
        <v>20587</v>
      </c>
      <c r="O168" s="58" t="inlineStr">
        <is>
          <t>DEPART</t>
        </is>
      </c>
      <c r="P168" s="58" t="inlineStr">
        <is>
          <t>TCG</t>
        </is>
      </c>
      <c r="Q168" s="30" t="n">
        <v>0</v>
      </c>
      <c r="R168" s="58" t="n">
        <v>0</v>
      </c>
      <c r="S168" s="58" t="n">
        <v>0</v>
      </c>
      <c r="T168" s="58">
        <f>R168-S168</f>
        <v/>
      </c>
      <c r="U168" s="283" t="n"/>
    </row>
    <row r="169" hidden="1" s="31">
      <c r="A169" s="111" t="n">
        <v>44987</v>
      </c>
      <c r="B169" s="58" t="inlineStr">
        <is>
          <t>26UCAB</t>
        </is>
      </c>
      <c r="C169" s="58" t="inlineStr">
        <is>
          <t>UCAB</t>
        </is>
      </c>
      <c r="D169" s="30" t="n"/>
      <c r="E169" s="30" t="n">
        <v>22893</v>
      </c>
      <c r="F169" s="58" t="inlineStr">
        <is>
          <t>CW 253 GL</t>
        </is>
      </c>
      <c r="G169" s="30" t="n">
        <v>236473</v>
      </c>
      <c r="H169" s="58" t="inlineStr">
        <is>
          <t>FA</t>
        </is>
      </c>
      <c r="I169" s="252" t="n">
        <v>29.66</v>
      </c>
      <c r="J169" s="30" t="inlineStr">
        <is>
          <t>CT4</t>
        </is>
      </c>
      <c r="K169" s="30" t="n">
        <v>420</v>
      </c>
      <c r="L169" s="44">
        <f>I169*K169</f>
        <v/>
      </c>
      <c r="M169" s="43" t="inlineStr">
        <is>
          <t>LCR 15 jours net</t>
        </is>
      </c>
      <c r="N169" s="30" t="n">
        <v>20589</v>
      </c>
      <c r="O169" s="58" t="inlineStr">
        <is>
          <t>DEPART</t>
        </is>
      </c>
      <c r="P169" s="58" t="inlineStr">
        <is>
          <t>DROMOISE</t>
        </is>
      </c>
      <c r="Q169" s="30" t="n">
        <v>0</v>
      </c>
      <c r="R169" s="58" t="n">
        <v>0</v>
      </c>
      <c r="S169" s="58" t="n">
        <v>0</v>
      </c>
      <c r="T169" s="58">
        <f>R169-S169</f>
        <v/>
      </c>
      <c r="U169" s="283" t="n"/>
    </row>
    <row r="170" hidden="1" s="31">
      <c r="A170" s="111" t="n">
        <v>44987</v>
      </c>
      <c r="B170" s="58" t="inlineStr">
        <is>
          <t>38GAIC</t>
        </is>
      </c>
      <c r="C170" s="58" t="inlineStr">
        <is>
          <t>CHOLAT</t>
        </is>
      </c>
      <c r="D170" s="30" t="inlineStr">
        <is>
          <t xml:space="preserve"> -</t>
        </is>
      </c>
      <c r="E170" s="30" t="n">
        <v>22895</v>
      </c>
      <c r="F170" s="58" t="inlineStr">
        <is>
          <t>AK 565 DP</t>
        </is>
      </c>
      <c r="G170" s="30" t="n">
        <v>232669</v>
      </c>
      <c r="H170" s="58" t="inlineStr">
        <is>
          <t>COURTAGRAIN</t>
        </is>
      </c>
      <c r="I170" s="184" t="n">
        <v>29.76</v>
      </c>
      <c r="J170" s="30" t="inlineStr">
        <is>
          <t>CT3CT4</t>
        </is>
      </c>
      <c r="K170" s="30" t="n">
        <v>430</v>
      </c>
      <c r="L170" s="44">
        <f>I170*K170</f>
        <v/>
      </c>
      <c r="M170" s="43" t="inlineStr">
        <is>
          <t>LCR 15 jours net</t>
        </is>
      </c>
      <c r="N170" s="30" t="n">
        <v>20590</v>
      </c>
      <c r="O170" s="58" t="inlineStr">
        <is>
          <t>DEPART</t>
        </is>
      </c>
      <c r="P170" s="58" t="inlineStr">
        <is>
          <t>DURAND</t>
        </is>
      </c>
      <c r="Q170" s="30" t="n">
        <v>0</v>
      </c>
      <c r="R170" s="58" t="n">
        <v>0</v>
      </c>
      <c r="S170" s="58" t="n">
        <v>0</v>
      </c>
      <c r="T170" s="58">
        <f>R170-S170</f>
        <v/>
      </c>
      <c r="U170" s="283" t="n"/>
    </row>
    <row r="171" hidden="1" s="31">
      <c r="A171" s="111" t="n">
        <v>44987</v>
      </c>
      <c r="B171" s="58" t="inlineStr">
        <is>
          <t>63CHOUVY</t>
        </is>
      </c>
      <c r="C171" s="58" t="inlineStr">
        <is>
          <t xml:space="preserve">CHOUVY </t>
        </is>
      </c>
      <c r="D171" s="30" t="inlineStr">
        <is>
          <t xml:space="preserve"> -</t>
        </is>
      </c>
      <c r="E171" s="30" t="n">
        <v>22896</v>
      </c>
      <c r="F171" s="58" t="inlineStr">
        <is>
          <t>BD 681 EC</t>
        </is>
      </c>
      <c r="G171" s="30" t="n">
        <v>221207</v>
      </c>
      <c r="H171" s="58" t="inlineStr">
        <is>
          <t>DIRECT</t>
        </is>
      </c>
      <c r="I171" s="146" t="n">
        <v>28.9</v>
      </c>
      <c r="J171" s="30" t="inlineStr">
        <is>
          <t>CT3</t>
        </is>
      </c>
      <c r="K171" s="30" t="n">
        <v>395</v>
      </c>
      <c r="L171" s="44">
        <f>I171*K171</f>
        <v/>
      </c>
      <c r="M171" s="43" t="inlineStr">
        <is>
          <t>LCR 15 jours nets date de livraison</t>
        </is>
      </c>
      <c r="N171" s="30" t="n">
        <v>20591</v>
      </c>
      <c r="O171" s="58" t="inlineStr">
        <is>
          <t>DEPART</t>
        </is>
      </c>
      <c r="P171" s="58" t="inlineStr">
        <is>
          <t xml:space="preserve">TRANSPAUMANCE </t>
        </is>
      </c>
      <c r="Q171" s="30" t="n">
        <v>0</v>
      </c>
      <c r="R171" s="58" t="n">
        <v>0</v>
      </c>
      <c r="S171" s="58" t="n">
        <v>0</v>
      </c>
      <c r="T171" s="58">
        <f>R171-S171</f>
        <v/>
      </c>
      <c r="U171" s="283" t="n"/>
    </row>
    <row r="172" hidden="1" s="31">
      <c r="A172" s="111" t="n">
        <v>44987</v>
      </c>
      <c r="B172" s="58" t="inlineStr">
        <is>
          <t>71BARGE</t>
        </is>
      </c>
      <c r="C172" s="58" t="inlineStr">
        <is>
          <t>BARGE</t>
        </is>
      </c>
      <c r="D172" s="30" t="n"/>
      <c r="E172" s="30" t="n">
        <v>22897</v>
      </c>
      <c r="F172" s="58" t="inlineStr">
        <is>
          <t>AK 595 ZH</t>
        </is>
      </c>
      <c r="G172" s="30" t="n">
        <v>230208</v>
      </c>
      <c r="H172" s="58" t="inlineStr">
        <is>
          <t>FA</t>
        </is>
      </c>
      <c r="I172" s="184" t="n">
        <v>30.4</v>
      </c>
      <c r="J172" s="30" t="inlineStr">
        <is>
          <t>CT3</t>
        </is>
      </c>
      <c r="K172" s="30" t="n">
        <v>415</v>
      </c>
      <c r="L172" s="44">
        <f>I172*K172</f>
        <v/>
      </c>
      <c r="M172" s="43" t="inlineStr">
        <is>
          <t>LCR 15 jours nets date de livraison</t>
        </is>
      </c>
      <c r="N172" s="30" t="n">
        <v>20594</v>
      </c>
      <c r="O172" s="58" t="inlineStr">
        <is>
          <t>DEPART</t>
        </is>
      </c>
      <c r="P172" s="58" t="inlineStr">
        <is>
          <t>YZEURIEN</t>
        </is>
      </c>
      <c r="Q172" s="30" t="n">
        <v>0</v>
      </c>
      <c r="R172" s="58" t="n">
        <v>0</v>
      </c>
      <c r="S172" s="58" t="n">
        <v>0</v>
      </c>
      <c r="T172" s="58">
        <f>R172-S172</f>
        <v/>
      </c>
      <c r="U172" s="283" t="n"/>
    </row>
    <row r="173" hidden="1" s="31">
      <c r="A173" s="111" t="n">
        <v>44987</v>
      </c>
      <c r="B173" s="58" t="inlineStr">
        <is>
          <t>38MARGARON</t>
        </is>
      </c>
      <c r="C173" s="58" t="inlineStr">
        <is>
          <t>38HUGONIN</t>
        </is>
      </c>
      <c r="D173" s="30" t="n">
        <v>211056</v>
      </c>
      <c r="E173" s="30" t="n">
        <v>22900</v>
      </c>
      <c r="F173" s="58" t="inlineStr">
        <is>
          <t>HUGONIN</t>
        </is>
      </c>
      <c r="G173" s="30" t="n">
        <v>211506</v>
      </c>
      <c r="H173" s="58" t="inlineStr">
        <is>
          <t>HUILERIE</t>
        </is>
      </c>
      <c r="I173" s="184" t="n">
        <v>3.48</v>
      </c>
      <c r="J173" s="30" t="inlineStr">
        <is>
          <t>CT3</t>
        </is>
      </c>
      <c r="K173" s="30" t="n">
        <v>420</v>
      </c>
      <c r="L173" s="44">
        <f>I173*K173</f>
        <v/>
      </c>
      <c r="M173" s="43" t="inlineStr">
        <is>
          <t>VIREMENT 15 jours</t>
        </is>
      </c>
      <c r="N173" s="30" t="n">
        <v>20595</v>
      </c>
      <c r="O173" s="58" t="inlineStr">
        <is>
          <t>DEPART</t>
        </is>
      </c>
      <c r="P173" s="58" t="inlineStr">
        <is>
          <t>HUGONIN</t>
        </is>
      </c>
      <c r="Q173" s="30" t="n">
        <v>0</v>
      </c>
      <c r="R173" s="58" t="n">
        <v>0</v>
      </c>
      <c r="S173" s="58" t="n">
        <v>0</v>
      </c>
      <c r="T173" s="58">
        <f>R173-S173</f>
        <v/>
      </c>
      <c r="U173" s="283" t="n"/>
    </row>
    <row r="174" hidden="1" s="31">
      <c r="A174" s="111" t="n">
        <v>44988</v>
      </c>
      <c r="B174" s="58" t="inlineStr">
        <is>
          <t>01BERNARD</t>
        </is>
      </c>
      <c r="C174" s="58" t="inlineStr">
        <is>
          <t>BERNARD MEXIMIEUX</t>
        </is>
      </c>
      <c r="D174" s="30" t="inlineStr">
        <is>
          <t xml:space="preserve"> -</t>
        </is>
      </c>
      <c r="E174" s="266" t="n">
        <v>22906</v>
      </c>
      <c r="F174" s="58" t="inlineStr">
        <is>
          <t>FA 307 FH</t>
        </is>
      </c>
      <c r="G174" s="266" t="inlineStr">
        <is>
          <t>221228B</t>
        </is>
      </c>
      <c r="H174" s="58" t="inlineStr">
        <is>
          <t>HUILERIE</t>
        </is>
      </c>
      <c r="I174" s="146" t="n">
        <v>29.22</v>
      </c>
      <c r="J174" s="30" t="inlineStr">
        <is>
          <t>CT4</t>
        </is>
      </c>
      <c r="K174" s="30" t="n">
        <v>415</v>
      </c>
      <c r="L174" s="44">
        <f>I174*K174</f>
        <v/>
      </c>
      <c r="M174" s="43" t="inlineStr">
        <is>
          <t>LCR 15 jours nets date de livraison</t>
        </is>
      </c>
      <c r="N174" s="30" t="n">
        <v>20596</v>
      </c>
      <c r="O174" s="58" t="inlineStr">
        <is>
          <t>DEPART</t>
        </is>
      </c>
      <c r="P174" s="58" t="inlineStr">
        <is>
          <t>RLC TRANSPORTS</t>
        </is>
      </c>
      <c r="Q174" s="30" t="n">
        <v>0</v>
      </c>
      <c r="R174" s="58" t="n">
        <v>0</v>
      </c>
      <c r="S174" s="58" t="n">
        <v>0</v>
      </c>
      <c r="T174" s="58">
        <f>R174-S174</f>
        <v/>
      </c>
      <c r="U174" s="283" t="n"/>
    </row>
    <row r="175" hidden="1" s="31">
      <c r="A175" s="111" t="n">
        <v>44988</v>
      </c>
      <c r="B175" s="58" t="inlineStr">
        <is>
          <t xml:space="preserve">63SANDERS </t>
        </is>
      </c>
      <c r="C175" s="58" t="inlineStr">
        <is>
          <t>SANDERS AIGUEPERSE</t>
        </is>
      </c>
      <c r="D175" s="30" t="n">
        <v>401659.11</v>
      </c>
      <c r="E175" s="30" t="n">
        <v>22909</v>
      </c>
      <c r="F175" s="58" t="inlineStr">
        <is>
          <t>FC 171 TW</t>
        </is>
      </c>
      <c r="G175" s="30" t="n">
        <v>236471</v>
      </c>
      <c r="H175" s="58" t="inlineStr">
        <is>
          <t>FA</t>
        </is>
      </c>
      <c r="I175" s="184" t="n">
        <v>30.32</v>
      </c>
      <c r="J175" s="30" t="inlineStr">
        <is>
          <t>CT3CT4</t>
        </is>
      </c>
      <c r="K175" s="30" t="n">
        <v>420</v>
      </c>
      <c r="L175" s="44">
        <f>I175*K175</f>
        <v/>
      </c>
      <c r="M175" s="43" t="inlineStr">
        <is>
          <t>LCR 15 jours net</t>
        </is>
      </c>
      <c r="N175" s="30" t="n">
        <v>20597</v>
      </c>
      <c r="O175" s="58" t="inlineStr">
        <is>
          <t>DEPART</t>
        </is>
      </c>
      <c r="P175" s="58" t="inlineStr">
        <is>
          <t>TCG</t>
        </is>
      </c>
      <c r="Q175" s="30" t="n">
        <v>0</v>
      </c>
      <c r="R175" s="58" t="n">
        <v>0</v>
      </c>
      <c r="S175" s="58" t="n">
        <v>0</v>
      </c>
      <c r="T175" s="58">
        <f>R175-S175</f>
        <v/>
      </c>
      <c r="U175" s="283" t="n"/>
    </row>
    <row r="176" hidden="1" s="31">
      <c r="A176" s="111" t="n">
        <v>44988</v>
      </c>
      <c r="B176" s="58" t="inlineStr">
        <is>
          <t>26ALBERT</t>
        </is>
      </c>
      <c r="C176" s="58" t="inlineStr">
        <is>
          <t>ALBERT</t>
        </is>
      </c>
      <c r="D176" s="30" t="n"/>
      <c r="E176" s="30" t="n">
        <v>22910</v>
      </c>
      <c r="F176" s="58" t="inlineStr">
        <is>
          <t>ALBERT</t>
        </is>
      </c>
      <c r="G176" s="30" t="n">
        <v>221201</v>
      </c>
      <c r="H176" s="58" t="inlineStr">
        <is>
          <t>HUILERIE</t>
        </is>
      </c>
      <c r="I176" s="184" t="n">
        <v>12.02</v>
      </c>
      <c r="J176" s="30" t="inlineStr">
        <is>
          <t>4-&gt;B1</t>
        </is>
      </c>
      <c r="K176" s="30" t="n">
        <v>395</v>
      </c>
      <c r="L176" s="44">
        <f>I176*K176</f>
        <v/>
      </c>
      <c r="M176" s="43" t="inlineStr">
        <is>
          <t>VIREMENT 15 JOURS</t>
        </is>
      </c>
      <c r="N176" s="30" t="n">
        <v>20598</v>
      </c>
      <c r="O176" s="58" t="inlineStr">
        <is>
          <t>DEPART</t>
        </is>
      </c>
      <c r="P176" s="58" t="inlineStr">
        <is>
          <t>ALBERT</t>
        </is>
      </c>
      <c r="Q176" s="30" t="n">
        <v>0</v>
      </c>
      <c r="R176" s="58" t="n">
        <v>0</v>
      </c>
      <c r="S176" s="58" t="n">
        <v>0</v>
      </c>
      <c r="T176" s="58">
        <f>R176-S176</f>
        <v/>
      </c>
      <c r="U176" s="283" t="n"/>
    </row>
    <row r="177" hidden="1" s="31">
      <c r="A177" s="111" t="n">
        <v>44988</v>
      </c>
      <c r="B177" s="58" t="inlineStr">
        <is>
          <t>26ALBERT</t>
        </is>
      </c>
      <c r="C177" s="58" t="inlineStr">
        <is>
          <t>ALBERT</t>
        </is>
      </c>
      <c r="D177" s="30" t="n"/>
      <c r="E177" s="30" t="n">
        <v>22910</v>
      </c>
      <c r="F177" s="58" t="inlineStr">
        <is>
          <t>ALBERT</t>
        </is>
      </c>
      <c r="G177" s="30" t="n">
        <v>230213</v>
      </c>
      <c r="H177" s="58" t="inlineStr">
        <is>
          <t>HUILERIE</t>
        </is>
      </c>
      <c r="I177" s="184" t="n">
        <v>16.76</v>
      </c>
      <c r="J177" s="30" t="inlineStr">
        <is>
          <t>4-&gt;B1</t>
        </is>
      </c>
      <c r="K177" s="30" t="n">
        <v>420</v>
      </c>
      <c r="L177" s="44">
        <f>I177*K177</f>
        <v/>
      </c>
      <c r="M177" s="43" t="inlineStr">
        <is>
          <t>VIREMENT 15 JOURS</t>
        </is>
      </c>
      <c r="N177" s="30" t="n">
        <v>20598</v>
      </c>
      <c r="O177" s="58" t="inlineStr">
        <is>
          <t>DEPART</t>
        </is>
      </c>
      <c r="P177" s="58" t="inlineStr">
        <is>
          <t>ALBERT</t>
        </is>
      </c>
      <c r="Q177" s="30" t="n">
        <v>0</v>
      </c>
      <c r="R177" s="58" t="n">
        <v>0</v>
      </c>
      <c r="S177" s="58" t="n">
        <v>0</v>
      </c>
      <c r="T177" s="58">
        <f>R177-S177</f>
        <v/>
      </c>
      <c r="U177" s="283" t="n"/>
    </row>
    <row r="178" hidden="1" customFormat="1" s="76">
      <c r="A178" s="312" t="n">
        <v>44991</v>
      </c>
      <c r="B178" s="22" t="inlineStr">
        <is>
          <t>56INVIVO</t>
        </is>
      </c>
      <c r="C178" s="22" t="inlineStr">
        <is>
          <t>SEGUY</t>
        </is>
      </c>
      <c r="D178" s="147" t="n">
        <v>61385</v>
      </c>
      <c r="E178" s="147" t="n">
        <v>22921</v>
      </c>
      <c r="F178" s="22" t="inlineStr">
        <is>
          <t>EY 537 GN</t>
        </is>
      </c>
      <c r="G178" s="147" t="n">
        <v>231569</v>
      </c>
      <c r="H178" s="22" t="inlineStr">
        <is>
          <t>COURTAGRAIN</t>
        </is>
      </c>
      <c r="I178" s="279" t="n">
        <v>30.08</v>
      </c>
      <c r="J178" s="147" t="inlineStr">
        <is>
          <t>CT4</t>
        </is>
      </c>
      <c r="K178" s="147" t="n">
        <v>390</v>
      </c>
      <c r="L178" s="44">
        <f>I178*K178</f>
        <v/>
      </c>
      <c r="M178" s="43" t="inlineStr">
        <is>
          <t>VIREMENT 15 JOURS</t>
        </is>
      </c>
      <c r="N178" s="147" t="n">
        <v>20601</v>
      </c>
      <c r="O178" s="22" t="inlineStr">
        <is>
          <t>DEPART</t>
        </is>
      </c>
      <c r="P178" s="22" t="inlineStr">
        <is>
          <t>AJR</t>
        </is>
      </c>
      <c r="Q178" s="147" t="n">
        <v>0</v>
      </c>
      <c r="R178" s="22" t="n">
        <v>0</v>
      </c>
      <c r="S178" s="22" t="n">
        <v>0</v>
      </c>
      <c r="T178" s="22">
        <f>R178-S178</f>
        <v/>
      </c>
      <c r="U178" s="284" t="n"/>
    </row>
    <row r="179" hidden="1" s="31">
      <c r="A179" s="111" t="n">
        <v>44991</v>
      </c>
      <c r="B179" s="58" t="inlineStr">
        <is>
          <t>15JAMBON</t>
        </is>
      </c>
      <c r="C179" s="316" t="inlineStr">
        <is>
          <t>JAMBON MURAT</t>
        </is>
      </c>
      <c r="D179" s="30" t="inlineStr">
        <is>
          <t xml:space="preserve"> - </t>
        </is>
      </c>
      <c r="E179" s="30" t="n">
        <v>22925</v>
      </c>
      <c r="F179" s="58" t="inlineStr">
        <is>
          <t>FS 433 TA</t>
        </is>
      </c>
      <c r="G179" s="30" t="n">
        <v>222526</v>
      </c>
      <c r="H179" s="58" t="inlineStr">
        <is>
          <t>COURTAGRAIN</t>
        </is>
      </c>
      <c r="I179" s="146" t="n">
        <v>11.26</v>
      </c>
      <c r="J179" s="30" t="inlineStr">
        <is>
          <t>CT4</t>
        </is>
      </c>
      <c r="K179" s="30" t="n">
        <v>422</v>
      </c>
      <c r="L179" s="44">
        <f>I179*K179</f>
        <v/>
      </c>
      <c r="M179" s="43" t="inlineStr">
        <is>
          <t>VIREMENT 15 JOURS</t>
        </is>
      </c>
      <c r="N179" s="30" t="n">
        <v>20604</v>
      </c>
      <c r="O179" s="58" t="inlineStr">
        <is>
          <t>DEPART</t>
        </is>
      </c>
      <c r="P179" s="58" t="inlineStr">
        <is>
          <t>PASCAL BILHEUX</t>
        </is>
      </c>
      <c r="Q179" s="30" t="n">
        <v>0</v>
      </c>
      <c r="R179" s="58" t="n">
        <v>0</v>
      </c>
      <c r="S179" s="58" t="n">
        <v>0</v>
      </c>
      <c r="T179" s="58">
        <f>R179-S179</f>
        <v/>
      </c>
      <c r="U179" s="283" t="n"/>
    </row>
    <row r="180" hidden="1" s="31">
      <c r="A180" s="111" t="n">
        <v>44991</v>
      </c>
      <c r="B180" s="58" t="inlineStr">
        <is>
          <t>15JAMBON</t>
        </is>
      </c>
      <c r="C180" s="316" t="inlineStr">
        <is>
          <t>JAMBON MURAT</t>
        </is>
      </c>
      <c r="D180" s="30" t="inlineStr">
        <is>
          <t xml:space="preserve"> - </t>
        </is>
      </c>
      <c r="E180" s="30" t="n">
        <v>22925</v>
      </c>
      <c r="F180" s="58" t="inlineStr">
        <is>
          <t>FS 433 TA</t>
        </is>
      </c>
      <c r="G180" s="30" t="n">
        <v>222526</v>
      </c>
      <c r="H180" s="58" t="inlineStr">
        <is>
          <t>COURTAGRAIN</t>
        </is>
      </c>
      <c r="I180" s="146" t="n">
        <v>16.14</v>
      </c>
      <c r="J180" s="30" t="inlineStr">
        <is>
          <t>CT4</t>
        </is>
      </c>
      <c r="K180" s="30" t="n">
        <v>422</v>
      </c>
      <c r="L180" s="44">
        <f>I180*K180</f>
        <v/>
      </c>
      <c r="M180" s="43" t="inlineStr">
        <is>
          <t>VIREMENT 15 JOURS</t>
        </is>
      </c>
      <c r="N180" s="30" t="n">
        <v>20604</v>
      </c>
      <c r="O180" s="58" t="inlineStr">
        <is>
          <t>DEPART</t>
        </is>
      </c>
      <c r="P180" s="58" t="inlineStr">
        <is>
          <t>PASCAL BILHEUX</t>
        </is>
      </c>
      <c r="Q180" s="30" t="n">
        <v>0</v>
      </c>
      <c r="R180" s="58" t="n">
        <v>0</v>
      </c>
      <c r="S180" s="58" t="n">
        <v>0</v>
      </c>
      <c r="T180" s="58">
        <f>R180-S180</f>
        <v/>
      </c>
      <c r="U180" s="283" t="n"/>
    </row>
    <row r="181" hidden="1" s="31">
      <c r="A181" s="111" t="n">
        <v>44991</v>
      </c>
      <c r="B181" s="58" t="inlineStr">
        <is>
          <t>63SCHMITT</t>
        </is>
      </c>
      <c r="C181" s="58" t="inlineStr">
        <is>
          <t>SCHMITT</t>
        </is>
      </c>
      <c r="D181" s="30" t="inlineStr">
        <is>
          <t xml:space="preserve"> - </t>
        </is>
      </c>
      <c r="E181" s="30" t="n">
        <v>22927</v>
      </c>
      <c r="F181" s="58" t="inlineStr">
        <is>
          <t>CZ 447 LG</t>
        </is>
      </c>
      <c r="G181" s="30" t="inlineStr">
        <is>
          <t>3/01120</t>
        </is>
      </c>
      <c r="H181" s="58" t="inlineStr">
        <is>
          <t>COURTAGRAIN</t>
        </is>
      </c>
      <c r="I181" s="146" t="n">
        <v>29.32</v>
      </c>
      <c r="J181" s="30" t="inlineStr">
        <is>
          <t>CT3CT4</t>
        </is>
      </c>
      <c r="K181" s="30" t="n">
        <v>415</v>
      </c>
      <c r="L181" s="44">
        <f>I181*K181</f>
        <v/>
      </c>
      <c r="M181" s="43" t="inlineStr">
        <is>
          <t>VIREMENT 15 JOURS</t>
        </is>
      </c>
      <c r="N181" s="30" t="n">
        <v>20605</v>
      </c>
      <c r="O181" s="58" t="inlineStr">
        <is>
          <t>DEPART</t>
        </is>
      </c>
      <c r="P181" s="58" t="inlineStr">
        <is>
          <t>ATR</t>
        </is>
      </c>
      <c r="Q181" s="30" t="n">
        <v>0</v>
      </c>
      <c r="R181" s="58" t="n">
        <v>0</v>
      </c>
      <c r="S181" s="58" t="n">
        <v>0</v>
      </c>
      <c r="T181" s="58">
        <f>R181-S181</f>
        <v/>
      </c>
      <c r="U181" s="283" t="n"/>
    </row>
    <row r="182" hidden="1" s="31">
      <c r="A182" s="111" t="n">
        <v>44991</v>
      </c>
      <c r="B182" s="58" t="inlineStr">
        <is>
          <t>01BERNARD</t>
        </is>
      </c>
      <c r="C182" s="58" t="inlineStr">
        <is>
          <t>BERNARD MEXIMIEUX</t>
        </is>
      </c>
      <c r="D182" s="30" t="inlineStr">
        <is>
          <t xml:space="preserve"> -</t>
        </is>
      </c>
      <c r="E182" s="266" t="n">
        <v>22928</v>
      </c>
      <c r="F182" s="58" t="inlineStr">
        <is>
          <t>FA 307 FH</t>
        </is>
      </c>
      <c r="G182" s="266" t="inlineStr">
        <is>
          <t>221228B</t>
        </is>
      </c>
      <c r="H182" s="58" t="inlineStr">
        <is>
          <t>HUILERIE</t>
        </is>
      </c>
      <c r="I182" s="146" t="n">
        <v>29.36</v>
      </c>
      <c r="J182" s="30" t="inlineStr">
        <is>
          <t>CT3</t>
        </is>
      </c>
      <c r="K182" s="30" t="n">
        <v>415</v>
      </c>
      <c r="L182" s="44">
        <f>I182*K182</f>
        <v/>
      </c>
      <c r="M182" s="43" t="inlineStr">
        <is>
          <t>LCR 15 jours nets date de livraison</t>
        </is>
      </c>
      <c r="N182" s="30" t="n">
        <v>20607</v>
      </c>
      <c r="O182" s="58" t="inlineStr">
        <is>
          <t>DEPART</t>
        </is>
      </c>
      <c r="P182" s="58" t="inlineStr">
        <is>
          <t>RLC TRANSPORTS</t>
        </is>
      </c>
      <c r="Q182" s="30" t="n">
        <v>0</v>
      </c>
      <c r="R182" s="58" t="n">
        <v>0</v>
      </c>
      <c r="S182" s="58" t="n">
        <v>0</v>
      </c>
      <c r="T182" s="58">
        <f>R182-S182</f>
        <v/>
      </c>
      <c r="U182" s="283" t="n"/>
    </row>
    <row r="183" hidden="1" s="31">
      <c r="A183" s="111" t="n">
        <v>44992</v>
      </c>
      <c r="B183" s="58" t="inlineStr">
        <is>
          <t xml:space="preserve">63SANDERS </t>
        </is>
      </c>
      <c r="C183" s="58" t="inlineStr">
        <is>
          <t>SANDERS AIGUEPERSE</t>
        </is>
      </c>
      <c r="D183" s="30" t="n">
        <v>401659.012</v>
      </c>
      <c r="E183" s="30" t="n">
        <v>22930</v>
      </c>
      <c r="F183" s="58" t="inlineStr">
        <is>
          <t>CC 452 DH</t>
        </is>
      </c>
      <c r="G183" s="30" t="n">
        <v>236471</v>
      </c>
      <c r="H183" s="58" t="inlineStr">
        <is>
          <t>FA</t>
        </is>
      </c>
      <c r="I183" s="184" t="n">
        <v>29.68</v>
      </c>
      <c r="J183" s="30" t="inlineStr">
        <is>
          <t>CT4</t>
        </is>
      </c>
      <c r="K183" s="30" t="n">
        <v>420</v>
      </c>
      <c r="L183" s="44">
        <f>I183*K183</f>
        <v/>
      </c>
      <c r="M183" s="43" t="inlineStr">
        <is>
          <t>LCR 15 jours net</t>
        </is>
      </c>
      <c r="N183" s="30" t="n">
        <v>20610</v>
      </c>
      <c r="O183" s="58" t="inlineStr">
        <is>
          <t>DEPART</t>
        </is>
      </c>
      <c r="P183" s="58" t="inlineStr">
        <is>
          <t>YZEURIENS</t>
        </is>
      </c>
      <c r="Q183" s="30" t="n">
        <v>0</v>
      </c>
      <c r="R183" s="58" t="n">
        <v>0</v>
      </c>
      <c r="S183" s="58" t="n">
        <v>0</v>
      </c>
      <c r="T183" s="58">
        <f>R183-S183</f>
        <v/>
      </c>
      <c r="U183" s="283" t="n"/>
    </row>
    <row r="184" hidden="1" s="31">
      <c r="A184" s="111" t="n">
        <v>44992</v>
      </c>
      <c r="B184" s="58" t="inlineStr">
        <is>
          <t>26UCAB</t>
        </is>
      </c>
      <c r="C184" s="58" t="inlineStr">
        <is>
          <t>UCAB</t>
        </is>
      </c>
      <c r="D184" s="30" t="n"/>
      <c r="E184" s="30" t="n">
        <v>22932</v>
      </c>
      <c r="F184" s="58" t="inlineStr">
        <is>
          <t>GA 202 WK</t>
        </is>
      </c>
      <c r="G184" s="30" t="n">
        <v>236178</v>
      </c>
      <c r="H184" s="58" t="inlineStr">
        <is>
          <t>FA</t>
        </is>
      </c>
      <c r="I184" s="146" t="n">
        <v>5.46</v>
      </c>
      <c r="J184" s="30" t="inlineStr">
        <is>
          <t>CT3</t>
        </is>
      </c>
      <c r="K184" s="30" t="n">
        <v>415</v>
      </c>
      <c r="L184" s="44">
        <f>I184*K184</f>
        <v/>
      </c>
      <c r="M184" s="43" t="inlineStr">
        <is>
          <t>LCR 15 jours net</t>
        </is>
      </c>
      <c r="N184" s="30" t="n">
        <v>20611</v>
      </c>
      <c r="O184" s="58" t="inlineStr">
        <is>
          <t>DEPART</t>
        </is>
      </c>
      <c r="P184" s="58" t="inlineStr">
        <is>
          <t>DROMOISE</t>
        </is>
      </c>
      <c r="Q184" s="30" t="n">
        <v>0</v>
      </c>
      <c r="R184" s="58" t="n">
        <v>0</v>
      </c>
      <c r="S184" s="58" t="n">
        <v>0</v>
      </c>
      <c r="T184" s="58">
        <f>R184-S184</f>
        <v/>
      </c>
      <c r="U184" s="283" t="n"/>
    </row>
    <row r="185" hidden="1" s="31">
      <c r="A185" s="111" t="n">
        <v>44992</v>
      </c>
      <c r="B185" s="58" t="inlineStr">
        <is>
          <t>26UCAB</t>
        </is>
      </c>
      <c r="C185" s="58" t="inlineStr">
        <is>
          <t>UCAB</t>
        </is>
      </c>
      <c r="D185" s="30" t="n"/>
      <c r="E185" s="30" t="n">
        <v>22932</v>
      </c>
      <c r="F185" s="58" t="inlineStr">
        <is>
          <t>GA 202 WK</t>
        </is>
      </c>
      <c r="G185" s="30" t="n">
        <v>236473</v>
      </c>
      <c r="H185" s="58" t="inlineStr">
        <is>
          <t>FA</t>
        </is>
      </c>
      <c r="I185" s="146" t="n">
        <v>25.22</v>
      </c>
      <c r="J185" s="30" t="inlineStr">
        <is>
          <t>CT3</t>
        </is>
      </c>
      <c r="K185" s="30" t="n">
        <v>420</v>
      </c>
      <c r="L185" s="44">
        <f>I185*K185</f>
        <v/>
      </c>
      <c r="M185" s="43" t="inlineStr">
        <is>
          <t>LCR 15 jours net</t>
        </is>
      </c>
      <c r="N185" s="30" t="n">
        <v>20611</v>
      </c>
      <c r="O185" s="58" t="inlineStr">
        <is>
          <t>DEPART</t>
        </is>
      </c>
      <c r="P185" s="58" t="inlineStr">
        <is>
          <t>DROMOISE</t>
        </is>
      </c>
      <c r="Q185" s="30" t="n">
        <v>0</v>
      </c>
      <c r="R185" s="58" t="n">
        <v>0</v>
      </c>
      <c r="S185" s="58" t="n">
        <v>0</v>
      </c>
      <c r="T185" s="58">
        <f>R185-S185</f>
        <v/>
      </c>
      <c r="U185" s="283" t="n"/>
    </row>
    <row r="186" hidden="1" s="31">
      <c r="A186" s="111" t="n">
        <v>44992</v>
      </c>
      <c r="B186" s="58" t="inlineStr">
        <is>
          <t xml:space="preserve">63SANDERS </t>
        </is>
      </c>
      <c r="C186" s="58" t="inlineStr">
        <is>
          <t>SANDERS BOUCE</t>
        </is>
      </c>
      <c r="D186" s="30" t="n">
        <v>401972.004</v>
      </c>
      <c r="E186" s="30" t="n">
        <v>22938</v>
      </c>
      <c r="F186" s="58" t="inlineStr">
        <is>
          <t>FC 171 TW</t>
        </is>
      </c>
      <c r="G186" s="30" t="n">
        <v>236874</v>
      </c>
      <c r="H186" s="58" t="inlineStr">
        <is>
          <t>FA</t>
        </is>
      </c>
      <c r="I186" s="184" t="n">
        <v>30.7</v>
      </c>
      <c r="J186" s="30" t="inlineStr">
        <is>
          <t>CT4</t>
        </is>
      </c>
      <c r="K186" s="30" t="n">
        <v>415</v>
      </c>
      <c r="L186" s="44">
        <f>I186*K186</f>
        <v/>
      </c>
      <c r="M186" s="43" t="inlineStr">
        <is>
          <t>LCR 15 jours net</t>
        </is>
      </c>
      <c r="N186" s="30" t="n">
        <v>20612</v>
      </c>
      <c r="O186" s="58" t="inlineStr">
        <is>
          <t>DEPART</t>
        </is>
      </c>
      <c r="P186" s="58" t="inlineStr">
        <is>
          <t>TCG</t>
        </is>
      </c>
      <c r="Q186" s="30" t="n">
        <v>0</v>
      </c>
      <c r="R186" s="58" t="n">
        <v>0</v>
      </c>
      <c r="S186" s="58" t="n">
        <v>0</v>
      </c>
      <c r="T186" s="58">
        <f>R186-S186</f>
        <v/>
      </c>
      <c r="U186" s="283" t="n"/>
    </row>
    <row r="187" hidden="1" s="31">
      <c r="A187" s="111" t="n">
        <v>44992</v>
      </c>
      <c r="B187" s="58" t="inlineStr">
        <is>
          <t>38MARGARON</t>
        </is>
      </c>
      <c r="C187" s="58" t="inlineStr">
        <is>
          <t>38SIMIEN</t>
        </is>
      </c>
      <c r="D187" s="30" t="n">
        <v>211193</v>
      </c>
      <c r="E187" s="30" t="n">
        <v>22939</v>
      </c>
      <c r="F187" s="58" t="inlineStr">
        <is>
          <t>38SIMIEN</t>
        </is>
      </c>
      <c r="G187" s="30" t="n">
        <v>211193</v>
      </c>
      <c r="H187" s="58" t="inlineStr">
        <is>
          <t>HUILERIE</t>
        </is>
      </c>
      <c r="I187" s="184" t="n">
        <v>3.48</v>
      </c>
      <c r="J187" s="30" t="inlineStr">
        <is>
          <t>CT4</t>
        </is>
      </c>
      <c r="K187" s="30" t="n">
        <v>420</v>
      </c>
      <c r="L187" s="44">
        <f>I187*K187</f>
        <v/>
      </c>
      <c r="M187" s="43" t="inlineStr">
        <is>
          <t>LCR 15 jours net</t>
        </is>
      </c>
      <c r="N187" s="30" t="n">
        <v>20613</v>
      </c>
      <c r="O187" s="58" t="inlineStr">
        <is>
          <t>DEPART</t>
        </is>
      </c>
      <c r="P187" s="58" t="inlineStr">
        <is>
          <t>38SIMIEN</t>
        </is>
      </c>
      <c r="Q187" s="30" t="n">
        <v>0</v>
      </c>
      <c r="R187" s="58" t="n">
        <v>0</v>
      </c>
      <c r="S187" s="58" t="n">
        <v>0</v>
      </c>
      <c r="T187" s="58">
        <f>R187-S187</f>
        <v/>
      </c>
      <c r="U187" s="283" t="n"/>
    </row>
    <row r="188" hidden="1" s="31">
      <c r="A188" s="236" t="n">
        <v>44992</v>
      </c>
      <c r="B188" s="237" t="inlineStr">
        <is>
          <t>89NUTRI</t>
        </is>
      </c>
      <c r="C188" s="237" t="inlineStr">
        <is>
          <t xml:space="preserve">NUTRIBOURGOGNE </t>
        </is>
      </c>
      <c r="D188" s="221" t="inlineStr">
        <is>
          <t>FO049607</t>
        </is>
      </c>
      <c r="E188" s="221" t="n">
        <v>22940</v>
      </c>
      <c r="F188" s="237" t="inlineStr">
        <is>
          <t>AJ 370 TE</t>
        </is>
      </c>
      <c r="G188" s="221" t="n">
        <v>236176</v>
      </c>
      <c r="H188" s="237" t="inlineStr">
        <is>
          <t>FA</t>
        </is>
      </c>
      <c r="I188" s="238" t="n">
        <v>29.74</v>
      </c>
      <c r="J188" s="221" t="inlineStr">
        <is>
          <t>CT4</t>
        </is>
      </c>
      <c r="K188" s="221" t="n">
        <v>415</v>
      </c>
      <c r="L188" s="44">
        <f>I188*K188</f>
        <v/>
      </c>
      <c r="M188" s="43" t="inlineStr">
        <is>
          <t>LCR 15 jours nets date de livraison</t>
        </is>
      </c>
      <c r="N188" s="221" t="n">
        <v>20615</v>
      </c>
      <c r="O188" s="237" t="inlineStr">
        <is>
          <t>DEPART</t>
        </is>
      </c>
      <c r="P188" s="237" t="inlineStr">
        <is>
          <t>TRANSAL</t>
        </is>
      </c>
      <c r="Q188" s="221" t="n">
        <v>0</v>
      </c>
      <c r="R188" s="237" t="n">
        <v>0</v>
      </c>
      <c r="S188" s="237" t="n">
        <v>0</v>
      </c>
      <c r="T188" s="237">
        <f>R188-S188</f>
        <v/>
      </c>
      <c r="U188" s="286" t="n"/>
      <c r="V188" s="73" t="n"/>
      <c r="W188" s="73" t="n"/>
      <c r="X188" s="73" t="n"/>
      <c r="Y188" s="73" t="n"/>
      <c r="Z188" s="73" t="n"/>
    </row>
    <row r="189" hidden="1" customFormat="1" s="76">
      <c r="A189" s="312" t="n">
        <v>44992</v>
      </c>
      <c r="B189" s="22" t="inlineStr">
        <is>
          <t>56INVIVO</t>
        </is>
      </c>
      <c r="C189" s="22" t="inlineStr">
        <is>
          <t>DNA</t>
        </is>
      </c>
      <c r="D189" s="147" t="n">
        <v>61384</v>
      </c>
      <c r="E189" s="147" t="n">
        <v>22944</v>
      </c>
      <c r="F189" s="22" t="inlineStr">
        <is>
          <t>FA 728 PL</t>
        </is>
      </c>
      <c r="G189" s="147" t="inlineStr">
        <is>
          <t>231569-&gt;223302</t>
        </is>
      </c>
      <c r="H189" s="22" t="inlineStr">
        <is>
          <t>COURTAGRAIN</t>
        </is>
      </c>
      <c r="I189" s="279" t="n">
        <v>27.86</v>
      </c>
      <c r="J189" s="147" t="inlineStr">
        <is>
          <t>CT4</t>
        </is>
      </c>
      <c r="K189" s="147" t="inlineStr">
        <is>
          <t>390-&gt;385</t>
        </is>
      </c>
      <c r="L189" s="44">
        <f>385*I189</f>
        <v/>
      </c>
      <c r="M189" s="43" t="inlineStr">
        <is>
          <t>VIREMENT 15 JOURS</t>
        </is>
      </c>
      <c r="N189" s="147" t="n">
        <v>20726</v>
      </c>
      <c r="O189" s="22" t="inlineStr">
        <is>
          <t>DEPART</t>
        </is>
      </c>
      <c r="P189" s="22" t="inlineStr">
        <is>
          <t>TRAS/CLEMENT</t>
        </is>
      </c>
      <c r="Q189" s="147" t="n">
        <v>0</v>
      </c>
      <c r="R189" s="22" t="n">
        <v>0</v>
      </c>
      <c r="S189" s="22" t="n">
        <v>0</v>
      </c>
      <c r="T189" s="22">
        <f>R189-S189</f>
        <v/>
      </c>
      <c r="U189" s="284" t="n"/>
    </row>
    <row r="190" hidden="1" customFormat="1" s="73">
      <c r="A190" s="111" t="n">
        <v>44993</v>
      </c>
      <c r="B190" s="58" t="inlineStr">
        <is>
          <t>42EURENA</t>
        </is>
      </c>
      <c r="C190" s="58" t="inlineStr">
        <is>
          <t>ATRIAL FEURS</t>
        </is>
      </c>
      <c r="D190" s="221" t="inlineStr">
        <is>
          <t>240851/262479</t>
        </is>
      </c>
      <c r="E190" s="30" t="n">
        <v>22947</v>
      </c>
      <c r="F190" s="58" t="inlineStr">
        <is>
          <t>GL 897 DQ</t>
        </is>
      </c>
      <c r="G190" s="30" t="n">
        <v>240851</v>
      </c>
      <c r="H190" s="58" t="inlineStr">
        <is>
          <t>MONTENAY</t>
        </is>
      </c>
      <c r="I190" s="146" t="n">
        <v>29.32</v>
      </c>
      <c r="J190" s="30" t="inlineStr">
        <is>
          <t>CT3</t>
        </is>
      </c>
      <c r="K190" s="30" t="n">
        <v>430</v>
      </c>
      <c r="L190" s="44">
        <f>I190*K190</f>
        <v/>
      </c>
      <c r="M190" s="43" t="inlineStr">
        <is>
          <t>LCR 15 jours net</t>
        </is>
      </c>
      <c r="N190" s="30" t="n">
        <v>20617</v>
      </c>
      <c r="O190" s="58" t="inlineStr">
        <is>
          <t>DEPART</t>
        </is>
      </c>
      <c r="P190" s="58" t="inlineStr">
        <is>
          <t>BRULAS</t>
        </is>
      </c>
      <c r="Q190" s="30" t="n">
        <v>0</v>
      </c>
      <c r="R190" s="58" t="n">
        <v>0</v>
      </c>
      <c r="S190" s="58" t="n">
        <v>0</v>
      </c>
      <c r="T190" s="58">
        <f>R190-S190</f>
        <v/>
      </c>
      <c r="U190" s="283" t="n"/>
    </row>
    <row r="191" hidden="1" s="31">
      <c r="A191" s="111" t="n">
        <v>44993</v>
      </c>
      <c r="B191" s="58" t="inlineStr">
        <is>
          <t>01LARCON</t>
        </is>
      </c>
      <c r="C191" s="58" t="inlineStr">
        <is>
          <t>LARCON</t>
        </is>
      </c>
      <c r="D191" s="30" t="inlineStr">
        <is>
          <t xml:space="preserve"> -</t>
        </is>
      </c>
      <c r="E191" s="30" t="n">
        <v>22948</v>
      </c>
      <c r="F191" s="58" t="inlineStr">
        <is>
          <t>LARCON</t>
        </is>
      </c>
      <c r="G191" s="30" t="n">
        <v>211217</v>
      </c>
      <c r="H191" s="58" t="inlineStr">
        <is>
          <t>DIRECT</t>
        </is>
      </c>
      <c r="I191" s="184" t="n">
        <v>4.66</v>
      </c>
      <c r="J191" s="30" t="inlineStr">
        <is>
          <t>CT2</t>
        </is>
      </c>
      <c r="K191" s="30" t="n">
        <v>310</v>
      </c>
      <c r="L191" s="44">
        <f>I191*K191</f>
        <v/>
      </c>
      <c r="M191" s="43" t="inlineStr">
        <is>
          <t>LCR 15 jours nets date de livraison</t>
        </is>
      </c>
      <c r="N191" s="30" t="n">
        <v>20618</v>
      </c>
      <c r="O191" s="58" t="inlineStr">
        <is>
          <t>DEPART</t>
        </is>
      </c>
      <c r="P191" s="58" t="inlineStr">
        <is>
          <t>LARCON</t>
        </is>
      </c>
      <c r="Q191" s="30" t="n">
        <v>0</v>
      </c>
      <c r="R191" s="58" t="n">
        <v>0</v>
      </c>
      <c r="S191" s="58" t="n">
        <v>0</v>
      </c>
      <c r="T191" s="58">
        <f>R191-S191</f>
        <v/>
      </c>
      <c r="U191" s="283" t="n"/>
    </row>
    <row r="192" hidden="1" s="31">
      <c r="A192" s="111" t="n">
        <v>44993</v>
      </c>
      <c r="B192" s="58" t="inlineStr">
        <is>
          <t>01LARCON</t>
        </is>
      </c>
      <c r="C192" s="58" t="inlineStr">
        <is>
          <t>LARCON</t>
        </is>
      </c>
      <c r="D192" s="30" t="inlineStr">
        <is>
          <t xml:space="preserve"> -</t>
        </is>
      </c>
      <c r="E192" s="30" t="n">
        <v>22950</v>
      </c>
      <c r="F192" s="58" t="inlineStr">
        <is>
          <t>LARCON</t>
        </is>
      </c>
      <c r="G192" s="30" t="n">
        <v>211217</v>
      </c>
      <c r="H192" s="58" t="inlineStr">
        <is>
          <t>DIRECT</t>
        </is>
      </c>
      <c r="I192" s="184" t="n">
        <v>23.14</v>
      </c>
      <c r="J192" s="30" t="inlineStr">
        <is>
          <t>CT4</t>
        </is>
      </c>
      <c r="K192" s="30" t="n">
        <v>310</v>
      </c>
      <c r="L192" s="44">
        <f>I192*K192</f>
        <v/>
      </c>
      <c r="M192" s="43" t="inlineStr">
        <is>
          <t>LCR 15 jours nets date de livraison</t>
        </is>
      </c>
      <c r="N192" s="30" t="n">
        <v>20618</v>
      </c>
      <c r="O192" s="58" t="inlineStr">
        <is>
          <t>DEPART</t>
        </is>
      </c>
      <c r="P192" s="58" t="inlineStr">
        <is>
          <t>LARCON</t>
        </is>
      </c>
      <c r="Q192" s="30" t="n">
        <v>0</v>
      </c>
      <c r="R192" s="58" t="n">
        <v>0</v>
      </c>
      <c r="S192" s="58" t="n">
        <v>0</v>
      </c>
      <c r="T192" s="58">
        <f>R192-S192</f>
        <v/>
      </c>
      <c r="U192" s="283" t="n"/>
    </row>
    <row r="193" hidden="1" s="31">
      <c r="A193" s="111" t="n">
        <v>44994</v>
      </c>
      <c r="B193" s="58" t="inlineStr">
        <is>
          <t>26UCAB</t>
        </is>
      </c>
      <c r="C193" s="58" t="inlineStr">
        <is>
          <t>UCAB</t>
        </is>
      </c>
      <c r="D193" s="30" t="n"/>
      <c r="E193" s="30" t="n">
        <v>22956</v>
      </c>
      <c r="F193" s="58" t="inlineStr">
        <is>
          <t>GA 202 WK</t>
        </is>
      </c>
      <c r="G193" s="30" t="n">
        <v>236473</v>
      </c>
      <c r="H193" s="58" t="inlineStr">
        <is>
          <t>FA</t>
        </is>
      </c>
      <c r="I193" s="146" t="n">
        <v>30.02</v>
      </c>
      <c r="J193" s="30" t="inlineStr">
        <is>
          <t>CT3</t>
        </is>
      </c>
      <c r="K193" s="30" t="n">
        <v>420</v>
      </c>
      <c r="L193" s="44">
        <f>I193*K193</f>
        <v/>
      </c>
      <c r="M193" s="43" t="inlineStr">
        <is>
          <t>LCR 15 jours net</t>
        </is>
      </c>
      <c r="N193" s="30" t="n">
        <v>20621</v>
      </c>
      <c r="O193" s="58" t="inlineStr">
        <is>
          <t>DEPART</t>
        </is>
      </c>
      <c r="P193" s="58" t="inlineStr">
        <is>
          <t>DROMOISE</t>
        </is>
      </c>
      <c r="Q193" s="30" t="n">
        <v>0</v>
      </c>
      <c r="R193" s="58" t="n">
        <v>0</v>
      </c>
      <c r="S193" s="58" t="n">
        <v>0</v>
      </c>
      <c r="T193" s="58">
        <f>R193-S193</f>
        <v/>
      </c>
      <c r="U193" s="283" t="n"/>
    </row>
    <row r="194" hidden="1" s="31">
      <c r="A194" s="111" t="n">
        <v>44994</v>
      </c>
      <c r="B194" s="58" t="inlineStr">
        <is>
          <t>38GAIC</t>
        </is>
      </c>
      <c r="C194" s="58" t="inlineStr">
        <is>
          <t>CHOLAT</t>
        </is>
      </c>
      <c r="D194" s="30" t="n"/>
      <c r="E194" s="30" t="n">
        <v>22958</v>
      </c>
      <c r="F194" s="58" t="inlineStr">
        <is>
          <t>BV 840 PN</t>
        </is>
      </c>
      <c r="G194" s="30" t="n">
        <v>242625</v>
      </c>
      <c r="H194" s="58" t="inlineStr">
        <is>
          <t>MONTENAY</t>
        </is>
      </c>
      <c r="I194" s="184" t="n">
        <v>30.08</v>
      </c>
      <c r="J194" s="30" t="inlineStr">
        <is>
          <t>CT4</t>
        </is>
      </c>
      <c r="K194" s="30" t="n">
        <v>430</v>
      </c>
      <c r="L194" s="44">
        <f>I194*K194</f>
        <v/>
      </c>
      <c r="M194" s="43" t="inlineStr">
        <is>
          <t>LCR 15 jours net</t>
        </is>
      </c>
      <c r="N194" s="30" t="n">
        <v>20622</v>
      </c>
      <c r="O194" s="58" t="inlineStr">
        <is>
          <t>DEPART</t>
        </is>
      </c>
      <c r="P194" s="58" t="inlineStr">
        <is>
          <t>TRAS/GIRARD MICHEL</t>
        </is>
      </c>
      <c r="Q194" s="30" t="n">
        <v>0</v>
      </c>
      <c r="R194" s="58" t="n">
        <v>0</v>
      </c>
      <c r="S194" s="58" t="n">
        <v>0</v>
      </c>
      <c r="T194" s="58">
        <f>R194-S194</f>
        <v/>
      </c>
      <c r="U194" s="283" t="n"/>
    </row>
    <row r="195" hidden="1" s="31">
      <c r="A195" s="111" t="n">
        <v>44994</v>
      </c>
      <c r="B195" s="58" t="inlineStr">
        <is>
          <t>63CHOUVY</t>
        </is>
      </c>
      <c r="C195" s="58" t="inlineStr">
        <is>
          <t xml:space="preserve">CHOUVY </t>
        </is>
      </c>
      <c r="D195" s="30" t="inlineStr">
        <is>
          <t xml:space="preserve"> -</t>
        </is>
      </c>
      <c r="E195" s="30" t="n">
        <v>22959</v>
      </c>
      <c r="F195" s="58" t="inlineStr">
        <is>
          <t>ZF 700 KH</t>
        </is>
      </c>
      <c r="G195" s="30" t="n">
        <v>22959</v>
      </c>
      <c r="H195" s="58" t="inlineStr">
        <is>
          <t>DIRECT</t>
        </is>
      </c>
      <c r="I195" s="146" t="n">
        <v>28.62</v>
      </c>
      <c r="J195" s="30" t="inlineStr">
        <is>
          <t>CT4</t>
        </is>
      </c>
      <c r="K195" s="30" t="n">
        <v>395</v>
      </c>
      <c r="L195" s="44">
        <f>I195*K195</f>
        <v/>
      </c>
      <c r="M195" s="43" t="inlineStr">
        <is>
          <t>LCR 15 jours nets date de livraison</t>
        </is>
      </c>
      <c r="N195" s="30" t="n">
        <v>20623</v>
      </c>
      <c r="O195" s="58" t="inlineStr">
        <is>
          <t>DEPART</t>
        </is>
      </c>
      <c r="P195" s="58" t="inlineStr">
        <is>
          <t xml:space="preserve">TRANSPAUMANCE </t>
        </is>
      </c>
      <c r="Q195" s="30" t="n">
        <v>0</v>
      </c>
      <c r="R195" s="58" t="n">
        <v>0</v>
      </c>
      <c r="S195" s="58" t="n">
        <v>0</v>
      </c>
      <c r="T195" s="58">
        <f>R195-S195</f>
        <v/>
      </c>
      <c r="U195" s="283" t="n"/>
    </row>
    <row r="196" hidden="1" s="31">
      <c r="A196" s="111" t="n">
        <v>44994</v>
      </c>
      <c r="B196" s="58" t="inlineStr">
        <is>
          <t>02ATHIES</t>
        </is>
      </c>
      <c r="C196" s="58" t="inlineStr">
        <is>
          <t>ATHIES METHANISATION</t>
        </is>
      </c>
      <c r="D196" s="30" t="inlineStr">
        <is>
          <t>GATOCM</t>
        </is>
      </c>
      <c r="E196" s="30" t="n">
        <v>22962</v>
      </c>
      <c r="F196" s="58" t="inlineStr">
        <is>
          <t>EB 451 DQ</t>
        </is>
      </c>
      <c r="G196" s="30" t="n">
        <v>230227</v>
      </c>
      <c r="H196" s="58" t="inlineStr">
        <is>
          <t>HUILERIE</t>
        </is>
      </c>
      <c r="I196" s="184" t="n">
        <v>30.4</v>
      </c>
      <c r="J196" s="30" t="inlineStr">
        <is>
          <t>CT2</t>
        </is>
      </c>
      <c r="K196" s="30" t="n">
        <v>310</v>
      </c>
      <c r="L196" s="44">
        <f>I196*K196</f>
        <v/>
      </c>
      <c r="M196" s="43" t="inlineStr">
        <is>
          <t>LCR 15 jours net</t>
        </is>
      </c>
      <c r="N196" s="30" t="n">
        <v>20625</v>
      </c>
      <c r="O196" s="58" t="inlineStr">
        <is>
          <t>DEPART</t>
        </is>
      </c>
      <c r="P196" s="58" t="inlineStr">
        <is>
          <t>PAPIN</t>
        </is>
      </c>
      <c r="Q196" s="30" t="n">
        <v>0</v>
      </c>
      <c r="R196" s="58" t="n">
        <v>0</v>
      </c>
      <c r="S196" s="58" t="n">
        <v>0</v>
      </c>
      <c r="T196" s="58">
        <f>R196-S196</f>
        <v/>
      </c>
      <c r="U196" s="283" t="n"/>
    </row>
    <row r="197" hidden="1" s="31">
      <c r="A197" s="236" t="n">
        <v>44994</v>
      </c>
      <c r="B197" s="237" t="inlineStr">
        <is>
          <t>AXEREAL/03THIVAT</t>
        </is>
      </c>
      <c r="C197" s="237" t="inlineStr">
        <is>
          <t>FEURS</t>
        </is>
      </c>
      <c r="D197" s="221" t="n">
        <v>630813</v>
      </c>
      <c r="E197" s="221" t="n">
        <v>22965</v>
      </c>
      <c r="F197" s="237" t="inlineStr">
        <is>
          <t>DR 781 AC</t>
        </is>
      </c>
      <c r="G197" s="221" t="n">
        <v>235513</v>
      </c>
      <c r="H197" s="237" t="inlineStr">
        <is>
          <t>FA</t>
        </is>
      </c>
      <c r="I197" s="238" t="n">
        <v>28.94</v>
      </c>
      <c r="J197" s="221" t="inlineStr">
        <is>
          <t>CT4</t>
        </is>
      </c>
      <c r="K197" s="221" t="n">
        <v>425</v>
      </c>
      <c r="L197" s="44">
        <f>I197*K197</f>
        <v/>
      </c>
      <c r="M197" s="43" t="inlineStr">
        <is>
          <t>LCR 15 jours nets date de livraison</t>
        </is>
      </c>
      <c r="N197" s="221" t="n">
        <v>20627</v>
      </c>
      <c r="O197" s="237" t="inlineStr">
        <is>
          <t>DEPART</t>
        </is>
      </c>
      <c r="P197" s="237" t="inlineStr">
        <is>
          <t>BRULAS/FERTIER</t>
        </is>
      </c>
      <c r="Q197" s="221" t="n">
        <v>0</v>
      </c>
      <c r="R197" s="237" t="n">
        <v>0</v>
      </c>
      <c r="S197" s="237" t="n">
        <v>0</v>
      </c>
      <c r="T197" s="237">
        <f>R197-S197</f>
        <v/>
      </c>
      <c r="U197" s="286" t="n"/>
      <c r="V197" s="73" t="n"/>
      <c r="W197" s="73" t="n"/>
      <c r="X197" s="73" t="n"/>
      <c r="Y197" s="73" t="n"/>
      <c r="Z197" s="73" t="n"/>
    </row>
    <row r="198" hidden="1" s="31">
      <c r="A198" s="111" t="n">
        <v>44995</v>
      </c>
      <c r="B198" s="58" t="inlineStr">
        <is>
          <t>38MARGARON</t>
        </is>
      </c>
      <c r="C198" s="58" t="inlineStr">
        <is>
          <t>05COUSIN</t>
        </is>
      </c>
      <c r="D198" s="30" t="n">
        <v>211283</v>
      </c>
      <c r="E198" s="30" t="n">
        <v>22970</v>
      </c>
      <c r="F198" s="58" t="inlineStr">
        <is>
          <t>05COUSIN</t>
        </is>
      </c>
      <c r="G198" s="30" t="n">
        <v>211283</v>
      </c>
      <c r="H198" s="58" t="inlineStr">
        <is>
          <t>HUILERIE</t>
        </is>
      </c>
      <c r="I198" s="184" t="n">
        <v>2.5</v>
      </c>
      <c r="J198" s="30" t="inlineStr">
        <is>
          <t>BASCULE</t>
        </is>
      </c>
      <c r="K198" s="30" t="n">
        <v>420</v>
      </c>
      <c r="L198" s="44">
        <f>I198*K198</f>
        <v/>
      </c>
      <c r="M198" s="43" t="inlineStr">
        <is>
          <t>LCR 15 jours net</t>
        </is>
      </c>
      <c r="N198" s="30" t="n">
        <v>20631</v>
      </c>
      <c r="O198" s="58" t="inlineStr">
        <is>
          <t>DEPART</t>
        </is>
      </c>
      <c r="P198" s="58" t="inlineStr">
        <is>
          <t>05COUSIN</t>
        </is>
      </c>
      <c r="Q198" s="30" t="n">
        <v>0</v>
      </c>
      <c r="R198" s="58" t="n">
        <v>0</v>
      </c>
      <c r="S198" s="58" t="n">
        <v>0</v>
      </c>
      <c r="T198" s="58">
        <f>R198-S198</f>
        <v/>
      </c>
      <c r="U198" s="283" t="n"/>
    </row>
    <row r="199" hidden="1" customFormat="1" s="76">
      <c r="A199" s="312" t="n">
        <v>44995</v>
      </c>
      <c r="B199" s="22" t="inlineStr">
        <is>
          <t>56INVIVO</t>
        </is>
      </c>
      <c r="C199" s="22" t="inlineStr">
        <is>
          <t>DNA</t>
        </is>
      </c>
      <c r="D199" s="147" t="n">
        <v>61384</v>
      </c>
      <c r="E199" s="147" t="n">
        <v>22972</v>
      </c>
      <c r="F199" s="22" t="inlineStr">
        <is>
          <t>FA 728 PL</t>
        </is>
      </c>
      <c r="G199" s="147" t="n">
        <v>231569</v>
      </c>
      <c r="H199" s="22" t="inlineStr">
        <is>
          <t>COURTAGRAIN</t>
        </is>
      </c>
      <c r="I199" s="279" t="n">
        <v>30.38</v>
      </c>
      <c r="J199" s="147" t="inlineStr">
        <is>
          <t>CT4</t>
        </is>
      </c>
      <c r="K199" s="147" t="n">
        <v>390</v>
      </c>
      <c r="L199" s="44">
        <f>I199*K199</f>
        <v/>
      </c>
      <c r="M199" s="43" t="inlineStr">
        <is>
          <t>VIREMENT 15 JOURS</t>
        </is>
      </c>
      <c r="N199" s="147" t="n">
        <v>20632</v>
      </c>
      <c r="O199" s="22" t="inlineStr">
        <is>
          <t>DEPART</t>
        </is>
      </c>
      <c r="P199" s="22" t="inlineStr">
        <is>
          <t>TRAS/CLEMENT</t>
        </is>
      </c>
      <c r="Q199" s="147" t="n">
        <v>0</v>
      </c>
      <c r="R199" s="22" t="n">
        <v>0</v>
      </c>
      <c r="S199" s="22" t="n">
        <v>0</v>
      </c>
      <c r="T199" s="22">
        <f>R199-S199</f>
        <v/>
      </c>
      <c r="U199" s="284" t="n"/>
    </row>
    <row r="200" hidden="1" s="31">
      <c r="A200" s="111" t="n">
        <v>44998</v>
      </c>
      <c r="B200" s="58" t="inlineStr">
        <is>
          <t>26UCAB</t>
        </is>
      </c>
      <c r="C200" s="58" t="inlineStr">
        <is>
          <t>UCAB</t>
        </is>
      </c>
      <c r="D200" s="30" t="n"/>
      <c r="E200" s="30" t="n">
        <v>22980</v>
      </c>
      <c r="F200" s="58" t="inlineStr">
        <is>
          <t>CW 253 GL</t>
        </is>
      </c>
      <c r="G200" s="30" t="n">
        <v>236473</v>
      </c>
      <c r="H200" s="58" t="inlineStr">
        <is>
          <t>FA</t>
        </is>
      </c>
      <c r="I200" s="146" t="n">
        <v>30</v>
      </c>
      <c r="J200" s="30" t="inlineStr">
        <is>
          <t>CT3</t>
        </is>
      </c>
      <c r="K200" s="30" t="n">
        <v>420</v>
      </c>
      <c r="L200" s="44">
        <f>I200*K200</f>
        <v/>
      </c>
      <c r="M200" s="43" t="inlineStr">
        <is>
          <t>LCR 15 jours net</t>
        </is>
      </c>
      <c r="N200" s="30" t="n">
        <v>20633</v>
      </c>
      <c r="O200" s="58" t="inlineStr">
        <is>
          <t>DEPART</t>
        </is>
      </c>
      <c r="P200" s="58" t="inlineStr">
        <is>
          <t>DROMOISE</t>
        </is>
      </c>
      <c r="Q200" s="30" t="n">
        <v>0</v>
      </c>
      <c r="R200" s="58" t="n">
        <v>0</v>
      </c>
      <c r="S200" s="58" t="n">
        <v>0</v>
      </c>
      <c r="T200" s="58">
        <f>R200-S200</f>
        <v/>
      </c>
      <c r="U200" s="283" t="n"/>
    </row>
    <row r="201" hidden="1" s="31">
      <c r="A201" s="111" t="n">
        <v>44998</v>
      </c>
      <c r="B201" s="58" t="inlineStr">
        <is>
          <t xml:space="preserve">63SANDERS </t>
        </is>
      </c>
      <c r="C201" s="58" t="inlineStr">
        <is>
          <t>SANDERS AIGUEPERSE</t>
        </is>
      </c>
      <c r="D201" s="221" t="n">
        <v>401972.003</v>
      </c>
      <c r="E201" s="30" t="n">
        <v>22984</v>
      </c>
      <c r="F201" s="58" t="inlineStr">
        <is>
          <t>EQ 674 QD</t>
        </is>
      </c>
      <c r="G201" s="30" t="n">
        <v>236874</v>
      </c>
      <c r="H201" s="58" t="inlineStr">
        <is>
          <t>FA</t>
        </is>
      </c>
      <c r="I201" s="184" t="n">
        <v>30.1</v>
      </c>
      <c r="J201" s="30" t="inlineStr">
        <is>
          <t>CT4</t>
        </is>
      </c>
      <c r="K201" s="30" t="n">
        <v>415</v>
      </c>
      <c r="L201" s="44">
        <f>I201*K201</f>
        <v/>
      </c>
      <c r="M201" s="43" t="inlineStr">
        <is>
          <t>LCR 15 jours net</t>
        </is>
      </c>
      <c r="N201" s="30" t="n">
        <v>20636</v>
      </c>
      <c r="O201" s="58" t="inlineStr">
        <is>
          <t>DEPART</t>
        </is>
      </c>
      <c r="P201" s="58" t="inlineStr">
        <is>
          <t>TCG</t>
        </is>
      </c>
      <c r="Q201" s="30" t="n">
        <v>0</v>
      </c>
      <c r="R201" s="58" t="n">
        <v>0</v>
      </c>
      <c r="S201" s="58" t="n">
        <v>0</v>
      </c>
      <c r="T201" s="58">
        <f>R201-S201</f>
        <v/>
      </c>
      <c r="U201" s="283" t="n"/>
    </row>
    <row r="202" hidden="1" customFormat="1" s="76">
      <c r="A202" s="312" t="n">
        <v>44998</v>
      </c>
      <c r="B202" s="22" t="inlineStr">
        <is>
          <t>56INVIVO</t>
        </is>
      </c>
      <c r="C202" s="22" t="inlineStr">
        <is>
          <t>SEGUY</t>
        </is>
      </c>
      <c r="D202" s="147" t="n">
        <v>61385</v>
      </c>
      <c r="E202" s="147" t="n">
        <v>22986</v>
      </c>
      <c r="F202" s="22" t="inlineStr">
        <is>
          <t>EN 625 LJ</t>
        </is>
      </c>
      <c r="G202" s="147" t="n">
        <v>231569</v>
      </c>
      <c r="H202" s="22" t="inlineStr">
        <is>
          <t>COURTAGRAIN</t>
        </is>
      </c>
      <c r="I202" s="279" t="n">
        <v>29.84</v>
      </c>
      <c r="J202" s="147" t="inlineStr">
        <is>
          <t>CT4</t>
        </is>
      </c>
      <c r="K202" s="147" t="n">
        <v>390</v>
      </c>
      <c r="L202" s="44">
        <f>I202*K202</f>
        <v/>
      </c>
      <c r="M202" s="43" t="inlineStr">
        <is>
          <t>VIREMENT 15 JOURS</t>
        </is>
      </c>
      <c r="N202" s="147" t="n">
        <v>20638</v>
      </c>
      <c r="O202" s="22" t="inlineStr">
        <is>
          <t>DEPART</t>
        </is>
      </c>
      <c r="P202" s="22" t="inlineStr">
        <is>
          <t>TRAS</t>
        </is>
      </c>
      <c r="Q202" s="147" t="n">
        <v>0</v>
      </c>
      <c r="R202" s="22" t="n">
        <v>0</v>
      </c>
      <c r="S202" s="22" t="n">
        <v>0</v>
      </c>
      <c r="T202" s="22">
        <f>R202-S202</f>
        <v/>
      </c>
      <c r="U202" s="284" t="n"/>
    </row>
    <row r="203" hidden="1" s="31">
      <c r="A203" s="111" t="n">
        <v>44998</v>
      </c>
      <c r="B203" s="58" t="inlineStr">
        <is>
          <t>15JAMBON</t>
        </is>
      </c>
      <c r="C203" s="316" t="inlineStr">
        <is>
          <t>JAMBON MURAT</t>
        </is>
      </c>
      <c r="D203" s="30" t="inlineStr">
        <is>
          <t xml:space="preserve"> - </t>
        </is>
      </c>
      <c r="E203" s="30" t="n">
        <v>22988</v>
      </c>
      <c r="F203" s="58" t="inlineStr">
        <is>
          <t>JE 450 RD</t>
        </is>
      </c>
      <c r="G203" s="30" t="n">
        <v>230747</v>
      </c>
      <c r="H203" s="58" t="inlineStr">
        <is>
          <t>COURTAGRAIN</t>
        </is>
      </c>
      <c r="I203" s="146" t="n">
        <v>28.96</v>
      </c>
      <c r="J203" s="30" t="inlineStr">
        <is>
          <t>CT3CT4</t>
        </is>
      </c>
      <c r="K203" s="30" t="n">
        <v>400</v>
      </c>
      <c r="L203" s="44">
        <f>I203*K203</f>
        <v/>
      </c>
      <c r="M203" s="43" t="inlineStr">
        <is>
          <t>VIREMENT 15 JOURS</t>
        </is>
      </c>
      <c r="N203" s="30" t="n">
        <v>20637</v>
      </c>
      <c r="O203" s="58" t="inlineStr">
        <is>
          <t>DEPART</t>
        </is>
      </c>
      <c r="P203" s="58" t="inlineStr">
        <is>
          <t>PASCAL BILHEUX</t>
        </is>
      </c>
      <c r="Q203" s="30" t="n">
        <v>0</v>
      </c>
      <c r="R203" s="58" t="n">
        <v>0</v>
      </c>
      <c r="S203" s="58" t="n">
        <v>0</v>
      </c>
      <c r="T203" s="58">
        <f>R203-S203</f>
        <v/>
      </c>
      <c r="U203" s="283" t="n"/>
    </row>
    <row r="204" hidden="1" s="31">
      <c r="A204" s="111" t="n">
        <v>44999</v>
      </c>
      <c r="B204" s="58" t="inlineStr">
        <is>
          <t>38GAIC</t>
        </is>
      </c>
      <c r="C204" s="58" t="inlineStr">
        <is>
          <t>CHOLAT</t>
        </is>
      </c>
      <c r="D204" s="30" t="n"/>
      <c r="E204" s="30" t="n">
        <v>22991</v>
      </c>
      <c r="F204" s="58" t="inlineStr">
        <is>
          <t>GJ 897 DQ</t>
        </is>
      </c>
      <c r="G204" s="30" t="n">
        <v>242430</v>
      </c>
      <c r="H204" s="58" t="inlineStr">
        <is>
          <t>MONTENAY</t>
        </is>
      </c>
      <c r="I204" s="184" t="n">
        <v>29.8</v>
      </c>
      <c r="J204" s="30" t="inlineStr">
        <is>
          <t>CT4</t>
        </is>
      </c>
      <c r="K204" s="30" t="n">
        <v>430</v>
      </c>
      <c r="L204" s="44">
        <f>I204*K204</f>
        <v/>
      </c>
      <c r="M204" s="43" t="inlineStr">
        <is>
          <t>LCR 15 jours net</t>
        </is>
      </c>
      <c r="N204" s="30" t="n">
        <v>20640</v>
      </c>
      <c r="O204" s="58" t="inlineStr">
        <is>
          <t>DEPART</t>
        </is>
      </c>
      <c r="P204" s="58" t="inlineStr">
        <is>
          <t>BRULAS</t>
        </is>
      </c>
      <c r="Q204" s="30" t="n">
        <v>0</v>
      </c>
      <c r="R204" s="58" t="n">
        <v>0</v>
      </c>
      <c r="S204" s="58" t="n">
        <v>0</v>
      </c>
      <c r="T204" s="58">
        <f>R204-S204</f>
        <v/>
      </c>
      <c r="U204" s="283" t="n"/>
    </row>
    <row r="205" hidden="1" s="31">
      <c r="A205" s="111" t="n">
        <v>44999</v>
      </c>
      <c r="B205" s="58" t="inlineStr">
        <is>
          <t>26UCAB</t>
        </is>
      </c>
      <c r="C205" s="58" t="inlineStr">
        <is>
          <t>UCAB</t>
        </is>
      </c>
      <c r="D205" s="30" t="n"/>
      <c r="E205" s="30" t="n">
        <v>22994</v>
      </c>
      <c r="F205" s="58" t="inlineStr">
        <is>
          <t>CW 253 GL</t>
        </is>
      </c>
      <c r="G205" s="30" t="n">
        <v>236473</v>
      </c>
      <c r="H205" s="58" t="inlineStr">
        <is>
          <t>FA</t>
        </is>
      </c>
      <c r="I205" s="146" t="n">
        <v>5.1</v>
      </c>
      <c r="J205" s="30" t="inlineStr">
        <is>
          <t>CT3CT4</t>
        </is>
      </c>
      <c r="K205" s="30" t="n">
        <v>420</v>
      </c>
      <c r="L205" s="44">
        <f>I205*K205</f>
        <v/>
      </c>
      <c r="M205" s="43" t="inlineStr">
        <is>
          <t>LCR 15 jours net</t>
        </is>
      </c>
      <c r="N205" s="30" t="n">
        <v>20641</v>
      </c>
      <c r="O205" s="58" t="inlineStr">
        <is>
          <t>DEPART</t>
        </is>
      </c>
      <c r="P205" s="58" t="inlineStr">
        <is>
          <t>DROMOISE</t>
        </is>
      </c>
      <c r="Q205" s="30" t="n">
        <v>0</v>
      </c>
      <c r="R205" s="58" t="n">
        <v>0</v>
      </c>
      <c r="S205" s="58" t="n">
        <v>0</v>
      </c>
      <c r="T205" s="58">
        <f>R205-S205</f>
        <v/>
      </c>
      <c r="U205" s="283" t="n"/>
    </row>
    <row r="206" hidden="1" s="31">
      <c r="A206" s="111" t="n">
        <v>44999</v>
      </c>
      <c r="B206" s="58" t="inlineStr">
        <is>
          <t>26UCAB</t>
        </is>
      </c>
      <c r="C206" s="58" t="inlineStr">
        <is>
          <t>UCAB</t>
        </is>
      </c>
      <c r="D206" s="30" t="n"/>
      <c r="E206" s="30" t="n">
        <v>22994</v>
      </c>
      <c r="F206" s="58" t="inlineStr">
        <is>
          <t>CW 253 GL</t>
        </is>
      </c>
      <c r="G206" s="30" t="n">
        <v>236876</v>
      </c>
      <c r="H206" s="58" t="inlineStr">
        <is>
          <t>FA</t>
        </is>
      </c>
      <c r="I206" s="146" t="n">
        <v>24.66</v>
      </c>
      <c r="J206" s="30" t="inlineStr">
        <is>
          <t>CT3CT4</t>
        </is>
      </c>
      <c r="K206" s="30" t="n">
        <v>415</v>
      </c>
      <c r="L206" s="44">
        <f>I206*K206</f>
        <v/>
      </c>
      <c r="M206" s="43" t="inlineStr">
        <is>
          <t>LCR 15 jours net</t>
        </is>
      </c>
      <c r="N206" s="30" t="n">
        <v>20641</v>
      </c>
      <c r="O206" s="58" t="inlineStr">
        <is>
          <t>DEPART</t>
        </is>
      </c>
      <c r="P206" s="58" t="inlineStr">
        <is>
          <t>DROMOISE</t>
        </is>
      </c>
      <c r="Q206" s="30" t="n">
        <v>0</v>
      </c>
      <c r="R206" s="58" t="n">
        <v>0</v>
      </c>
      <c r="S206" s="58" t="n">
        <v>0</v>
      </c>
      <c r="T206" s="58">
        <f>R206-S206</f>
        <v/>
      </c>
      <c r="U206" s="283" t="n"/>
    </row>
    <row r="207" hidden="1" s="31">
      <c r="A207" s="111" t="n">
        <v>45000</v>
      </c>
      <c r="B207" s="58" t="inlineStr">
        <is>
          <t>01LARCON</t>
        </is>
      </c>
      <c r="C207" s="58" t="inlineStr">
        <is>
          <t>LARCON</t>
        </is>
      </c>
      <c r="D207" s="30" t="inlineStr">
        <is>
          <t xml:space="preserve"> -</t>
        </is>
      </c>
      <c r="E207" s="30" t="n">
        <v>22998</v>
      </c>
      <c r="F207" s="58" t="inlineStr">
        <is>
          <t>LARCON</t>
        </is>
      </c>
      <c r="G207" s="30" t="n">
        <v>211217</v>
      </c>
      <c r="H207" s="58" t="inlineStr">
        <is>
          <t>HUILERIE</t>
        </is>
      </c>
      <c r="I207" s="184" t="n">
        <v>5.48</v>
      </c>
      <c r="J207" s="30" t="inlineStr">
        <is>
          <t>CT3</t>
        </is>
      </c>
      <c r="K207" s="30" t="n">
        <v>310</v>
      </c>
      <c r="L207" s="44">
        <f>I207*K207</f>
        <v/>
      </c>
      <c r="M207" s="43" t="inlineStr">
        <is>
          <t>LCR 15 jours nets date de livraison</t>
        </is>
      </c>
      <c r="N207" s="30" t="n">
        <v>20643</v>
      </c>
      <c r="O207" s="58" t="inlineStr">
        <is>
          <t>DEPART</t>
        </is>
      </c>
      <c r="P207" s="58" t="inlineStr">
        <is>
          <t>LARCON</t>
        </is>
      </c>
      <c r="Q207" s="30" t="n">
        <v>0</v>
      </c>
      <c r="R207" s="58" t="n">
        <v>0</v>
      </c>
      <c r="S207" s="58" t="n">
        <v>0</v>
      </c>
      <c r="T207" s="58" t="n">
        <v>0</v>
      </c>
      <c r="U207" s="283" t="n"/>
    </row>
    <row r="208" hidden="1" s="31">
      <c r="A208" s="111" t="n">
        <v>45000</v>
      </c>
      <c r="B208" s="58" t="inlineStr">
        <is>
          <t>01LARCON</t>
        </is>
      </c>
      <c r="C208" s="58" t="inlineStr">
        <is>
          <t>LARCON</t>
        </is>
      </c>
      <c r="D208" s="30" t="inlineStr">
        <is>
          <t xml:space="preserve"> -</t>
        </is>
      </c>
      <c r="E208" s="30" t="n">
        <v>22999</v>
      </c>
      <c r="F208" s="58" t="inlineStr">
        <is>
          <t>LARCON2</t>
        </is>
      </c>
      <c r="G208" s="30" t="n">
        <v>211217</v>
      </c>
      <c r="H208" s="58" t="inlineStr">
        <is>
          <t>HUILERIE</t>
        </is>
      </c>
      <c r="I208" s="184" t="n">
        <v>21.96</v>
      </c>
      <c r="J208" s="30" t="inlineStr">
        <is>
          <t>CT3</t>
        </is>
      </c>
      <c r="K208" s="30" t="n">
        <v>310</v>
      </c>
      <c r="L208" s="44">
        <f>I208*K208</f>
        <v/>
      </c>
      <c r="M208" s="43" t="inlineStr">
        <is>
          <t>LCR 15 jours nets date de livraison</t>
        </is>
      </c>
      <c r="N208" s="30" t="n">
        <v>20643</v>
      </c>
      <c r="O208" s="58" t="inlineStr">
        <is>
          <t>DEPART</t>
        </is>
      </c>
      <c r="P208" s="58" t="inlineStr">
        <is>
          <t>LARCON</t>
        </is>
      </c>
      <c r="Q208" s="30" t="n">
        <v>0</v>
      </c>
      <c r="R208" s="58" t="n">
        <v>0</v>
      </c>
      <c r="S208" s="58" t="n">
        <v>0</v>
      </c>
      <c r="T208" s="58" t="n">
        <v>0</v>
      </c>
      <c r="U208" s="283" t="n"/>
    </row>
    <row r="209" hidden="1" s="31">
      <c r="A209" s="111" t="n">
        <v>45000</v>
      </c>
      <c r="B209" s="58" t="inlineStr">
        <is>
          <t xml:space="preserve">63SANDERS </t>
        </is>
      </c>
      <c r="C209" s="58" t="inlineStr">
        <is>
          <t>SANDERS BOUCE</t>
        </is>
      </c>
      <c r="D209" s="30" t="n">
        <v>401972.006</v>
      </c>
      <c r="E209" s="30" t="n">
        <v>23002</v>
      </c>
      <c r="F209" s="58" t="inlineStr">
        <is>
          <t>DM 284 TF</t>
        </is>
      </c>
      <c r="G209" s="30" t="n">
        <v>236874</v>
      </c>
      <c r="H209" s="58" t="inlineStr">
        <is>
          <t>FA</t>
        </is>
      </c>
      <c r="I209" s="184" t="n">
        <v>30.44</v>
      </c>
      <c r="J209" s="30" t="inlineStr">
        <is>
          <t>CT4</t>
        </is>
      </c>
      <c r="K209" s="30" t="n">
        <v>415</v>
      </c>
      <c r="L209" s="44">
        <f>I209*K209</f>
        <v/>
      </c>
      <c r="M209" s="43" t="inlineStr">
        <is>
          <t>LCR 15 jours net</t>
        </is>
      </c>
      <c r="N209" s="30" t="n">
        <v>20644</v>
      </c>
      <c r="O209" s="58" t="inlineStr">
        <is>
          <t>DEPART</t>
        </is>
      </c>
      <c r="P209" s="58" t="inlineStr">
        <is>
          <t>TCG</t>
        </is>
      </c>
      <c r="Q209" s="30" t="n">
        <v>0</v>
      </c>
      <c r="R209" s="58" t="n">
        <v>0</v>
      </c>
      <c r="S209" s="58" t="n">
        <v>0</v>
      </c>
      <c r="T209" s="58">
        <f>R209-S209</f>
        <v/>
      </c>
      <c r="U209" s="283" t="n"/>
    </row>
    <row r="210" hidden="1" s="31">
      <c r="A210" s="111" t="n">
        <v>45000</v>
      </c>
      <c r="B210" s="58" t="inlineStr">
        <is>
          <t xml:space="preserve">63SANDERS </t>
        </is>
      </c>
      <c r="C210" s="58" t="inlineStr">
        <is>
          <t>SANDERS AIGUEPERSE</t>
        </is>
      </c>
      <c r="D210" s="30" t="n">
        <v>401972.001</v>
      </c>
      <c r="E210" s="30" t="n">
        <v>23004</v>
      </c>
      <c r="F210" s="58" t="inlineStr">
        <is>
          <t>CT 512 NF</t>
        </is>
      </c>
      <c r="G210" s="30" t="n">
        <v>236874</v>
      </c>
      <c r="H210" s="58" t="inlineStr">
        <is>
          <t>FA</t>
        </is>
      </c>
      <c r="I210" s="184" t="n">
        <v>29.56</v>
      </c>
      <c r="J210" s="30" t="inlineStr">
        <is>
          <t>CT4</t>
        </is>
      </c>
      <c r="K210" s="30" t="n">
        <v>415</v>
      </c>
      <c r="L210" s="44">
        <f>I210*K210</f>
        <v/>
      </c>
      <c r="M210" s="43" t="inlineStr">
        <is>
          <t>LCR 15 jours net</t>
        </is>
      </c>
      <c r="N210" s="30" t="n">
        <v>20645</v>
      </c>
      <c r="O210" s="58" t="inlineStr">
        <is>
          <t>DEPART</t>
        </is>
      </c>
      <c r="P210" s="58" t="inlineStr">
        <is>
          <t>YZEURIENS</t>
        </is>
      </c>
      <c r="Q210" s="30" t="n">
        <v>0</v>
      </c>
      <c r="R210" s="58" t="n">
        <v>0</v>
      </c>
      <c r="S210" s="58" t="n">
        <v>0</v>
      </c>
      <c r="T210" s="58">
        <f>R210-S210</f>
        <v/>
      </c>
      <c r="U210" s="283" t="n"/>
    </row>
    <row r="211" hidden="1" s="31">
      <c r="A211" s="111" t="n">
        <v>45001</v>
      </c>
      <c r="B211" s="58" t="inlineStr">
        <is>
          <t>01BERNARD</t>
        </is>
      </c>
      <c r="C211" s="58" t="inlineStr">
        <is>
          <t>BERNARD MEXIMIEUX</t>
        </is>
      </c>
      <c r="D211" s="30" t="inlineStr">
        <is>
          <t xml:space="preserve"> -</t>
        </is>
      </c>
      <c r="E211" s="121" t="n">
        <v>23005</v>
      </c>
      <c r="F211" s="58" t="inlineStr">
        <is>
          <t>FA 307 FH</t>
        </is>
      </c>
      <c r="G211" s="30" t="inlineStr">
        <is>
          <t>220901B</t>
        </is>
      </c>
      <c r="H211" s="58" t="inlineStr">
        <is>
          <t>HUILERIE</t>
        </is>
      </c>
      <c r="I211" s="146" t="n">
        <v>29.04</v>
      </c>
      <c r="J211" s="30" t="inlineStr">
        <is>
          <t>CT4</t>
        </is>
      </c>
      <c r="K211" s="30" t="n">
        <v>400</v>
      </c>
      <c r="L211" s="44">
        <f>I211*K211</f>
        <v/>
      </c>
      <c r="M211" s="43" t="inlineStr">
        <is>
          <t>LCR 15 jours nets date de livraison</t>
        </is>
      </c>
      <c r="N211" s="30" t="n">
        <v>20648</v>
      </c>
      <c r="O211" s="58" t="inlineStr">
        <is>
          <t>DEPART</t>
        </is>
      </c>
      <c r="P211" s="58" t="inlineStr">
        <is>
          <t>RLC TRANSPORTS</t>
        </is>
      </c>
      <c r="Q211" s="30" t="n">
        <v>0</v>
      </c>
      <c r="R211" s="58" t="n">
        <v>0</v>
      </c>
      <c r="S211" s="58" t="n">
        <v>0</v>
      </c>
      <c r="T211" s="58">
        <f>R211-S211</f>
        <v/>
      </c>
      <c r="U211" s="283" t="n"/>
    </row>
    <row r="212" hidden="1" s="31">
      <c r="A212" s="236" t="n">
        <v>45001</v>
      </c>
      <c r="B212" s="237" t="inlineStr">
        <is>
          <t>AXEREAL/03THIVAT</t>
        </is>
      </c>
      <c r="C212" s="237" t="inlineStr">
        <is>
          <t>POULIGNY</t>
        </is>
      </c>
      <c r="D212" s="30" t="n">
        <v>631692</v>
      </c>
      <c r="E212" s="221" t="n">
        <v>23010</v>
      </c>
      <c r="F212" s="237" t="inlineStr">
        <is>
          <t>DY 122 ZQ</t>
        </is>
      </c>
      <c r="G212" s="267" t="n">
        <v>235513</v>
      </c>
      <c r="H212" s="237" t="inlineStr">
        <is>
          <t>FA</t>
        </is>
      </c>
      <c r="I212" s="238" t="n">
        <v>29.28</v>
      </c>
      <c r="J212" s="221" t="inlineStr">
        <is>
          <t>CT3CT4</t>
        </is>
      </c>
      <c r="K212" s="221" t="n">
        <v>425</v>
      </c>
      <c r="L212" s="44">
        <f>I212*K212</f>
        <v/>
      </c>
      <c r="M212" s="43" t="inlineStr">
        <is>
          <t>LCR 15 jours nets date de livraison</t>
        </is>
      </c>
      <c r="N212" s="221" t="n">
        <v>20649</v>
      </c>
      <c r="O212" s="237" t="inlineStr">
        <is>
          <t>DEPART</t>
        </is>
      </c>
      <c r="P212" s="237" t="inlineStr">
        <is>
          <t>SG TRANS</t>
        </is>
      </c>
      <c r="Q212" s="221" t="n">
        <v>0</v>
      </c>
      <c r="R212" s="237" t="n">
        <v>0</v>
      </c>
      <c r="S212" s="237" t="n">
        <v>0</v>
      </c>
      <c r="T212" s="237">
        <f>R212-S212</f>
        <v/>
      </c>
      <c r="U212" s="286" t="n"/>
      <c r="V212" s="73" t="n"/>
      <c r="W212" s="73" t="n"/>
      <c r="X212" s="73" t="n"/>
      <c r="Y212" s="73" t="n"/>
      <c r="Z212" s="73" t="n"/>
    </row>
    <row r="213" hidden="1" s="31">
      <c r="A213" s="111" t="n">
        <v>45001</v>
      </c>
      <c r="B213" s="58" t="inlineStr">
        <is>
          <t>63CHOUVY</t>
        </is>
      </c>
      <c r="C213" s="58" t="inlineStr">
        <is>
          <t xml:space="preserve">CHOUVY </t>
        </is>
      </c>
      <c r="D213" s="30" t="inlineStr">
        <is>
          <t xml:space="preserve"> -</t>
        </is>
      </c>
      <c r="E213" s="30" t="n">
        <v>23012</v>
      </c>
      <c r="F213" s="58" t="inlineStr">
        <is>
          <t>BE 287 JA</t>
        </is>
      </c>
      <c r="G213" s="30" t="n">
        <v>221207</v>
      </c>
      <c r="H213" s="58" t="inlineStr">
        <is>
          <t>DIRECT</t>
        </is>
      </c>
      <c r="I213" s="146" t="n">
        <v>28.54</v>
      </c>
      <c r="J213" s="30" t="inlineStr">
        <is>
          <t>CT3</t>
        </is>
      </c>
      <c r="K213" s="30" t="n">
        <v>395</v>
      </c>
      <c r="L213" s="44">
        <f>I213*K213</f>
        <v/>
      </c>
      <c r="M213" s="43" t="inlineStr">
        <is>
          <t>LCR 15 jours nets date de livraison</t>
        </is>
      </c>
      <c r="N213" s="30" t="n">
        <v>20651</v>
      </c>
      <c r="O213" s="58" t="inlineStr">
        <is>
          <t>DEPART</t>
        </is>
      </c>
      <c r="P213" s="58" t="inlineStr">
        <is>
          <t xml:space="preserve">TRANSPAUMANCE </t>
        </is>
      </c>
      <c r="Q213" s="30" t="n">
        <v>0</v>
      </c>
      <c r="R213" s="58" t="n">
        <v>0</v>
      </c>
      <c r="S213" s="58" t="n">
        <v>0</v>
      </c>
      <c r="T213" s="58">
        <f>R213-S213</f>
        <v/>
      </c>
      <c r="U213" s="283" t="n"/>
    </row>
    <row r="214" hidden="1" s="31">
      <c r="A214" s="111" t="n">
        <v>45001</v>
      </c>
      <c r="B214" s="58" t="inlineStr">
        <is>
          <t xml:space="preserve">63SANDERS </t>
        </is>
      </c>
      <c r="C214" s="58" t="inlineStr">
        <is>
          <t>SANDERS AIGUEPERSE</t>
        </is>
      </c>
      <c r="D214" s="30" t="n">
        <v>401972.005</v>
      </c>
      <c r="E214" s="30" t="n">
        <v>23014</v>
      </c>
      <c r="F214" s="58" t="inlineStr">
        <is>
          <t>EQ 674 QD</t>
        </is>
      </c>
      <c r="G214" s="30" t="n">
        <v>236874</v>
      </c>
      <c r="H214" s="58" t="inlineStr">
        <is>
          <t>FA</t>
        </is>
      </c>
      <c r="I214" s="184" t="n">
        <v>30.18</v>
      </c>
      <c r="J214" s="30" t="inlineStr">
        <is>
          <t>CT3</t>
        </is>
      </c>
      <c r="K214" s="30" t="n">
        <v>415</v>
      </c>
      <c r="L214" s="44">
        <f>I214*K214</f>
        <v/>
      </c>
      <c r="M214" s="43" t="inlineStr">
        <is>
          <t>LCR 15 jours net</t>
        </is>
      </c>
      <c r="N214" s="30" t="n">
        <v>20652</v>
      </c>
      <c r="O214" s="58" t="inlineStr">
        <is>
          <t>DEPART</t>
        </is>
      </c>
      <c r="P214" s="58" t="inlineStr">
        <is>
          <t>TCG</t>
        </is>
      </c>
      <c r="Q214" s="30" t="n">
        <v>0</v>
      </c>
      <c r="R214" s="58" t="n">
        <v>0</v>
      </c>
      <c r="S214" s="58" t="n">
        <v>0</v>
      </c>
      <c r="T214" s="58">
        <f>R214-S214</f>
        <v/>
      </c>
      <c r="U214" s="283" t="n"/>
    </row>
    <row r="215" hidden="1" s="31">
      <c r="A215" s="111" t="n">
        <v>45001</v>
      </c>
      <c r="B215" s="58" t="inlineStr">
        <is>
          <t>38GAIC</t>
        </is>
      </c>
      <c r="C215" s="58" t="inlineStr">
        <is>
          <t>CHOLAT</t>
        </is>
      </c>
      <c r="D215" s="30" t="n"/>
      <c r="E215" s="30" t="n">
        <v>23017</v>
      </c>
      <c r="F215" s="58" t="inlineStr">
        <is>
          <t>AS 284 GW</t>
        </is>
      </c>
      <c r="G215" s="30" t="n">
        <v>242430</v>
      </c>
      <c r="H215" s="58" t="inlineStr">
        <is>
          <t>MONTENAY</t>
        </is>
      </c>
      <c r="I215" s="184" t="n">
        <v>29.1</v>
      </c>
      <c r="J215" s="30" t="inlineStr">
        <is>
          <t>CT3</t>
        </is>
      </c>
      <c r="K215" s="30" t="n">
        <v>430</v>
      </c>
      <c r="L215" s="44">
        <f>I215*K215</f>
        <v/>
      </c>
      <c r="M215" s="43" t="inlineStr">
        <is>
          <t>LCR 15 jours net</t>
        </is>
      </c>
      <c r="N215" s="30" t="n">
        <v>20653</v>
      </c>
      <c r="O215" s="58" t="inlineStr">
        <is>
          <t>DEPART</t>
        </is>
      </c>
      <c r="P215" s="58" t="inlineStr">
        <is>
          <t>DURAND</t>
        </is>
      </c>
      <c r="Q215" s="30" t="n">
        <v>0</v>
      </c>
      <c r="R215" s="58" t="n">
        <v>0</v>
      </c>
      <c r="S215" s="58" t="n">
        <v>0</v>
      </c>
      <c r="T215" s="58">
        <f>R215-S215</f>
        <v/>
      </c>
      <c r="U215" s="283" t="n"/>
    </row>
    <row r="216" hidden="1" s="31">
      <c r="A216" s="111" t="n">
        <v>45001</v>
      </c>
      <c r="B216" s="58" t="inlineStr">
        <is>
          <t>71TEOL</t>
        </is>
      </c>
      <c r="C216" s="58" t="inlineStr">
        <is>
          <t>CHAROLLES ALIMENT AVEAL</t>
        </is>
      </c>
      <c r="D216" s="30" t="n"/>
      <c r="E216" s="30" t="n">
        <v>23023</v>
      </c>
      <c r="F216" s="58" t="inlineStr">
        <is>
          <t>AJ 372 WW</t>
        </is>
      </c>
      <c r="G216" s="30" t="inlineStr">
        <is>
          <t>C/230206</t>
        </is>
      </c>
      <c r="H216" s="58" t="inlineStr">
        <is>
          <t>HUILERIE</t>
        </is>
      </c>
      <c r="I216" s="184" t="n">
        <v>29.42</v>
      </c>
      <c r="J216" s="30" t="inlineStr">
        <is>
          <t>CT4</t>
        </is>
      </c>
      <c r="K216" s="30" t="n">
        <v>415</v>
      </c>
      <c r="L216" s="44">
        <f>I216*K216</f>
        <v/>
      </c>
      <c r="M216" s="43" t="inlineStr">
        <is>
          <t>VIREMENT 15 JOURS</t>
        </is>
      </c>
      <c r="N216" s="30" t="n">
        <v>20655</v>
      </c>
      <c r="O216" s="58" t="inlineStr">
        <is>
          <t>DEPART</t>
        </is>
      </c>
      <c r="P216" s="58" t="inlineStr">
        <is>
          <t>CERETRANS</t>
        </is>
      </c>
      <c r="Q216" s="30" t="n">
        <v>0</v>
      </c>
      <c r="R216" s="58" t="n">
        <v>0</v>
      </c>
      <c r="S216" s="58" t="n">
        <v>0</v>
      </c>
      <c r="T216" s="58">
        <f>R216-S216</f>
        <v/>
      </c>
      <c r="U216" s="283" t="n"/>
    </row>
    <row r="217" hidden="1" s="31">
      <c r="A217" s="111" t="n">
        <v>45001</v>
      </c>
      <c r="B217" s="58" t="inlineStr">
        <is>
          <t>15JAMBON</t>
        </is>
      </c>
      <c r="C217" s="316" t="inlineStr">
        <is>
          <t>JAMBON MURAT</t>
        </is>
      </c>
      <c r="D217" s="30" t="inlineStr">
        <is>
          <t xml:space="preserve"> - </t>
        </is>
      </c>
      <c r="E217" s="30" t="n">
        <v>23024</v>
      </c>
      <c r="F217" s="58" t="inlineStr">
        <is>
          <t>EY 537 GN</t>
        </is>
      </c>
      <c r="G217" s="30" t="n">
        <v>230263</v>
      </c>
      <c r="H217" s="58" t="inlineStr">
        <is>
          <t>COURTAGRAIN</t>
        </is>
      </c>
      <c r="I217" s="146" t="n">
        <v>29.38</v>
      </c>
      <c r="J217" s="30" t="inlineStr">
        <is>
          <t>CT3</t>
        </is>
      </c>
      <c r="K217" s="30" t="n">
        <v>422</v>
      </c>
      <c r="L217" s="44">
        <f>I217*K217</f>
        <v/>
      </c>
      <c r="M217" s="43" t="inlineStr">
        <is>
          <t>VIREMENT 15 JOURS</t>
        </is>
      </c>
      <c r="N217" s="30" t="n">
        <v>20656</v>
      </c>
      <c r="O217" s="58" t="inlineStr">
        <is>
          <t>DEPART</t>
        </is>
      </c>
      <c r="P217" s="58" t="inlineStr">
        <is>
          <t>AJR TRANSPORT</t>
        </is>
      </c>
      <c r="Q217" s="30" t="n">
        <v>0</v>
      </c>
      <c r="R217" s="58" t="n">
        <v>0</v>
      </c>
      <c r="S217" s="58" t="n">
        <v>0</v>
      </c>
      <c r="T217" s="58">
        <f>R217-S217</f>
        <v/>
      </c>
      <c r="U217" s="283" t="n"/>
    </row>
    <row r="218" hidden="1" s="31">
      <c r="A218" s="111" t="n">
        <v>45001</v>
      </c>
      <c r="B218" s="58" t="inlineStr">
        <is>
          <t>26UCAB</t>
        </is>
      </c>
      <c r="C218" s="58" t="inlineStr">
        <is>
          <t>UCAB</t>
        </is>
      </c>
      <c r="D218" s="30" t="n"/>
      <c r="E218" s="30" t="n">
        <v>23026</v>
      </c>
      <c r="F218" s="58" t="inlineStr">
        <is>
          <t>CW 253 GL</t>
        </is>
      </c>
      <c r="G218" s="30" t="n">
        <v>236876</v>
      </c>
      <c r="H218" s="58" t="inlineStr">
        <is>
          <t>FA</t>
        </is>
      </c>
      <c r="I218" s="146" t="n">
        <v>29.76</v>
      </c>
      <c r="J218" s="30" t="inlineStr">
        <is>
          <t>CT4</t>
        </is>
      </c>
      <c r="K218" s="30" t="n">
        <v>415</v>
      </c>
      <c r="L218" s="44">
        <f>I218*K218</f>
        <v/>
      </c>
      <c r="M218" s="43" t="inlineStr">
        <is>
          <t>LCR 15 jours net</t>
        </is>
      </c>
      <c r="N218" s="30" t="n">
        <v>20657</v>
      </c>
      <c r="O218" s="58" t="inlineStr">
        <is>
          <t>DEPART</t>
        </is>
      </c>
      <c r="P218" s="58" t="inlineStr">
        <is>
          <t>DROMOISE</t>
        </is>
      </c>
      <c r="Q218" s="30" t="n">
        <v>0</v>
      </c>
      <c r="R218" s="58" t="n">
        <v>0</v>
      </c>
      <c r="S218" s="58" t="n">
        <v>0</v>
      </c>
      <c r="T218" s="58">
        <f>R218-S218</f>
        <v/>
      </c>
      <c r="U218" s="283" t="n"/>
    </row>
    <row r="219" hidden="1" s="31">
      <c r="A219" s="111" t="n">
        <v>45002</v>
      </c>
      <c r="B219" s="58" t="inlineStr">
        <is>
          <t>89NUTRI</t>
        </is>
      </c>
      <c r="C219" s="58" t="inlineStr">
        <is>
          <t xml:space="preserve">NUTRIBOURGOGNE </t>
        </is>
      </c>
      <c r="D219" s="30" t="inlineStr">
        <is>
          <t>FO049617</t>
        </is>
      </c>
      <c r="E219" s="30" t="n">
        <v>23029</v>
      </c>
      <c r="F219" s="58" t="inlineStr">
        <is>
          <t>AJ 370 TE</t>
        </is>
      </c>
      <c r="G219" s="30" t="n">
        <v>236176</v>
      </c>
      <c r="H219" s="58" t="inlineStr">
        <is>
          <t>FA</t>
        </is>
      </c>
      <c r="I219" s="146" t="n">
        <v>29.92</v>
      </c>
      <c r="J219" s="30" t="inlineStr">
        <is>
          <t>CT3</t>
        </is>
      </c>
      <c r="K219" s="30" t="n">
        <v>415</v>
      </c>
      <c r="L219" s="44">
        <f>I219*K219</f>
        <v/>
      </c>
      <c r="M219" s="43" t="inlineStr">
        <is>
          <t>LCR 15 jours nets date de livraison</t>
        </is>
      </c>
      <c r="N219" s="30" t="n">
        <v>20662</v>
      </c>
      <c r="O219" s="58" t="inlineStr">
        <is>
          <t>DEPART</t>
        </is>
      </c>
      <c r="P219" s="58" t="inlineStr">
        <is>
          <t>TRANSAL</t>
        </is>
      </c>
      <c r="Q219" s="30" t="n">
        <v>0</v>
      </c>
      <c r="R219" s="58" t="n">
        <v>0</v>
      </c>
      <c r="S219" s="58" t="n">
        <v>0</v>
      </c>
      <c r="T219" s="58">
        <f>R219-S219</f>
        <v/>
      </c>
      <c r="U219" s="283" t="n"/>
    </row>
    <row r="220" hidden="1" s="31">
      <c r="A220" s="111" t="n">
        <v>45002</v>
      </c>
      <c r="B220" s="58" t="inlineStr">
        <is>
          <t>AXEREAL/03THIVAT</t>
        </is>
      </c>
      <c r="C220" s="58" t="inlineStr">
        <is>
          <t>FEURS</t>
        </is>
      </c>
      <c r="D220" s="30" t="n">
        <v>631916</v>
      </c>
      <c r="E220" s="30" t="n">
        <v>23033</v>
      </c>
      <c r="F220" s="58" t="inlineStr">
        <is>
          <t>GL 897 DQ</t>
        </is>
      </c>
      <c r="G220" s="30" t="n">
        <v>235513</v>
      </c>
      <c r="H220" s="58" t="inlineStr">
        <is>
          <t>FA</t>
        </is>
      </c>
      <c r="I220" s="146" t="n">
        <v>30.26</v>
      </c>
      <c r="J220" s="30" t="inlineStr">
        <is>
          <t>CT3</t>
        </is>
      </c>
      <c r="K220" s="30" t="n">
        <v>425</v>
      </c>
      <c r="L220" s="44">
        <f>I220*K220</f>
        <v/>
      </c>
      <c r="M220" s="43" t="inlineStr">
        <is>
          <t>LCR 15 jours nets date de livraison</t>
        </is>
      </c>
      <c r="N220" s="30" t="n">
        <v>20663</v>
      </c>
      <c r="O220" s="58" t="inlineStr">
        <is>
          <t>DEPART</t>
        </is>
      </c>
      <c r="P220" s="58" t="inlineStr">
        <is>
          <t>BRULAS/FERTIER</t>
        </is>
      </c>
      <c r="Q220" s="30" t="n">
        <v>0</v>
      </c>
      <c r="R220" s="58" t="n">
        <v>0</v>
      </c>
      <c r="S220" s="58" t="n">
        <v>0</v>
      </c>
      <c r="T220" s="58">
        <f>R220-S220</f>
        <v/>
      </c>
      <c r="U220" s="283" t="n"/>
    </row>
    <row r="221" hidden="1" s="31">
      <c r="A221" s="111" t="n">
        <v>45005</v>
      </c>
      <c r="B221" s="58" t="inlineStr">
        <is>
          <t xml:space="preserve">63SANDERS </t>
        </is>
      </c>
      <c r="C221" s="58" t="inlineStr">
        <is>
          <t>SANDERS AIGUEPERSE</t>
        </is>
      </c>
      <c r="D221" s="272" t="n">
        <v>401972.002</v>
      </c>
      <c r="E221" s="30" t="n">
        <v>23044</v>
      </c>
      <c r="F221" s="58" t="inlineStr">
        <is>
          <t>ER 960 RG</t>
        </is>
      </c>
      <c r="G221" s="30" t="n">
        <v>236874</v>
      </c>
      <c r="H221" s="58" t="inlineStr">
        <is>
          <t>FA</t>
        </is>
      </c>
      <c r="I221" s="184" t="n">
        <v>30.1</v>
      </c>
      <c r="J221" s="30" t="inlineStr">
        <is>
          <t>CT4</t>
        </is>
      </c>
      <c r="K221" s="30" t="n">
        <v>415</v>
      </c>
      <c r="L221" s="44">
        <f>I221*K221</f>
        <v/>
      </c>
      <c r="M221" s="43" t="inlineStr">
        <is>
          <t>LCR 15 jours net</t>
        </is>
      </c>
      <c r="N221" s="30" t="n">
        <v>20664</v>
      </c>
      <c r="O221" s="58" t="inlineStr">
        <is>
          <t>DEPART</t>
        </is>
      </c>
      <c r="P221" s="58" t="inlineStr">
        <is>
          <t>TCG</t>
        </is>
      </c>
      <c r="Q221" s="30" t="n">
        <v>0</v>
      </c>
      <c r="R221" s="58" t="n">
        <v>0</v>
      </c>
      <c r="S221" s="58" t="n">
        <v>0</v>
      </c>
      <c r="T221" s="58">
        <f>R221-S221</f>
        <v/>
      </c>
      <c r="U221" s="283" t="n"/>
    </row>
    <row r="222" hidden="1" s="31">
      <c r="A222" s="111" t="n">
        <v>45005</v>
      </c>
      <c r="B222" s="58" t="inlineStr">
        <is>
          <t>15JAMBON</t>
        </is>
      </c>
      <c r="C222" s="316" t="inlineStr">
        <is>
          <t>JAMBON MURAT</t>
        </is>
      </c>
      <c r="D222" s="30" t="inlineStr">
        <is>
          <t xml:space="preserve"> - </t>
        </is>
      </c>
      <c r="E222" s="30" t="n">
        <v>23043</v>
      </c>
      <c r="F222" s="58" t="inlineStr">
        <is>
          <t>GH 907 RM</t>
        </is>
      </c>
      <c r="G222" s="30" t="n">
        <v>230263</v>
      </c>
      <c r="H222" s="58" t="inlineStr">
        <is>
          <t>COURTAGRAIN</t>
        </is>
      </c>
      <c r="I222" s="146" t="n">
        <v>29.06</v>
      </c>
      <c r="J222" s="30" t="inlineStr">
        <is>
          <t>CT4</t>
        </is>
      </c>
      <c r="K222" s="30" t="n">
        <v>422</v>
      </c>
      <c r="L222" s="44">
        <f>I222*K222</f>
        <v/>
      </c>
      <c r="M222" s="43" t="inlineStr">
        <is>
          <t>VIREMENT 15 JOURS</t>
        </is>
      </c>
      <c r="N222" s="30" t="n">
        <v>20665</v>
      </c>
      <c r="O222" s="58" t="inlineStr">
        <is>
          <t>DEPART</t>
        </is>
      </c>
      <c r="P222" s="58" t="inlineStr">
        <is>
          <t>BILHEUX</t>
        </is>
      </c>
      <c r="Q222" s="30" t="n">
        <v>0</v>
      </c>
      <c r="R222" s="58" t="n">
        <v>0</v>
      </c>
      <c r="S222" s="58" t="n">
        <v>0</v>
      </c>
      <c r="T222" s="58">
        <f>R222-S222</f>
        <v/>
      </c>
      <c r="U222" s="283" t="n"/>
    </row>
    <row r="223" hidden="1" s="31">
      <c r="A223" s="111" t="n">
        <v>45005</v>
      </c>
      <c r="B223" s="58" t="inlineStr">
        <is>
          <t>26ALBERT</t>
        </is>
      </c>
      <c r="C223" s="58" t="inlineStr">
        <is>
          <t>ALBERT</t>
        </is>
      </c>
      <c r="D223" s="30" t="n"/>
      <c r="E223" s="30" t="n">
        <v>23037</v>
      </c>
      <c r="F223" s="58" t="inlineStr">
        <is>
          <t>ALBERT</t>
        </is>
      </c>
      <c r="G223" s="30" t="inlineStr">
        <is>
          <t>230213A</t>
        </is>
      </c>
      <c r="H223" s="58" t="inlineStr">
        <is>
          <t>HUILERIE</t>
        </is>
      </c>
      <c r="I223" s="184" t="n">
        <v>13.24</v>
      </c>
      <c r="J223" s="30" t="inlineStr">
        <is>
          <t>CB1</t>
        </is>
      </c>
      <c r="K223" s="30" t="n">
        <v>420</v>
      </c>
      <c r="L223" s="44">
        <f>I223*K223</f>
        <v/>
      </c>
      <c r="M223" s="43" t="inlineStr">
        <is>
          <t>VIREMENT 15 JOURS</t>
        </is>
      </c>
      <c r="N223" s="30" t="n">
        <v>20666</v>
      </c>
      <c r="O223" s="58" t="inlineStr">
        <is>
          <t>DEPART</t>
        </is>
      </c>
      <c r="P223" s="58" t="inlineStr">
        <is>
          <t>ALBERT CAMION ALIMENT</t>
        </is>
      </c>
      <c r="Q223" s="30" t="n">
        <v>0</v>
      </c>
      <c r="R223" s="58" t="n">
        <v>0</v>
      </c>
      <c r="S223" s="58" t="n">
        <v>0</v>
      </c>
      <c r="T223" s="58">
        <f>R223-S223</f>
        <v/>
      </c>
      <c r="U223" s="283" t="n"/>
    </row>
    <row r="224" hidden="1" s="31">
      <c r="A224" s="111" t="n">
        <v>45005</v>
      </c>
      <c r="B224" s="58" t="inlineStr">
        <is>
          <t>26ALBERT</t>
        </is>
      </c>
      <c r="C224" s="58" t="inlineStr">
        <is>
          <t>ALBERT</t>
        </is>
      </c>
      <c r="D224" s="30" t="n"/>
      <c r="E224" s="30" t="n">
        <v>23037</v>
      </c>
      <c r="F224" s="58" t="inlineStr">
        <is>
          <t>ALBERT</t>
        </is>
      </c>
      <c r="G224" s="30" t="n">
        <v>230302</v>
      </c>
      <c r="H224" s="58" t="inlineStr">
        <is>
          <t>HUILERIE</t>
        </is>
      </c>
      <c r="I224" s="184" t="n">
        <v>16.06</v>
      </c>
      <c r="J224" s="30" t="inlineStr">
        <is>
          <t>CB1</t>
        </is>
      </c>
      <c r="K224" s="30" t="n">
        <v>420</v>
      </c>
      <c r="L224" s="44">
        <f>I224*K224</f>
        <v/>
      </c>
      <c r="M224" s="43" t="inlineStr">
        <is>
          <t>VIREMENT 15 JOURS</t>
        </is>
      </c>
      <c r="N224" s="30" t="n">
        <v>20666</v>
      </c>
      <c r="O224" s="58" t="inlineStr">
        <is>
          <t>DEPART</t>
        </is>
      </c>
      <c r="P224" s="58" t="inlineStr">
        <is>
          <t>ALBERT CAMION ALIMENT</t>
        </is>
      </c>
      <c r="Q224" s="30" t="n">
        <v>0</v>
      </c>
      <c r="R224" s="58" t="n">
        <v>0</v>
      </c>
      <c r="S224" s="58" t="n">
        <v>0</v>
      </c>
      <c r="T224" s="58">
        <f>R224-S224</f>
        <v/>
      </c>
      <c r="U224" s="283" t="n"/>
    </row>
    <row r="225" hidden="1" s="31">
      <c r="A225" s="111" t="n">
        <v>45005</v>
      </c>
      <c r="B225" s="58" t="inlineStr">
        <is>
          <t>26UCAB</t>
        </is>
      </c>
      <c r="C225" s="58" t="inlineStr">
        <is>
          <t>UCAB</t>
        </is>
      </c>
      <c r="D225" s="30" t="n"/>
      <c r="E225" s="30" t="n">
        <v>23039</v>
      </c>
      <c r="F225" s="58" t="inlineStr">
        <is>
          <t>CW 253 GL</t>
        </is>
      </c>
      <c r="G225" s="30" t="n">
        <v>236876</v>
      </c>
      <c r="H225" s="58" t="inlineStr">
        <is>
          <t>FA</t>
        </is>
      </c>
      <c r="I225" s="146" t="n">
        <v>29.88</v>
      </c>
      <c r="J225" s="30" t="inlineStr">
        <is>
          <t>CT3</t>
        </is>
      </c>
      <c r="K225" s="30" t="n">
        <v>415</v>
      </c>
      <c r="L225" s="44">
        <f>I225*K225</f>
        <v/>
      </c>
      <c r="M225" s="43" t="inlineStr">
        <is>
          <t>LCR 15 jours net</t>
        </is>
      </c>
      <c r="N225" s="30" t="n">
        <v>20667</v>
      </c>
      <c r="O225" s="58" t="inlineStr">
        <is>
          <t>DEPART</t>
        </is>
      </c>
      <c r="P225" s="58" t="inlineStr">
        <is>
          <t>DROMOISE</t>
        </is>
      </c>
      <c r="Q225" s="30" t="n">
        <v>0</v>
      </c>
      <c r="R225" s="58" t="n">
        <v>0</v>
      </c>
      <c r="S225" s="58" t="n">
        <v>0</v>
      </c>
      <c r="T225" s="58">
        <f>R225-S225</f>
        <v/>
      </c>
      <c r="U225" s="283" t="n"/>
    </row>
    <row r="226" hidden="1" customFormat="1" s="76">
      <c r="A226" s="312" t="n">
        <v>45006</v>
      </c>
      <c r="B226" s="22" t="inlineStr">
        <is>
          <t>56INVIVO</t>
        </is>
      </c>
      <c r="C226" s="22" t="inlineStr">
        <is>
          <t xml:space="preserve">DNA </t>
        </is>
      </c>
      <c r="D226" s="147" t="n">
        <v>61384</v>
      </c>
      <c r="E226" s="147" t="n">
        <v>23049</v>
      </c>
      <c r="F226" s="22" t="inlineStr">
        <is>
          <t>GC 822 KB</t>
        </is>
      </c>
      <c r="G226" s="147" t="n">
        <v>231569</v>
      </c>
      <c r="H226" s="22" t="inlineStr">
        <is>
          <t>COURTAGRAIN</t>
        </is>
      </c>
      <c r="I226" s="279" t="n">
        <v>29.56</v>
      </c>
      <c r="J226" s="147" t="inlineStr">
        <is>
          <t>CT4</t>
        </is>
      </c>
      <c r="K226" s="147" t="n">
        <v>390</v>
      </c>
      <c r="L226" s="44">
        <f>I226*K226</f>
        <v/>
      </c>
      <c r="M226" s="43" t="inlineStr">
        <is>
          <t>VIREMENT 15 JOURS</t>
        </is>
      </c>
      <c r="N226" s="147" t="n">
        <v>20670</v>
      </c>
      <c r="O226" s="22" t="inlineStr">
        <is>
          <t>DEPART</t>
        </is>
      </c>
      <c r="P226" s="22" t="inlineStr">
        <is>
          <t>GENEST ANTHONY</t>
        </is>
      </c>
      <c r="Q226" s="147" t="n">
        <v>0</v>
      </c>
      <c r="R226" s="22" t="n">
        <v>0</v>
      </c>
      <c r="S226" s="22" t="n">
        <v>0</v>
      </c>
      <c r="T226" s="22">
        <f>R226-S226</f>
        <v/>
      </c>
      <c r="U226" s="284" t="n"/>
    </row>
    <row r="227" hidden="1" s="31">
      <c r="A227" s="111" t="n">
        <v>45006</v>
      </c>
      <c r="B227" s="58" t="inlineStr">
        <is>
          <t>38MARGARON</t>
        </is>
      </c>
      <c r="C227" s="58" t="inlineStr">
        <is>
          <t>38POINTMETHA</t>
        </is>
      </c>
      <c r="D227" s="30" t="n">
        <v>210792</v>
      </c>
      <c r="E227" s="30" t="n">
        <v>23052</v>
      </c>
      <c r="F227" s="58" t="inlineStr">
        <is>
          <t>GH 349 PW</t>
        </is>
      </c>
      <c r="G227" s="30" t="n">
        <v>210792</v>
      </c>
      <c r="H227" s="58" t="inlineStr">
        <is>
          <t>HUILERIE</t>
        </is>
      </c>
      <c r="I227" s="184" t="n">
        <v>26.98</v>
      </c>
      <c r="J227" s="30" t="inlineStr">
        <is>
          <t>CT2</t>
        </is>
      </c>
      <c r="K227" s="30" t="n">
        <v>255</v>
      </c>
      <c r="L227" s="44">
        <f>I227*K227</f>
        <v/>
      </c>
      <c r="M227" s="43" t="inlineStr">
        <is>
          <t>LCR 15 jours net</t>
        </is>
      </c>
      <c r="N227" s="30" t="n">
        <v>20671</v>
      </c>
      <c r="O227" s="58" t="inlineStr">
        <is>
          <t>DEPART</t>
        </is>
      </c>
      <c r="P227" s="58" t="inlineStr">
        <is>
          <t>38POINTMETHA</t>
        </is>
      </c>
      <c r="Q227" s="30" t="n">
        <v>0</v>
      </c>
      <c r="R227" s="58" t="n">
        <v>0</v>
      </c>
      <c r="S227" s="58" t="n">
        <v>0</v>
      </c>
      <c r="T227" s="58">
        <f>R227-S227</f>
        <v/>
      </c>
      <c r="U227" s="283" t="n"/>
    </row>
    <row r="228" hidden="1" s="31">
      <c r="A228" s="111" t="n">
        <v>45006</v>
      </c>
      <c r="B228" s="58" t="inlineStr">
        <is>
          <t>26ALBERT</t>
        </is>
      </c>
      <c r="C228" s="58" t="inlineStr">
        <is>
          <t>ALBERT</t>
        </is>
      </c>
      <c r="D228" s="30" t="n"/>
      <c r="E228" s="30" t="n">
        <v>23057</v>
      </c>
      <c r="F228" s="58" t="inlineStr">
        <is>
          <t>ALBERT</t>
        </is>
      </c>
      <c r="G228" s="30" t="inlineStr">
        <is>
          <t>230213A</t>
        </is>
      </c>
      <c r="H228" s="58" t="inlineStr">
        <is>
          <t>HUILERIE</t>
        </is>
      </c>
      <c r="I228" s="184" t="n">
        <v>13.24</v>
      </c>
      <c r="J228" s="30" t="inlineStr">
        <is>
          <t>CB1</t>
        </is>
      </c>
      <c r="K228" s="30" t="n">
        <v>420</v>
      </c>
      <c r="L228" s="44">
        <f>I228*K228</f>
        <v/>
      </c>
      <c r="M228" s="43" t="inlineStr">
        <is>
          <t>VIREMENT 15 JOURS</t>
        </is>
      </c>
      <c r="N228" s="30" t="n">
        <v>20673</v>
      </c>
      <c r="O228" s="58" t="inlineStr">
        <is>
          <t>DEPART</t>
        </is>
      </c>
      <c r="P228" s="58" t="inlineStr">
        <is>
          <t>FERLIER</t>
        </is>
      </c>
      <c r="Q228" s="30" t="n">
        <v>0</v>
      </c>
      <c r="R228" s="58" t="n">
        <v>0</v>
      </c>
      <c r="S228" s="58" t="n">
        <v>0</v>
      </c>
      <c r="T228" s="58">
        <f>R228-S228</f>
        <v/>
      </c>
      <c r="U228" s="283" t="n"/>
    </row>
    <row r="229" hidden="1" s="31">
      <c r="A229" s="111" t="n">
        <v>45006</v>
      </c>
      <c r="B229" s="58" t="inlineStr">
        <is>
          <t>26ALBERT</t>
        </is>
      </c>
      <c r="C229" s="58" t="inlineStr">
        <is>
          <t>ALBERT</t>
        </is>
      </c>
      <c r="D229" s="30" t="n"/>
      <c r="E229" s="30" t="n">
        <v>23057</v>
      </c>
      <c r="F229" s="58" t="inlineStr">
        <is>
          <t>ALBERT</t>
        </is>
      </c>
      <c r="G229" s="30" t="n">
        <v>230302</v>
      </c>
      <c r="H229" s="58" t="inlineStr">
        <is>
          <t>HUILERIE</t>
        </is>
      </c>
      <c r="I229" s="184" t="n">
        <v>16.36</v>
      </c>
      <c r="J229" s="30" t="inlineStr">
        <is>
          <t>CB1</t>
        </is>
      </c>
      <c r="K229" s="30" t="n">
        <v>420</v>
      </c>
      <c r="L229" s="44">
        <f>I229*K229</f>
        <v/>
      </c>
      <c r="M229" s="43" t="inlineStr">
        <is>
          <t>VIREMENT 15 JOURS</t>
        </is>
      </c>
      <c r="N229" s="30" t="n">
        <v>20673</v>
      </c>
      <c r="O229" s="58" t="inlineStr">
        <is>
          <t>DEPART</t>
        </is>
      </c>
      <c r="P229" s="58" t="inlineStr">
        <is>
          <t>FERLIER</t>
        </is>
      </c>
      <c r="Q229" s="30" t="n">
        <v>0</v>
      </c>
      <c r="R229" s="58" t="n">
        <v>0</v>
      </c>
      <c r="S229" s="58" t="n">
        <v>0</v>
      </c>
      <c r="T229" s="58">
        <f>R229-S229</f>
        <v/>
      </c>
      <c r="U229" s="283" t="n"/>
    </row>
    <row r="230" hidden="1" s="31">
      <c r="A230" s="111" t="n">
        <v>45006</v>
      </c>
      <c r="B230" s="58" t="inlineStr">
        <is>
          <t xml:space="preserve">71MEHU </t>
        </is>
      </c>
      <c r="C230" s="58" t="inlineStr">
        <is>
          <t xml:space="preserve">MEHU </t>
        </is>
      </c>
      <c r="D230" s="30" t="inlineStr">
        <is>
          <t xml:space="preserve"> -</t>
        </is>
      </c>
      <c r="E230" s="30" t="n">
        <v>23059</v>
      </c>
      <c r="F230" s="58" t="inlineStr">
        <is>
          <t>FY 735 WZ</t>
        </is>
      </c>
      <c r="G230" s="30" t="n">
        <v>230315</v>
      </c>
      <c r="H230" s="58" t="inlineStr">
        <is>
          <t>HUILERIE</t>
        </is>
      </c>
      <c r="I230" s="184" t="n">
        <v>27.88</v>
      </c>
      <c r="J230" s="30" t="inlineStr">
        <is>
          <t>CT3</t>
        </is>
      </c>
      <c r="K230" s="30" t="n">
        <v>420</v>
      </c>
      <c r="L230" s="44">
        <f>I230*K230</f>
        <v/>
      </c>
      <c r="M230" s="43" t="inlineStr">
        <is>
          <t>LCR 15 jours nets date de livraison</t>
        </is>
      </c>
      <c r="N230" s="30" t="n">
        <v>20674</v>
      </c>
      <c r="O230" s="58" t="inlineStr">
        <is>
          <t>DEPART</t>
        </is>
      </c>
      <c r="P230" s="58" t="inlineStr">
        <is>
          <t>CERETRANS</t>
        </is>
      </c>
      <c r="Q230" s="30" t="n">
        <v>0</v>
      </c>
      <c r="R230" s="58" t="n">
        <v>0</v>
      </c>
      <c r="S230" s="58" t="n">
        <v>0</v>
      </c>
      <c r="T230" s="58" t="n">
        <v>0</v>
      </c>
      <c r="U230" s="283" t="n"/>
    </row>
    <row r="231" hidden="1" s="31">
      <c r="A231" s="111" t="n">
        <v>45007</v>
      </c>
      <c r="B231" s="58" t="inlineStr">
        <is>
          <t>01LARCON</t>
        </is>
      </c>
      <c r="C231" s="58" t="inlineStr">
        <is>
          <t>LARCON</t>
        </is>
      </c>
      <c r="D231" s="30" t="inlineStr">
        <is>
          <t xml:space="preserve"> -</t>
        </is>
      </c>
      <c r="E231" s="30" t="n">
        <v>23063</v>
      </c>
      <c r="F231" s="58" t="inlineStr">
        <is>
          <t>LARCON</t>
        </is>
      </c>
      <c r="G231" s="30" t="n">
        <v>211217</v>
      </c>
      <c r="H231" s="58" t="inlineStr">
        <is>
          <t>HUILERIE</t>
        </is>
      </c>
      <c r="I231" s="184" t="n">
        <v>27.48</v>
      </c>
      <c r="J231" s="30" t="inlineStr">
        <is>
          <t>CT4</t>
        </is>
      </c>
      <c r="K231" s="30" t="n">
        <v>310</v>
      </c>
      <c r="L231" s="44">
        <f>I231*K231</f>
        <v/>
      </c>
      <c r="M231" s="43" t="inlineStr">
        <is>
          <t>LCR 15 jours nets date de livraison</t>
        </is>
      </c>
      <c r="N231" s="30" t="n">
        <v>20677</v>
      </c>
      <c r="O231" s="58" t="inlineStr">
        <is>
          <t>DEPART</t>
        </is>
      </c>
      <c r="P231" s="58" t="inlineStr">
        <is>
          <t>LARCON</t>
        </is>
      </c>
      <c r="Q231" s="30" t="n">
        <v>0</v>
      </c>
      <c r="R231" s="58" t="n">
        <v>0</v>
      </c>
      <c r="S231" s="58" t="n">
        <v>0</v>
      </c>
      <c r="T231" s="58" t="n">
        <v>0</v>
      </c>
      <c r="U231" s="283" t="n"/>
    </row>
    <row r="232" hidden="1" s="31">
      <c r="A232" s="111" t="n">
        <v>45007</v>
      </c>
      <c r="B232" s="58" t="inlineStr">
        <is>
          <t>38MARGARON</t>
        </is>
      </c>
      <c r="C232" s="58" t="inlineStr">
        <is>
          <t>74BONDAZ</t>
        </is>
      </c>
      <c r="D232" s="30" t="inlineStr">
        <is>
          <t>211610/GATOC</t>
        </is>
      </c>
      <c r="E232" s="30" t="n">
        <v>23064</v>
      </c>
      <c r="F232" s="58" t="inlineStr">
        <is>
          <t>74BONDAZ</t>
        </is>
      </c>
      <c r="G232" s="30" t="n">
        <v>230064</v>
      </c>
      <c r="H232" s="58" t="inlineStr">
        <is>
          <t>HUILERIE</t>
        </is>
      </c>
      <c r="I232" s="184" t="n">
        <v>3.8</v>
      </c>
      <c r="J232" s="30" t="inlineStr">
        <is>
          <t>CT2</t>
        </is>
      </c>
      <c r="K232" s="30" t="n">
        <v>298</v>
      </c>
      <c r="L232" s="44">
        <f>I232*K232</f>
        <v/>
      </c>
      <c r="M232" s="43" t="inlineStr">
        <is>
          <t>LCR 15 jours net</t>
        </is>
      </c>
      <c r="N232" s="30" t="n">
        <v>20678</v>
      </c>
      <c r="O232" s="58" t="inlineStr">
        <is>
          <t>DEPART</t>
        </is>
      </c>
      <c r="P232" s="58" t="inlineStr">
        <is>
          <t>PASCAL GELIN</t>
        </is>
      </c>
      <c r="Q232" s="30" t="n">
        <v>0</v>
      </c>
      <c r="R232" s="58" t="n">
        <v>0</v>
      </c>
      <c r="S232" s="58" t="n">
        <v>0</v>
      </c>
      <c r="T232" s="58">
        <f>R232-S232</f>
        <v/>
      </c>
      <c r="U232" s="283" t="n"/>
    </row>
    <row r="233" hidden="1" customFormat="1" s="76">
      <c r="A233" s="312" t="n">
        <v>45007</v>
      </c>
      <c r="B233" s="22" t="inlineStr">
        <is>
          <t>56INVIVO</t>
        </is>
      </c>
      <c r="C233" s="22" t="inlineStr">
        <is>
          <t xml:space="preserve">DNA </t>
        </is>
      </c>
      <c r="D233" s="147" t="n">
        <v>61384</v>
      </c>
      <c r="E233" s="147" t="n">
        <v>23066</v>
      </c>
      <c r="F233" s="22" t="inlineStr">
        <is>
          <t>DS 846 MV</t>
        </is>
      </c>
      <c r="G233" s="147" t="n">
        <v>231569</v>
      </c>
      <c r="H233" s="22" t="inlineStr">
        <is>
          <t>COURTAGRAIN</t>
        </is>
      </c>
      <c r="I233" s="279" t="n">
        <v>30.08</v>
      </c>
      <c r="J233" s="147" t="inlineStr">
        <is>
          <t>CT4</t>
        </is>
      </c>
      <c r="K233" s="147" t="n">
        <v>390</v>
      </c>
      <c r="L233" s="44">
        <f>I233*K233</f>
        <v/>
      </c>
      <c r="M233" s="43" t="inlineStr">
        <is>
          <t>VIREMENT 15 JOURS</t>
        </is>
      </c>
      <c r="N233" s="121" t="n">
        <v>20727</v>
      </c>
      <c r="O233" s="22" t="inlineStr">
        <is>
          <t>DEPART</t>
        </is>
      </c>
      <c r="P233" s="22" t="inlineStr">
        <is>
          <t>TRAS</t>
        </is>
      </c>
      <c r="Q233" s="147" t="n">
        <v>0</v>
      </c>
      <c r="R233" s="22" t="n">
        <v>0</v>
      </c>
      <c r="S233" s="22" t="n">
        <v>0</v>
      </c>
      <c r="T233" s="22">
        <f>R233-S233</f>
        <v/>
      </c>
      <c r="U233" s="284" t="n"/>
    </row>
    <row r="234" hidden="1" s="31">
      <c r="A234" s="111" t="n">
        <v>45007</v>
      </c>
      <c r="B234" s="58" t="inlineStr">
        <is>
          <t>63CHOUVY</t>
        </is>
      </c>
      <c r="C234" s="58" t="inlineStr">
        <is>
          <t xml:space="preserve">CHOUVY </t>
        </is>
      </c>
      <c r="D234" s="30" t="inlineStr">
        <is>
          <t xml:space="preserve"> -</t>
        </is>
      </c>
      <c r="E234" s="30" t="n">
        <v>23067</v>
      </c>
      <c r="F234" s="58" t="inlineStr">
        <is>
          <t>BE 287 JA</t>
        </is>
      </c>
      <c r="G234" s="30" t="n">
        <v>221207</v>
      </c>
      <c r="H234" s="58" t="inlineStr">
        <is>
          <t>DIRECT</t>
        </is>
      </c>
      <c r="I234" s="146" t="n">
        <v>28.42</v>
      </c>
      <c r="J234" s="30" t="inlineStr">
        <is>
          <t>CT4</t>
        </is>
      </c>
      <c r="K234" s="30" t="n">
        <v>395</v>
      </c>
      <c r="L234" s="44">
        <f>I234*K234</f>
        <v/>
      </c>
      <c r="M234" s="43" t="inlineStr">
        <is>
          <t>LCR 15 jours nets date de livraison</t>
        </is>
      </c>
      <c r="N234" s="30" t="n">
        <v>20649</v>
      </c>
      <c r="O234" s="58" t="inlineStr">
        <is>
          <t>DEPART</t>
        </is>
      </c>
      <c r="P234" s="58" t="inlineStr">
        <is>
          <t xml:space="preserve">TRANSPAUMANCE </t>
        </is>
      </c>
      <c r="Q234" s="30" t="n">
        <v>0</v>
      </c>
      <c r="R234" s="58" t="n">
        <v>0</v>
      </c>
      <c r="S234" s="58" t="n">
        <v>0</v>
      </c>
      <c r="T234" s="58">
        <f>R234-S234</f>
        <v/>
      </c>
      <c r="U234" s="283" t="n"/>
    </row>
    <row r="235" hidden="1" s="31">
      <c r="A235" s="111" t="n">
        <v>45007</v>
      </c>
      <c r="B235" s="58" t="inlineStr">
        <is>
          <t xml:space="preserve">63SANDERS </t>
        </is>
      </c>
      <c r="C235" s="58" t="inlineStr">
        <is>
          <t>AIGUEPERSE</t>
        </is>
      </c>
      <c r="D235" s="30" t="n">
        <v>401972.007</v>
      </c>
      <c r="E235" s="30" t="n">
        <v>23069</v>
      </c>
      <c r="F235" s="58" t="inlineStr">
        <is>
          <t>FC 171 TW</t>
        </is>
      </c>
      <c r="G235" s="30" t="n">
        <v>236874</v>
      </c>
      <c r="H235" s="58" t="inlineStr">
        <is>
          <t>FA</t>
        </is>
      </c>
      <c r="I235" s="184" t="n">
        <v>30.56</v>
      </c>
      <c r="J235" s="30" t="inlineStr">
        <is>
          <t>CT3</t>
        </is>
      </c>
      <c r="K235" s="30" t="n">
        <v>415</v>
      </c>
      <c r="L235" s="44">
        <f>I235*K235</f>
        <v/>
      </c>
      <c r="M235" s="43" t="inlineStr">
        <is>
          <t>LCR 15 jours net</t>
        </is>
      </c>
      <c r="N235" s="30" t="n">
        <v>20680</v>
      </c>
      <c r="O235" s="58" t="inlineStr">
        <is>
          <t>DEPART</t>
        </is>
      </c>
      <c r="P235" s="58" t="inlineStr">
        <is>
          <t>TCG</t>
        </is>
      </c>
      <c r="Q235" s="30" t="n">
        <v>0</v>
      </c>
      <c r="R235" s="58" t="n">
        <v>0</v>
      </c>
      <c r="S235" s="58" t="n">
        <v>0</v>
      </c>
      <c r="T235" s="58">
        <f>R235-S235</f>
        <v/>
      </c>
      <c r="U235" s="283" t="n"/>
    </row>
    <row r="236" hidden="1" s="31">
      <c r="A236" s="236" t="n">
        <v>45008</v>
      </c>
      <c r="B236" s="237" t="inlineStr">
        <is>
          <t>AXEREAL/03THIVAT</t>
        </is>
      </c>
      <c r="C236" s="237" t="inlineStr">
        <is>
          <t>POULIGNY</t>
        </is>
      </c>
      <c r="D236" s="30" t="n">
        <v>632062</v>
      </c>
      <c r="E236" s="221" t="n">
        <v>23075</v>
      </c>
      <c r="F236" s="237" t="inlineStr">
        <is>
          <t>FG 877 EF</t>
        </is>
      </c>
      <c r="G236" s="30" t="n">
        <v>236476</v>
      </c>
      <c r="H236" s="237" t="inlineStr">
        <is>
          <t>FA</t>
        </is>
      </c>
      <c r="I236" s="238" t="n">
        <v>29.16</v>
      </c>
      <c r="J236" s="221" t="inlineStr">
        <is>
          <t>CT4</t>
        </is>
      </c>
      <c r="K236" s="221" t="n">
        <v>420</v>
      </c>
      <c r="L236" s="44">
        <f>I236*K236</f>
        <v/>
      </c>
      <c r="M236" s="43" t="inlineStr">
        <is>
          <t>LCR 15 jours nets date de livraison</t>
        </is>
      </c>
      <c r="N236" s="221" t="n">
        <v>20682</v>
      </c>
      <c r="O236" s="237" t="inlineStr">
        <is>
          <t>DEPART</t>
        </is>
      </c>
      <c r="P236" s="237" t="inlineStr">
        <is>
          <t>PLISSON</t>
        </is>
      </c>
      <c r="Q236" s="221" t="n">
        <v>0</v>
      </c>
      <c r="R236" s="237" t="n">
        <v>0</v>
      </c>
      <c r="S236" s="237" t="n">
        <v>0</v>
      </c>
      <c r="T236" s="237">
        <f>R236-S236</f>
        <v/>
      </c>
      <c r="U236" s="286" t="n"/>
      <c r="V236" s="73" t="n"/>
      <c r="W236" s="73" t="n"/>
      <c r="X236" s="73" t="n"/>
      <c r="Y236" s="73" t="n"/>
      <c r="Z236" s="73" t="n"/>
    </row>
    <row r="237" hidden="1" s="31">
      <c r="A237" s="111" t="n">
        <v>45008</v>
      </c>
      <c r="B237" s="58" t="inlineStr">
        <is>
          <t>01BERNARD</t>
        </is>
      </c>
      <c r="C237" s="58" t="inlineStr">
        <is>
          <t>BERNARD MEXIMIEUX</t>
        </is>
      </c>
      <c r="D237" s="30" t="inlineStr">
        <is>
          <t xml:space="preserve"> -</t>
        </is>
      </c>
      <c r="E237" s="121" t="n">
        <v>23077</v>
      </c>
      <c r="F237" s="58" t="inlineStr">
        <is>
          <t>FA 307 FH</t>
        </is>
      </c>
      <c r="G237" s="30" t="n">
        <v>220907</v>
      </c>
      <c r="H237" s="58" t="inlineStr">
        <is>
          <t>HUILERIE</t>
        </is>
      </c>
      <c r="I237" s="146" t="n">
        <v>28.8</v>
      </c>
      <c r="J237" s="30" t="inlineStr">
        <is>
          <t>CT3</t>
        </is>
      </c>
      <c r="K237" s="30" t="n">
        <v>400</v>
      </c>
      <c r="L237" s="44">
        <f>I237*K237</f>
        <v/>
      </c>
      <c r="M237" s="43" t="inlineStr">
        <is>
          <t>LCR 15 jours nets date de livraison</t>
        </is>
      </c>
      <c r="N237" s="30" t="n">
        <v>20686</v>
      </c>
      <c r="O237" s="58" t="inlineStr">
        <is>
          <t>DEPART</t>
        </is>
      </c>
      <c r="P237" s="58" t="inlineStr">
        <is>
          <t>RLC TRANSPORTS</t>
        </is>
      </c>
      <c r="Q237" s="30" t="n">
        <v>0</v>
      </c>
      <c r="R237" s="58" t="n">
        <v>0</v>
      </c>
      <c r="S237" s="58" t="n">
        <v>0</v>
      </c>
      <c r="T237" s="58">
        <f>R237-S237</f>
        <v/>
      </c>
      <c r="U237" s="283" t="n"/>
    </row>
    <row r="238" hidden="1" s="31">
      <c r="A238" s="111" t="n">
        <v>45008</v>
      </c>
      <c r="B238" s="58" t="inlineStr">
        <is>
          <t>26UCAB</t>
        </is>
      </c>
      <c r="C238" s="58" t="inlineStr">
        <is>
          <t>UCAB</t>
        </is>
      </c>
      <c r="D238" s="30" t="n"/>
      <c r="E238" s="30" t="n">
        <v>23080</v>
      </c>
      <c r="F238" s="58" t="inlineStr">
        <is>
          <t>GA 202 WK</t>
        </is>
      </c>
      <c r="G238" s="30" t="n">
        <v>236876</v>
      </c>
      <c r="H238" s="58" t="inlineStr">
        <is>
          <t>FA</t>
        </is>
      </c>
      <c r="I238" s="146" t="n">
        <v>29.82</v>
      </c>
      <c r="J238" s="30" t="inlineStr">
        <is>
          <t>CT3</t>
        </is>
      </c>
      <c r="K238" s="30" t="n">
        <v>415</v>
      </c>
      <c r="L238" s="44">
        <f>I238*K238</f>
        <v/>
      </c>
      <c r="M238" s="43" t="inlineStr">
        <is>
          <t>LCR 15 jours net</t>
        </is>
      </c>
      <c r="N238" s="30" t="n">
        <v>20684</v>
      </c>
      <c r="O238" s="58" t="inlineStr">
        <is>
          <t>DEPART</t>
        </is>
      </c>
      <c r="P238" s="58" t="inlineStr">
        <is>
          <t>DROMOISE</t>
        </is>
      </c>
      <c r="Q238" s="30" t="n">
        <v>0</v>
      </c>
      <c r="R238" s="58" t="n">
        <v>0</v>
      </c>
      <c r="S238" s="58" t="n">
        <v>0</v>
      </c>
      <c r="T238" s="58">
        <f>R238-S238</f>
        <v/>
      </c>
      <c r="U238" s="283" t="n"/>
    </row>
    <row r="239" hidden="1" s="31">
      <c r="A239" s="111" t="n">
        <v>45008</v>
      </c>
      <c r="B239" s="58" t="inlineStr">
        <is>
          <t xml:space="preserve">63SANDERS </t>
        </is>
      </c>
      <c r="C239" s="58" t="inlineStr">
        <is>
          <t>AIGUEPERSE</t>
        </is>
      </c>
      <c r="D239" s="30" t="n">
        <v>401972.008</v>
      </c>
      <c r="E239" s="30" t="n">
        <v>23081</v>
      </c>
      <c r="F239" s="58" t="inlineStr">
        <is>
          <t>FC 171 TW</t>
        </is>
      </c>
      <c r="G239" s="30" t="n">
        <v>236874</v>
      </c>
      <c r="H239" s="58" t="inlineStr">
        <is>
          <t>FA</t>
        </is>
      </c>
      <c r="I239" s="184" t="n">
        <v>30.38</v>
      </c>
      <c r="J239" s="30" t="inlineStr">
        <is>
          <t>CT3CT4</t>
        </is>
      </c>
      <c r="K239" s="30" t="n">
        <v>415</v>
      </c>
      <c r="L239" s="44">
        <f>I239*K239</f>
        <v/>
      </c>
      <c r="M239" s="43" t="inlineStr">
        <is>
          <t>LCR 15 jours net</t>
        </is>
      </c>
      <c r="N239" s="30" t="n">
        <v>20685</v>
      </c>
      <c r="O239" s="58" t="inlineStr">
        <is>
          <t>DEPART</t>
        </is>
      </c>
      <c r="P239" s="58" t="inlineStr">
        <is>
          <t>TCG</t>
        </is>
      </c>
      <c r="Q239" s="30" t="n">
        <v>0</v>
      </c>
      <c r="R239" s="58" t="n">
        <v>0</v>
      </c>
      <c r="S239" s="58" t="n">
        <v>0</v>
      </c>
      <c r="T239" s="58">
        <f>R239-S239</f>
        <v/>
      </c>
      <c r="U239" s="283" t="n"/>
    </row>
    <row r="240" hidden="1" s="31">
      <c r="A240" s="111" t="n">
        <v>45008</v>
      </c>
      <c r="B240" s="58" t="inlineStr">
        <is>
          <t>38GAIC</t>
        </is>
      </c>
      <c r="C240" s="58" t="inlineStr">
        <is>
          <t>CHOLAT</t>
        </is>
      </c>
      <c r="D240" s="30" t="n"/>
      <c r="E240" s="30" t="n">
        <v>23086</v>
      </c>
      <c r="F240" s="58" t="inlineStr">
        <is>
          <t>EG 031 RN</t>
        </is>
      </c>
      <c r="G240" s="30" t="n">
        <v>233070</v>
      </c>
      <c r="H240" s="58" t="inlineStr">
        <is>
          <t>COURTAGRAIN</t>
        </is>
      </c>
      <c r="I240" s="184" t="n">
        <v>28.66</v>
      </c>
      <c r="J240" s="30" t="inlineStr">
        <is>
          <t>CT4</t>
        </is>
      </c>
      <c r="K240" s="30" t="n">
        <v>420</v>
      </c>
      <c r="L240" s="44">
        <f>I240*K240</f>
        <v/>
      </c>
      <c r="M240" s="43" t="inlineStr">
        <is>
          <t>LCR 15 jours net</t>
        </is>
      </c>
      <c r="N240" s="30" t="n">
        <v>20690</v>
      </c>
      <c r="O240" s="58" t="inlineStr">
        <is>
          <t>DEPART</t>
        </is>
      </c>
      <c r="P240" s="58" t="inlineStr">
        <is>
          <t>BRULAS</t>
        </is>
      </c>
      <c r="Q240" s="30" t="n">
        <v>0</v>
      </c>
      <c r="R240" s="58" t="n">
        <v>0</v>
      </c>
      <c r="S240" s="58" t="n">
        <v>0</v>
      </c>
      <c r="T240" s="58">
        <f>R240-S240</f>
        <v/>
      </c>
      <c r="U240" s="283" t="n"/>
    </row>
    <row r="241" hidden="1" s="31">
      <c r="A241" s="111" t="n">
        <v>45008</v>
      </c>
      <c r="B241" s="58" t="inlineStr">
        <is>
          <t xml:space="preserve">99AGRI-FARM </t>
        </is>
      </c>
      <c r="C241" s="58" t="inlineStr">
        <is>
          <t>AGRIFARM VIGONE</t>
        </is>
      </c>
      <c r="D241" s="30" t="inlineStr">
        <is>
          <t xml:space="preserve"> -</t>
        </is>
      </c>
      <c r="E241" s="30" t="n">
        <v>23087</v>
      </c>
      <c r="F241" s="58" t="inlineStr">
        <is>
          <t>GK 017 LC</t>
        </is>
      </c>
      <c r="G241" s="30" t="n">
        <v>220929</v>
      </c>
      <c r="H241" s="58" t="inlineStr">
        <is>
          <t>HUILERIE</t>
        </is>
      </c>
      <c r="I241" s="184" t="n">
        <v>26.88</v>
      </c>
      <c r="J241" s="30" t="inlineStr">
        <is>
          <t>CT3</t>
        </is>
      </c>
      <c r="K241" s="30" t="n">
        <v>445</v>
      </c>
      <c r="L241" s="44">
        <f>I241*K241</f>
        <v/>
      </c>
      <c r="M241" s="43" t="inlineStr">
        <is>
          <t>LCR 15 jours nets date de livraison</t>
        </is>
      </c>
      <c r="N241" s="30" t="n">
        <v>20691</v>
      </c>
      <c r="O241" s="58" t="inlineStr">
        <is>
          <t>RENDU</t>
        </is>
      </c>
      <c r="P241" s="58" t="inlineStr">
        <is>
          <t>RHIN RHONE LOGISTIQUE</t>
        </is>
      </c>
      <c r="Q241" s="184" t="n">
        <v>40</v>
      </c>
      <c r="R241" s="206">
        <f>Q241*I241</f>
        <v/>
      </c>
      <c r="S241" s="206" t="n">
        <v>1075.2</v>
      </c>
      <c r="T241" s="206">
        <f>R241-S241</f>
        <v/>
      </c>
      <c r="U241" s="283" t="n">
        <v>2303089</v>
      </c>
    </row>
    <row r="242" hidden="1" s="31">
      <c r="A242" s="111" t="n">
        <v>45012</v>
      </c>
      <c r="B242" s="58" t="inlineStr">
        <is>
          <t>26UCAB</t>
        </is>
      </c>
      <c r="C242" s="58" t="inlineStr">
        <is>
          <t>UCAB</t>
        </is>
      </c>
      <c r="D242" s="30" t="n"/>
      <c r="E242" s="30" t="n">
        <v>23098</v>
      </c>
      <c r="F242" s="58" t="inlineStr">
        <is>
          <t>FE 431 PK</t>
        </is>
      </c>
      <c r="G242" s="30" t="n">
        <v>236876</v>
      </c>
      <c r="H242" s="58" t="inlineStr">
        <is>
          <t>FA</t>
        </is>
      </c>
      <c r="I242" s="146" t="n">
        <v>29.98</v>
      </c>
      <c r="J242" s="30" t="inlineStr">
        <is>
          <t>CT3</t>
        </is>
      </c>
      <c r="K242" s="30" t="n">
        <v>415</v>
      </c>
      <c r="L242" s="44">
        <f>I242*K242</f>
        <v/>
      </c>
      <c r="M242" s="43" t="inlineStr">
        <is>
          <t>LCR 15 jours net</t>
        </is>
      </c>
      <c r="N242" s="30" t="n">
        <v>20695</v>
      </c>
      <c r="O242" s="58" t="inlineStr">
        <is>
          <t>DEPART</t>
        </is>
      </c>
      <c r="P242" s="58" t="inlineStr">
        <is>
          <t>DROMOISE</t>
        </is>
      </c>
      <c r="Q242" s="30" t="n">
        <v>0</v>
      </c>
      <c r="R242" s="58" t="n">
        <v>0</v>
      </c>
      <c r="S242" s="58" t="n">
        <v>0</v>
      </c>
      <c r="T242" s="58">
        <f>R242-S242</f>
        <v/>
      </c>
      <c r="U242" s="283" t="n"/>
    </row>
    <row r="243">
      <c r="A243" s="111" t="n">
        <v>45012</v>
      </c>
      <c r="B243" s="281" t="inlineStr">
        <is>
          <t>70MOULINJACQUOT</t>
        </is>
      </c>
      <c r="C243" s="58" t="inlineStr">
        <is>
          <t>MOULIN JACQUOT</t>
        </is>
      </c>
      <c r="D243" s="30" t="n"/>
      <c r="E243" s="30" t="n">
        <v>23104</v>
      </c>
      <c r="F243" s="58" t="inlineStr">
        <is>
          <t>FJ 438 TD</t>
        </is>
      </c>
      <c r="G243" s="30" t="inlineStr">
        <is>
          <t>C/233091</t>
        </is>
      </c>
      <c r="H243" s="58" t="inlineStr">
        <is>
          <t>COURTAGRAIN</t>
        </is>
      </c>
      <c r="I243" s="146" t="n">
        <v>30.04</v>
      </c>
      <c r="J243" s="30" t="inlineStr">
        <is>
          <t>CT3</t>
        </is>
      </c>
      <c r="K243" s="30" t="n">
        <v>420</v>
      </c>
      <c r="L243" s="44">
        <f>I243*K243</f>
        <v/>
      </c>
      <c r="M243" s="43" t="inlineStr">
        <is>
          <t>LCR 15 jours net</t>
        </is>
      </c>
      <c r="N243" s="30" t="n">
        <v>20696</v>
      </c>
      <c r="O243" s="58" t="inlineStr">
        <is>
          <t>DEPART</t>
        </is>
      </c>
      <c r="P243" s="58" t="inlineStr">
        <is>
          <t>TGF</t>
        </is>
      </c>
      <c r="Q243" s="30" t="n">
        <v>0</v>
      </c>
      <c r="R243" s="58" t="n">
        <v>0</v>
      </c>
      <c r="S243" s="58" t="n">
        <v>0</v>
      </c>
      <c r="T243" s="58">
        <f>R243-S243</f>
        <v/>
      </c>
      <c r="U243" s="283" t="n"/>
    </row>
    <row r="244" hidden="1" s="31">
      <c r="A244" s="111" t="n">
        <v>45012</v>
      </c>
      <c r="B244" s="58" t="inlineStr">
        <is>
          <t>15JAMBON</t>
        </is>
      </c>
      <c r="C244" s="316" t="inlineStr">
        <is>
          <t>JAMBON MURAT</t>
        </is>
      </c>
      <c r="D244" s="30" t="inlineStr">
        <is>
          <t xml:space="preserve"> - </t>
        </is>
      </c>
      <c r="E244" s="30" t="n">
        <v>23101</v>
      </c>
      <c r="F244" s="58" t="inlineStr">
        <is>
          <t>EA 122 TZ</t>
        </is>
      </c>
      <c r="G244" s="30" t="n">
        <v>230263</v>
      </c>
      <c r="H244" s="58" t="inlineStr">
        <is>
          <t>COURTAGRAIN</t>
        </is>
      </c>
      <c r="I244" s="146" t="n">
        <v>29.3</v>
      </c>
      <c r="J244" s="30" t="inlineStr">
        <is>
          <t>CT4</t>
        </is>
      </c>
      <c r="K244" s="30" t="n">
        <v>422</v>
      </c>
      <c r="L244" s="44">
        <f>I244*K244</f>
        <v/>
      </c>
      <c r="M244" s="43" t="inlineStr">
        <is>
          <t>VIREMENT 15 JOURS</t>
        </is>
      </c>
      <c r="N244" s="30" t="n">
        <v>2697</v>
      </c>
      <c r="O244" s="58" t="inlineStr">
        <is>
          <t>DEPART</t>
        </is>
      </c>
      <c r="P244" s="58" t="inlineStr">
        <is>
          <t>BILHEUX</t>
        </is>
      </c>
      <c r="Q244" s="30" t="n">
        <v>0</v>
      </c>
      <c r="R244" s="58" t="n">
        <v>0</v>
      </c>
      <c r="S244" s="58" t="n">
        <v>0</v>
      </c>
      <c r="T244" s="58">
        <f>R244-S244</f>
        <v/>
      </c>
      <c r="U244" s="283" t="n"/>
    </row>
    <row r="245" hidden="1" s="31">
      <c r="A245" s="111" t="n">
        <v>45012</v>
      </c>
      <c r="B245" s="58" t="inlineStr">
        <is>
          <t>15JAMBON</t>
        </is>
      </c>
      <c r="C245" s="316" t="inlineStr">
        <is>
          <t>JAMBON MURAT</t>
        </is>
      </c>
      <c r="D245" s="30" t="inlineStr">
        <is>
          <t xml:space="preserve"> - </t>
        </is>
      </c>
      <c r="E245" s="30" t="n">
        <v>23102</v>
      </c>
      <c r="F245" s="58" t="inlineStr">
        <is>
          <t>EA 122 TZ</t>
        </is>
      </c>
      <c r="G245" s="30" t="n">
        <v>230263</v>
      </c>
      <c r="H245" s="58" t="inlineStr">
        <is>
          <t>COURTAGRAIN</t>
        </is>
      </c>
      <c r="I245" s="146" t="n">
        <v>30.32</v>
      </c>
      <c r="J245" s="30" t="inlineStr">
        <is>
          <t>CT4</t>
        </is>
      </c>
      <c r="K245" s="30" t="n">
        <v>422</v>
      </c>
      <c r="L245" s="44">
        <f>I245*K245</f>
        <v/>
      </c>
      <c r="M245" s="43" t="inlineStr">
        <is>
          <t>VIREMENT 15 JOURS</t>
        </is>
      </c>
      <c r="N245" s="30" t="n">
        <v>20697</v>
      </c>
      <c r="O245" s="58" t="inlineStr">
        <is>
          <t>DEPART</t>
        </is>
      </c>
      <c r="P245" s="58" t="inlineStr">
        <is>
          <t>TRAS</t>
        </is>
      </c>
      <c r="Q245" s="30" t="n">
        <v>0</v>
      </c>
      <c r="R245" s="58" t="n">
        <v>0</v>
      </c>
      <c r="S245" s="58" t="n">
        <v>0</v>
      </c>
      <c r="T245" s="58">
        <f>R245-S245</f>
        <v/>
      </c>
      <c r="U245" s="283" t="n"/>
    </row>
    <row r="246" hidden="1" s="31">
      <c r="A246" s="111" t="n">
        <v>45012</v>
      </c>
      <c r="B246" s="58" t="inlineStr">
        <is>
          <t>89NUTRI</t>
        </is>
      </c>
      <c r="C246" s="58" t="inlineStr">
        <is>
          <t xml:space="preserve">NUTRIBOURGOGNE </t>
        </is>
      </c>
      <c r="D246" s="30" t="inlineStr">
        <is>
          <t>FO049832</t>
        </is>
      </c>
      <c r="E246" s="30" t="n">
        <v>23108</v>
      </c>
      <c r="F246" s="58" t="inlineStr">
        <is>
          <t>FF 988 DJ</t>
        </is>
      </c>
      <c r="G246" s="30" t="n">
        <v>235509</v>
      </c>
      <c r="H246" s="58" t="inlineStr">
        <is>
          <t>FA</t>
        </is>
      </c>
      <c r="I246" s="146" t="n">
        <v>28.44</v>
      </c>
      <c r="J246" s="30" t="inlineStr">
        <is>
          <t>CT4</t>
        </is>
      </c>
      <c r="K246" s="30" t="n">
        <v>425</v>
      </c>
      <c r="L246" s="44">
        <f>I246*K246</f>
        <v/>
      </c>
      <c r="M246" s="43" t="inlineStr">
        <is>
          <t>LCR 15 jours nets date de livraison</t>
        </is>
      </c>
      <c r="N246" s="30" t="n">
        <v>20698</v>
      </c>
      <c r="O246" s="58" t="inlineStr">
        <is>
          <t>DEPART</t>
        </is>
      </c>
      <c r="P246" s="58" t="inlineStr">
        <is>
          <t>TRANSAL</t>
        </is>
      </c>
      <c r="Q246" s="30" t="n">
        <v>0</v>
      </c>
      <c r="R246" s="58" t="n">
        <v>0</v>
      </c>
      <c r="S246" s="58" t="n">
        <v>0</v>
      </c>
      <c r="T246" s="58">
        <f>R246-S246</f>
        <v/>
      </c>
      <c r="U246" s="283" t="n"/>
    </row>
    <row r="247" hidden="1" s="31">
      <c r="A247" s="111" t="n">
        <v>45013</v>
      </c>
      <c r="B247" s="58" t="inlineStr">
        <is>
          <t>04PAD</t>
        </is>
      </c>
      <c r="C247" s="58" t="inlineStr">
        <is>
          <t>COOP PAS</t>
        </is>
      </c>
      <c r="D247" s="30" t="inlineStr">
        <is>
          <t xml:space="preserve"> -</t>
        </is>
      </c>
      <c r="E247" s="30" t="n">
        <v>23110</v>
      </c>
      <c r="F247" s="58" t="inlineStr">
        <is>
          <t>GB 785 MQ</t>
        </is>
      </c>
      <c r="G247" s="30" t="inlineStr">
        <is>
          <t>2410241-1</t>
        </is>
      </c>
      <c r="H247" s="58" t="inlineStr">
        <is>
          <t>FA</t>
        </is>
      </c>
      <c r="I247" s="146" t="n">
        <v>28.06</v>
      </c>
      <c r="J247" s="30" t="inlineStr">
        <is>
          <t>CT4</t>
        </is>
      </c>
      <c r="K247" s="30" t="n">
        <v>410</v>
      </c>
      <c r="L247" s="44">
        <f>I247*K247</f>
        <v/>
      </c>
      <c r="M247" s="43" t="inlineStr">
        <is>
          <t>LCR J5 JOURS NETS</t>
        </is>
      </c>
      <c r="N247" s="30" t="n">
        <v>20700</v>
      </c>
      <c r="O247" s="58" t="inlineStr">
        <is>
          <t>DEPART</t>
        </is>
      </c>
      <c r="P247" s="58" t="inlineStr">
        <is>
          <t>TREZZINI</t>
        </is>
      </c>
      <c r="Q247" s="30" t="n">
        <v>0</v>
      </c>
      <c r="R247" s="58" t="n">
        <v>0</v>
      </c>
      <c r="S247" s="58" t="n">
        <v>0</v>
      </c>
      <c r="T247" s="58">
        <f>R247-S247</f>
        <v/>
      </c>
      <c r="U247" s="283" t="n"/>
    </row>
    <row r="248" hidden="1" s="31">
      <c r="A248" s="111" t="n">
        <v>45013</v>
      </c>
      <c r="B248" s="58" t="inlineStr">
        <is>
          <t>01BERNARD</t>
        </is>
      </c>
      <c r="C248" s="58" t="inlineStr">
        <is>
          <t>BERNARD MEXIMIEUX</t>
        </is>
      </c>
      <c r="D248" s="30" t="inlineStr">
        <is>
          <t xml:space="preserve"> -</t>
        </is>
      </c>
      <c r="E248" s="121" t="n">
        <v>23113</v>
      </c>
      <c r="F248" s="58" t="inlineStr">
        <is>
          <t>FA 307 FH</t>
        </is>
      </c>
      <c r="G248" s="30" t="n">
        <v>220907</v>
      </c>
      <c r="H248" s="58" t="inlineStr">
        <is>
          <t>HUILERIE</t>
        </is>
      </c>
      <c r="I248" s="146" t="n">
        <v>28.68</v>
      </c>
      <c r="J248" s="30" t="inlineStr">
        <is>
          <t>CT3</t>
        </is>
      </c>
      <c r="K248" s="30" t="n">
        <v>400</v>
      </c>
      <c r="L248" s="44">
        <f>I248*K248</f>
        <v/>
      </c>
      <c r="M248" s="43" t="inlineStr">
        <is>
          <t>LCR 15 jours nets date de livraison</t>
        </is>
      </c>
      <c r="N248" s="30" t="n">
        <v>20701</v>
      </c>
      <c r="O248" s="58" t="inlineStr">
        <is>
          <t>DEPART</t>
        </is>
      </c>
      <c r="P248" s="58" t="inlineStr">
        <is>
          <t>RLC TRANSPORTS</t>
        </is>
      </c>
      <c r="Q248" s="30" t="n">
        <v>0</v>
      </c>
      <c r="R248" s="58" t="n">
        <v>0</v>
      </c>
      <c r="S248" s="58" t="n">
        <v>0</v>
      </c>
      <c r="T248" s="58">
        <f>R248-S248</f>
        <v/>
      </c>
      <c r="U248" s="283" t="n"/>
    </row>
    <row r="249" hidden="1" s="31">
      <c r="A249" s="111" t="n">
        <v>45013</v>
      </c>
      <c r="B249" s="58" t="inlineStr">
        <is>
          <t>26UCAB</t>
        </is>
      </c>
      <c r="C249" s="58" t="inlineStr">
        <is>
          <t>UCAB</t>
        </is>
      </c>
      <c r="D249" s="30" t="n"/>
      <c r="E249" s="30" t="n">
        <v>23120</v>
      </c>
      <c r="F249" s="58" t="inlineStr">
        <is>
          <t>GA 202 WK</t>
        </is>
      </c>
      <c r="G249" s="30" t="n">
        <v>236876</v>
      </c>
      <c r="H249" s="58" t="inlineStr">
        <is>
          <t>FA</t>
        </is>
      </c>
      <c r="I249" s="146" t="n">
        <v>29.84</v>
      </c>
      <c r="J249" s="30" t="inlineStr">
        <is>
          <t>CT3</t>
        </is>
      </c>
      <c r="K249" s="30" t="n">
        <v>415</v>
      </c>
      <c r="L249" s="44">
        <f>I249*K249</f>
        <v/>
      </c>
      <c r="M249" s="43" t="inlineStr">
        <is>
          <t>LCR 15 jours net</t>
        </is>
      </c>
      <c r="N249" s="30" t="n">
        <v>20702</v>
      </c>
      <c r="O249" s="58" t="inlineStr">
        <is>
          <t>DEPART</t>
        </is>
      </c>
      <c r="P249" s="58" t="inlineStr">
        <is>
          <t>DROMOISE</t>
        </is>
      </c>
      <c r="Q249" s="30" t="n">
        <v>0</v>
      </c>
      <c r="R249" s="58" t="n">
        <v>0</v>
      </c>
      <c r="S249" s="58" t="n">
        <v>0</v>
      </c>
      <c r="T249" s="58">
        <f>R249-S249</f>
        <v/>
      </c>
      <c r="U249" s="283" t="n"/>
    </row>
    <row r="250" hidden="1" s="31">
      <c r="A250" s="111" t="n">
        <v>45014</v>
      </c>
      <c r="B250" s="58" t="inlineStr">
        <is>
          <t>01LARCON</t>
        </is>
      </c>
      <c r="C250" s="58" t="inlineStr">
        <is>
          <t>LARCON</t>
        </is>
      </c>
      <c r="D250" s="30" t="inlineStr">
        <is>
          <t xml:space="preserve"> -</t>
        </is>
      </c>
      <c r="E250" s="30" t="n">
        <v>23128</v>
      </c>
      <c r="F250" s="58" t="inlineStr">
        <is>
          <t>LARCON</t>
        </is>
      </c>
      <c r="G250" s="30" t="n">
        <v>211217</v>
      </c>
      <c r="H250" s="58" t="inlineStr">
        <is>
          <t>HUILERIE</t>
        </is>
      </c>
      <c r="I250" s="184" t="n">
        <v>5.08</v>
      </c>
      <c r="J250" s="30" t="inlineStr">
        <is>
          <t>CT3</t>
        </is>
      </c>
      <c r="K250" s="30" t="n">
        <v>310</v>
      </c>
      <c r="L250" s="44">
        <f>I250*K250</f>
        <v/>
      </c>
      <c r="M250" s="43" t="inlineStr">
        <is>
          <t>LCR 15 jours nets date de livraison</t>
        </is>
      </c>
      <c r="N250" s="30" t="n">
        <v>20708</v>
      </c>
      <c r="O250" s="58" t="inlineStr">
        <is>
          <t>DEPART</t>
        </is>
      </c>
      <c r="P250" s="58" t="inlineStr">
        <is>
          <t>LARCON</t>
        </is>
      </c>
      <c r="Q250" s="30" t="n">
        <v>0</v>
      </c>
      <c r="R250" s="58" t="n">
        <v>0</v>
      </c>
      <c r="S250" s="58" t="n">
        <v>0</v>
      </c>
      <c r="T250" s="58" t="n">
        <v>0</v>
      </c>
      <c r="U250" s="283" t="n"/>
    </row>
    <row r="251" hidden="1" s="31">
      <c r="A251" s="111" t="n">
        <v>45014</v>
      </c>
      <c r="B251" s="58" t="inlineStr">
        <is>
          <t>01LARCON</t>
        </is>
      </c>
      <c r="C251" s="58" t="inlineStr">
        <is>
          <t>LARCON</t>
        </is>
      </c>
      <c r="D251" s="30" t="inlineStr">
        <is>
          <t xml:space="preserve"> -</t>
        </is>
      </c>
      <c r="E251" s="30" t="n">
        <v>23131</v>
      </c>
      <c r="F251" s="58" t="inlineStr">
        <is>
          <t>LARCON</t>
        </is>
      </c>
      <c r="G251" s="30" t="n">
        <v>211217</v>
      </c>
      <c r="H251" s="58" t="inlineStr">
        <is>
          <t>HUILERIE</t>
        </is>
      </c>
      <c r="I251" s="184" t="n">
        <v>22.86</v>
      </c>
      <c r="J251" s="30" t="inlineStr">
        <is>
          <t>CT4</t>
        </is>
      </c>
      <c r="K251" s="30" t="n">
        <v>310</v>
      </c>
      <c r="L251" s="44">
        <f>I251*K251</f>
        <v/>
      </c>
      <c r="M251" s="43" t="inlineStr">
        <is>
          <t>LCR 15 jours nets date de livraison</t>
        </is>
      </c>
      <c r="N251" s="30" t="n">
        <v>20708</v>
      </c>
      <c r="O251" s="58" t="inlineStr">
        <is>
          <t>DEPART</t>
        </is>
      </c>
      <c r="P251" s="58" t="inlineStr">
        <is>
          <t>LARCON</t>
        </is>
      </c>
      <c r="Q251" s="30" t="n">
        <v>0</v>
      </c>
      <c r="R251" s="58" t="n">
        <v>0</v>
      </c>
      <c r="S251" s="58" t="n">
        <v>0</v>
      </c>
      <c r="T251" s="58" t="n">
        <v>0</v>
      </c>
      <c r="U251" s="283" t="n"/>
    </row>
    <row r="252" hidden="1" s="31">
      <c r="A252" s="111" t="n">
        <v>45014</v>
      </c>
      <c r="B252" s="58" t="inlineStr">
        <is>
          <t>38GAIC</t>
        </is>
      </c>
      <c r="C252" s="58" t="inlineStr">
        <is>
          <t>CHOLAT</t>
        </is>
      </c>
      <c r="D252" s="30" t="n"/>
      <c r="E252" s="30" t="n">
        <v>23132</v>
      </c>
      <c r="F252" s="58" t="inlineStr">
        <is>
          <t>FH 996 RH</t>
        </is>
      </c>
      <c r="G252" s="30" t="n">
        <v>243506</v>
      </c>
      <c r="H252" s="58" t="inlineStr">
        <is>
          <t>COURTAGRAIN</t>
        </is>
      </c>
      <c r="I252" s="184" t="n">
        <v>28.38</v>
      </c>
      <c r="J252" s="30" t="inlineStr">
        <is>
          <t>CT4</t>
        </is>
      </c>
      <c r="K252" s="30" t="n">
        <v>410</v>
      </c>
      <c r="L252" s="44">
        <f>I252*K252</f>
        <v/>
      </c>
      <c r="M252" s="43" t="inlineStr">
        <is>
          <t>LCR 15 jours net</t>
        </is>
      </c>
      <c r="N252" s="30" t="n">
        <v>20709</v>
      </c>
      <c r="O252" s="58" t="inlineStr">
        <is>
          <t>DEPART</t>
        </is>
      </c>
      <c r="P252" s="58" t="inlineStr">
        <is>
          <t>BRULAS</t>
        </is>
      </c>
      <c r="Q252" s="30" t="n">
        <v>0</v>
      </c>
      <c r="R252" s="58" t="n">
        <v>0</v>
      </c>
      <c r="S252" s="58" t="n">
        <v>0</v>
      </c>
      <c r="T252" s="58">
        <f>R252-S252</f>
        <v/>
      </c>
      <c r="U252" s="283" t="n"/>
    </row>
    <row r="253" hidden="1" s="31">
      <c r="A253" s="111" t="n">
        <v>45014</v>
      </c>
      <c r="B253" s="58" t="inlineStr">
        <is>
          <t>71TEOL</t>
        </is>
      </c>
      <c r="C253" s="58" t="inlineStr">
        <is>
          <t>CHAROLLES ALIMENT AVEAL</t>
        </is>
      </c>
      <c r="D253" s="30" t="n"/>
      <c r="E253" s="30" t="n">
        <v>23134</v>
      </c>
      <c r="F253" s="58" t="inlineStr">
        <is>
          <t>EP 157 CC</t>
        </is>
      </c>
      <c r="G253" s="30" t="inlineStr">
        <is>
          <t>C/230206</t>
        </is>
      </c>
      <c r="H253" s="58" t="inlineStr">
        <is>
          <t>HUILERIE</t>
        </is>
      </c>
      <c r="I253" s="184" t="n">
        <v>29.54</v>
      </c>
      <c r="J253" s="30" t="inlineStr">
        <is>
          <t>CT3</t>
        </is>
      </c>
      <c r="K253" s="30" t="n">
        <v>415</v>
      </c>
      <c r="L253" s="44">
        <f>I253*K253</f>
        <v/>
      </c>
      <c r="M253" s="43" t="inlineStr">
        <is>
          <t>VIREMENT 15 JOURS</t>
        </is>
      </c>
      <c r="N253" s="30" t="n">
        <v>20710</v>
      </c>
      <c r="O253" s="58" t="inlineStr">
        <is>
          <t>DEPART</t>
        </is>
      </c>
      <c r="P253" s="58" t="inlineStr">
        <is>
          <t>CERETRANS</t>
        </is>
      </c>
      <c r="Q253" s="30" t="n">
        <v>0</v>
      </c>
      <c r="R253" s="58" t="n">
        <v>0</v>
      </c>
      <c r="S253" s="58" t="n">
        <v>0</v>
      </c>
      <c r="T253" s="58">
        <f>R253-S253</f>
        <v/>
      </c>
      <c r="U253" s="283" t="n"/>
    </row>
    <row r="254" hidden="1" s="31">
      <c r="A254" s="111" t="n">
        <v>45014</v>
      </c>
      <c r="B254" s="58" t="inlineStr">
        <is>
          <t>56INVIVO</t>
        </is>
      </c>
      <c r="C254" s="58" t="inlineStr">
        <is>
          <t xml:space="preserve">DNA </t>
        </is>
      </c>
      <c r="D254" s="30" t="n">
        <v>61384</v>
      </c>
      <c r="E254" s="30" t="n">
        <v>23142</v>
      </c>
      <c r="F254" s="58" t="inlineStr">
        <is>
          <t>FA 728 PL</t>
        </is>
      </c>
      <c r="G254" s="30" t="n">
        <v>231569</v>
      </c>
      <c r="H254" s="58" t="inlineStr">
        <is>
          <t>COURTAGRAIN</t>
        </is>
      </c>
      <c r="I254" s="184" t="n">
        <v>30.34</v>
      </c>
      <c r="J254" s="30" t="inlineStr">
        <is>
          <t>CT4</t>
        </is>
      </c>
      <c r="K254" s="30" t="n">
        <v>390</v>
      </c>
      <c r="L254" s="44">
        <f>I254*K254</f>
        <v/>
      </c>
      <c r="M254" s="43" t="inlineStr">
        <is>
          <t>VIREMENT 15 JOURS</t>
        </is>
      </c>
      <c r="N254" s="30" t="n">
        <v>20711</v>
      </c>
      <c r="O254" s="58" t="inlineStr">
        <is>
          <t>DEPART</t>
        </is>
      </c>
      <c r="P254" s="58" t="inlineStr">
        <is>
          <t>TRAS/CLEMENT</t>
        </is>
      </c>
      <c r="Q254" s="30" t="n">
        <v>0</v>
      </c>
      <c r="R254" s="58" t="n">
        <v>0</v>
      </c>
      <c r="S254" s="58" t="n">
        <v>0</v>
      </c>
      <c r="T254" s="58">
        <f>R254-S254</f>
        <v/>
      </c>
      <c r="U254" s="283" t="n"/>
    </row>
    <row r="255" hidden="1" s="31">
      <c r="A255" s="111" t="n">
        <v>45014</v>
      </c>
      <c r="B255" s="58" t="inlineStr">
        <is>
          <t>26UCAB</t>
        </is>
      </c>
      <c r="C255" s="58" t="inlineStr">
        <is>
          <t>UCAB</t>
        </is>
      </c>
      <c r="D255" s="30" t="n"/>
      <c r="E255" s="30" t="n">
        <v>23145</v>
      </c>
      <c r="F255" s="58" t="inlineStr">
        <is>
          <t>CW 253 GL</t>
        </is>
      </c>
      <c r="G255" s="30" t="n">
        <v>236876</v>
      </c>
      <c r="H255" s="58" t="inlineStr">
        <is>
          <t>FA</t>
        </is>
      </c>
      <c r="I255" s="146" t="n">
        <v>6.06</v>
      </c>
      <c r="J255" s="30" t="inlineStr">
        <is>
          <t>CT3</t>
        </is>
      </c>
      <c r="K255" s="30" t="n">
        <v>415</v>
      </c>
      <c r="L255" s="44">
        <f>I255*K255</f>
        <v/>
      </c>
      <c r="M255" s="43" t="inlineStr">
        <is>
          <t>LCR 15 jours net</t>
        </is>
      </c>
      <c r="N255" s="30" t="n">
        <v>20718</v>
      </c>
      <c r="O255" s="58" t="inlineStr">
        <is>
          <t>DEPART</t>
        </is>
      </c>
      <c r="P255" s="58" t="inlineStr">
        <is>
          <t>DROMOISE</t>
        </is>
      </c>
      <c r="Q255" s="30" t="n">
        <v>0</v>
      </c>
      <c r="R255" s="58" t="n">
        <v>0</v>
      </c>
      <c r="S255" s="58" t="n">
        <v>0</v>
      </c>
      <c r="T255" s="58">
        <f>R255-S255</f>
        <v/>
      </c>
      <c r="U255" s="283" t="n"/>
    </row>
    <row r="256" hidden="1" s="31">
      <c r="A256" s="111" t="n">
        <v>45014</v>
      </c>
      <c r="B256" s="58" t="inlineStr">
        <is>
          <t>26UCAB</t>
        </is>
      </c>
      <c r="C256" s="58" t="inlineStr">
        <is>
          <t>UCAB</t>
        </is>
      </c>
      <c r="D256" s="30" t="n"/>
      <c r="E256" s="30" t="n">
        <v>23145</v>
      </c>
      <c r="F256" s="58" t="inlineStr">
        <is>
          <t>CW 253 GL</t>
        </is>
      </c>
      <c r="G256" s="30" t="n">
        <v>235507</v>
      </c>
      <c r="H256" s="58" t="inlineStr">
        <is>
          <t>FA</t>
        </is>
      </c>
      <c r="I256" s="146" t="n">
        <v>23.68</v>
      </c>
      <c r="J256" s="30" t="inlineStr">
        <is>
          <t>CT3</t>
        </is>
      </c>
      <c r="K256" s="30" t="n">
        <v>425</v>
      </c>
      <c r="L256" s="44">
        <f>I256*K256</f>
        <v/>
      </c>
      <c r="M256" s="43" t="inlineStr">
        <is>
          <t>LCR 15 jours net</t>
        </is>
      </c>
      <c r="N256" s="30" t="n">
        <v>20718</v>
      </c>
      <c r="O256" s="58" t="inlineStr">
        <is>
          <t>DEPART</t>
        </is>
      </c>
      <c r="P256" s="58" t="inlineStr">
        <is>
          <t>DROMOISE</t>
        </is>
      </c>
      <c r="Q256" s="30" t="n">
        <v>0</v>
      </c>
      <c r="R256" s="58" t="n">
        <v>0</v>
      </c>
      <c r="S256" s="58" t="n">
        <v>0</v>
      </c>
      <c r="T256" s="58">
        <f>R256-S256</f>
        <v/>
      </c>
      <c r="U256" s="283" t="n"/>
    </row>
    <row r="257" hidden="1" s="31">
      <c r="A257" s="111" t="n">
        <v>45015</v>
      </c>
      <c r="B257" s="58" t="inlineStr">
        <is>
          <t>63CHOUVY</t>
        </is>
      </c>
      <c r="C257" s="58" t="inlineStr">
        <is>
          <t xml:space="preserve">CHOUVY </t>
        </is>
      </c>
      <c r="D257" s="30" t="inlineStr">
        <is>
          <t xml:space="preserve"> -</t>
        </is>
      </c>
      <c r="E257" s="30" t="n">
        <v>23152</v>
      </c>
      <c r="F257" s="58" t="inlineStr">
        <is>
          <t>BD 680 EC</t>
        </is>
      </c>
      <c r="G257" s="30" t="n">
        <v>221207</v>
      </c>
      <c r="H257" s="58" t="inlineStr">
        <is>
          <t>DIRECT</t>
        </is>
      </c>
      <c r="I257" s="146" t="n">
        <v>30.22</v>
      </c>
      <c r="J257" s="30" t="inlineStr">
        <is>
          <t>CT4</t>
        </is>
      </c>
      <c r="K257" s="30" t="n">
        <v>395</v>
      </c>
      <c r="L257" s="44">
        <f>I257*K257</f>
        <v/>
      </c>
      <c r="M257" s="43" t="inlineStr">
        <is>
          <t>LCR 15 jours nets date de livraison</t>
        </is>
      </c>
      <c r="N257" s="30" t="n">
        <v>20717</v>
      </c>
      <c r="O257" s="58" t="inlineStr">
        <is>
          <t>DEPART</t>
        </is>
      </c>
      <c r="P257" s="58" t="inlineStr">
        <is>
          <t xml:space="preserve">TRANSPAUMANCE </t>
        </is>
      </c>
      <c r="Q257" s="30" t="n">
        <v>0</v>
      </c>
      <c r="R257" s="58" t="n">
        <v>0</v>
      </c>
      <c r="S257" s="58" t="n">
        <v>0</v>
      </c>
      <c r="T257" s="58">
        <f>R257-S257</f>
        <v/>
      </c>
      <c r="U257" s="283" t="n"/>
    </row>
    <row r="258" hidden="1" customFormat="1" s="76">
      <c r="A258" s="312" t="n">
        <v>45015</v>
      </c>
      <c r="B258" s="22" t="inlineStr">
        <is>
          <t>56INVIVO</t>
        </is>
      </c>
      <c r="C258" s="22" t="inlineStr">
        <is>
          <t xml:space="preserve">DNA </t>
        </is>
      </c>
      <c r="D258" s="147" t="n">
        <v>61384</v>
      </c>
      <c r="E258" s="147" t="n">
        <v>23154</v>
      </c>
      <c r="F258" s="22" t="inlineStr">
        <is>
          <t>DS 846 MV</t>
        </is>
      </c>
      <c r="G258" s="147" t="n">
        <v>231569</v>
      </c>
      <c r="H258" s="22" t="inlineStr">
        <is>
          <t>COURTAGRAIN</t>
        </is>
      </c>
      <c r="I258" s="279" t="n">
        <v>30.04</v>
      </c>
      <c r="J258" s="147" t="inlineStr">
        <is>
          <t>CT4</t>
        </is>
      </c>
      <c r="K258" s="147" t="n">
        <v>390</v>
      </c>
      <c r="L258" s="44">
        <f>I258*K258</f>
        <v/>
      </c>
      <c r="M258" s="43" t="inlineStr">
        <is>
          <t>VIREMENT 15 JOURS</t>
        </is>
      </c>
      <c r="N258" s="30" t="n">
        <v>20716</v>
      </c>
      <c r="O258" s="22" t="inlineStr">
        <is>
          <t>DEPART</t>
        </is>
      </c>
      <c r="P258" s="22" t="inlineStr">
        <is>
          <t>TRAS</t>
        </is>
      </c>
      <c r="Q258" s="147" t="n">
        <v>0</v>
      </c>
      <c r="R258" s="22" t="n">
        <v>0</v>
      </c>
      <c r="S258" s="22" t="n">
        <v>0</v>
      </c>
      <c r="T258" s="22">
        <f>R258-S258</f>
        <v/>
      </c>
      <c r="U258" s="284" t="n"/>
    </row>
    <row r="259" hidden="1" s="31">
      <c r="A259" s="111" t="n">
        <v>45016</v>
      </c>
      <c r="B259" s="58" t="inlineStr">
        <is>
          <t xml:space="preserve">99AGRI-FARM </t>
        </is>
      </c>
      <c r="C259" s="58" t="inlineStr">
        <is>
          <t>AGRIFARM VIGONE</t>
        </is>
      </c>
      <c r="D259" s="30" t="inlineStr">
        <is>
          <t xml:space="preserve"> -</t>
        </is>
      </c>
      <c r="E259" s="30" t="n">
        <v>23159</v>
      </c>
      <c r="F259" s="58" t="inlineStr">
        <is>
          <t>GK 579 DN</t>
        </is>
      </c>
      <c r="G259" s="30" t="n">
        <v>230130</v>
      </c>
      <c r="H259" s="58" t="inlineStr">
        <is>
          <t>HUILERIE</t>
        </is>
      </c>
      <c r="I259" s="184" t="n">
        <v>26.5</v>
      </c>
      <c r="J259" s="30" t="inlineStr">
        <is>
          <t>CT3</t>
        </is>
      </c>
      <c r="K259" s="30" t="n">
        <v>450</v>
      </c>
      <c r="L259" s="44">
        <f>I259*K259</f>
        <v/>
      </c>
      <c r="M259" s="43" t="inlineStr">
        <is>
          <t>LCR 15 jours nets date de livraison</t>
        </is>
      </c>
      <c r="N259" s="30" t="n">
        <v>20720</v>
      </c>
      <c r="O259" s="58" t="inlineStr">
        <is>
          <t>RENDU</t>
        </is>
      </c>
      <c r="P259" s="58" t="inlineStr">
        <is>
          <t>RHIN RHONE LOGISTIQUE</t>
        </is>
      </c>
      <c r="Q259" s="184" t="n">
        <v>40</v>
      </c>
      <c r="R259" s="206">
        <f>Q259*I259</f>
        <v/>
      </c>
      <c r="S259" s="206" t="n">
        <v>0</v>
      </c>
      <c r="T259" s="206">
        <f>R259-S259</f>
        <v/>
      </c>
      <c r="U259" s="283" t="n"/>
    </row>
    <row r="260" hidden="1" s="31">
      <c r="A260" s="111" t="n">
        <v>45016</v>
      </c>
      <c r="B260" s="58" t="inlineStr">
        <is>
          <t xml:space="preserve">63SANDERS </t>
        </is>
      </c>
      <c r="C260" s="58" t="inlineStr">
        <is>
          <t>AIGUEPERSE</t>
        </is>
      </c>
      <c r="D260" s="30" t="n">
        <v>401972.009</v>
      </c>
      <c r="E260" s="30" t="n">
        <v>23168</v>
      </c>
      <c r="F260" s="58" t="inlineStr">
        <is>
          <t>DM 284 TF</t>
        </is>
      </c>
      <c r="G260" s="30" t="n">
        <v>236874</v>
      </c>
      <c r="H260" s="58" t="inlineStr">
        <is>
          <t>FA</t>
        </is>
      </c>
      <c r="I260" s="184" t="n">
        <v>30.48</v>
      </c>
      <c r="J260" s="30" t="inlineStr">
        <is>
          <t>CT4</t>
        </is>
      </c>
      <c r="K260" s="30" t="n">
        <v>415</v>
      </c>
      <c r="L260" s="44">
        <f>I260*K260</f>
        <v/>
      </c>
      <c r="M260" s="43" t="inlineStr">
        <is>
          <t>LCR 15 jours net</t>
        </is>
      </c>
      <c r="N260" s="30" t="n">
        <v>20721</v>
      </c>
      <c r="O260" s="58" t="inlineStr">
        <is>
          <t>DEPART</t>
        </is>
      </c>
      <c r="P260" s="58" t="inlineStr">
        <is>
          <t>TCG</t>
        </is>
      </c>
      <c r="Q260" s="30" t="n">
        <v>0</v>
      </c>
      <c r="R260" s="58" t="n">
        <v>0</v>
      </c>
      <c r="S260" s="58" t="n">
        <v>0</v>
      </c>
      <c r="T260" s="58">
        <f>R260-S260</f>
        <v/>
      </c>
      <c r="U260" s="283" t="n"/>
    </row>
    <row r="261" hidden="1" s="31">
      <c r="A261" s="111" t="n">
        <v>45019</v>
      </c>
      <c r="B261" s="58" t="inlineStr">
        <is>
          <t>38GAIC</t>
        </is>
      </c>
      <c r="C261" s="58" t="inlineStr">
        <is>
          <t>CHOLAT</t>
        </is>
      </c>
      <c r="D261" s="30" t="n"/>
      <c r="E261" s="30" t="n">
        <v>23177</v>
      </c>
      <c r="F261" s="58" t="inlineStr">
        <is>
          <t>FF 124 NL</t>
        </is>
      </c>
      <c r="G261" s="30" t="n">
        <v>243441</v>
      </c>
      <c r="H261" s="58" t="inlineStr">
        <is>
          <t>COURTAGRAIN</t>
        </is>
      </c>
      <c r="I261" s="184" t="n">
        <v>30.44</v>
      </c>
      <c r="J261" s="30" t="inlineStr">
        <is>
          <t>CT4</t>
        </is>
      </c>
      <c r="K261" s="30" t="n">
        <v>410</v>
      </c>
      <c r="L261" s="44">
        <f>I261*K261</f>
        <v/>
      </c>
      <c r="M261" s="43" t="inlineStr">
        <is>
          <t>LCR 15 jours net</t>
        </is>
      </c>
      <c r="N261" s="30" t="n">
        <v>20728</v>
      </c>
      <c r="O261" s="58" t="inlineStr">
        <is>
          <t>DEPART</t>
        </is>
      </c>
      <c r="P261" s="58" t="inlineStr">
        <is>
          <t>VBL</t>
        </is>
      </c>
      <c r="Q261" s="30" t="n">
        <v>0</v>
      </c>
      <c r="R261" s="58" t="n">
        <v>0</v>
      </c>
      <c r="S261" s="58" t="n">
        <v>0</v>
      </c>
      <c r="T261" s="58">
        <f>R261-S261</f>
        <v/>
      </c>
      <c r="U261" s="283" t="n"/>
    </row>
    <row r="262" hidden="1" s="31">
      <c r="A262" s="111" t="n">
        <v>45019</v>
      </c>
      <c r="B262" s="58" t="inlineStr">
        <is>
          <t>15JAMBON</t>
        </is>
      </c>
      <c r="C262" s="58" t="inlineStr">
        <is>
          <t>JAMBON MURAT</t>
        </is>
      </c>
      <c r="D262" s="30" t="inlineStr">
        <is>
          <t xml:space="preserve"> - </t>
        </is>
      </c>
      <c r="E262" s="30" t="n">
        <v>23179</v>
      </c>
      <c r="F262" s="58" t="inlineStr">
        <is>
          <t>FK 507 YN</t>
        </is>
      </c>
      <c r="G262" s="30" t="n">
        <v>230747</v>
      </c>
      <c r="H262" s="58" t="inlineStr">
        <is>
          <t>COURTAGRAIN</t>
        </is>
      </c>
      <c r="I262" s="146" t="n">
        <v>28.62</v>
      </c>
      <c r="J262" s="30" t="inlineStr">
        <is>
          <t>CT4</t>
        </is>
      </c>
      <c r="K262" s="30" t="n">
        <v>400</v>
      </c>
      <c r="L262" s="44">
        <f>I262*K262</f>
        <v/>
      </c>
      <c r="M262" s="43" t="inlineStr">
        <is>
          <t>VIREMENT 15 JOURS</t>
        </is>
      </c>
      <c r="N262" s="30" t="n">
        <v>20729</v>
      </c>
      <c r="O262" s="58" t="inlineStr">
        <is>
          <t>DEPART</t>
        </is>
      </c>
      <c r="P262" s="58" t="inlineStr">
        <is>
          <t>BILHEUX</t>
        </is>
      </c>
      <c r="Q262" s="30" t="n">
        <v>0</v>
      </c>
      <c r="R262" s="58" t="n">
        <v>0</v>
      </c>
      <c r="S262" s="58" t="n">
        <v>0</v>
      </c>
      <c r="T262" s="58">
        <f>R262-S262</f>
        <v/>
      </c>
      <c r="U262" s="283" t="n"/>
    </row>
    <row r="263" hidden="1" s="31">
      <c r="A263" s="111" t="n">
        <v>45019</v>
      </c>
      <c r="B263" s="58" t="inlineStr">
        <is>
          <t>26UCAB</t>
        </is>
      </c>
      <c r="C263" s="58" t="inlineStr">
        <is>
          <t>CREST</t>
        </is>
      </c>
      <c r="D263" s="30" t="n"/>
      <c r="E263" s="30" t="n">
        <v>23184</v>
      </c>
      <c r="F263" s="58" t="inlineStr">
        <is>
          <t>GA 202 WK</t>
        </is>
      </c>
      <c r="G263" s="30" t="n">
        <v>23184</v>
      </c>
      <c r="H263" s="58" t="inlineStr">
        <is>
          <t>FA</t>
        </is>
      </c>
      <c r="I263" s="184" t="n">
        <v>30.32</v>
      </c>
      <c r="J263" s="30" t="inlineStr">
        <is>
          <t>CT3</t>
        </is>
      </c>
      <c r="K263" s="30" t="n">
        <v>425</v>
      </c>
      <c r="L263" s="44">
        <f>I263*K263</f>
        <v/>
      </c>
      <c r="M263" s="43" t="inlineStr">
        <is>
          <t>LCR 15 jours net</t>
        </is>
      </c>
      <c r="N263" s="30" t="n">
        <v>20731</v>
      </c>
      <c r="O263" s="58" t="inlineStr">
        <is>
          <t>DEPART</t>
        </is>
      </c>
      <c r="P263" s="58" t="inlineStr">
        <is>
          <t>DROMOISE</t>
        </is>
      </c>
      <c r="Q263" s="30" t="n">
        <v>0</v>
      </c>
      <c r="R263" s="58" t="n">
        <v>0</v>
      </c>
      <c r="S263" s="58" t="n">
        <v>0</v>
      </c>
      <c r="T263" s="58" t="n">
        <v>0</v>
      </c>
      <c r="U263" s="283" t="n"/>
    </row>
    <row r="264" hidden="1" customFormat="1" s="76">
      <c r="A264" s="312" t="n">
        <v>45019</v>
      </c>
      <c r="B264" s="22" t="inlineStr">
        <is>
          <t>56INVIVO</t>
        </is>
      </c>
      <c r="C264" s="22" t="inlineStr">
        <is>
          <t>SEGUY</t>
        </is>
      </c>
      <c r="D264" s="147" t="n">
        <v>61385</v>
      </c>
      <c r="E264" s="147" t="n">
        <v>23186</v>
      </c>
      <c r="F264" s="22" t="inlineStr">
        <is>
          <t>GC 822 KB</t>
        </is>
      </c>
      <c r="G264" s="147" t="n">
        <v>231569</v>
      </c>
      <c r="H264" s="22" t="inlineStr">
        <is>
          <t>COURTAGRAIN</t>
        </is>
      </c>
      <c r="I264" s="279" t="n">
        <v>30.44</v>
      </c>
      <c r="J264" s="147" t="inlineStr">
        <is>
          <t>CT4</t>
        </is>
      </c>
      <c r="K264" s="147" t="n">
        <v>390</v>
      </c>
      <c r="L264" s="44">
        <f>I264*K264</f>
        <v/>
      </c>
      <c r="M264" s="43" t="inlineStr">
        <is>
          <t>VIREMENT 15 JOURS</t>
        </is>
      </c>
      <c r="N264" s="121" t="n">
        <v>20732</v>
      </c>
      <c r="O264" s="22" t="inlineStr">
        <is>
          <t>DEPART</t>
        </is>
      </c>
      <c r="P264" s="22" t="inlineStr">
        <is>
          <t>GENEST ANTHONY</t>
        </is>
      </c>
      <c r="Q264" s="147" t="n">
        <v>0</v>
      </c>
      <c r="R264" s="22" t="n">
        <v>0</v>
      </c>
      <c r="S264" s="22" t="n">
        <v>0</v>
      </c>
      <c r="T264" s="22">
        <f>R264-S264</f>
        <v/>
      </c>
      <c r="U264" s="284" t="n"/>
    </row>
    <row r="265" hidden="1" customFormat="1" s="76">
      <c r="A265" s="304" t="n">
        <v>45020</v>
      </c>
      <c r="B265" s="308" t="inlineStr">
        <is>
          <t>68AGROKOMMERZ</t>
        </is>
      </c>
      <c r="C265" s="308" t="inlineStr">
        <is>
          <t>ST LOUIS 68</t>
        </is>
      </c>
      <c r="D265" s="305" t="n"/>
      <c r="E265" s="305" t="n">
        <v>23189</v>
      </c>
      <c r="F265" s="308" t="inlineStr">
        <is>
          <t>GD 257 JX</t>
        </is>
      </c>
      <c r="G265" s="305" t="n">
        <v>230317</v>
      </c>
      <c r="H265" s="308" t="inlineStr">
        <is>
          <t>HUILERIE</t>
        </is>
      </c>
      <c r="I265" s="306" t="n">
        <v>26.52</v>
      </c>
      <c r="J265" s="305" t="inlineStr">
        <is>
          <t>CT4</t>
        </is>
      </c>
      <c r="K265" s="305" t="n">
        <v>415</v>
      </c>
      <c r="L265" s="307">
        <f>I265*K265</f>
        <v/>
      </c>
      <c r="M265" s="308" t="inlineStr">
        <is>
          <t>VIREMENT 15 JOURS</t>
        </is>
      </c>
      <c r="N265" s="305" t="n">
        <v>20733</v>
      </c>
      <c r="O265" s="308" t="inlineStr">
        <is>
          <t>DEPART</t>
        </is>
      </c>
      <c r="P265" s="308" t="inlineStr">
        <is>
          <t>RHIN RHONE LOGISTIQUE</t>
        </is>
      </c>
      <c r="Q265" s="305" t="n">
        <v>0</v>
      </c>
      <c r="R265" s="308" t="n">
        <v>0</v>
      </c>
      <c r="S265" s="308" t="n">
        <v>0</v>
      </c>
      <c r="T265" s="308">
        <f>R265-S265</f>
        <v/>
      </c>
      <c r="U265" s="309" t="n"/>
    </row>
    <row r="266" hidden="1" s="31">
      <c r="A266" s="111" t="n">
        <v>45020</v>
      </c>
      <c r="B266" s="58" t="inlineStr">
        <is>
          <t>89NUTRI</t>
        </is>
      </c>
      <c r="C266" s="58" t="inlineStr">
        <is>
          <t xml:space="preserve">NUTRIBOURGOGNE </t>
        </is>
      </c>
      <c r="D266" s="30" t="inlineStr">
        <is>
          <t>FO049895</t>
        </is>
      </c>
      <c r="E266" s="30" t="n">
        <v>23191</v>
      </c>
      <c r="F266" s="58" t="inlineStr">
        <is>
          <t>CS 189 BN</t>
        </is>
      </c>
      <c r="G266" s="30" t="n">
        <v>235510</v>
      </c>
      <c r="H266" s="58" t="inlineStr">
        <is>
          <t>FA</t>
        </is>
      </c>
      <c r="I266" s="146" t="n">
        <v>29.46</v>
      </c>
      <c r="J266" s="30" t="inlineStr">
        <is>
          <t>CT3</t>
        </is>
      </c>
      <c r="K266" s="30" t="n">
        <v>425</v>
      </c>
      <c r="L266" s="44">
        <f>I266*K266</f>
        <v/>
      </c>
      <c r="M266" s="43" t="inlineStr">
        <is>
          <t>LCR 15 jours nets date de livraison</t>
        </is>
      </c>
      <c r="N266" s="30" t="n">
        <v>20734</v>
      </c>
      <c r="O266" s="58" t="inlineStr">
        <is>
          <t>DEPART</t>
        </is>
      </c>
      <c r="P266" s="58" t="inlineStr">
        <is>
          <t>CLAUZET</t>
        </is>
      </c>
      <c r="Q266" s="30" t="n">
        <v>0</v>
      </c>
      <c r="R266" s="58" t="n">
        <v>0</v>
      </c>
      <c r="S266" s="58" t="n">
        <v>0</v>
      </c>
      <c r="T266" s="58">
        <f>R266-S266</f>
        <v/>
      </c>
      <c r="U266" s="283" t="n"/>
    </row>
    <row r="267" hidden="1" s="31">
      <c r="A267" s="111" t="n">
        <v>45020</v>
      </c>
      <c r="B267" s="58" t="inlineStr">
        <is>
          <t>01BERNARD</t>
        </is>
      </c>
      <c r="C267" s="58" t="inlineStr">
        <is>
          <t>BERNARD MEXIMIEUX</t>
        </is>
      </c>
      <c r="D267" s="30" t="inlineStr">
        <is>
          <t xml:space="preserve"> -</t>
        </is>
      </c>
      <c r="E267" s="121" t="n">
        <v>23195</v>
      </c>
      <c r="F267" s="58" t="inlineStr">
        <is>
          <t>CH 111 WK</t>
        </is>
      </c>
      <c r="G267" s="30" t="n">
        <v>220907</v>
      </c>
      <c r="H267" s="58" t="inlineStr">
        <is>
          <t>HUILERIE</t>
        </is>
      </c>
      <c r="I267" s="146" t="n">
        <v>30.34</v>
      </c>
      <c r="J267" s="30" t="inlineStr">
        <is>
          <t>CT3</t>
        </is>
      </c>
      <c r="K267" s="30" t="n">
        <v>400</v>
      </c>
      <c r="L267" s="44">
        <f>I267*K267</f>
        <v/>
      </c>
      <c r="M267" s="43" t="inlineStr">
        <is>
          <t>LCR 15 jours nets date de livraison</t>
        </is>
      </c>
      <c r="N267" s="30" t="n">
        <v>20735</v>
      </c>
      <c r="O267" s="58" t="inlineStr">
        <is>
          <t>DEPART</t>
        </is>
      </c>
      <c r="P267" s="58" t="inlineStr">
        <is>
          <t>EGUITA</t>
        </is>
      </c>
      <c r="Q267" s="30" t="n">
        <v>0</v>
      </c>
      <c r="R267" s="58" t="n">
        <v>0</v>
      </c>
      <c r="S267" s="58" t="n">
        <v>0</v>
      </c>
      <c r="T267" s="58">
        <f>R267-S267</f>
        <v/>
      </c>
      <c r="U267" s="283" t="n"/>
    </row>
    <row r="268" hidden="1" s="31">
      <c r="A268" s="111" t="n">
        <v>45020</v>
      </c>
      <c r="B268" s="58" t="inlineStr">
        <is>
          <t>26UCAB</t>
        </is>
      </c>
      <c r="C268" s="58" t="inlineStr">
        <is>
          <t>CREST</t>
        </is>
      </c>
      <c r="D268" s="30" t="n"/>
      <c r="E268" s="30" t="n">
        <v>23202</v>
      </c>
      <c r="F268" s="58" t="inlineStr">
        <is>
          <t>CW 253 GL</t>
        </is>
      </c>
      <c r="G268" s="30" t="n">
        <v>235507</v>
      </c>
      <c r="H268" s="58" t="inlineStr">
        <is>
          <t>FA</t>
        </is>
      </c>
      <c r="I268" s="184" t="n">
        <v>30.5</v>
      </c>
      <c r="J268" s="30" t="inlineStr">
        <is>
          <t>CT3</t>
        </is>
      </c>
      <c r="K268" s="30" t="n">
        <v>425</v>
      </c>
      <c r="L268" s="44">
        <f>I268*K268</f>
        <v/>
      </c>
      <c r="M268" s="43" t="inlineStr">
        <is>
          <t>LCR 15 jours net</t>
        </is>
      </c>
      <c r="N268" s="30" t="n">
        <v>20737</v>
      </c>
      <c r="O268" s="58" t="inlineStr">
        <is>
          <t>DEPART</t>
        </is>
      </c>
      <c r="P268" s="58" t="inlineStr">
        <is>
          <t>DROMOISE</t>
        </is>
      </c>
      <c r="Q268" s="30" t="n">
        <v>0</v>
      </c>
      <c r="R268" s="58" t="n">
        <v>0</v>
      </c>
      <c r="S268" s="58" t="n">
        <v>0</v>
      </c>
      <c r="T268" s="58" t="n">
        <v>0</v>
      </c>
      <c r="U268" s="283" t="n"/>
    </row>
    <row r="269" hidden="1" s="31">
      <c r="A269" s="111" t="n"/>
      <c r="B269" s="58" t="n"/>
      <c r="C269" s="58" t="n"/>
      <c r="D269" s="30" t="n"/>
      <c r="E269" s="30" t="n"/>
      <c r="F269" s="58" t="n"/>
      <c r="G269" s="30" t="n"/>
      <c r="H269" s="58" t="n"/>
      <c r="I269" s="184" t="n"/>
      <c r="J269" s="30" t="n"/>
      <c r="K269" s="30" t="n"/>
      <c r="L269" s="44" t="n"/>
      <c r="M269" s="43" t="n"/>
      <c r="N269" s="30" t="n"/>
      <c r="O269" s="58" t="n"/>
      <c r="P269" s="58" t="n"/>
      <c r="Q269" s="30" t="n"/>
      <c r="R269" s="58" t="n"/>
      <c r="S269" s="58" t="n"/>
      <c r="T269" s="58" t="n"/>
      <c r="U269" s="283" t="n"/>
    </row>
    <row r="270" hidden="1" s="31">
      <c r="A270" s="111" t="n"/>
      <c r="B270" s="58" t="n"/>
      <c r="C270" s="58" t="n"/>
      <c r="D270" s="30" t="n"/>
      <c r="E270" s="30" t="n"/>
      <c r="F270" s="58" t="n"/>
      <c r="G270" s="30" t="n"/>
      <c r="H270" s="58" t="n"/>
      <c r="I270" s="184" t="n"/>
      <c r="J270" s="30" t="n"/>
      <c r="K270" s="30" t="n"/>
      <c r="L270" s="44" t="n"/>
      <c r="M270" s="43" t="n"/>
      <c r="N270" s="30" t="n"/>
      <c r="O270" s="58" t="n"/>
      <c r="P270" s="58" t="n"/>
      <c r="Q270" s="30" t="n"/>
      <c r="R270" s="58" t="n"/>
      <c r="S270" s="58" t="n"/>
      <c r="T270" s="58" t="n"/>
      <c r="U270" s="283" t="n"/>
    </row>
    <row r="271" hidden="1" s="31">
      <c r="A271" s="111" t="n"/>
      <c r="B271" s="58" t="n"/>
      <c r="C271" s="58" t="n"/>
      <c r="D271" s="30" t="n"/>
      <c r="E271" s="30" t="n"/>
      <c r="F271" s="58" t="n"/>
      <c r="G271" s="30" t="n"/>
      <c r="H271" s="58" t="n"/>
      <c r="I271" s="184" t="n"/>
      <c r="J271" s="30" t="n"/>
      <c r="K271" s="30" t="n"/>
      <c r="L271" s="44" t="n"/>
      <c r="M271" s="43" t="n"/>
      <c r="N271" s="30" t="n"/>
      <c r="O271" s="58" t="n"/>
      <c r="P271" s="58" t="n"/>
      <c r="Q271" s="30" t="n"/>
      <c r="R271" s="58" t="n"/>
      <c r="S271" s="58" t="n"/>
      <c r="T271" s="58" t="n"/>
      <c r="U271" s="283" t="n"/>
    </row>
    <row r="272" hidden="1" s="31">
      <c r="A272" s="111" t="n"/>
      <c r="B272" s="58" t="n"/>
      <c r="C272" s="58" t="n"/>
      <c r="D272" s="30" t="n"/>
      <c r="E272" s="30" t="n"/>
      <c r="F272" s="58" t="n"/>
      <c r="G272" s="30" t="n"/>
      <c r="H272" s="58" t="n"/>
      <c r="I272" s="184" t="n"/>
      <c r="J272" s="30" t="n"/>
      <c r="K272" s="30" t="n"/>
      <c r="L272" s="44" t="n"/>
      <c r="M272" s="43" t="n"/>
      <c r="N272" s="30" t="n"/>
      <c r="O272" s="58" t="n"/>
      <c r="P272" s="58" t="n"/>
      <c r="Q272" s="30" t="n"/>
      <c r="R272" s="58" t="n"/>
      <c r="S272" s="58" t="n"/>
      <c r="T272" s="58" t="n"/>
      <c r="U272" s="283" t="n"/>
    </row>
    <row r="273" hidden="1" s="31">
      <c r="A273" s="111" t="n"/>
      <c r="B273" s="58" t="n"/>
      <c r="C273" s="58" t="n"/>
      <c r="D273" s="30" t="n"/>
      <c r="E273" s="30" t="n"/>
      <c r="F273" s="58" t="n"/>
      <c r="G273" s="30" t="n"/>
      <c r="H273" s="58" t="n"/>
      <c r="I273" s="184" t="n"/>
      <c r="J273" s="30" t="n"/>
      <c r="K273" s="30" t="n"/>
      <c r="L273" s="44" t="n"/>
      <c r="M273" s="43" t="n"/>
      <c r="N273" s="30" t="n"/>
      <c r="O273" s="58" t="n"/>
      <c r="P273" s="58" t="n"/>
      <c r="Q273" s="30" t="n"/>
      <c r="R273" s="58" t="n"/>
      <c r="S273" s="58" t="n"/>
      <c r="T273" s="58" t="n"/>
      <c r="U273" s="283" t="n"/>
    </row>
    <row r="274" hidden="1" s="31">
      <c r="A274" s="111" t="n"/>
      <c r="B274" s="58" t="n"/>
      <c r="C274" s="58" t="n"/>
      <c r="D274" s="30" t="n"/>
      <c r="E274" s="30" t="n"/>
      <c r="F274" s="58" t="n"/>
      <c r="G274" s="30" t="n"/>
      <c r="H274" s="58" t="n"/>
      <c r="I274" s="184" t="n"/>
      <c r="J274" s="30" t="n"/>
      <c r="K274" s="30" t="n"/>
      <c r="L274" s="44" t="n"/>
      <c r="M274" s="43" t="n"/>
      <c r="N274" s="30" t="n"/>
      <c r="O274" s="58" t="n"/>
      <c r="P274" s="58" t="n"/>
      <c r="Q274" s="30" t="n"/>
      <c r="R274" s="58" t="n"/>
      <c r="S274" s="58" t="n"/>
      <c r="T274" s="58" t="n"/>
      <c r="U274" s="283" t="n"/>
    </row>
    <row r="275" hidden="1" s="31">
      <c r="A275" s="111" t="n"/>
      <c r="B275" s="58" t="n"/>
      <c r="C275" s="58" t="n"/>
      <c r="D275" s="30" t="n"/>
      <c r="E275" s="30" t="n"/>
      <c r="F275" s="58" t="n"/>
      <c r="G275" s="30" t="n"/>
      <c r="H275" s="58" t="n"/>
      <c r="I275" s="184" t="n"/>
      <c r="J275" s="30" t="n"/>
      <c r="K275" s="30" t="n"/>
      <c r="L275" s="44" t="n"/>
      <c r="M275" s="43" t="n"/>
      <c r="N275" s="30" t="n"/>
      <c r="O275" s="58" t="n"/>
      <c r="P275" s="58" t="n"/>
      <c r="Q275" s="30" t="n"/>
      <c r="R275" s="58" t="n"/>
      <c r="S275" s="58" t="n"/>
      <c r="T275" s="58" t="n"/>
      <c r="U275" s="283" t="n"/>
    </row>
    <row r="276" hidden="1" s="31">
      <c r="A276" s="111" t="n"/>
      <c r="B276" s="58" t="n"/>
      <c r="C276" s="58" t="n"/>
      <c r="D276" s="30" t="n"/>
      <c r="E276" s="30" t="n"/>
      <c r="F276" s="58" t="n"/>
      <c r="G276" s="30" t="n"/>
      <c r="H276" s="58" t="n"/>
      <c r="I276" s="184" t="n"/>
      <c r="J276" s="30" t="n"/>
      <c r="K276" s="30" t="n"/>
      <c r="L276" s="44" t="n"/>
      <c r="M276" s="43" t="n"/>
      <c r="N276" s="30" t="n"/>
      <c r="O276" s="58" t="n"/>
      <c r="P276" s="58" t="n"/>
      <c r="Q276" s="30" t="n"/>
      <c r="R276" s="58" t="n"/>
      <c r="S276" s="58" t="n"/>
      <c r="T276" s="58" t="n"/>
      <c r="U276" s="283" t="n"/>
    </row>
    <row r="277" hidden="1" s="31">
      <c r="A277" s="111" t="n"/>
      <c r="B277" s="58" t="n"/>
      <c r="C277" s="58" t="n"/>
      <c r="D277" s="30" t="n"/>
      <c r="E277" s="30" t="n"/>
      <c r="F277" s="58" t="n"/>
      <c r="G277" s="30" t="n"/>
      <c r="H277" s="58" t="n"/>
      <c r="I277" s="184" t="n"/>
      <c r="J277" s="30" t="n"/>
      <c r="K277" s="30" t="n"/>
      <c r="L277" s="44" t="n"/>
      <c r="M277" s="43" t="n"/>
      <c r="N277" s="30" t="n"/>
      <c r="O277" s="58" t="n"/>
      <c r="P277" s="58" t="n"/>
      <c r="Q277" s="30" t="n"/>
      <c r="R277" s="58" t="n"/>
      <c r="S277" s="58" t="n"/>
      <c r="T277" s="58" t="n"/>
      <c r="U277" s="283" t="n"/>
    </row>
    <row r="278" hidden="1" s="31">
      <c r="A278" s="111" t="n"/>
      <c r="B278" s="58" t="n"/>
      <c r="C278" s="58" t="n"/>
      <c r="D278" s="30" t="n"/>
      <c r="E278" s="30" t="n"/>
      <c r="F278" s="58" t="n"/>
      <c r="G278" s="30" t="n"/>
      <c r="H278" s="58" t="n"/>
      <c r="I278" s="184" t="n"/>
      <c r="J278" s="30" t="n"/>
      <c r="K278" s="30" t="n"/>
      <c r="L278" s="44" t="n"/>
      <c r="M278" s="43" t="n"/>
      <c r="N278" s="30" t="n"/>
      <c r="O278" s="58" t="n"/>
      <c r="P278" s="58" t="n"/>
      <c r="Q278" s="30" t="n"/>
      <c r="R278" s="58" t="n"/>
      <c r="S278" s="58" t="n"/>
      <c r="T278" s="58" t="n"/>
      <c r="U278" s="283" t="n"/>
    </row>
    <row r="279" hidden="1" s="31">
      <c r="A279" s="111" t="n"/>
      <c r="B279" s="58" t="n"/>
      <c r="C279" s="58" t="n"/>
      <c r="D279" s="30" t="n"/>
      <c r="E279" s="30" t="n"/>
      <c r="F279" s="58" t="n"/>
      <c r="G279" s="30" t="n"/>
      <c r="H279" s="58" t="n"/>
      <c r="I279" s="184" t="n"/>
      <c r="J279" s="30" t="n"/>
      <c r="K279" s="30" t="n"/>
      <c r="L279" s="44" t="n"/>
      <c r="M279" s="43" t="n"/>
      <c r="N279" s="30" t="n"/>
      <c r="O279" s="58" t="n"/>
      <c r="P279" s="58" t="n"/>
      <c r="Q279" s="30" t="n"/>
      <c r="R279" s="58" t="n"/>
      <c r="S279" s="58" t="n"/>
      <c r="T279" s="58" t="n"/>
      <c r="U279" s="283" t="n"/>
    </row>
    <row r="280" hidden="1" s="31">
      <c r="A280" s="111" t="n"/>
      <c r="B280" s="58" t="n"/>
      <c r="C280" s="58" t="n"/>
      <c r="D280" s="30" t="n"/>
      <c r="E280" s="30" t="n"/>
      <c r="F280" s="58" t="n"/>
      <c r="G280" s="30" t="n"/>
      <c r="H280" s="58" t="n"/>
      <c r="I280" s="184" t="n"/>
      <c r="J280" s="30" t="n"/>
      <c r="K280" s="30" t="n"/>
      <c r="L280" s="44" t="n"/>
      <c r="M280" s="43" t="n"/>
      <c r="N280" s="30" t="n"/>
      <c r="O280" s="58" t="n"/>
      <c r="P280" s="58" t="n"/>
      <c r="Q280" s="30" t="n"/>
      <c r="R280" s="58" t="n"/>
      <c r="S280" s="58" t="n"/>
      <c r="T280" s="58" t="n"/>
      <c r="U280" s="283" t="n"/>
    </row>
    <row r="281" hidden="1" s="31">
      <c r="A281" s="111" t="n"/>
      <c r="B281" s="58" t="n"/>
      <c r="C281" s="58" t="n"/>
      <c r="D281" s="30" t="n"/>
      <c r="E281" s="30" t="n"/>
      <c r="F281" s="58" t="n"/>
      <c r="G281" s="30" t="n"/>
      <c r="H281" s="58" t="n"/>
      <c r="I281" s="184" t="n"/>
      <c r="J281" s="30" t="n"/>
      <c r="K281" s="30" t="n"/>
      <c r="L281" s="44" t="n"/>
      <c r="M281" s="43" t="n"/>
      <c r="N281" s="30" t="n"/>
      <c r="O281" s="58" t="n"/>
      <c r="P281" s="58" t="n"/>
      <c r="Q281" s="30" t="n"/>
      <c r="R281" s="58" t="n"/>
      <c r="S281" s="58" t="n"/>
      <c r="T281" s="58" t="n"/>
      <c r="U281" s="283" t="n"/>
    </row>
    <row r="282" hidden="1" s="31">
      <c r="A282" s="111" t="n"/>
      <c r="B282" s="58" t="n"/>
      <c r="C282" s="58" t="n"/>
      <c r="D282" s="30" t="n"/>
      <c r="E282" s="30" t="n"/>
      <c r="F282" s="58" t="n"/>
      <c r="G282" s="30" t="n"/>
      <c r="H282" s="58" t="n"/>
      <c r="I282" s="184" t="n"/>
      <c r="J282" s="30" t="n"/>
      <c r="K282" s="30" t="n"/>
      <c r="L282" s="44" t="n"/>
      <c r="M282" s="43" t="n"/>
      <c r="N282" s="30" t="n"/>
      <c r="O282" s="58" t="n"/>
      <c r="P282" s="58" t="n"/>
      <c r="Q282" s="30" t="n"/>
      <c r="R282" s="58" t="n"/>
      <c r="S282" s="58" t="n"/>
      <c r="T282" s="58" t="n"/>
      <c r="U282" s="283" t="n"/>
    </row>
    <row r="283" hidden="1" s="31">
      <c r="A283" s="111" t="n"/>
      <c r="B283" s="58" t="n"/>
      <c r="C283" s="58" t="n"/>
      <c r="D283" s="30" t="n"/>
      <c r="E283" s="30" t="n"/>
      <c r="F283" s="58" t="n"/>
      <c r="G283" s="30" t="n"/>
      <c r="H283" s="58" t="n"/>
      <c r="I283" s="184" t="n"/>
      <c r="J283" s="30" t="n"/>
      <c r="K283" s="30" t="n"/>
      <c r="L283" s="44" t="n"/>
      <c r="M283" s="43" t="n"/>
      <c r="N283" s="30" t="n"/>
      <c r="O283" s="58" t="n"/>
      <c r="P283" s="58" t="n"/>
      <c r="Q283" s="30" t="n"/>
      <c r="R283" s="58" t="n"/>
      <c r="S283" s="58" t="n"/>
      <c r="T283" s="58" t="n"/>
      <c r="U283" s="283" t="n"/>
    </row>
    <row r="284" hidden="1" s="31">
      <c r="H284" s="278" t="n"/>
    </row>
    <row r="285" hidden="1" s="31">
      <c r="H285" s="278" t="n"/>
    </row>
    <row r="286" hidden="1" s="31"/>
    <row r="287" hidden="1" s="31"/>
    <row r="288" hidden="1" s="31"/>
    <row r="289" hidden="1" s="31">
      <c r="H289" s="280" t="n"/>
    </row>
    <row r="290" hidden="1" s="31">
      <c r="H290" s="280" t="n"/>
    </row>
    <row r="291" hidden="1" s="31">
      <c r="H291" s="280" t="n"/>
    </row>
    <row r="292" hidden="1" s="31">
      <c r="I292" s="98" t="n">
        <v>233.72</v>
      </c>
    </row>
    <row r="293" hidden="1" s="31"/>
    <row r="294" hidden="1" s="31"/>
    <row r="295" hidden="1" s="31"/>
    <row r="296" hidden="1" s="31"/>
    <row r="297" hidden="1" s="31">
      <c r="H297" t="n">
        <v>223302</v>
      </c>
      <c r="I297" s="98" t="n">
        <v>117.86</v>
      </c>
    </row>
  </sheetData>
  <autoFilter ref="A1:AA277"/>
  <pageMargins left="0.7086614173228347" right="0.7086614173228347" top="0.7480314960629921" bottom="0.7480314960629921" header="0.3149606299212598" footer="0.3149606299212598"/>
  <pageSetup orientation="landscape" paperSize="9" scale="3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6"/>
  <sheetViews>
    <sheetView workbookViewId="0">
      <selection activeCell="B5" sqref="B5"/>
    </sheetView>
  </sheetViews>
  <sheetFormatPr baseColWidth="10" defaultRowHeight="15"/>
  <sheetData>
    <row r="1" ht="67.5" customHeight="1" s="31">
      <c r="A1" s="32" t="inlineStr">
        <is>
          <t>Date</t>
        </is>
      </c>
      <c r="B1" s="33" t="inlineStr">
        <is>
          <t>Client</t>
        </is>
      </c>
      <c r="C1" s="33" t="inlineStr">
        <is>
          <t xml:space="preserve">livraison </t>
        </is>
      </c>
      <c r="D1" s="34" t="inlineStr">
        <is>
          <t>N° commande client</t>
        </is>
      </c>
      <c r="E1" s="1" t="inlineStr">
        <is>
          <t>N° chargement / Echantillon / Ticket pesée</t>
        </is>
      </c>
      <c r="F1" s="1" t="inlineStr">
        <is>
          <t xml:space="preserve">Immatriculation </t>
        </is>
      </c>
      <c r="G1" s="35" t="inlineStr">
        <is>
          <t>N° contrat Courtier</t>
        </is>
      </c>
      <c r="H1" s="1" t="inlineStr">
        <is>
          <t xml:space="preserve">COURTIER </t>
        </is>
      </c>
      <c r="I1" s="36" t="inlineStr">
        <is>
          <t>Quantité chargée T</t>
        </is>
      </c>
      <c r="J1" s="37" t="inlineStr">
        <is>
          <t>Stockages (CT1/CT2/CT3/CT4/B1/B2/B3</t>
        </is>
      </c>
      <c r="K1" s="1" t="inlineStr">
        <is>
          <t>Prix tourteau (€ HT/T)</t>
        </is>
      </c>
      <c r="L1" s="38" t="inlineStr">
        <is>
          <t>CA Ht</t>
        </is>
      </c>
      <c r="M1" s="40" t="inlineStr">
        <is>
          <t>Condition paiement client</t>
        </is>
      </c>
      <c r="N1" s="40" t="inlineStr">
        <is>
          <t>N°Facture</t>
        </is>
      </c>
      <c r="O1" s="1" t="inlineStr">
        <is>
          <t>Type de livraison</t>
        </is>
      </c>
      <c r="P1" s="1" t="inlineStr">
        <is>
          <t>Transporteur</t>
        </is>
      </c>
      <c r="Q1" s="38" t="inlineStr">
        <is>
          <t>Prix tspt € HT/T</t>
        </is>
      </c>
      <c r="R1" s="38" t="inlineStr">
        <is>
          <t>CA transport HT</t>
        </is>
      </c>
      <c r="S1" s="38" t="inlineStr">
        <is>
          <t>CA Facturé</t>
        </is>
      </c>
      <c r="T1" s="321" t="inlineStr">
        <is>
          <t>Ecart</t>
        </is>
      </c>
      <c r="U1" s="37" t="inlineStr">
        <is>
          <t>n° Fact TPT</t>
        </is>
      </c>
      <c r="V1" s="37" t="inlineStr">
        <is>
          <t>Facture Courtier</t>
        </is>
      </c>
    </row>
    <row r="2">
      <c r="A2" s="318" t="n"/>
      <c r="B2" s="318" t="n"/>
      <c r="C2" s="318" t="n"/>
      <c r="D2" s="318" t="n"/>
      <c r="E2" s="318" t="n"/>
      <c r="F2" s="318" t="n"/>
      <c r="G2" s="318" t="n"/>
      <c r="H2" s="318" t="n"/>
      <c r="I2" s="318" t="n"/>
      <c r="J2" s="318" t="n"/>
      <c r="K2" s="318" t="n"/>
      <c r="L2" s="318" t="n"/>
      <c r="M2" s="318" t="n"/>
      <c r="N2" s="318" t="n"/>
      <c r="O2" s="318" t="n"/>
      <c r="P2" s="318" t="n"/>
      <c r="Q2" s="318" t="n"/>
      <c r="R2" s="318" t="n"/>
      <c r="S2" s="318" t="n"/>
      <c r="T2" s="318" t="n"/>
      <c r="U2" s="318" t="n"/>
      <c r="V2" s="318" t="n"/>
    </row>
    <row r="3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  <c r="O3" s="318" t="n"/>
      <c r="P3" s="318" t="n"/>
      <c r="Q3" s="318" t="n"/>
      <c r="R3" s="318" t="n"/>
      <c r="S3" s="318" t="n"/>
      <c r="T3" s="318" t="n"/>
      <c r="U3" s="318" t="n"/>
      <c r="V3" s="318" t="n"/>
    </row>
    <row r="4">
      <c r="A4" s="318" t="n"/>
      <c r="B4" s="318" t="n"/>
      <c r="C4" s="318" t="n"/>
      <c r="D4" s="318" t="n"/>
      <c r="E4" s="318" t="n"/>
      <c r="F4" s="318" t="n"/>
      <c r="G4" s="318" t="n"/>
      <c r="H4" s="318" t="n"/>
      <c r="I4" s="318" t="n"/>
      <c r="J4" s="318" t="n"/>
      <c r="K4" s="318" t="n"/>
      <c r="L4" s="318" t="n"/>
      <c r="M4" s="318" t="n"/>
      <c r="N4" s="318" t="n"/>
      <c r="O4" s="318" t="n"/>
      <c r="P4" s="318" t="n"/>
      <c r="Q4" s="318" t="n"/>
      <c r="R4" s="318" t="n"/>
      <c r="S4" s="318" t="n"/>
      <c r="T4" s="318" t="n"/>
      <c r="U4" s="318" t="n"/>
      <c r="V4" s="318" t="n"/>
    </row>
    <row r="5">
      <c r="A5" s="318" t="n"/>
      <c r="B5" s="318" t="n"/>
      <c r="C5" s="318" t="n"/>
      <c r="D5" s="318" t="n"/>
      <c r="E5" s="318" t="n"/>
      <c r="F5" s="318" t="n"/>
      <c r="G5" s="318" t="n"/>
      <c r="H5" s="318" t="n"/>
      <c r="I5" s="318" t="n"/>
      <c r="J5" s="318" t="n"/>
      <c r="K5" s="318" t="n"/>
      <c r="L5" s="318" t="n"/>
      <c r="M5" s="318" t="n"/>
      <c r="N5" s="318" t="n"/>
      <c r="O5" s="318" t="n"/>
      <c r="P5" s="318" t="n"/>
      <c r="Q5" s="318" t="n"/>
      <c r="R5" s="318" t="n"/>
      <c r="S5" s="318" t="n"/>
      <c r="T5" s="318" t="n"/>
      <c r="U5" s="318" t="n"/>
      <c r="V5" s="318" t="n"/>
    </row>
    <row r="6">
      <c r="A6" s="318" t="n"/>
      <c r="B6" s="318" t="n"/>
      <c r="C6" s="318" t="n"/>
      <c r="D6" s="318" t="n"/>
      <c r="E6" s="318" t="n"/>
      <c r="F6" s="318" t="n"/>
      <c r="G6" s="318" t="n"/>
      <c r="H6" s="318" t="n"/>
      <c r="I6" s="318" t="n"/>
      <c r="J6" s="318" t="n"/>
      <c r="K6" s="318" t="n"/>
      <c r="L6" s="318" t="n"/>
      <c r="M6" s="318" t="n"/>
      <c r="N6" s="318" t="n"/>
      <c r="O6" s="318" t="n"/>
      <c r="P6" s="318" t="n"/>
      <c r="Q6" s="318" t="n"/>
      <c r="R6" s="318" t="n"/>
      <c r="S6" s="318" t="n"/>
      <c r="T6" s="318" t="n"/>
      <c r="U6" s="318" t="n"/>
      <c r="V6" s="318" t="n"/>
    </row>
    <row r="7">
      <c r="A7" s="318" t="n"/>
      <c r="B7" s="318" t="n"/>
      <c r="C7" s="318" t="n"/>
      <c r="D7" s="318" t="n"/>
      <c r="E7" s="318" t="n"/>
      <c r="F7" s="318" t="n"/>
      <c r="G7" s="318" t="n"/>
      <c r="H7" s="318" t="n"/>
      <c r="I7" s="318" t="n"/>
      <c r="J7" s="318" t="n"/>
      <c r="K7" s="318" t="n"/>
      <c r="L7" s="318" t="n"/>
      <c r="M7" s="318" t="n"/>
      <c r="N7" s="318" t="n"/>
      <c r="O7" s="318" t="n"/>
      <c r="P7" s="318" t="n"/>
      <c r="Q7" s="318" t="n"/>
      <c r="R7" s="318" t="n"/>
      <c r="S7" s="318" t="n"/>
      <c r="T7" s="318" t="n"/>
      <c r="U7" s="318" t="n"/>
      <c r="V7" s="318" t="n"/>
    </row>
    <row r="8">
      <c r="A8" s="318" t="n"/>
      <c r="B8" s="318" t="n"/>
      <c r="C8" s="318" t="n"/>
      <c r="D8" s="318" t="n"/>
      <c r="E8" s="318" t="n"/>
      <c r="F8" s="318" t="n"/>
      <c r="G8" s="318" t="n"/>
      <c r="H8" s="318" t="n"/>
      <c r="I8" s="318" t="n"/>
      <c r="J8" s="318" t="n"/>
      <c r="K8" s="318" t="n"/>
      <c r="L8" s="318" t="n"/>
      <c r="M8" s="318" t="n"/>
      <c r="N8" s="318" t="n"/>
      <c r="O8" s="318" t="n"/>
      <c r="P8" s="318" t="n"/>
      <c r="Q8" s="318" t="n"/>
      <c r="R8" s="318" t="n"/>
      <c r="S8" s="318" t="n"/>
      <c r="T8" s="318" t="n"/>
      <c r="U8" s="318" t="n"/>
      <c r="V8" s="318" t="n"/>
    </row>
    <row r="9">
      <c r="A9" s="318" t="n"/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8" t="n"/>
      <c r="N9" s="318" t="n"/>
      <c r="O9" s="318" t="n"/>
      <c r="P9" s="318" t="n"/>
      <c r="Q9" s="318" t="n"/>
      <c r="R9" s="318" t="n"/>
      <c r="S9" s="318" t="n"/>
      <c r="T9" s="318" t="n"/>
      <c r="U9" s="318" t="n"/>
      <c r="V9" s="318" t="n"/>
    </row>
    <row r="10">
      <c r="A10" s="318" t="n"/>
      <c r="B10" s="318" t="n"/>
      <c r="C10" s="318" t="n"/>
      <c r="D10" s="318" t="n"/>
      <c r="E10" s="318" t="n"/>
      <c r="F10" s="318" t="n"/>
      <c r="G10" s="318" t="n"/>
      <c r="H10" s="318" t="n"/>
      <c r="I10" s="318" t="n"/>
      <c r="J10" s="318" t="n"/>
      <c r="K10" s="318" t="n"/>
      <c r="L10" s="318" t="n"/>
      <c r="M10" s="318" t="n"/>
      <c r="N10" s="318" t="n"/>
      <c r="O10" s="318" t="n"/>
      <c r="P10" s="318" t="n"/>
      <c r="Q10" s="318" t="n"/>
      <c r="R10" s="318" t="n"/>
      <c r="S10" s="318" t="n"/>
      <c r="T10" s="318" t="n"/>
      <c r="U10" s="318" t="n"/>
      <c r="V10" s="318" t="n"/>
    </row>
    <row r="11">
      <c r="A11" s="318" t="n"/>
      <c r="B11" s="318" t="n"/>
      <c r="C11" s="318" t="n"/>
      <c r="D11" s="318" t="n"/>
      <c r="E11" s="318" t="n"/>
      <c r="F11" s="318" t="n"/>
      <c r="G11" s="318" t="n"/>
      <c r="H11" s="318" t="n"/>
      <c r="I11" s="318" t="n"/>
      <c r="J11" s="318" t="n"/>
      <c r="K11" s="318" t="n"/>
      <c r="L11" s="318" t="n"/>
      <c r="M11" s="318" t="n"/>
      <c r="N11" s="318" t="n"/>
      <c r="O11" s="318" t="n"/>
      <c r="P11" s="318" t="n"/>
      <c r="Q11" s="318" t="n"/>
      <c r="R11" s="318" t="n"/>
      <c r="S11" s="318" t="n"/>
      <c r="T11" s="318" t="n"/>
      <c r="U11" s="318" t="n"/>
      <c r="V11" s="318" t="n"/>
    </row>
    <row r="12">
      <c r="A12" s="318" t="n"/>
      <c r="B12" s="318" t="n"/>
      <c r="C12" s="318" t="n"/>
      <c r="D12" s="318" t="n"/>
      <c r="E12" s="318" t="n"/>
      <c r="F12" s="318" t="n"/>
      <c r="G12" s="318" t="n"/>
      <c r="H12" s="318" t="n"/>
      <c r="I12" s="318" t="n"/>
      <c r="J12" s="318" t="n"/>
      <c r="K12" s="318" t="n"/>
      <c r="L12" s="318" t="n"/>
      <c r="M12" s="318" t="n"/>
      <c r="N12" s="318" t="n"/>
      <c r="O12" s="318" t="n"/>
      <c r="P12" s="318" t="n"/>
      <c r="Q12" s="318" t="n"/>
      <c r="R12" s="318" t="n"/>
      <c r="S12" s="318" t="n"/>
      <c r="T12" s="318" t="n"/>
      <c r="U12" s="318" t="n"/>
      <c r="V12" s="318" t="n"/>
    </row>
    <row r="13">
      <c r="A13" s="318" t="n"/>
      <c r="B13" s="318" t="n"/>
      <c r="C13" s="318" t="n"/>
      <c r="D13" s="318" t="n"/>
      <c r="E13" s="318" t="n"/>
      <c r="F13" s="318" t="n"/>
      <c r="G13" s="318" t="n"/>
      <c r="H13" s="318" t="n"/>
      <c r="I13" s="318" t="n"/>
      <c r="J13" s="318" t="n"/>
      <c r="K13" s="318" t="n"/>
      <c r="L13" s="318" t="n"/>
      <c r="M13" s="318" t="n"/>
      <c r="N13" s="318" t="n"/>
      <c r="O13" s="318" t="n"/>
      <c r="P13" s="318" t="n"/>
      <c r="Q13" s="318" t="n"/>
      <c r="R13" s="318" t="n"/>
      <c r="S13" s="318" t="n"/>
      <c r="T13" s="318" t="n"/>
      <c r="U13" s="318" t="n"/>
      <c r="V13" s="318" t="n"/>
    </row>
    <row r="14">
      <c r="A14" s="318" t="n"/>
      <c r="B14" s="318" t="n"/>
      <c r="C14" s="318" t="n"/>
      <c r="D14" s="318" t="n"/>
      <c r="E14" s="318" t="n"/>
      <c r="F14" s="318" t="n"/>
      <c r="G14" s="318" t="n"/>
      <c r="H14" s="318" t="n"/>
      <c r="I14" s="318" t="n"/>
      <c r="J14" s="318" t="n"/>
      <c r="K14" s="318" t="n"/>
      <c r="L14" s="318" t="n"/>
      <c r="M14" s="318" t="n"/>
      <c r="N14" s="318" t="n"/>
      <c r="O14" s="318" t="n"/>
      <c r="P14" s="318" t="n"/>
      <c r="Q14" s="318" t="n"/>
      <c r="R14" s="318" t="n"/>
      <c r="S14" s="318" t="n"/>
      <c r="T14" s="318" t="n"/>
      <c r="U14" s="318" t="n"/>
      <c r="V14" s="318" t="n"/>
    </row>
    <row r="15">
      <c r="A15" s="318" t="n"/>
      <c r="B15" s="318" t="n"/>
      <c r="C15" s="318" t="n"/>
      <c r="D15" s="318" t="n"/>
      <c r="E15" s="318" t="n"/>
      <c r="F15" s="318" t="n"/>
      <c r="G15" s="318" t="n"/>
      <c r="H15" s="318" t="n"/>
      <c r="I15" s="318" t="n"/>
      <c r="J15" s="318" t="n"/>
      <c r="K15" s="318" t="n"/>
      <c r="L15" s="318" t="n"/>
      <c r="M15" s="318" t="n"/>
      <c r="N15" s="318" t="n"/>
      <c r="O15" s="318" t="n"/>
      <c r="P15" s="318" t="n"/>
      <c r="Q15" s="318" t="n"/>
      <c r="R15" s="318" t="n"/>
      <c r="S15" s="318" t="n"/>
      <c r="T15" s="318" t="n"/>
      <c r="U15" s="318" t="n"/>
      <c r="V15" s="318" t="n"/>
    </row>
    <row r="16">
      <c r="A16" s="318" t="n"/>
      <c r="B16" s="318" t="n"/>
      <c r="C16" s="318" t="n"/>
      <c r="D16" s="318" t="n"/>
      <c r="E16" s="318" t="n"/>
      <c r="F16" s="318" t="n"/>
      <c r="G16" s="318" t="n"/>
      <c r="H16" s="318" t="n"/>
      <c r="I16" s="318" t="n"/>
      <c r="J16" s="318" t="n"/>
      <c r="K16" s="318" t="n"/>
      <c r="L16" s="318" t="n"/>
      <c r="M16" s="318" t="n"/>
      <c r="N16" s="318" t="n"/>
      <c r="O16" s="318" t="n"/>
      <c r="P16" s="318" t="n"/>
      <c r="Q16" s="318" t="n"/>
      <c r="R16" s="318" t="n"/>
      <c r="S16" s="318" t="n"/>
      <c r="T16" s="318" t="n"/>
      <c r="U16" s="318" t="n"/>
      <c r="V16" s="318" t="n"/>
    </row>
    <row r="17">
      <c r="A17" s="318" t="n"/>
      <c r="B17" s="318" t="n"/>
      <c r="C17" s="318" t="n"/>
      <c r="D17" s="318" t="n"/>
      <c r="E17" s="318" t="n"/>
      <c r="F17" s="318" t="n"/>
      <c r="G17" s="318" t="n"/>
      <c r="H17" s="318" t="n"/>
      <c r="I17" s="318" t="n"/>
      <c r="J17" s="318" t="n"/>
      <c r="K17" s="318" t="n"/>
      <c r="L17" s="318" t="n"/>
      <c r="M17" s="318" t="n"/>
      <c r="N17" s="318" t="n"/>
      <c r="O17" s="318" t="n"/>
      <c r="P17" s="318" t="n"/>
      <c r="Q17" s="318" t="n"/>
      <c r="R17" s="318" t="n"/>
      <c r="S17" s="318" t="n"/>
      <c r="T17" s="318" t="n"/>
      <c r="U17" s="318" t="n"/>
      <c r="V17" s="318" t="n"/>
    </row>
    <row r="18">
      <c r="A18" s="318" t="n"/>
      <c r="B18" s="318" t="n"/>
      <c r="C18" s="318" t="n"/>
      <c r="D18" s="318" t="n"/>
      <c r="E18" s="318" t="n"/>
      <c r="F18" s="318" t="n"/>
      <c r="G18" s="318" t="n"/>
      <c r="H18" s="318" t="n"/>
      <c r="I18" s="318" t="n"/>
      <c r="J18" s="318" t="n"/>
      <c r="K18" s="318" t="n"/>
      <c r="L18" s="318" t="n"/>
      <c r="M18" s="318" t="n"/>
      <c r="N18" s="318" t="n"/>
      <c r="O18" s="318" t="n"/>
      <c r="P18" s="318" t="n"/>
      <c r="Q18" s="318" t="n"/>
      <c r="R18" s="318" t="n"/>
      <c r="S18" s="318" t="n"/>
      <c r="T18" s="318" t="n"/>
      <c r="U18" s="318" t="n"/>
      <c r="V18" s="318" t="n"/>
    </row>
    <row r="19">
      <c r="A19" s="318" t="n"/>
      <c r="B19" s="318" t="n"/>
      <c r="C19" s="318" t="n"/>
      <c r="D19" s="318" t="n"/>
      <c r="E19" s="318" t="n"/>
      <c r="F19" s="318" t="n"/>
      <c r="G19" s="318" t="n"/>
      <c r="H19" s="318" t="n"/>
      <c r="I19" s="318" t="n"/>
      <c r="J19" s="318" t="n"/>
      <c r="K19" s="318" t="n"/>
      <c r="L19" s="318" t="n"/>
      <c r="M19" s="318" t="n"/>
      <c r="N19" s="318" t="n"/>
      <c r="O19" s="318" t="n"/>
      <c r="P19" s="318" t="n"/>
      <c r="Q19" s="318" t="n"/>
      <c r="R19" s="318" t="n"/>
      <c r="S19" s="318" t="n"/>
      <c r="T19" s="318" t="n"/>
      <c r="U19" s="318" t="n"/>
      <c r="V19" s="318" t="n"/>
    </row>
    <row r="20">
      <c r="A20" s="318" t="n"/>
      <c r="B20" s="318" t="n"/>
      <c r="C20" s="318" t="n"/>
      <c r="D20" s="318" t="n"/>
      <c r="E20" s="318" t="n"/>
      <c r="F20" s="318" t="n"/>
      <c r="G20" s="318" t="n"/>
      <c r="H20" s="318" t="n"/>
      <c r="I20" s="318" t="n"/>
      <c r="J20" s="318" t="n"/>
      <c r="K20" s="318" t="n"/>
      <c r="L20" s="318" t="n"/>
      <c r="M20" s="318" t="n"/>
      <c r="N20" s="318" t="n"/>
      <c r="O20" s="318" t="n"/>
      <c r="P20" s="318" t="n"/>
      <c r="Q20" s="318" t="n"/>
      <c r="R20" s="318" t="n"/>
      <c r="S20" s="318" t="n"/>
      <c r="T20" s="318" t="n"/>
      <c r="U20" s="318" t="n"/>
      <c r="V20" s="318" t="n"/>
    </row>
    <row r="21">
      <c r="A21" s="318" t="n"/>
      <c r="B21" s="318" t="n"/>
      <c r="C21" s="318" t="n"/>
      <c r="D21" s="318" t="n"/>
      <c r="E21" s="318" t="n"/>
      <c r="F21" s="318" t="n"/>
      <c r="G21" s="318" t="n"/>
      <c r="H21" s="318" t="n"/>
      <c r="I21" s="318" t="n"/>
      <c r="J21" s="318" t="n"/>
      <c r="K21" s="318" t="n"/>
      <c r="L21" s="318" t="n"/>
      <c r="M21" s="318" t="n"/>
      <c r="N21" s="318" t="n"/>
      <c r="O21" s="318" t="n"/>
      <c r="P21" s="318" t="n"/>
      <c r="Q21" s="318" t="n"/>
      <c r="R21" s="318" t="n"/>
      <c r="S21" s="318" t="n"/>
      <c r="T21" s="318" t="n"/>
      <c r="U21" s="318" t="n"/>
      <c r="V21" s="318" t="n"/>
    </row>
    <row r="22">
      <c r="A22" s="318" t="n"/>
      <c r="B22" s="318" t="n"/>
      <c r="C22" s="318" t="n"/>
      <c r="D22" s="318" t="n"/>
      <c r="E22" s="318" t="n"/>
      <c r="F22" s="318" t="n"/>
      <c r="G22" s="318" t="n"/>
      <c r="H22" s="318" t="n"/>
      <c r="I22" s="318" t="n"/>
      <c r="J22" s="318" t="n"/>
      <c r="K22" s="318" t="n"/>
      <c r="L22" s="318" t="n"/>
      <c r="M22" s="318" t="n"/>
      <c r="N22" s="318" t="n"/>
      <c r="O22" s="318" t="n"/>
      <c r="P22" s="318" t="n"/>
      <c r="Q22" s="318" t="n"/>
      <c r="R22" s="318" t="n"/>
      <c r="S22" s="318" t="n"/>
      <c r="T22" s="318" t="n"/>
      <c r="U22" s="318" t="n"/>
      <c r="V22" s="318" t="n"/>
    </row>
    <row r="23">
      <c r="A23" s="318" t="n"/>
      <c r="B23" s="318" t="n"/>
      <c r="C23" s="318" t="n"/>
      <c r="D23" s="318" t="n"/>
      <c r="E23" s="318" t="n"/>
      <c r="F23" s="318" t="n"/>
      <c r="G23" s="318" t="n"/>
      <c r="H23" s="318" t="n"/>
      <c r="I23" s="318" t="n"/>
      <c r="J23" s="318" t="n"/>
      <c r="K23" s="318" t="n"/>
      <c r="L23" s="318" t="n"/>
      <c r="M23" s="318" t="n"/>
      <c r="N23" s="318" t="n"/>
      <c r="O23" s="318" t="n"/>
      <c r="P23" s="318" t="n"/>
      <c r="Q23" s="318" t="n"/>
      <c r="R23" s="318" t="n"/>
      <c r="S23" s="318" t="n"/>
      <c r="T23" s="318" t="n"/>
      <c r="U23" s="318" t="n"/>
      <c r="V23" s="318" t="n"/>
    </row>
    <row r="24">
      <c r="A24" s="318" t="n"/>
      <c r="B24" s="318" t="n"/>
      <c r="C24" s="318" t="n"/>
      <c r="D24" s="318" t="n"/>
      <c r="E24" s="318" t="n"/>
      <c r="F24" s="318" t="n"/>
      <c r="G24" s="318" t="n"/>
      <c r="H24" s="318" t="n"/>
      <c r="I24" s="318" t="n"/>
      <c r="J24" s="318" t="n"/>
      <c r="K24" s="318" t="n"/>
      <c r="L24" s="318" t="n"/>
      <c r="M24" s="318" t="n"/>
      <c r="N24" s="318" t="n"/>
      <c r="O24" s="318" t="n"/>
      <c r="P24" s="318" t="n"/>
      <c r="Q24" s="318" t="n"/>
      <c r="R24" s="318" t="n"/>
      <c r="S24" s="318" t="n"/>
      <c r="T24" s="318" t="n"/>
      <c r="U24" s="318" t="n"/>
      <c r="V24" s="318" t="n"/>
    </row>
    <row r="25">
      <c r="A25" s="318" t="n"/>
      <c r="B25" s="318" t="n"/>
      <c r="C25" s="318" t="n"/>
      <c r="D25" s="318" t="n"/>
      <c r="E25" s="318" t="n"/>
      <c r="F25" s="318" t="n"/>
      <c r="G25" s="318" t="n"/>
      <c r="H25" s="318" t="n"/>
      <c r="I25" s="318" t="n"/>
      <c r="J25" s="318" t="n"/>
      <c r="K25" s="318" t="n"/>
      <c r="L25" s="318" t="n"/>
      <c r="M25" s="318" t="n"/>
      <c r="N25" s="318" t="n"/>
      <c r="O25" s="318" t="n"/>
      <c r="P25" s="318" t="n"/>
      <c r="Q25" s="318" t="n"/>
      <c r="R25" s="318" t="n"/>
      <c r="S25" s="318" t="n"/>
      <c r="T25" s="318" t="n"/>
      <c r="U25" s="318" t="n"/>
      <c r="V25" s="318" t="n"/>
    </row>
    <row r="26">
      <c r="A26" s="318" t="n"/>
      <c r="B26" s="318" t="n"/>
      <c r="C26" s="318" t="n"/>
      <c r="D26" s="318" t="n"/>
      <c r="E26" s="318" t="n"/>
      <c r="F26" s="318" t="n"/>
      <c r="G26" s="318" t="n"/>
      <c r="H26" s="318" t="n"/>
      <c r="I26" s="318" t="n"/>
      <c r="J26" s="318" t="n"/>
      <c r="K26" s="318" t="n"/>
      <c r="L26" s="318" t="n"/>
      <c r="M26" s="318" t="n"/>
      <c r="N26" s="318" t="n"/>
      <c r="O26" s="318" t="n"/>
      <c r="P26" s="318" t="n"/>
      <c r="Q26" s="318" t="n"/>
      <c r="R26" s="318" t="n"/>
      <c r="S26" s="318" t="n"/>
      <c r="T26" s="318" t="n"/>
      <c r="U26" s="318" t="n"/>
      <c r="V26" s="318" t="n"/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C175"/>
  <sheetViews>
    <sheetView tabSelected="1" zoomScale="91" zoomScaleNormal="91" workbookViewId="0">
      <pane ySplit="1" topLeftCell="A156" activePane="bottomLeft" state="frozen"/>
      <selection pane="bottomLeft" activeCell="F189" sqref="F188:F189"/>
    </sheetView>
  </sheetViews>
  <sheetFormatPr baseColWidth="10" defaultRowHeight="15"/>
  <cols>
    <col width="16" customWidth="1" style="31" min="1" max="1"/>
    <col width="11.42578125" customWidth="1" style="31" min="2" max="3"/>
    <col width="12.42578125" customWidth="1" style="31" min="5" max="5"/>
    <col width="18.28515625" customWidth="1" style="31" min="6" max="6"/>
    <col width="20.42578125" customWidth="1" style="31" min="7" max="7"/>
    <col width="26.85546875" customWidth="1" style="31" min="8" max="8"/>
    <col width="17.5703125" customWidth="1" style="31" min="9" max="9"/>
    <col width="10.42578125" customWidth="1" style="31" min="10" max="10"/>
    <col width="11.42578125" customWidth="1" style="31" min="11" max="11"/>
    <col width="15.42578125" customWidth="1" style="31" min="12" max="12"/>
    <col width="14.7109375" customWidth="1" style="31" min="13" max="13"/>
    <col width="11.42578125" customWidth="1" style="148" min="15" max="15"/>
    <col width="11.42578125" customWidth="1" style="31" min="16" max="17"/>
    <col width="11.42578125" customWidth="1" style="91" min="18" max="18"/>
    <col width="11.42578125" customWidth="1" style="31" min="19" max="22"/>
    <col width="37.5703125" customWidth="1" style="31" min="23" max="23"/>
    <col width="11.42578125" customWidth="1" style="31" min="24" max="24"/>
    <col width="17.28515625" customWidth="1" style="113" min="25" max="25"/>
    <col width="14.140625" customWidth="1" style="91" min="27" max="27"/>
    <col width="11.42578125" customWidth="1" style="91" min="28" max="30"/>
    <col width="38.7109375" customWidth="1" style="113" min="31" max="31"/>
  </cols>
  <sheetData>
    <row r="1" ht="35.25" customFormat="1" customHeight="1" s="4" thickBot="1" thickTop="1">
      <c r="A1" s="88" t="inlineStr">
        <is>
          <t xml:space="preserve">DATE DE CHARGEMENT </t>
        </is>
      </c>
      <c r="B1" s="88" t="inlineStr">
        <is>
          <t>Pays d'origine Graines Durables</t>
        </is>
      </c>
      <c r="C1" s="88" t="inlineStr">
        <is>
          <t>Année récolte graines colza durables</t>
        </is>
      </c>
      <c r="D1" s="93" t="inlineStr">
        <is>
          <t>Code Article : HUILCOLAA : alim. Animale; HUILCOLD : Huile Durable, HUILCOL : Autre.</t>
        </is>
      </c>
      <c r="E1" s="88" t="inlineStr">
        <is>
          <t>HUILE durable certifiée 2BSvs : Oui/Non</t>
        </is>
      </c>
      <c r="F1" s="94" t="inlineStr">
        <is>
          <t>Client</t>
        </is>
      </c>
      <c r="G1" s="87" t="inlineStr">
        <is>
          <t>N° commande client</t>
        </is>
      </c>
      <c r="H1" s="94" t="inlineStr">
        <is>
          <t>DESTINATAIRE FINAL</t>
        </is>
      </c>
      <c r="I1" s="88" t="inlineStr">
        <is>
          <t>Pays destination HUILE</t>
        </is>
      </c>
      <c r="J1" s="88" t="inlineStr">
        <is>
          <t>DAE ou BAE   Oui/Non</t>
        </is>
      </c>
      <c r="K1" s="88" t="inlineStr">
        <is>
          <t>N° chargement/échantillon/lot/Ticket pesée</t>
        </is>
      </c>
      <c r="L1" s="88" t="inlineStr">
        <is>
          <t>Immatriculation</t>
        </is>
      </c>
      <c r="M1" s="94" t="inlineStr">
        <is>
          <t>N° CONTRAT</t>
        </is>
      </c>
      <c r="N1" s="88" t="inlineStr">
        <is>
          <t xml:space="preserve">COURTIER </t>
        </is>
      </c>
      <c r="O1" s="287" t="inlineStr">
        <is>
          <t>Quantité chargé T</t>
        </is>
      </c>
      <c r="P1" s="88" t="inlineStr">
        <is>
          <t>litres</t>
        </is>
      </c>
      <c r="Q1" s="89" t="inlineStr">
        <is>
          <t>Stockage (Cv1 / Cv2+3, Cb1 + Cb2, Cb3+ Cb4)</t>
        </is>
      </c>
      <c r="R1" s="95" t="inlineStr">
        <is>
          <t>Prix Huile (€ HT/T)</t>
        </is>
      </c>
      <c r="S1" s="88" t="inlineStr">
        <is>
          <t>DEPART/RENDU</t>
        </is>
      </c>
      <c r="T1" s="95" t="inlineStr">
        <is>
          <t>Poids de facturation</t>
        </is>
      </c>
      <c r="U1" s="322" t="inlineStr">
        <is>
          <t>CA HT</t>
        </is>
      </c>
      <c r="V1" s="90" t="inlineStr">
        <is>
          <t>TVA</t>
        </is>
      </c>
      <c r="W1" s="94" t="inlineStr">
        <is>
          <t>Condition paiement client</t>
        </is>
      </c>
      <c r="X1" s="94" t="inlineStr">
        <is>
          <t>N°Facture</t>
        </is>
      </c>
      <c r="Y1" s="112" t="inlineStr">
        <is>
          <t>Transporteur</t>
        </is>
      </c>
      <c r="Z1" s="88" t="inlineStr">
        <is>
          <t>Conditionnement (Vrac / Containers)</t>
        </is>
      </c>
      <c r="AA1" s="95" t="inlineStr">
        <is>
          <t>Prix tspt € HT/T</t>
        </is>
      </c>
      <c r="AB1" s="95" t="inlineStr">
        <is>
          <t>CA HT</t>
        </is>
      </c>
      <c r="AC1" s="95" t="inlineStr">
        <is>
          <t>CA Facturé</t>
        </is>
      </c>
      <c r="AD1" s="95" t="inlineStr">
        <is>
          <t xml:space="preserve">ECART </t>
        </is>
      </c>
      <c r="AE1" s="143" t="inlineStr">
        <is>
          <t>n° Fact TPT</t>
        </is>
      </c>
      <c r="AF1" s="46" t="inlineStr">
        <is>
          <t xml:space="preserve">  FACTURE COURTAGE RECU </t>
        </is>
      </c>
      <c r="AG1" s="46" t="inlineStr">
        <is>
          <t>HT FACTURE</t>
        </is>
      </c>
    </row>
    <row r="2" ht="13.5" customFormat="1" customHeight="1" s="273" thickTop="1">
      <c r="A2" s="319" t="n">
        <v>44928</v>
      </c>
      <c r="B2" s="120" t="inlineStr">
        <is>
          <t>France</t>
        </is>
      </c>
      <c r="C2" s="120" t="n">
        <v>2022</v>
      </c>
      <c r="D2" s="120" t="inlineStr">
        <is>
          <t>HUILCOLAA</t>
        </is>
      </c>
      <c r="E2" s="120" t="inlineStr">
        <is>
          <t>NON</t>
        </is>
      </c>
      <c r="F2" s="120" t="inlineStr">
        <is>
          <t xml:space="preserve">26UCAB </t>
        </is>
      </c>
      <c r="G2" s="123" t="inlineStr">
        <is>
          <t>CA025084</t>
        </is>
      </c>
      <c r="H2" s="124" t="inlineStr">
        <is>
          <t>UCAB CREST</t>
        </is>
      </c>
      <c r="I2" s="120" t="inlineStr">
        <is>
          <t>FRANCE</t>
        </is>
      </c>
      <c r="J2" s="11" t="inlineStr">
        <is>
          <t>NON</t>
        </is>
      </c>
      <c r="K2" s="120" t="n">
        <v>22354</v>
      </c>
      <c r="L2" s="120" t="inlineStr">
        <is>
          <t>BQ 070 NG</t>
        </is>
      </c>
      <c r="M2" s="132" t="n">
        <v>231785</v>
      </c>
      <c r="N2" s="120" t="inlineStr">
        <is>
          <t>FA</t>
        </is>
      </c>
      <c r="O2" s="126" t="n">
        <v>25.14</v>
      </c>
      <c r="P2" s="11">
        <f>1000*O2/0.92</f>
        <v/>
      </c>
      <c r="Q2" s="120" t="inlineStr">
        <is>
          <t>CV1CV2CV3</t>
        </is>
      </c>
      <c r="R2" s="126" t="n">
        <v>1490</v>
      </c>
      <c r="S2" s="11" t="inlineStr">
        <is>
          <t xml:space="preserve">FRANCO </t>
        </is>
      </c>
      <c r="T2" s="127">
        <f>O2</f>
        <v/>
      </c>
      <c r="U2" s="323">
        <f>T2*R2</f>
        <v/>
      </c>
      <c r="V2" s="129" t="inlineStr">
        <is>
          <t>5,5%</t>
        </is>
      </c>
      <c r="W2" s="130" t="inlineStr">
        <is>
          <t>LCR 15J NET</t>
        </is>
      </c>
      <c r="X2" s="120" t="n">
        <v>20322</v>
      </c>
      <c r="Y2" s="131" t="inlineStr">
        <is>
          <t>EUROLIA</t>
        </is>
      </c>
      <c r="Z2" s="120" t="inlineStr">
        <is>
          <t>VRAC</t>
        </is>
      </c>
      <c r="AA2" s="132" t="n">
        <v>30</v>
      </c>
      <c r="AB2" s="126">
        <f>AA2*T2</f>
        <v/>
      </c>
      <c r="AC2" s="275">
        <f>700.4+49.94</f>
        <v/>
      </c>
      <c r="AD2" s="203">
        <f>AC2-AB2</f>
        <v/>
      </c>
      <c r="AE2" s="204" t="inlineStr">
        <is>
          <t>72897 - 31/01/2023</t>
        </is>
      </c>
      <c r="AF2" s="120" t="n"/>
      <c r="AG2" s="120" t="n"/>
      <c r="AH2" s="120" t="n"/>
    </row>
    <row r="3" ht="12.75" customFormat="1" customHeight="1" s="231">
      <c r="A3" s="319" t="n">
        <v>44929</v>
      </c>
      <c r="B3" s="11" t="inlineStr">
        <is>
          <t>France</t>
        </is>
      </c>
      <c r="C3" s="11" t="n">
        <v>2022</v>
      </c>
      <c r="D3" s="11" t="inlineStr">
        <is>
          <t>HUILCOLAA</t>
        </is>
      </c>
      <c r="E3" s="11" t="inlineStr">
        <is>
          <t>NON</t>
        </is>
      </c>
      <c r="F3" s="11" t="inlineStr">
        <is>
          <t>42EURENA</t>
        </is>
      </c>
      <c r="G3" s="123" t="inlineStr">
        <is>
          <t xml:space="preserve"> -</t>
        </is>
      </c>
      <c r="H3" s="222" t="inlineStr">
        <is>
          <t>YZEURE/BILLOM</t>
        </is>
      </c>
      <c r="I3" s="11" t="inlineStr">
        <is>
          <t>FRANCE</t>
        </is>
      </c>
      <c r="J3" s="11" t="inlineStr">
        <is>
          <t>NON</t>
        </is>
      </c>
      <c r="K3" s="11" t="n">
        <v>22360</v>
      </c>
      <c r="L3" s="11" t="inlineStr">
        <is>
          <t>BT 576 JN</t>
        </is>
      </c>
      <c r="M3" s="229" t="n">
        <v>231779</v>
      </c>
      <c r="N3" s="11" t="inlineStr">
        <is>
          <t>FA</t>
        </is>
      </c>
      <c r="O3" s="207" t="n">
        <v>25.22</v>
      </c>
      <c r="P3" s="11">
        <f>1000*O3/0.92</f>
        <v/>
      </c>
      <c r="Q3" s="11" t="inlineStr">
        <is>
          <t>CV1CV2</t>
        </is>
      </c>
      <c r="R3" s="207">
        <f>1498.5+8.65</f>
        <v/>
      </c>
      <c r="S3" s="11" t="inlineStr">
        <is>
          <t xml:space="preserve">FRANCO </t>
        </is>
      </c>
      <c r="T3" s="224">
        <f>O3</f>
        <v/>
      </c>
      <c r="U3" s="324">
        <f>T3*R3</f>
        <v/>
      </c>
      <c r="V3" s="226" t="inlineStr">
        <is>
          <t>5,5%</t>
        </is>
      </c>
      <c r="W3" s="227" t="inlineStr">
        <is>
          <t>LCR 15J NET</t>
        </is>
      </c>
      <c r="X3" s="11" t="n">
        <v>20326</v>
      </c>
      <c r="Y3" s="228" t="inlineStr">
        <is>
          <t>EUROLIA</t>
        </is>
      </c>
      <c r="Z3" s="11" t="inlineStr">
        <is>
          <t>VRAC</t>
        </is>
      </c>
      <c r="AA3" s="229" t="n">
        <v>47.14</v>
      </c>
      <c r="AB3" s="207">
        <f>AA3*T3</f>
        <v/>
      </c>
      <c r="AC3" s="276">
        <f>1120.72+79.91</f>
        <v/>
      </c>
      <c r="AD3" s="207">
        <f>AC3-AB3</f>
        <v/>
      </c>
      <c r="AE3" s="230" t="inlineStr">
        <is>
          <t>72897 - 31/01/2023</t>
        </is>
      </c>
      <c r="AF3" s="11" t="n"/>
      <c r="AG3" s="11" t="n"/>
      <c r="AH3" s="11" t="n"/>
    </row>
    <row r="4" ht="12.75" customFormat="1" customHeight="1" s="273">
      <c r="A4" s="319" t="n">
        <v>44929</v>
      </c>
      <c r="B4" s="120" t="inlineStr">
        <is>
          <t>France</t>
        </is>
      </c>
      <c r="C4" s="120" t="n">
        <v>2022</v>
      </c>
      <c r="D4" s="120" t="inlineStr">
        <is>
          <t>HUILCOLAA</t>
        </is>
      </c>
      <c r="E4" s="120" t="inlineStr">
        <is>
          <t>NON</t>
        </is>
      </c>
      <c r="F4" s="120" t="inlineStr">
        <is>
          <t xml:space="preserve">89NUTRI </t>
        </is>
      </c>
      <c r="G4" s="123" t="inlineStr">
        <is>
          <t>FO048607</t>
        </is>
      </c>
      <c r="H4" s="124" t="inlineStr">
        <is>
          <t>NUTRIBOURGOGNE</t>
        </is>
      </c>
      <c r="I4" s="120" t="inlineStr">
        <is>
          <t>FRANCE</t>
        </is>
      </c>
      <c r="J4" s="11" t="inlineStr">
        <is>
          <t>NON</t>
        </is>
      </c>
      <c r="K4" s="120" t="n">
        <v>22361</v>
      </c>
      <c r="L4" s="120" t="inlineStr">
        <is>
          <t>BQ 070 NG</t>
        </is>
      </c>
      <c r="M4" s="132" t="n">
        <v>231789</v>
      </c>
      <c r="N4" s="120" t="inlineStr">
        <is>
          <t>FA</t>
        </is>
      </c>
      <c r="O4" s="126" t="n">
        <v>25.18</v>
      </c>
      <c r="P4" s="11">
        <f>1000*O4/0.92</f>
        <v/>
      </c>
      <c r="Q4" s="120" t="inlineStr">
        <is>
          <t>CV1CV2</t>
        </is>
      </c>
      <c r="R4" s="126" t="n">
        <v>1490</v>
      </c>
      <c r="S4" s="11" t="inlineStr">
        <is>
          <t xml:space="preserve">FRANCO </t>
        </is>
      </c>
      <c r="T4" s="127">
        <f>O4</f>
        <v/>
      </c>
      <c r="U4" s="323">
        <f>T4*R4</f>
        <v/>
      </c>
      <c r="V4" s="129" t="inlineStr">
        <is>
          <t>5,5%</t>
        </is>
      </c>
      <c r="W4" s="130" t="inlineStr">
        <is>
          <t>LCR 15J NET</t>
        </is>
      </c>
      <c r="X4" s="120" t="n">
        <v>20327</v>
      </c>
      <c r="Y4" s="131" t="inlineStr">
        <is>
          <t xml:space="preserve">EUROLIA </t>
        </is>
      </c>
      <c r="Z4" s="120" t="inlineStr">
        <is>
          <t>VRAC</t>
        </is>
      </c>
      <c r="AA4" s="132" t="n">
        <v>30</v>
      </c>
      <c r="AB4" s="126">
        <f>AA4*T4</f>
        <v/>
      </c>
      <c r="AC4" s="275">
        <f>705.04+50.27</f>
        <v/>
      </c>
      <c r="AD4" s="203">
        <f>AC4-AB4</f>
        <v/>
      </c>
      <c r="AE4" s="204" t="inlineStr">
        <is>
          <t>72897 - 31/01/2023</t>
        </is>
      </c>
      <c r="AF4" s="120" t="n"/>
      <c r="AG4" s="120" t="n"/>
      <c r="AH4" s="120" t="n"/>
    </row>
    <row r="5" ht="12.75" customFormat="1" customHeight="1" s="273">
      <c r="A5" s="319" t="n">
        <v>44929</v>
      </c>
      <c r="B5" s="120" t="inlineStr">
        <is>
          <t>France</t>
        </is>
      </c>
      <c r="C5" s="120" t="n">
        <v>2022</v>
      </c>
      <c r="D5" s="120" t="inlineStr">
        <is>
          <t>HUILCOL</t>
        </is>
      </c>
      <c r="E5" s="120" t="inlineStr">
        <is>
          <t>NON</t>
        </is>
      </c>
      <c r="F5" s="120" t="inlineStr">
        <is>
          <t xml:space="preserve">99LIPIDOS </t>
        </is>
      </c>
      <c r="G5" s="123" t="inlineStr">
        <is>
          <t xml:space="preserve"> PT0222807</t>
        </is>
      </c>
      <c r="H5" s="124" t="inlineStr">
        <is>
          <t xml:space="preserve">LIPIDOS </t>
        </is>
      </c>
      <c r="I5" s="120" t="inlineStr">
        <is>
          <t xml:space="preserve">Espagne </t>
        </is>
      </c>
      <c r="J5" s="11" t="inlineStr">
        <is>
          <t>NON</t>
        </is>
      </c>
      <c r="K5" s="120" t="n">
        <v>22364</v>
      </c>
      <c r="L5" s="120" t="inlineStr">
        <is>
          <t>R 9301 BCX</t>
        </is>
      </c>
      <c r="M5" s="132" t="n">
        <v>229624</v>
      </c>
      <c r="N5" s="120" t="inlineStr">
        <is>
          <t>FA</t>
        </is>
      </c>
      <c r="O5" s="126" t="n">
        <v>24.1</v>
      </c>
      <c r="P5" s="11">
        <f>1000*O5/0.92</f>
        <v/>
      </c>
      <c r="Q5" s="120" t="inlineStr">
        <is>
          <t>CV1CV2CV3</t>
        </is>
      </c>
      <c r="R5" s="126" t="n">
        <v>1500</v>
      </c>
      <c r="S5" s="11" t="inlineStr">
        <is>
          <t>DEPART</t>
        </is>
      </c>
      <c r="T5" s="127">
        <f>O5</f>
        <v/>
      </c>
      <c r="U5" s="323">
        <f>T5*R5</f>
        <v/>
      </c>
      <c r="V5" s="129" t="inlineStr">
        <is>
          <t>SANS TVA</t>
        </is>
      </c>
      <c r="W5" s="130" t="inlineStr">
        <is>
          <t xml:space="preserve">VIREMENT 30JOURS 5 et 20 du mois </t>
        </is>
      </c>
      <c r="X5" s="120" t="n">
        <v>20329</v>
      </c>
      <c r="Y5" s="131" t="inlineStr">
        <is>
          <t>QUINTANA</t>
        </is>
      </c>
      <c r="Z5" s="120" t="inlineStr">
        <is>
          <t>VRAC</t>
        </is>
      </c>
      <c r="AA5" s="132" t="n">
        <v>0</v>
      </c>
      <c r="AB5" s="126">
        <f>AA5*T5</f>
        <v/>
      </c>
      <c r="AC5" s="275" t="n">
        <v>0</v>
      </c>
      <c r="AD5" s="126">
        <f>AC5-AB5</f>
        <v/>
      </c>
      <c r="AE5" s="144" t="n"/>
      <c r="AF5" s="120" t="n"/>
      <c r="AG5" s="120" t="n"/>
      <c r="AH5" s="120" t="n"/>
    </row>
    <row r="6" ht="12.75" customFormat="1" customHeight="1" s="273">
      <c r="A6" s="319" t="n">
        <v>44929</v>
      </c>
      <c r="B6" s="120" t="inlineStr">
        <is>
          <t>France</t>
        </is>
      </c>
      <c r="C6" s="120" t="n">
        <v>2022</v>
      </c>
      <c r="D6" s="120" t="inlineStr">
        <is>
          <t>HUILCOL</t>
        </is>
      </c>
      <c r="E6" s="120" t="inlineStr">
        <is>
          <t>NON</t>
        </is>
      </c>
      <c r="F6" s="120" t="inlineStr">
        <is>
          <t xml:space="preserve">99LIPIDOS </t>
        </is>
      </c>
      <c r="G6" s="123" t="inlineStr">
        <is>
          <t xml:space="preserve"> PT0222806</t>
        </is>
      </c>
      <c r="H6" s="124" t="inlineStr">
        <is>
          <t xml:space="preserve">LIPIDOS </t>
        </is>
      </c>
      <c r="I6" s="120" t="inlineStr">
        <is>
          <t xml:space="preserve">Espagne </t>
        </is>
      </c>
      <c r="J6" s="11" t="inlineStr">
        <is>
          <t>NON</t>
        </is>
      </c>
      <c r="K6" s="120" t="n">
        <v>22365</v>
      </c>
      <c r="L6" s="120" t="inlineStr">
        <is>
          <t>B 28140 R</t>
        </is>
      </c>
      <c r="M6" s="132" t="n">
        <v>229624</v>
      </c>
      <c r="N6" s="120" t="inlineStr">
        <is>
          <t>FA</t>
        </is>
      </c>
      <c r="O6" s="126" t="n">
        <v>24.2</v>
      </c>
      <c r="P6" s="11">
        <f>1000*O6/0.92</f>
        <v/>
      </c>
      <c r="Q6" s="120" t="inlineStr">
        <is>
          <t>CV1CV2CV3</t>
        </is>
      </c>
      <c r="R6" s="126" t="n">
        <v>1500</v>
      </c>
      <c r="S6" s="11" t="inlineStr">
        <is>
          <t>DEPART</t>
        </is>
      </c>
      <c r="T6" s="127">
        <f>O6</f>
        <v/>
      </c>
      <c r="U6" s="323">
        <f>T6*R6</f>
        <v/>
      </c>
      <c r="V6" s="129" t="inlineStr">
        <is>
          <t>SANS TVA</t>
        </is>
      </c>
      <c r="W6" s="130" t="inlineStr">
        <is>
          <t xml:space="preserve">VIREMENT 30JOURS 5 et 20 du mois </t>
        </is>
      </c>
      <c r="X6" s="120" t="n">
        <v>20329</v>
      </c>
      <c r="Y6" s="131" t="inlineStr">
        <is>
          <t>QUINTANA</t>
        </is>
      </c>
      <c r="Z6" s="120" t="inlineStr">
        <is>
          <t>VRAC</t>
        </is>
      </c>
      <c r="AA6" s="132" t="n">
        <v>0</v>
      </c>
      <c r="AB6" s="126">
        <f>AA6*T6</f>
        <v/>
      </c>
      <c r="AC6" s="275" t="n">
        <v>0</v>
      </c>
      <c r="AD6" s="126">
        <f>AC6-AB6</f>
        <v/>
      </c>
      <c r="AE6" s="144" t="n"/>
      <c r="AF6" s="120" t="n"/>
      <c r="AG6" s="120" t="n"/>
      <c r="AH6" s="120" t="n"/>
    </row>
    <row r="7" ht="12.75" customFormat="1" customHeight="1" s="273">
      <c r="A7" s="319" t="n">
        <v>44930</v>
      </c>
      <c r="B7" s="120" t="inlineStr">
        <is>
          <t>France</t>
        </is>
      </c>
      <c r="C7" s="120" t="n">
        <v>2022</v>
      </c>
      <c r="D7" s="120" t="inlineStr">
        <is>
          <t>HUILCOL</t>
        </is>
      </c>
      <c r="E7" s="120" t="inlineStr">
        <is>
          <t>NON</t>
        </is>
      </c>
      <c r="F7" s="120" t="inlineStr">
        <is>
          <t xml:space="preserve">99LIPIDOS </t>
        </is>
      </c>
      <c r="G7" s="123" t="inlineStr">
        <is>
          <t xml:space="preserve"> LS699279 / PT0222808</t>
        </is>
      </c>
      <c r="H7" s="124" t="inlineStr">
        <is>
          <t xml:space="preserve">LIPIDOS </t>
        </is>
      </c>
      <c r="I7" s="120" t="inlineStr">
        <is>
          <t xml:space="preserve">Espagne </t>
        </is>
      </c>
      <c r="J7" s="11" t="inlineStr">
        <is>
          <t>NON</t>
        </is>
      </c>
      <c r="K7" s="120" t="n">
        <v>22381</v>
      </c>
      <c r="L7" s="120" t="inlineStr">
        <is>
          <t>R 7130 BCP</t>
        </is>
      </c>
      <c r="M7" s="132" t="n">
        <v>232177</v>
      </c>
      <c r="N7" s="120" t="inlineStr">
        <is>
          <t>FA</t>
        </is>
      </c>
      <c r="O7" s="126" t="n">
        <v>25.14</v>
      </c>
      <c r="P7" s="11">
        <f>1000*O7/0.92</f>
        <v/>
      </c>
      <c r="Q7" s="120" t="inlineStr">
        <is>
          <t>CV1CV2</t>
        </is>
      </c>
      <c r="R7" s="126" t="n">
        <v>1390</v>
      </c>
      <c r="S7" s="11" t="inlineStr">
        <is>
          <t>DEPART</t>
        </is>
      </c>
      <c r="T7" s="127">
        <f>O7</f>
        <v/>
      </c>
      <c r="U7" s="323">
        <f>T7*R7</f>
        <v/>
      </c>
      <c r="V7" s="129" t="inlineStr">
        <is>
          <t>SANS TVA</t>
        </is>
      </c>
      <c r="W7" s="130" t="inlineStr">
        <is>
          <t xml:space="preserve">VIREMENT 30JOURS 5 et 20 du mois </t>
        </is>
      </c>
      <c r="X7" s="120" t="n">
        <v>20337</v>
      </c>
      <c r="Y7" s="131" t="inlineStr">
        <is>
          <t>QUINTANA</t>
        </is>
      </c>
      <c r="Z7" s="120" t="inlineStr">
        <is>
          <t>VRAC</t>
        </is>
      </c>
      <c r="AA7" s="132" t="n">
        <v>0</v>
      </c>
      <c r="AB7" s="126">
        <f>AA7*T7</f>
        <v/>
      </c>
      <c r="AC7" s="275" t="n">
        <v>0</v>
      </c>
      <c r="AD7" s="126">
        <f>AC7-AB7</f>
        <v/>
      </c>
      <c r="AE7" s="144" t="n"/>
      <c r="AF7" s="120" t="n"/>
      <c r="AG7" s="120" t="n"/>
      <c r="AH7" s="120" t="n"/>
    </row>
    <row r="8" ht="12.75" customFormat="1" customHeight="1" s="273">
      <c r="A8" s="319" t="n">
        <v>44930</v>
      </c>
      <c r="B8" s="120" t="inlineStr">
        <is>
          <t>France</t>
        </is>
      </c>
      <c r="C8" s="120" t="n">
        <v>2022</v>
      </c>
      <c r="D8" s="120" t="inlineStr">
        <is>
          <t>HUILCOL</t>
        </is>
      </c>
      <c r="E8" s="120" t="inlineStr">
        <is>
          <t>NON</t>
        </is>
      </c>
      <c r="F8" s="120" t="inlineStr">
        <is>
          <t xml:space="preserve">99LIPIDOS </t>
        </is>
      </c>
      <c r="G8" s="123" t="inlineStr">
        <is>
          <t>LS687297 / PT0222075</t>
        </is>
      </c>
      <c r="H8" s="124" t="inlineStr">
        <is>
          <t xml:space="preserve">LIPIDOS </t>
        </is>
      </c>
      <c r="I8" s="120" t="inlineStr">
        <is>
          <t xml:space="preserve">Espagne </t>
        </is>
      </c>
      <c r="J8" s="11" t="inlineStr">
        <is>
          <t>NON</t>
        </is>
      </c>
      <c r="K8" s="120" t="n">
        <v>22387</v>
      </c>
      <c r="L8" s="120" t="inlineStr">
        <is>
          <t>R 8474 BCG</t>
        </is>
      </c>
      <c r="M8" s="132" t="n">
        <v>229624</v>
      </c>
      <c r="N8" s="120" t="inlineStr">
        <is>
          <t>FA</t>
        </is>
      </c>
      <c r="O8" s="126" t="n">
        <v>25.18</v>
      </c>
      <c r="P8" s="11">
        <f>1000*O8/0.92</f>
        <v/>
      </c>
      <c r="Q8" s="120" t="inlineStr">
        <is>
          <t>CV1CV2CV3</t>
        </is>
      </c>
      <c r="R8" s="126" t="n">
        <v>1500</v>
      </c>
      <c r="S8" s="11" t="inlineStr">
        <is>
          <t>DEPART</t>
        </is>
      </c>
      <c r="T8" s="127">
        <f>O8</f>
        <v/>
      </c>
      <c r="U8" s="323">
        <f>T8*R8</f>
        <v/>
      </c>
      <c r="V8" s="129" t="inlineStr">
        <is>
          <t>SANS TVA</t>
        </is>
      </c>
      <c r="W8" s="130" t="inlineStr">
        <is>
          <t xml:space="preserve">VIREMENT 30JOURS 5 et 20 du mois </t>
        </is>
      </c>
      <c r="X8" s="120" t="n">
        <v>20337</v>
      </c>
      <c r="Y8" s="131" t="inlineStr">
        <is>
          <t>QUINTANA</t>
        </is>
      </c>
      <c r="Z8" s="120" t="inlineStr">
        <is>
          <t>VRAC</t>
        </is>
      </c>
      <c r="AA8" s="132" t="n">
        <v>0</v>
      </c>
      <c r="AB8" s="126">
        <f>AA8*T8</f>
        <v/>
      </c>
      <c r="AC8" s="275" t="n">
        <v>0</v>
      </c>
      <c r="AD8" s="126">
        <f>AC8-AB8</f>
        <v/>
      </c>
      <c r="AE8" s="144" t="n"/>
      <c r="AF8" s="120" t="n"/>
      <c r="AG8" s="120" t="n"/>
      <c r="AH8" s="120" t="n"/>
    </row>
    <row r="9" ht="12.75" customFormat="1" customHeight="1" s="273">
      <c r="A9" s="319" t="n">
        <v>44931</v>
      </c>
      <c r="B9" s="120" t="inlineStr">
        <is>
          <t>France</t>
        </is>
      </c>
      <c r="C9" s="120" t="n">
        <v>2022</v>
      </c>
      <c r="D9" s="120" t="inlineStr">
        <is>
          <t>HUILCOL</t>
        </is>
      </c>
      <c r="E9" s="120" t="inlineStr">
        <is>
          <t>NON</t>
        </is>
      </c>
      <c r="F9" s="120" t="inlineStr">
        <is>
          <t xml:space="preserve">99LIPIDOS </t>
        </is>
      </c>
      <c r="G9" s="123" t="inlineStr">
        <is>
          <t xml:space="preserve"> LS687297 / PT0222074</t>
        </is>
      </c>
      <c r="H9" s="124" t="inlineStr">
        <is>
          <t xml:space="preserve">LIPIDOS </t>
        </is>
      </c>
      <c r="I9" s="120" t="inlineStr">
        <is>
          <t xml:space="preserve">Espagne </t>
        </is>
      </c>
      <c r="J9" s="11" t="inlineStr">
        <is>
          <t>NON</t>
        </is>
      </c>
      <c r="K9" s="120" t="n">
        <v>22390</v>
      </c>
      <c r="L9" s="120" t="inlineStr">
        <is>
          <t>R 7770 BBK</t>
        </is>
      </c>
      <c r="M9" s="132" t="n">
        <v>229624</v>
      </c>
      <c r="N9" s="120" t="inlineStr">
        <is>
          <t>FA</t>
        </is>
      </c>
      <c r="O9" s="126" t="n">
        <v>24.78</v>
      </c>
      <c r="P9" s="11">
        <f>1000*O9/0.92</f>
        <v/>
      </c>
      <c r="Q9" s="120" t="inlineStr">
        <is>
          <t>CV1CV2CV3</t>
        </is>
      </c>
      <c r="R9" s="126" t="n">
        <v>1500</v>
      </c>
      <c r="S9" s="11" t="inlineStr">
        <is>
          <t>DEPART</t>
        </is>
      </c>
      <c r="T9" s="127">
        <f>O9</f>
        <v/>
      </c>
      <c r="U9" s="323">
        <f>T9*R9</f>
        <v/>
      </c>
      <c r="V9" s="129" t="inlineStr">
        <is>
          <t>SANS TVA</t>
        </is>
      </c>
      <c r="W9" s="130" t="inlineStr">
        <is>
          <t xml:space="preserve">VIREMENT 30JOURS 5 et 20 du mois </t>
        </is>
      </c>
      <c r="X9" s="120" t="n">
        <v>20338</v>
      </c>
      <c r="Y9" s="131" t="inlineStr">
        <is>
          <t>QUINTANA</t>
        </is>
      </c>
      <c r="Z9" s="120" t="inlineStr">
        <is>
          <t>VRAC</t>
        </is>
      </c>
      <c r="AA9" s="132" t="n">
        <v>0</v>
      </c>
      <c r="AB9" s="126">
        <f>AA9*T9</f>
        <v/>
      </c>
      <c r="AC9" s="275" t="n">
        <v>0</v>
      </c>
      <c r="AD9" s="126">
        <f>AC9-AB9</f>
        <v/>
      </c>
      <c r="AE9" s="144" t="n"/>
      <c r="AF9" s="120" t="n"/>
      <c r="AG9" s="120" t="n"/>
      <c r="AH9" s="120" t="n"/>
    </row>
    <row r="10" ht="12.75" customFormat="1" customHeight="1" s="273">
      <c r="A10" s="319" t="n">
        <v>44931</v>
      </c>
      <c r="B10" s="120" t="inlineStr">
        <is>
          <t>France</t>
        </is>
      </c>
      <c r="C10" s="120" t="n">
        <v>2022</v>
      </c>
      <c r="D10" s="120" t="inlineStr">
        <is>
          <t>HUILCOLAA</t>
        </is>
      </c>
      <c r="E10" s="120" t="inlineStr">
        <is>
          <t>NON</t>
        </is>
      </c>
      <c r="F10" s="120" t="inlineStr">
        <is>
          <t>01GUILLERMIN</t>
        </is>
      </c>
      <c r="G10" s="123" t="inlineStr">
        <is>
          <t>AMP011175</t>
        </is>
      </c>
      <c r="H10" s="124" t="inlineStr">
        <is>
          <t>GUILLERMIN</t>
        </is>
      </c>
      <c r="I10" s="120" t="inlineStr">
        <is>
          <t>FRANCE</t>
        </is>
      </c>
      <c r="J10" s="11" t="inlineStr">
        <is>
          <t>NON</t>
        </is>
      </c>
      <c r="K10" s="120" t="n">
        <v>22393</v>
      </c>
      <c r="L10" s="120" t="inlineStr">
        <is>
          <t>EK 546 WL</t>
        </is>
      </c>
      <c r="M10" s="132" t="n">
        <v>236743</v>
      </c>
      <c r="N10" s="120" t="inlineStr">
        <is>
          <t>FA/AMP</t>
        </is>
      </c>
      <c r="O10" s="126" t="n">
        <v>15.52</v>
      </c>
      <c r="P10" s="11">
        <f>1000*O10/0.92</f>
        <v/>
      </c>
      <c r="Q10" s="120" t="inlineStr">
        <is>
          <t>CV1CV2CV3</t>
        </is>
      </c>
      <c r="R10" s="126" t="n">
        <v>1335</v>
      </c>
      <c r="S10" s="11" t="inlineStr">
        <is>
          <t xml:space="preserve">FRANCO </t>
        </is>
      </c>
      <c r="T10" s="127">
        <f>O10</f>
        <v/>
      </c>
      <c r="U10" s="323">
        <f>T10*R10</f>
        <v/>
      </c>
      <c r="V10" s="129" t="inlineStr">
        <is>
          <t>SANS TVA</t>
        </is>
      </c>
      <c r="W10" s="130" t="inlineStr">
        <is>
          <t>LCR 15J NET</t>
        </is>
      </c>
      <c r="X10" s="120" t="n">
        <v>20339</v>
      </c>
      <c r="Y10" s="131" t="inlineStr">
        <is>
          <t>EUROLIA/VEYNAT</t>
        </is>
      </c>
      <c r="Z10" s="120" t="inlineStr">
        <is>
          <t>VRAC</t>
        </is>
      </c>
      <c r="AA10" s="132" t="n">
        <v>43</v>
      </c>
      <c r="AB10" s="126">
        <f>AA10*25</f>
        <v/>
      </c>
      <c r="AC10" s="275">
        <f>1003.25+71.53</f>
        <v/>
      </c>
      <c r="AD10" s="203">
        <f>AC10-AB10</f>
        <v/>
      </c>
      <c r="AE10" s="204" t="inlineStr">
        <is>
          <t>72897 - 31/01/2023</t>
        </is>
      </c>
      <c r="AF10" s="120" t="n"/>
      <c r="AG10" s="120" t="n"/>
      <c r="AH10" s="120" t="n"/>
    </row>
    <row r="11" ht="12.75" customFormat="1" customHeight="1" s="273">
      <c r="A11" s="319" t="n">
        <v>44931</v>
      </c>
      <c r="B11" s="120" t="inlineStr">
        <is>
          <t>France</t>
        </is>
      </c>
      <c r="C11" s="120" t="n">
        <v>2022</v>
      </c>
      <c r="D11" s="120" t="inlineStr">
        <is>
          <t>HUILCOLDCF</t>
        </is>
      </c>
      <c r="E11" s="134" t="inlineStr">
        <is>
          <t>OUI</t>
        </is>
      </c>
      <c r="F11" s="134" t="inlineStr">
        <is>
          <t>69ENGIE</t>
        </is>
      </c>
      <c r="G11" s="123" t="inlineStr">
        <is>
          <t>21705790/R.3L2.33254-10/HIKARI</t>
        </is>
      </c>
      <c r="H11" s="124" t="inlineStr">
        <is>
          <t>EQUANS/AXIMA</t>
        </is>
      </c>
      <c r="I11" s="120" t="inlineStr">
        <is>
          <t>FRANCE</t>
        </is>
      </c>
      <c r="J11" s="11" t="inlineStr">
        <is>
          <t>NON</t>
        </is>
      </c>
      <c r="K11" s="120" t="n">
        <v>22404</v>
      </c>
      <c r="L11" s="120" t="inlineStr">
        <is>
          <t>DK 224 SN</t>
        </is>
      </c>
      <c r="M11" s="132" t="n">
        <v>220902</v>
      </c>
      <c r="N11" s="120" t="inlineStr">
        <is>
          <t>HUILERIE</t>
        </is>
      </c>
      <c r="O11" s="126" t="n">
        <v>20.02</v>
      </c>
      <c r="P11" s="11">
        <f>1000*O11/0.92</f>
        <v/>
      </c>
      <c r="Q11" s="120" t="inlineStr">
        <is>
          <t>CV3</t>
        </is>
      </c>
      <c r="R11" s="126">
        <f>1590+169.78</f>
        <v/>
      </c>
      <c r="S11" s="11" t="inlineStr">
        <is>
          <t xml:space="preserve">FRANCO </t>
        </is>
      </c>
      <c r="T11" s="127">
        <f>O11</f>
        <v/>
      </c>
      <c r="U11" s="323">
        <f>T11*R11</f>
        <v/>
      </c>
      <c r="V11" s="129" t="n">
        <v>0.2</v>
      </c>
      <c r="W11" s="130" t="inlineStr">
        <is>
          <t>VIREMENT 60 JOURS</t>
        </is>
      </c>
      <c r="X11" s="120" t="n">
        <v>20344</v>
      </c>
      <c r="Y11" s="131" t="inlineStr">
        <is>
          <t>PROTRANS</t>
        </is>
      </c>
      <c r="Z11" s="120" t="inlineStr">
        <is>
          <t>VRAC</t>
        </is>
      </c>
      <c r="AA11" s="132" t="n">
        <v>675</v>
      </c>
      <c r="AB11" s="126" t="n">
        <v>675</v>
      </c>
      <c r="AC11" s="275" t="n">
        <v>675</v>
      </c>
      <c r="AD11" s="126">
        <f>AC11-AB11</f>
        <v/>
      </c>
      <c r="AE11" s="144" t="inlineStr">
        <is>
          <t>23010026 - 30.01.2023</t>
        </is>
      </c>
      <c r="AF11" s="120" t="n"/>
      <c r="AG11" s="120" t="n"/>
      <c r="AH11" s="120" t="n"/>
    </row>
    <row r="12" ht="12.75" customFormat="1" customHeight="1" s="273">
      <c r="A12" s="180" t="n">
        <v>44932</v>
      </c>
      <c r="B12" s="120" t="inlineStr">
        <is>
          <t>France</t>
        </is>
      </c>
      <c r="C12" s="120" t="n">
        <v>2022</v>
      </c>
      <c r="D12" s="120" t="inlineStr">
        <is>
          <t>HUILCOL</t>
        </is>
      </c>
      <c r="E12" s="120" t="inlineStr">
        <is>
          <t>NON</t>
        </is>
      </c>
      <c r="F12" s="120" t="inlineStr">
        <is>
          <t>99CAILA</t>
        </is>
      </c>
      <c r="G12" s="123" t="inlineStr">
        <is>
          <t>03-21-09-22-AVFB</t>
        </is>
      </c>
      <c r="H12" s="124" t="inlineStr">
        <is>
          <t xml:space="preserve">CAILA BARCELONE </t>
        </is>
      </c>
      <c r="I12" s="120" t="inlineStr">
        <is>
          <t xml:space="preserve">Espagne </t>
        </is>
      </c>
      <c r="J12" s="11" t="inlineStr">
        <is>
          <t>NON</t>
        </is>
      </c>
      <c r="K12" s="120" t="n">
        <v>22406</v>
      </c>
      <c r="L12" s="120" t="inlineStr">
        <is>
          <t>RMSU 291214-9</t>
        </is>
      </c>
      <c r="M12" s="132" t="inlineStr">
        <is>
          <t>AVFB-03-21-09-22-AVFB</t>
        </is>
      </c>
      <c r="N12" s="120" t="inlineStr">
        <is>
          <t>AVFB</t>
        </is>
      </c>
      <c r="O12" s="126" t="n">
        <v>24.8</v>
      </c>
      <c r="P12" s="11">
        <f>1000*O12/0.92</f>
        <v/>
      </c>
      <c r="Q12" s="120" t="inlineStr">
        <is>
          <t>CV1CV2</t>
        </is>
      </c>
      <c r="R12" s="126" t="n">
        <v>1350</v>
      </c>
      <c r="S12" s="11" t="inlineStr">
        <is>
          <t>DEPART</t>
        </is>
      </c>
      <c r="T12" s="127">
        <f>O12</f>
        <v/>
      </c>
      <c r="U12" s="323">
        <f>T12*R12</f>
        <v/>
      </c>
      <c r="V12" s="129" t="inlineStr">
        <is>
          <t>SANS TVA</t>
        </is>
      </c>
      <c r="W12" s="130" t="inlineStr">
        <is>
          <t>VIREMENT 15 JOURS</t>
        </is>
      </c>
      <c r="X12" s="120" t="n">
        <v>20345</v>
      </c>
      <c r="Y12" s="131" t="inlineStr">
        <is>
          <t>FRAMOS</t>
        </is>
      </c>
      <c r="Z12" s="120" t="inlineStr">
        <is>
          <t>VRAC</t>
        </is>
      </c>
      <c r="AA12" s="132" t="n">
        <v>0</v>
      </c>
      <c r="AB12" s="126" t="n">
        <v>0</v>
      </c>
      <c r="AC12" s="275" t="n">
        <v>0</v>
      </c>
      <c r="AD12" s="126">
        <f>AC12-AB12</f>
        <v/>
      </c>
      <c r="AE12" s="144" t="n"/>
      <c r="AF12" s="120" t="n"/>
      <c r="AG12" s="120" t="n"/>
      <c r="AH12" s="120" t="n"/>
    </row>
    <row r="13" ht="12.75" customFormat="1" customHeight="1" s="273">
      <c r="A13" s="319" t="n">
        <v>44932</v>
      </c>
      <c r="B13" s="120" t="inlineStr">
        <is>
          <t>France</t>
        </is>
      </c>
      <c r="C13" s="120" t="n">
        <v>2022</v>
      </c>
      <c r="D13" s="120" t="inlineStr">
        <is>
          <t>HUILCOL</t>
        </is>
      </c>
      <c r="E13" s="120" t="inlineStr">
        <is>
          <t>NON</t>
        </is>
      </c>
      <c r="F13" s="120" t="inlineStr">
        <is>
          <t xml:space="preserve">99LIPIDOS </t>
        </is>
      </c>
      <c r="G13" s="123" t="inlineStr">
        <is>
          <t>LS699279 / PT0222809</t>
        </is>
      </c>
      <c r="H13" s="124" t="inlineStr">
        <is>
          <t xml:space="preserve">LIPIDOS </t>
        </is>
      </c>
      <c r="I13" s="120" t="inlineStr">
        <is>
          <t xml:space="preserve">Espagne </t>
        </is>
      </c>
      <c r="J13" s="11" t="inlineStr">
        <is>
          <t>NON</t>
        </is>
      </c>
      <c r="K13" s="120" t="n">
        <v>22414</v>
      </c>
      <c r="L13" s="120" t="inlineStr">
        <is>
          <t>R 9343 BCD</t>
        </is>
      </c>
      <c r="M13" s="132" t="n">
        <v>232177</v>
      </c>
      <c r="N13" s="120" t="inlineStr">
        <is>
          <t>FA</t>
        </is>
      </c>
      <c r="O13" s="126" t="n">
        <v>24.3</v>
      </c>
      <c r="P13" s="11">
        <f>1000*O13/0.92</f>
        <v/>
      </c>
      <c r="Q13" s="120" t="inlineStr">
        <is>
          <t>CV1CV2CV3</t>
        </is>
      </c>
      <c r="R13" s="126" t="n">
        <v>1390</v>
      </c>
      <c r="S13" s="11" t="inlineStr">
        <is>
          <t>DEPART</t>
        </is>
      </c>
      <c r="T13" s="127">
        <f>O13</f>
        <v/>
      </c>
      <c r="U13" s="323">
        <f>T13*R13</f>
        <v/>
      </c>
      <c r="V13" s="129" t="inlineStr">
        <is>
          <t>SANS TVA</t>
        </is>
      </c>
      <c r="W13" s="130" t="inlineStr">
        <is>
          <t xml:space="preserve">VIREMENT 30JOURS 5 et 20 du mois </t>
        </is>
      </c>
      <c r="X13" s="120" t="n">
        <v>20348</v>
      </c>
      <c r="Y13" s="131" t="inlineStr">
        <is>
          <t>QUINTANA</t>
        </is>
      </c>
      <c r="Z13" s="120" t="inlineStr">
        <is>
          <t>VRAC</t>
        </is>
      </c>
      <c r="AA13" s="132" t="n">
        <v>0</v>
      </c>
      <c r="AB13" s="126" t="n">
        <v>0</v>
      </c>
      <c r="AC13" s="275" t="n">
        <v>0</v>
      </c>
      <c r="AD13" s="126">
        <f>AC13-AB13</f>
        <v/>
      </c>
      <c r="AE13" s="144" t="n"/>
      <c r="AF13" s="120" t="n"/>
      <c r="AG13" s="120" t="n"/>
      <c r="AH13" s="120" t="n"/>
    </row>
    <row r="14" ht="12.75" customFormat="1" customHeight="1" s="273">
      <c r="A14" s="180" t="n">
        <v>44935</v>
      </c>
      <c r="B14" s="120" t="inlineStr">
        <is>
          <t>France</t>
        </is>
      </c>
      <c r="C14" s="120" t="n">
        <v>2022</v>
      </c>
      <c r="D14" s="120" t="inlineStr">
        <is>
          <t>HUICOL</t>
        </is>
      </c>
      <c r="E14" s="120" t="inlineStr">
        <is>
          <t>NON</t>
        </is>
      </c>
      <c r="F14" s="120" t="inlineStr">
        <is>
          <t>99GUSTAV</t>
        </is>
      </c>
      <c r="G14" s="123" t="inlineStr">
        <is>
          <t xml:space="preserve"> NBC N°22075 / PO4025998</t>
        </is>
      </c>
      <c r="H14" s="124" t="inlineStr">
        <is>
          <t>FLEXITANK SOLUTIONS</t>
        </is>
      </c>
      <c r="I14" s="120" t="inlineStr">
        <is>
          <t xml:space="preserve">NETHERLANDS </t>
        </is>
      </c>
      <c r="J14" s="11" t="inlineStr">
        <is>
          <t>NON</t>
        </is>
      </c>
      <c r="K14" s="120" t="n">
        <v>22417</v>
      </c>
      <c r="L14" s="120" t="inlineStr">
        <is>
          <t>BS 909 YC</t>
        </is>
      </c>
      <c r="M14" s="132" t="n">
        <v>232870</v>
      </c>
      <c r="N14" s="120" t="inlineStr">
        <is>
          <t>FA/NBC</t>
        </is>
      </c>
      <c r="O14" s="126" t="n">
        <v>25.34</v>
      </c>
      <c r="P14" s="11">
        <f>1000*O14/0.92</f>
        <v/>
      </c>
      <c r="Q14" s="120" t="inlineStr">
        <is>
          <t>CV1CV2CV3</t>
        </is>
      </c>
      <c r="R14" s="126" t="n">
        <v>1375</v>
      </c>
      <c r="S14" s="11" t="inlineStr">
        <is>
          <t>DEPART</t>
        </is>
      </c>
      <c r="T14" s="127">
        <f>O14</f>
        <v/>
      </c>
      <c r="U14" s="323">
        <f>T14*R14</f>
        <v/>
      </c>
      <c r="V14" s="129" t="inlineStr">
        <is>
          <t>SANS TVA</t>
        </is>
      </c>
      <c r="W14" s="130" t="inlineStr">
        <is>
          <t>VIREMENT 15 JOURS</t>
        </is>
      </c>
      <c r="X14" s="120" t="n">
        <v>20351</v>
      </c>
      <c r="Y14" s="131" t="inlineStr">
        <is>
          <t>COMATA</t>
        </is>
      </c>
      <c r="Z14" s="120" t="inlineStr">
        <is>
          <t>VRAC</t>
        </is>
      </c>
      <c r="AA14" s="132" t="n">
        <v>0</v>
      </c>
      <c r="AB14" s="126" t="n">
        <v>0</v>
      </c>
      <c r="AC14" s="275" t="n">
        <v>0</v>
      </c>
      <c r="AD14" s="126">
        <f>AC14-AB14</f>
        <v/>
      </c>
      <c r="AE14" s="144" t="n"/>
      <c r="AF14" s="120" t="n"/>
      <c r="AG14" s="120" t="n"/>
      <c r="AH14" s="120" t="n"/>
    </row>
    <row r="15" ht="12.75" customFormat="1" customHeight="1" s="273">
      <c r="A15" s="319" t="n">
        <v>44935</v>
      </c>
      <c r="B15" s="120" t="inlineStr">
        <is>
          <t>France</t>
        </is>
      </c>
      <c r="C15" s="120" t="n">
        <v>2022</v>
      </c>
      <c r="D15" s="120" t="inlineStr">
        <is>
          <t>HUILCOLAA</t>
        </is>
      </c>
      <c r="E15" s="120" t="inlineStr">
        <is>
          <t>NON</t>
        </is>
      </c>
      <c r="F15" s="120" t="inlineStr">
        <is>
          <t>42EURENA</t>
        </is>
      </c>
      <c r="G15" s="123" t="n">
        <v>260942</v>
      </c>
      <c r="H15" s="124" t="inlineStr">
        <is>
          <t>ATRIAL FEURS</t>
        </is>
      </c>
      <c r="I15" s="120" t="inlineStr">
        <is>
          <t>France</t>
        </is>
      </c>
      <c r="J15" s="11" t="inlineStr">
        <is>
          <t>NON</t>
        </is>
      </c>
      <c r="K15" s="120" t="n">
        <v>22418</v>
      </c>
      <c r="L15" s="120" t="inlineStr">
        <is>
          <t>BQ 990 LV</t>
        </is>
      </c>
      <c r="M15" s="132" t="n">
        <v>231777</v>
      </c>
      <c r="N15" s="120" t="inlineStr">
        <is>
          <t>FA</t>
        </is>
      </c>
      <c r="O15" s="126" t="n">
        <v>25.26</v>
      </c>
      <c r="P15" s="11">
        <f>1000*O15/0.92</f>
        <v/>
      </c>
      <c r="Q15" s="120" t="inlineStr">
        <is>
          <t>CV1CV2CV3</t>
        </is>
      </c>
      <c r="R15" s="126" t="n">
        <v>1492.5</v>
      </c>
      <c r="S15" s="11" t="inlineStr">
        <is>
          <t xml:space="preserve">FRANCO </t>
        </is>
      </c>
      <c r="T15" s="127">
        <f>O15</f>
        <v/>
      </c>
      <c r="U15" s="323">
        <f>T15*R15</f>
        <v/>
      </c>
      <c r="V15" s="129" t="inlineStr">
        <is>
          <t>5,5%</t>
        </is>
      </c>
      <c r="W15" s="130" t="inlineStr">
        <is>
          <t>LCR 15J NET</t>
        </is>
      </c>
      <c r="X15" s="120" t="n">
        <v>20352</v>
      </c>
      <c r="Y15" s="131" t="inlineStr">
        <is>
          <t>EUROLIA VEYNAT</t>
        </is>
      </c>
      <c r="Z15" s="120" t="inlineStr">
        <is>
          <t>VRAC</t>
        </is>
      </c>
      <c r="AA15" s="132" t="n">
        <v>32.5</v>
      </c>
      <c r="AB15" s="126">
        <f>T15*AA15</f>
        <v/>
      </c>
      <c r="AC15" s="275">
        <f>762.35+54.36</f>
        <v/>
      </c>
      <c r="AD15" s="203">
        <f>AC15-AB15</f>
        <v/>
      </c>
      <c r="AE15" s="204" t="inlineStr">
        <is>
          <t>72897 - 31/01/2023</t>
        </is>
      </c>
      <c r="AF15" s="120" t="n"/>
      <c r="AG15" s="120" t="n"/>
      <c r="AH15" s="120" t="n"/>
    </row>
    <row r="16" ht="12.75" customFormat="1" customHeight="1" s="273">
      <c r="A16" s="319" t="n">
        <v>44935</v>
      </c>
      <c r="B16" s="120" t="inlineStr">
        <is>
          <t>France</t>
        </is>
      </c>
      <c r="C16" s="120" t="n">
        <v>2022</v>
      </c>
      <c r="D16" s="120" t="inlineStr">
        <is>
          <t>HUILCOL</t>
        </is>
      </c>
      <c r="E16" s="120" t="inlineStr">
        <is>
          <t>NON</t>
        </is>
      </c>
      <c r="F16" s="120" t="inlineStr">
        <is>
          <t xml:space="preserve">99LIPIDOS </t>
        </is>
      </c>
      <c r="G16" s="123" t="inlineStr">
        <is>
          <t xml:space="preserve"> LS687297 / PT0223326</t>
        </is>
      </c>
      <c r="H16" s="124" t="inlineStr">
        <is>
          <t xml:space="preserve">LIPIDOS </t>
        </is>
      </c>
      <c r="I16" s="120" t="inlineStr">
        <is>
          <t xml:space="preserve">Espagne </t>
        </is>
      </c>
      <c r="J16" s="11" t="inlineStr">
        <is>
          <t>NON</t>
        </is>
      </c>
      <c r="K16" s="120" t="n">
        <v>22424</v>
      </c>
      <c r="L16" s="120" t="inlineStr">
        <is>
          <t>R 8474 BCG</t>
        </is>
      </c>
      <c r="M16" s="132" t="n">
        <v>229624</v>
      </c>
      <c r="N16" s="120" t="inlineStr">
        <is>
          <t>FA</t>
        </is>
      </c>
      <c r="O16" s="126" t="n">
        <v>25.1</v>
      </c>
      <c r="P16" s="11">
        <f>1000*O16/0.92</f>
        <v/>
      </c>
      <c r="Q16" s="120" t="inlineStr">
        <is>
          <t>CV1CV2CV3</t>
        </is>
      </c>
      <c r="R16" s="126" t="n">
        <v>1500</v>
      </c>
      <c r="S16" s="11" t="inlineStr">
        <is>
          <t>DEPART</t>
        </is>
      </c>
      <c r="T16" s="127">
        <f>O16</f>
        <v/>
      </c>
      <c r="U16" s="323">
        <f>T16*R16</f>
        <v/>
      </c>
      <c r="V16" s="129" t="inlineStr">
        <is>
          <t>SANS TVA</t>
        </is>
      </c>
      <c r="W16" s="130" t="inlineStr">
        <is>
          <t xml:space="preserve">VIREMENT 30JOURS 5 et 20 du mois </t>
        </is>
      </c>
      <c r="X16" s="120" t="n">
        <v>20355</v>
      </c>
      <c r="Y16" s="131" t="inlineStr">
        <is>
          <t>QUINTANA</t>
        </is>
      </c>
      <c r="Z16" s="120" t="inlineStr">
        <is>
          <t>VRAC</t>
        </is>
      </c>
      <c r="AA16" s="132" t="n">
        <v>0</v>
      </c>
      <c r="AB16" s="126" t="n">
        <v>0</v>
      </c>
      <c r="AC16" s="275" t="n">
        <v>0</v>
      </c>
      <c r="AD16" s="126">
        <f>AC16-AB16</f>
        <v/>
      </c>
      <c r="AE16" s="144" t="n"/>
      <c r="AF16" s="120" t="n"/>
      <c r="AG16" s="120" t="n"/>
      <c r="AH16" s="120" t="n"/>
    </row>
    <row r="17" ht="12.75" customFormat="1" customHeight="1" s="273">
      <c r="A17" s="180" t="n">
        <v>44937</v>
      </c>
      <c r="B17" s="120" t="inlineStr">
        <is>
          <t>France</t>
        </is>
      </c>
      <c r="C17" s="120" t="n">
        <v>2022</v>
      </c>
      <c r="D17" s="120" t="inlineStr">
        <is>
          <t>HUILCOL/HUILCOLAA</t>
        </is>
      </c>
      <c r="E17" s="120" t="inlineStr">
        <is>
          <t>NON</t>
        </is>
      </c>
      <c r="F17" s="120" t="inlineStr">
        <is>
          <t>99CARBUROS</t>
        </is>
      </c>
      <c r="G17" s="123" t="inlineStr">
        <is>
          <t xml:space="preserve"> -</t>
        </is>
      </c>
      <c r="H17" s="124" t="inlineStr">
        <is>
          <t>BIOPORTDIESEL SA Portugal</t>
        </is>
      </c>
      <c r="I17" s="120" t="inlineStr">
        <is>
          <t>Portugal</t>
        </is>
      </c>
      <c r="J17" s="11" t="inlineStr">
        <is>
          <t>NON</t>
        </is>
      </c>
      <c r="K17" s="120" t="n">
        <v>22453</v>
      </c>
      <c r="L17" s="120" t="inlineStr">
        <is>
          <t>AE 97944</t>
        </is>
      </c>
      <c r="M17" s="132" t="n">
        <v>237674</v>
      </c>
      <c r="N17" s="120" t="inlineStr">
        <is>
          <t>HUILERIE</t>
        </is>
      </c>
      <c r="O17" s="126" t="n">
        <v>25.2</v>
      </c>
      <c r="P17" s="11">
        <f>1000*O17/0.92</f>
        <v/>
      </c>
      <c r="Q17" s="120" t="inlineStr">
        <is>
          <t>CV1CV2CV3</t>
        </is>
      </c>
      <c r="R17" s="126" t="n">
        <v>1180</v>
      </c>
      <c r="S17" s="11" t="inlineStr">
        <is>
          <t>DEPART</t>
        </is>
      </c>
      <c r="T17" s="127">
        <f>O17</f>
        <v/>
      </c>
      <c r="U17" s="323">
        <f>T17*R17</f>
        <v/>
      </c>
      <c r="V17" s="129" t="inlineStr">
        <is>
          <t>SANS TVA</t>
        </is>
      </c>
      <c r="W17" s="130" t="inlineStr">
        <is>
          <t>VIREMENT AVANT CHARGEMENT</t>
        </is>
      </c>
      <c r="X17" s="120" t="n">
        <v>20372</v>
      </c>
      <c r="Y17" s="131" t="inlineStr">
        <is>
          <t>KORTIMED</t>
        </is>
      </c>
      <c r="Z17" s="120" t="inlineStr">
        <is>
          <t>VRAC</t>
        </is>
      </c>
      <c r="AA17" s="132" t="n">
        <v>0</v>
      </c>
      <c r="AB17" s="126">
        <f>AA17*T17</f>
        <v/>
      </c>
      <c r="AC17" s="275" t="n">
        <v>0</v>
      </c>
      <c r="AD17" s="126">
        <f>AC17-AB17</f>
        <v/>
      </c>
      <c r="AE17" s="144" t="n"/>
      <c r="AF17" s="120" t="n"/>
      <c r="AG17" s="120" t="n"/>
      <c r="AH17" s="120" t="n"/>
    </row>
    <row r="18" ht="12.75" customFormat="1" customHeight="1" s="273">
      <c r="A18" s="180" t="n">
        <v>44937</v>
      </c>
      <c r="B18" s="120" t="inlineStr">
        <is>
          <t>France</t>
        </is>
      </c>
      <c r="C18" s="120" t="n">
        <v>2022</v>
      </c>
      <c r="D18" s="120" t="inlineStr">
        <is>
          <t>HUILCOLAA</t>
        </is>
      </c>
      <c r="E18" s="120" t="inlineStr">
        <is>
          <t>NON</t>
        </is>
      </c>
      <c r="F18" s="120" t="inlineStr">
        <is>
          <t>62UNITED</t>
        </is>
      </c>
      <c r="G18" s="123" t="inlineStr">
        <is>
          <t>PO 071524</t>
        </is>
      </c>
      <c r="H18" s="124" t="inlineStr">
        <is>
          <t>CSE LOG OUTREAU</t>
        </is>
      </c>
      <c r="I18" s="120" t="inlineStr">
        <is>
          <t>France</t>
        </is>
      </c>
      <c r="J18" s="11" t="inlineStr">
        <is>
          <t>NON</t>
        </is>
      </c>
      <c r="K18" s="120" t="n">
        <v>22450</v>
      </c>
      <c r="L18" s="120" t="inlineStr">
        <is>
          <t>LELEU</t>
        </is>
      </c>
      <c r="M18" s="132" t="n">
        <v>230103</v>
      </c>
      <c r="N18" s="120" t="inlineStr">
        <is>
          <t>DIRECT</t>
        </is>
      </c>
      <c r="O18" s="126" t="n">
        <v>22.58</v>
      </c>
      <c r="P18" s="11">
        <f>1000*O18/0.92</f>
        <v/>
      </c>
      <c r="Q18" s="120" t="inlineStr">
        <is>
          <t>CV1CV2CV3</t>
        </is>
      </c>
      <c r="R18" s="126" t="n">
        <v>1445</v>
      </c>
      <c r="S18" s="11" t="inlineStr">
        <is>
          <t>FRANCO</t>
        </is>
      </c>
      <c r="T18" s="127">
        <f>O18</f>
        <v/>
      </c>
      <c r="U18" s="323">
        <f>T18*R18</f>
        <v/>
      </c>
      <c r="V18" s="129" t="n">
        <v>0.2</v>
      </c>
      <c r="W18" s="130" t="inlineStr">
        <is>
          <t>VIREMENT 15 JOURS</t>
        </is>
      </c>
      <c r="X18" s="120" t="n">
        <v>20369</v>
      </c>
      <c r="Y18" s="131" t="inlineStr">
        <is>
          <t>LELEU</t>
        </is>
      </c>
      <c r="Z18" s="120" t="inlineStr">
        <is>
          <t>24IBC</t>
        </is>
      </c>
      <c r="AA18" s="132" t="n">
        <v>0</v>
      </c>
      <c r="AB18" s="126" t="n">
        <v>0</v>
      </c>
      <c r="AC18" s="275" t="n">
        <v>0</v>
      </c>
      <c r="AD18" s="126">
        <f>AC18-AB18</f>
        <v/>
      </c>
      <c r="AE18" s="144" t="n"/>
      <c r="AF18" s="120" t="n"/>
      <c r="AG18" s="120" t="n"/>
      <c r="AH18" s="120" t="n"/>
    </row>
    <row r="19" ht="12.75" customFormat="1" customHeight="1" s="273">
      <c r="A19" s="319" t="n">
        <v>44938</v>
      </c>
      <c r="B19" s="120" t="inlineStr">
        <is>
          <t>France</t>
        </is>
      </c>
      <c r="C19" s="120" t="n">
        <v>2022</v>
      </c>
      <c r="D19" s="120" t="inlineStr">
        <is>
          <t>HUILCOL</t>
        </is>
      </c>
      <c r="E19" s="120" t="inlineStr">
        <is>
          <t>NON</t>
        </is>
      </c>
      <c r="F19" s="120" t="inlineStr">
        <is>
          <t xml:space="preserve">99LIPIDOS </t>
        </is>
      </c>
      <c r="G19" s="123" t="inlineStr">
        <is>
          <t xml:space="preserve"> LS687297 / PT0223327</t>
        </is>
      </c>
      <c r="H19" s="124" t="inlineStr">
        <is>
          <t xml:space="preserve">LIPIDOS </t>
        </is>
      </c>
      <c r="I19" s="120" t="inlineStr">
        <is>
          <t xml:space="preserve">Espagne </t>
        </is>
      </c>
      <c r="J19" s="11" t="inlineStr">
        <is>
          <t>NON</t>
        </is>
      </c>
      <c r="K19" s="120" t="n">
        <v>22455</v>
      </c>
      <c r="L19" s="120" t="inlineStr">
        <is>
          <t>R 8885 BCN</t>
        </is>
      </c>
      <c r="M19" s="132" t="n">
        <v>229624</v>
      </c>
      <c r="N19" s="120" t="inlineStr">
        <is>
          <t>FA</t>
        </is>
      </c>
      <c r="O19" s="126" t="n">
        <v>24.58</v>
      </c>
      <c r="P19" s="11">
        <f>1000*O19/0.92</f>
        <v/>
      </c>
      <c r="Q19" s="120" t="inlineStr">
        <is>
          <t>CV1CV2CV3</t>
        </is>
      </c>
      <c r="R19" s="126" t="n">
        <v>1500</v>
      </c>
      <c r="S19" s="11" t="inlineStr">
        <is>
          <t>DEPART</t>
        </is>
      </c>
      <c r="T19" s="127">
        <f>O19</f>
        <v/>
      </c>
      <c r="U19" s="323">
        <f>T19*R19</f>
        <v/>
      </c>
      <c r="V19" s="129" t="inlineStr">
        <is>
          <t>SANS TVA</t>
        </is>
      </c>
      <c r="W19" s="130" t="inlineStr">
        <is>
          <t xml:space="preserve">VIREMENT 30JOURS 5 et 20 du mois </t>
        </is>
      </c>
      <c r="X19" s="120" t="n">
        <v>20370</v>
      </c>
      <c r="Y19" s="131" t="inlineStr">
        <is>
          <t>QUINTANA</t>
        </is>
      </c>
      <c r="Z19" s="120" t="inlineStr">
        <is>
          <t>VRAC</t>
        </is>
      </c>
      <c r="AA19" s="132" t="n">
        <v>0</v>
      </c>
      <c r="AB19" s="126" t="n">
        <v>0</v>
      </c>
      <c r="AC19" s="275" t="n">
        <v>0</v>
      </c>
      <c r="AD19" s="126">
        <f>AC19-AB19</f>
        <v/>
      </c>
      <c r="AE19" s="144" t="n"/>
      <c r="AF19" s="120" t="n"/>
      <c r="AG19" s="120" t="n"/>
      <c r="AH19" s="120" t="n"/>
    </row>
    <row r="20" ht="12.75" customFormat="1" customHeight="1" s="273">
      <c r="A20" s="319" t="n">
        <v>44938</v>
      </c>
      <c r="B20" s="120" t="inlineStr">
        <is>
          <t>France</t>
        </is>
      </c>
      <c r="C20" s="120" t="n">
        <v>2022</v>
      </c>
      <c r="D20" s="120" t="inlineStr">
        <is>
          <t>HUILCOLAA</t>
        </is>
      </c>
      <c r="E20" s="120" t="inlineStr">
        <is>
          <t>NON</t>
        </is>
      </c>
      <c r="F20" s="120" t="inlineStr">
        <is>
          <t xml:space="preserve">26UCAB </t>
        </is>
      </c>
      <c r="G20" s="123" t="inlineStr">
        <is>
          <t>CA025184</t>
        </is>
      </c>
      <c r="H20" s="124" t="inlineStr">
        <is>
          <t>UCAB CREST</t>
        </is>
      </c>
      <c r="I20" s="120" t="inlineStr">
        <is>
          <t>FRANCE</t>
        </is>
      </c>
      <c r="J20" s="11" t="inlineStr">
        <is>
          <t>NON</t>
        </is>
      </c>
      <c r="K20" s="120" t="n">
        <v>234062</v>
      </c>
      <c r="L20" s="120" t="inlineStr">
        <is>
          <t>BW 609 FV</t>
        </is>
      </c>
      <c r="M20" s="132" t="n">
        <v>234062</v>
      </c>
      <c r="N20" s="120" t="inlineStr">
        <is>
          <t>FA</t>
        </is>
      </c>
      <c r="O20" s="126" t="n">
        <v>25.28</v>
      </c>
      <c r="P20" s="11">
        <f>1000*O20/0.92</f>
        <v/>
      </c>
      <c r="Q20" s="120" t="inlineStr">
        <is>
          <t>CV1CV2CV3</t>
        </is>
      </c>
      <c r="R20" s="126" t="n">
        <v>1490</v>
      </c>
      <c r="S20" s="11" t="inlineStr">
        <is>
          <t xml:space="preserve">FRANCO </t>
        </is>
      </c>
      <c r="T20" s="127">
        <f>O20</f>
        <v/>
      </c>
      <c r="U20" s="323">
        <f>T20*R20</f>
        <v/>
      </c>
      <c r="V20" s="129" t="inlineStr">
        <is>
          <t>5,5%</t>
        </is>
      </c>
      <c r="W20" s="130" t="inlineStr">
        <is>
          <t>LCR 15J NET</t>
        </is>
      </c>
      <c r="X20" s="120" t="n">
        <v>20371</v>
      </c>
      <c r="Y20" s="131" t="inlineStr">
        <is>
          <t>EUROLIA</t>
        </is>
      </c>
      <c r="Z20" s="120" t="inlineStr">
        <is>
          <t>VRAC</t>
        </is>
      </c>
      <c r="AA20" s="132" t="n">
        <v>30</v>
      </c>
      <c r="AB20" s="126">
        <f>AA20*T20</f>
        <v/>
      </c>
      <c r="AC20" s="275">
        <f>704.3+50.22</f>
        <v/>
      </c>
      <c r="AD20" s="203">
        <f>AC20-AB20</f>
        <v/>
      </c>
      <c r="AE20" s="204" t="inlineStr">
        <is>
          <t>72897 - 31/01/2023</t>
        </is>
      </c>
      <c r="AF20" s="120" t="n"/>
      <c r="AG20" s="120" t="n"/>
      <c r="AH20" s="120" t="n"/>
    </row>
    <row r="21" ht="12.75" customFormat="1" customHeight="1" s="273">
      <c r="A21" s="180" t="n">
        <v>44938</v>
      </c>
      <c r="B21" s="120" t="inlineStr">
        <is>
          <t>France</t>
        </is>
      </c>
      <c r="C21" s="120" t="n">
        <v>2022</v>
      </c>
      <c r="D21" s="120" t="inlineStr">
        <is>
          <t>HUILCOL/HUILCOLAA</t>
        </is>
      </c>
      <c r="E21" s="120" t="inlineStr">
        <is>
          <t>NON</t>
        </is>
      </c>
      <c r="F21" s="120" t="inlineStr">
        <is>
          <t>99CARBUROS</t>
        </is>
      </c>
      <c r="G21" s="123" t="inlineStr">
        <is>
          <t xml:space="preserve"> -</t>
        </is>
      </c>
      <c r="H21" s="124" t="inlineStr">
        <is>
          <t>BIOPORTDIESEL SA Portugal</t>
        </is>
      </c>
      <c r="I21" s="120" t="inlineStr">
        <is>
          <t>Portugal</t>
        </is>
      </c>
      <c r="J21" s="11" t="inlineStr">
        <is>
          <t>NON</t>
        </is>
      </c>
      <c r="K21" s="120" t="n">
        <v>22458</v>
      </c>
      <c r="L21" s="120" t="inlineStr">
        <is>
          <t>AE 41062</t>
        </is>
      </c>
      <c r="M21" s="132" t="n">
        <v>237674</v>
      </c>
      <c r="N21" s="120" t="inlineStr">
        <is>
          <t>HUILERIE</t>
        </is>
      </c>
      <c r="O21" s="126" t="n">
        <v>25.16</v>
      </c>
      <c r="P21" s="11">
        <f>1000*O21/0.92</f>
        <v/>
      </c>
      <c r="Q21" s="120" t="inlineStr">
        <is>
          <t>CV1CV2CV3</t>
        </is>
      </c>
      <c r="R21" s="126" t="n">
        <v>1180</v>
      </c>
      <c r="S21" s="11" t="inlineStr">
        <is>
          <t>DEPART</t>
        </is>
      </c>
      <c r="T21" s="127">
        <f>O21</f>
        <v/>
      </c>
      <c r="U21" s="323">
        <f>T21*R21</f>
        <v/>
      </c>
      <c r="V21" s="129" t="inlineStr">
        <is>
          <t>SANS TVA</t>
        </is>
      </c>
      <c r="W21" s="130" t="inlineStr">
        <is>
          <t>VIREMENT AVANT CHARGEMENT</t>
        </is>
      </c>
      <c r="X21" s="120" t="n">
        <v>20372</v>
      </c>
      <c r="Y21" s="131" t="inlineStr">
        <is>
          <t>KORTIMED</t>
        </is>
      </c>
      <c r="Z21" s="120" t="inlineStr">
        <is>
          <t>VRAC</t>
        </is>
      </c>
      <c r="AA21" s="132" t="n">
        <v>0</v>
      </c>
      <c r="AB21" s="126">
        <f>AA21*T21</f>
        <v/>
      </c>
      <c r="AC21" s="275" t="n">
        <v>0</v>
      </c>
      <c r="AD21" s="126">
        <f>AC21-AB21</f>
        <v/>
      </c>
      <c r="AE21" s="144" t="n"/>
      <c r="AF21" s="120" t="n"/>
      <c r="AG21" s="120" t="n"/>
      <c r="AH21" s="120" t="n"/>
    </row>
    <row r="22" ht="12.75" customFormat="1" customHeight="1" s="273">
      <c r="A22" s="319" t="n">
        <v>44938</v>
      </c>
      <c r="B22" s="120" t="inlineStr">
        <is>
          <t>France</t>
        </is>
      </c>
      <c r="C22" s="120" t="n">
        <v>2022</v>
      </c>
      <c r="D22" s="120" t="inlineStr">
        <is>
          <t>HUILCOLDCF</t>
        </is>
      </c>
      <c r="E22" s="120" t="inlineStr">
        <is>
          <t>OUI</t>
        </is>
      </c>
      <c r="F22" s="120" t="inlineStr">
        <is>
          <t>13LUMA</t>
        </is>
      </c>
      <c r="G22" s="123" t="inlineStr">
        <is>
          <t>22-002131</t>
        </is>
      </c>
      <c r="H22" s="124" t="inlineStr">
        <is>
          <t>ATELIERS ARLES IMMOBILIER</t>
        </is>
      </c>
      <c r="I22" s="120" t="inlineStr">
        <is>
          <t>FRANCE</t>
        </is>
      </c>
      <c r="J22" s="11" t="inlineStr">
        <is>
          <t>NON</t>
        </is>
      </c>
      <c r="K22" s="120" t="n">
        <v>22464</v>
      </c>
      <c r="L22" s="120" t="inlineStr">
        <is>
          <t>FN 646 WR</t>
        </is>
      </c>
      <c r="M22" s="132" t="n">
        <v>221121</v>
      </c>
      <c r="N22" s="120" t="inlineStr">
        <is>
          <t>HUILERIE</t>
        </is>
      </c>
      <c r="O22" s="126" t="n">
        <v>28.26</v>
      </c>
      <c r="P22" s="11">
        <f>1000*O22/0.92</f>
        <v/>
      </c>
      <c r="Q22" s="120" t="inlineStr">
        <is>
          <t>CV3CV4</t>
        </is>
      </c>
      <c r="R22" s="126">
        <f>1530+169.78</f>
        <v/>
      </c>
      <c r="S22" s="11" t="inlineStr">
        <is>
          <t>FRANCO</t>
        </is>
      </c>
      <c r="T22" s="127">
        <f>O22</f>
        <v/>
      </c>
      <c r="U22" s="323">
        <f>T22*R22</f>
        <v/>
      </c>
      <c r="V22" s="129" t="n">
        <v>0.2</v>
      </c>
      <c r="W22" s="130" t="inlineStr">
        <is>
          <t>VIREMENT AVANT CHARGEMENT</t>
        </is>
      </c>
      <c r="X22" s="120" t="n">
        <v>20373</v>
      </c>
      <c r="Y22" s="131" t="inlineStr">
        <is>
          <t>PROTRANS</t>
        </is>
      </c>
      <c r="Z22" s="120" t="inlineStr">
        <is>
          <t>VRAC</t>
        </is>
      </c>
      <c r="AA22" s="132" t="n">
        <v>895</v>
      </c>
      <c r="AB22" s="126" t="n">
        <v>895</v>
      </c>
      <c r="AC22" s="275" t="n">
        <v>895</v>
      </c>
      <c r="AD22" s="126">
        <f>AC22-AB22</f>
        <v/>
      </c>
      <c r="AE22" s="144" t="inlineStr">
        <is>
          <t>23010026 - 30.01.2023</t>
        </is>
      </c>
      <c r="AF22" s="120" t="n"/>
      <c r="AG22" s="120" t="n"/>
      <c r="AH22" s="120" t="n"/>
    </row>
    <row r="23" ht="12.75" customFormat="1" customHeight="1" s="273">
      <c r="A23" s="180" t="n">
        <v>44939</v>
      </c>
      <c r="B23" s="120" t="inlineStr">
        <is>
          <t>France</t>
        </is>
      </c>
      <c r="C23" s="120" t="n">
        <v>2022</v>
      </c>
      <c r="D23" s="120" t="inlineStr">
        <is>
          <t>HUILCOL/HUILCOLAA</t>
        </is>
      </c>
      <c r="E23" s="120" t="inlineStr">
        <is>
          <t>NON</t>
        </is>
      </c>
      <c r="F23" s="120" t="inlineStr">
        <is>
          <t>99CARBUROS</t>
        </is>
      </c>
      <c r="G23" s="123" t="inlineStr">
        <is>
          <t xml:space="preserve"> -</t>
        </is>
      </c>
      <c r="H23" s="124" t="inlineStr">
        <is>
          <t>CARBUROS GIRONA</t>
        </is>
      </c>
      <c r="I23" s="120" t="inlineStr">
        <is>
          <t xml:space="preserve">Espagne </t>
        </is>
      </c>
      <c r="J23" s="11" t="inlineStr">
        <is>
          <t>NON</t>
        </is>
      </c>
      <c r="K23" s="120" t="n">
        <v>22470</v>
      </c>
      <c r="L23" s="120" t="inlineStr">
        <is>
          <t>XA 309 DW</t>
        </is>
      </c>
      <c r="M23" s="132" t="n">
        <v>237674</v>
      </c>
      <c r="N23" s="120" t="inlineStr">
        <is>
          <t>HUILERIE</t>
        </is>
      </c>
      <c r="O23" s="126" t="n">
        <v>25.26</v>
      </c>
      <c r="P23" s="11">
        <f>1000*O23/0.92</f>
        <v/>
      </c>
      <c r="Q23" s="120" t="inlineStr">
        <is>
          <t>CV1CV2CV3</t>
        </is>
      </c>
      <c r="R23" s="126" t="n">
        <v>1180</v>
      </c>
      <c r="S23" s="11" t="inlineStr">
        <is>
          <t>DEPART</t>
        </is>
      </c>
      <c r="T23" s="127">
        <f>O23</f>
        <v/>
      </c>
      <c r="U23" s="323">
        <f>T23*R23</f>
        <v/>
      </c>
      <c r="V23" s="129" t="inlineStr">
        <is>
          <t>SANS TVA</t>
        </is>
      </c>
      <c r="W23" s="130" t="inlineStr">
        <is>
          <t>VIREMENT AVANT CHARGEMENT</t>
        </is>
      </c>
      <c r="X23" s="120" t="n">
        <v>20374</v>
      </c>
      <c r="Y23" s="131" t="inlineStr">
        <is>
          <t>KORTIMED</t>
        </is>
      </c>
      <c r="Z23" s="120" t="inlineStr">
        <is>
          <t>VRAC</t>
        </is>
      </c>
      <c r="AA23" s="132" t="n">
        <v>0</v>
      </c>
      <c r="AB23" s="126">
        <f>AA23*T23</f>
        <v/>
      </c>
      <c r="AC23" s="275" t="n">
        <v>0</v>
      </c>
      <c r="AD23" s="126">
        <f>AC23-AB23</f>
        <v/>
      </c>
      <c r="AE23" s="144" t="n"/>
      <c r="AF23" s="120" t="n"/>
      <c r="AG23" s="120" t="n"/>
      <c r="AH23" s="120" t="n"/>
    </row>
    <row r="24" ht="12.75" customFormat="1" customHeight="1" s="273">
      <c r="A24" s="180" t="n">
        <v>44939</v>
      </c>
      <c r="B24" s="120" t="inlineStr">
        <is>
          <t>France</t>
        </is>
      </c>
      <c r="C24" s="120" t="n">
        <v>2022</v>
      </c>
      <c r="D24" s="120" t="inlineStr">
        <is>
          <t>HUICOL</t>
        </is>
      </c>
      <c r="E24" s="120" t="inlineStr">
        <is>
          <t>NON</t>
        </is>
      </c>
      <c r="F24" s="120" t="inlineStr">
        <is>
          <t>99GUSTAV</t>
        </is>
      </c>
      <c r="G24" s="123" t="inlineStr">
        <is>
          <t xml:space="preserve"> NBC N°22074 / PO4026073</t>
        </is>
      </c>
      <c r="H24" s="124" t="inlineStr">
        <is>
          <t>FLEXITANK SOLUTIONS</t>
        </is>
      </c>
      <c r="I24" s="120" t="inlineStr">
        <is>
          <t xml:space="preserve">NETHERLANDS </t>
        </is>
      </c>
      <c r="J24" s="11" t="inlineStr">
        <is>
          <t>NON</t>
        </is>
      </c>
      <c r="K24" s="120" t="n">
        <v>22471</v>
      </c>
      <c r="L24" s="120" t="inlineStr">
        <is>
          <t>EQ 150 HT</t>
        </is>
      </c>
      <c r="M24" s="132" t="n">
        <v>231925</v>
      </c>
      <c r="N24" s="120" t="inlineStr">
        <is>
          <t>FA/NBC</t>
        </is>
      </c>
      <c r="O24" s="126" t="n">
        <v>25.32</v>
      </c>
      <c r="P24" s="11">
        <f>1000*O24/0.92</f>
        <v/>
      </c>
      <c r="Q24" s="120" t="inlineStr">
        <is>
          <t>CV1CV2CV3</t>
        </is>
      </c>
      <c r="R24" s="126" t="n">
        <v>1480</v>
      </c>
      <c r="S24" s="11" t="inlineStr">
        <is>
          <t>DEPART</t>
        </is>
      </c>
      <c r="T24" s="127">
        <f>O24</f>
        <v/>
      </c>
      <c r="U24" s="323">
        <f>T24*R24</f>
        <v/>
      </c>
      <c r="V24" s="129" t="inlineStr">
        <is>
          <t>SANS TVA</t>
        </is>
      </c>
      <c r="W24" s="130" t="inlineStr">
        <is>
          <t>VIREMENT 15 JOURS</t>
        </is>
      </c>
      <c r="X24" s="120" t="n">
        <v>20376</v>
      </c>
      <c r="Y24" s="131" t="inlineStr">
        <is>
          <t>COMATA</t>
        </is>
      </c>
      <c r="Z24" s="120" t="inlineStr">
        <is>
          <t>VRAC</t>
        </is>
      </c>
      <c r="AA24" s="132" t="n">
        <v>0</v>
      </c>
      <c r="AB24" s="126" t="n">
        <v>0</v>
      </c>
      <c r="AC24" s="275" t="n">
        <v>0</v>
      </c>
      <c r="AD24" s="126">
        <f>AC24-AB24</f>
        <v/>
      </c>
      <c r="AE24" s="144" t="n"/>
      <c r="AF24" s="120" t="n"/>
      <c r="AG24" s="120" t="n"/>
      <c r="AH24" s="120" t="n"/>
    </row>
    <row r="25" ht="12.75" customFormat="1" customHeight="1" s="273">
      <c r="A25" s="180" t="n">
        <v>44939</v>
      </c>
      <c r="B25" s="120" t="inlineStr">
        <is>
          <t>France</t>
        </is>
      </c>
      <c r="C25" s="120" t="n">
        <v>2022</v>
      </c>
      <c r="D25" s="120" t="inlineStr">
        <is>
          <t>HUILCOL/HUILCOLAA</t>
        </is>
      </c>
      <c r="E25" s="120" t="inlineStr">
        <is>
          <t>NON</t>
        </is>
      </c>
      <c r="F25" s="120" t="inlineStr">
        <is>
          <t>99CARBUROS</t>
        </is>
      </c>
      <c r="G25" s="123" t="inlineStr">
        <is>
          <t xml:space="preserve"> -</t>
        </is>
      </c>
      <c r="H25" s="124" t="inlineStr">
        <is>
          <t>BIOPORTDIESEL SA Portugal</t>
        </is>
      </c>
      <c r="I25" s="120" t="inlineStr">
        <is>
          <t>Portugal</t>
        </is>
      </c>
      <c r="J25" s="11" t="inlineStr">
        <is>
          <t>NON</t>
        </is>
      </c>
      <c r="K25" s="120" t="n">
        <v>22473</v>
      </c>
      <c r="L25" s="120" t="inlineStr">
        <is>
          <t>XA 357 FT</t>
        </is>
      </c>
      <c r="M25" s="132" t="n">
        <v>237674</v>
      </c>
      <c r="N25" s="120" t="inlineStr">
        <is>
          <t>HUILERIE</t>
        </is>
      </c>
      <c r="O25" s="126" t="n">
        <v>25.18</v>
      </c>
      <c r="P25" s="11">
        <f>1000*O25/0.92</f>
        <v/>
      </c>
      <c r="Q25" s="120" t="inlineStr">
        <is>
          <t>CV1CV2CV3</t>
        </is>
      </c>
      <c r="R25" s="126" t="n">
        <v>1180</v>
      </c>
      <c r="S25" s="11" t="inlineStr">
        <is>
          <t>DEPART</t>
        </is>
      </c>
      <c r="T25" s="127">
        <f>O25</f>
        <v/>
      </c>
      <c r="U25" s="323">
        <f>T25*R25</f>
        <v/>
      </c>
      <c r="V25" s="129" t="inlineStr">
        <is>
          <t>SANS TVA</t>
        </is>
      </c>
      <c r="W25" s="130" t="inlineStr">
        <is>
          <t>VIREMENT AVANT CHARGEMENT</t>
        </is>
      </c>
      <c r="X25" s="120" t="n">
        <v>20375</v>
      </c>
      <c r="Y25" s="131" t="inlineStr">
        <is>
          <t>KORTIMED</t>
        </is>
      </c>
      <c r="Z25" s="120" t="inlineStr">
        <is>
          <t>VRAC</t>
        </is>
      </c>
      <c r="AA25" s="132" t="n">
        <v>0</v>
      </c>
      <c r="AB25" s="126">
        <f>AA25*T25</f>
        <v/>
      </c>
      <c r="AC25" s="275" t="n">
        <v>0</v>
      </c>
      <c r="AD25" s="126">
        <f>AC25-AB25</f>
        <v/>
      </c>
      <c r="AE25" s="144" t="n"/>
      <c r="AF25" s="120" t="n"/>
      <c r="AG25" s="120" t="n"/>
      <c r="AH25" s="120" t="n"/>
    </row>
    <row r="26" ht="12.75" customFormat="1" customHeight="1" s="273">
      <c r="A26" s="319" t="n">
        <v>44939</v>
      </c>
      <c r="B26" s="120" t="inlineStr">
        <is>
          <t>France</t>
        </is>
      </c>
      <c r="C26" s="120" t="n">
        <v>2022</v>
      </c>
      <c r="D26" s="120" t="inlineStr">
        <is>
          <t>HUILCOL</t>
        </is>
      </c>
      <c r="E26" s="120" t="inlineStr">
        <is>
          <t>NON</t>
        </is>
      </c>
      <c r="F26" s="120" t="inlineStr">
        <is>
          <t xml:space="preserve">99LIPIDOS </t>
        </is>
      </c>
      <c r="G26" s="123" t="inlineStr">
        <is>
          <t>LS687297 - PT0223590</t>
        </is>
      </c>
      <c r="H26" s="124" t="inlineStr">
        <is>
          <t xml:space="preserve">LIPIDOS </t>
        </is>
      </c>
      <c r="I26" s="120" t="inlineStr">
        <is>
          <t xml:space="preserve">Espagne </t>
        </is>
      </c>
      <c r="J26" s="11" t="inlineStr">
        <is>
          <t>NON</t>
        </is>
      </c>
      <c r="K26" s="120" t="n">
        <v>22475</v>
      </c>
      <c r="L26" s="120" t="inlineStr">
        <is>
          <t>9301 BCX</t>
        </is>
      </c>
      <c r="M26" s="132" t="n">
        <v>229624</v>
      </c>
      <c r="N26" s="120" t="inlineStr">
        <is>
          <t>FA</t>
        </is>
      </c>
      <c r="O26" s="126" t="n">
        <v>24.46</v>
      </c>
      <c r="P26" s="11">
        <f>1000*O26/0.92</f>
        <v/>
      </c>
      <c r="Q26" s="120" t="inlineStr">
        <is>
          <t>CV1CV2CV3</t>
        </is>
      </c>
      <c r="R26" s="126" t="n">
        <v>1500</v>
      </c>
      <c r="S26" s="11" t="inlineStr">
        <is>
          <t>DEPART</t>
        </is>
      </c>
      <c r="T26" s="127">
        <f>O26</f>
        <v/>
      </c>
      <c r="U26" s="323">
        <f>T26*R26</f>
        <v/>
      </c>
      <c r="V26" s="129" t="inlineStr">
        <is>
          <t>SANS TVA</t>
        </is>
      </c>
      <c r="W26" s="130" t="inlineStr">
        <is>
          <t xml:space="preserve">VIREMENT 30JOURS 5 et 20 du mois </t>
        </is>
      </c>
      <c r="X26" s="120" t="n">
        <v>20377</v>
      </c>
      <c r="Y26" s="131" t="inlineStr">
        <is>
          <t>QUINTANA</t>
        </is>
      </c>
      <c r="Z26" s="120" t="inlineStr">
        <is>
          <t>VRAC</t>
        </is>
      </c>
      <c r="AA26" s="132" t="n">
        <v>0</v>
      </c>
      <c r="AB26" s="126" t="n">
        <v>0</v>
      </c>
      <c r="AC26" s="275" t="n">
        <v>0</v>
      </c>
      <c r="AD26" s="126">
        <f>AC26-AB26</f>
        <v/>
      </c>
      <c r="AE26" s="144" t="n"/>
      <c r="AF26" s="120" t="n"/>
      <c r="AG26" s="120" t="n"/>
      <c r="AH26" s="120" t="n"/>
    </row>
    <row r="27" ht="12.75" customFormat="1" customHeight="1" s="273">
      <c r="A27" s="180" t="n">
        <v>44939</v>
      </c>
      <c r="B27" s="120" t="inlineStr">
        <is>
          <t>France</t>
        </is>
      </c>
      <c r="C27" s="120" t="n">
        <v>2022</v>
      </c>
      <c r="D27" s="120" t="inlineStr">
        <is>
          <t>HUILCOLAA</t>
        </is>
      </c>
      <c r="E27" s="120" t="inlineStr">
        <is>
          <t>NON</t>
        </is>
      </c>
      <c r="F27" s="120" t="inlineStr">
        <is>
          <t>38MARGARON</t>
        </is>
      </c>
      <c r="G27" s="123" t="inlineStr">
        <is>
          <t>26HERBAROM</t>
        </is>
      </c>
      <c r="H27" s="124" t="inlineStr">
        <is>
          <t>MARGARON</t>
        </is>
      </c>
      <c r="I27" s="120" t="inlineStr">
        <is>
          <t>FRANCE</t>
        </is>
      </c>
      <c r="J27" s="11" t="inlineStr">
        <is>
          <t>NON</t>
        </is>
      </c>
      <c r="K27" s="120" t="n">
        <v>22436</v>
      </c>
      <c r="L27" s="120" t="inlineStr">
        <is>
          <t>CY 156 YK</t>
        </is>
      </c>
      <c r="M27" s="132" t="n">
        <v>209654</v>
      </c>
      <c r="N27" s="120" t="inlineStr">
        <is>
          <t>HUILERIE</t>
        </is>
      </c>
      <c r="O27" s="126" t="n">
        <v>0.945</v>
      </c>
      <c r="P27" s="11">
        <f>1000*O27/0.92</f>
        <v/>
      </c>
      <c r="Q27" s="120" t="inlineStr">
        <is>
          <t>CV1CV2CV3</t>
        </is>
      </c>
      <c r="R27" s="126" t="n">
        <v>1535</v>
      </c>
      <c r="S27" s="11" t="inlineStr">
        <is>
          <t>DEPART</t>
        </is>
      </c>
      <c r="T27" s="127">
        <f>O27</f>
        <v/>
      </c>
      <c r="U27" s="323">
        <f>T27*R27</f>
        <v/>
      </c>
      <c r="V27" s="129" t="inlineStr">
        <is>
          <t>5,5%</t>
        </is>
      </c>
      <c r="W27" s="130" t="inlineStr">
        <is>
          <t xml:space="preserve">VIREMENT 30JOURS 5 et 20 du mois </t>
        </is>
      </c>
      <c r="X27" s="120" t="n">
        <v>20381</v>
      </c>
      <c r="Y27" s="131" t="inlineStr">
        <is>
          <t>CEL</t>
        </is>
      </c>
      <c r="Z27" s="120" t="inlineStr">
        <is>
          <t>VRAC</t>
        </is>
      </c>
      <c r="AA27" s="132" t="n">
        <v>0</v>
      </c>
      <c r="AB27" s="126" t="n">
        <v>0</v>
      </c>
      <c r="AC27" s="275" t="n">
        <v>0</v>
      </c>
      <c r="AD27" s="126">
        <f>AC27-AB27</f>
        <v/>
      </c>
      <c r="AE27" s="144" t="n"/>
      <c r="AF27" s="120" t="n"/>
      <c r="AG27" s="120" t="n"/>
      <c r="AH27" s="120" t="n"/>
    </row>
    <row r="28" ht="12.75" customFormat="1" customHeight="1" s="273">
      <c r="A28" s="319" t="n">
        <v>44942</v>
      </c>
      <c r="B28" s="120" t="inlineStr">
        <is>
          <t>France</t>
        </is>
      </c>
      <c r="C28" s="120" t="n">
        <v>2022</v>
      </c>
      <c r="D28" s="120" t="inlineStr">
        <is>
          <t>HUILCOL</t>
        </is>
      </c>
      <c r="E28" s="120" t="inlineStr">
        <is>
          <t>NON</t>
        </is>
      </c>
      <c r="F28" s="120" t="inlineStr">
        <is>
          <t xml:space="preserve">99LIPIDOS </t>
        </is>
      </c>
      <c r="G28" s="123" t="inlineStr">
        <is>
          <t>LS687297 - PT0223592</t>
        </is>
      </c>
      <c r="H28" s="124" t="inlineStr">
        <is>
          <t xml:space="preserve">LIPIDOS </t>
        </is>
      </c>
      <c r="I28" s="120" t="inlineStr">
        <is>
          <t xml:space="preserve">Espagne </t>
        </is>
      </c>
      <c r="J28" s="11" t="inlineStr">
        <is>
          <t>NON</t>
        </is>
      </c>
      <c r="K28" s="120" t="n">
        <v>22486</v>
      </c>
      <c r="L28" s="120" t="inlineStr">
        <is>
          <t>B 28140 R</t>
        </is>
      </c>
      <c r="M28" s="132" t="n">
        <v>229624</v>
      </c>
      <c r="N28" s="120" t="inlineStr">
        <is>
          <t>FA</t>
        </is>
      </c>
      <c r="O28" s="126" t="n">
        <v>24.16</v>
      </c>
      <c r="P28" s="11">
        <f>1000*O28/0.92</f>
        <v/>
      </c>
      <c r="Q28" s="120" t="inlineStr">
        <is>
          <t>CV1CV2CV3</t>
        </is>
      </c>
      <c r="R28" s="126" t="n">
        <v>1500</v>
      </c>
      <c r="S28" s="11" t="inlineStr">
        <is>
          <t>DEPART</t>
        </is>
      </c>
      <c r="T28" s="127">
        <f>O28</f>
        <v/>
      </c>
      <c r="U28" s="323">
        <f>T28*R28</f>
        <v/>
      </c>
      <c r="V28" s="129" t="inlineStr">
        <is>
          <t>SANS TVA</t>
        </is>
      </c>
      <c r="W28" s="130" t="inlineStr">
        <is>
          <t xml:space="preserve">VIREMENT 30JOURS 5 et 20 du mois </t>
        </is>
      </c>
      <c r="X28" s="120" t="n">
        <v>20384</v>
      </c>
      <c r="Y28" s="131" t="inlineStr">
        <is>
          <t>QUINTANA</t>
        </is>
      </c>
      <c r="Z28" s="120" t="inlineStr">
        <is>
          <t>VRAC</t>
        </is>
      </c>
      <c r="AA28" s="132" t="n">
        <v>0</v>
      </c>
      <c r="AB28" s="126" t="n">
        <v>0</v>
      </c>
      <c r="AC28" s="275" t="n">
        <v>0</v>
      </c>
      <c r="AD28" s="126">
        <f>AC28-AB28</f>
        <v/>
      </c>
      <c r="AE28" s="144" t="n"/>
      <c r="AF28" s="120" t="n"/>
      <c r="AG28" s="120" t="n"/>
      <c r="AH28" s="120" t="n"/>
    </row>
    <row r="29" ht="12.75" customFormat="1" customHeight="1" s="273">
      <c r="A29" s="319" t="n">
        <v>44943</v>
      </c>
      <c r="B29" s="120" t="inlineStr">
        <is>
          <t>France</t>
        </is>
      </c>
      <c r="C29" s="120" t="n">
        <v>2022</v>
      </c>
      <c r="D29" s="120" t="inlineStr">
        <is>
          <t>HUILCOL</t>
        </is>
      </c>
      <c r="E29" s="120" t="inlineStr">
        <is>
          <t>NON</t>
        </is>
      </c>
      <c r="F29" s="120" t="inlineStr">
        <is>
          <t xml:space="preserve">99LIPIDOS </t>
        </is>
      </c>
      <c r="G29" s="123" t="inlineStr">
        <is>
          <t>LS699279-PT0223593</t>
        </is>
      </c>
      <c r="H29" s="124" t="inlineStr">
        <is>
          <t xml:space="preserve">LIPIDOS </t>
        </is>
      </c>
      <c r="I29" s="120" t="inlineStr">
        <is>
          <t xml:space="preserve">Espagne </t>
        </is>
      </c>
      <c r="J29" s="11" t="inlineStr">
        <is>
          <t>NON</t>
        </is>
      </c>
      <c r="K29" s="120" t="n">
        <v>22497</v>
      </c>
      <c r="L29" s="120" t="inlineStr">
        <is>
          <t>R 777 D88K</t>
        </is>
      </c>
      <c r="M29" s="132" t="n">
        <v>232177</v>
      </c>
      <c r="N29" s="120" t="inlineStr">
        <is>
          <t>FA</t>
        </is>
      </c>
      <c r="O29" s="126" t="n">
        <v>24.58</v>
      </c>
      <c r="P29" s="11">
        <f>1000*O29/0.92</f>
        <v/>
      </c>
      <c r="Q29" s="120" t="inlineStr">
        <is>
          <t>CV1CV2CV3</t>
        </is>
      </c>
      <c r="R29" s="126" t="n">
        <v>1390</v>
      </c>
      <c r="S29" s="11" t="inlineStr">
        <is>
          <t>DEPART</t>
        </is>
      </c>
      <c r="T29" s="127">
        <f>O29</f>
        <v/>
      </c>
      <c r="U29" s="323">
        <f>T29*R29</f>
        <v/>
      </c>
      <c r="V29" s="129" t="inlineStr">
        <is>
          <t>SANS TVA</t>
        </is>
      </c>
      <c r="W29" s="130" t="inlineStr">
        <is>
          <t xml:space="preserve">VIREMENT 30JOURS 5 et 20 du mois </t>
        </is>
      </c>
      <c r="X29" s="120" t="n">
        <v>20388</v>
      </c>
      <c r="Y29" s="131" t="inlineStr">
        <is>
          <t>QUINTANA</t>
        </is>
      </c>
      <c r="Z29" s="120" t="inlineStr">
        <is>
          <t>VRAC</t>
        </is>
      </c>
      <c r="AA29" s="132" t="n">
        <v>0</v>
      </c>
      <c r="AB29" s="126" t="n">
        <v>0</v>
      </c>
      <c r="AC29" s="275" t="n">
        <v>0</v>
      </c>
      <c r="AD29" s="126">
        <f>AC29-AB29</f>
        <v/>
      </c>
      <c r="AE29" s="144" t="n"/>
      <c r="AF29" s="120" t="n"/>
      <c r="AG29" s="120" t="n"/>
      <c r="AH29" s="120" t="n"/>
    </row>
    <row r="30" ht="12.75" customFormat="1" customHeight="1" s="273">
      <c r="A30" s="319" t="n">
        <v>44943</v>
      </c>
      <c r="B30" s="120" t="inlineStr">
        <is>
          <t>France</t>
        </is>
      </c>
      <c r="C30" s="120" t="n">
        <v>2022</v>
      </c>
      <c r="D30" s="120" t="inlineStr">
        <is>
          <t>HUILCOL</t>
        </is>
      </c>
      <c r="E30" s="120" t="inlineStr">
        <is>
          <t>NON</t>
        </is>
      </c>
      <c r="F30" s="120" t="inlineStr">
        <is>
          <t>99SBB</t>
        </is>
      </c>
      <c r="G30" s="123" t="inlineStr">
        <is>
          <t>SBB 001/2023HC</t>
        </is>
      </c>
      <c r="H30" s="124" t="inlineStr">
        <is>
          <t>ZANETTE - Italie</t>
        </is>
      </c>
      <c r="I30" s="120" t="inlineStr">
        <is>
          <t>Italie DAE</t>
        </is>
      </c>
      <c r="J30" s="11" t="inlineStr">
        <is>
          <t>23FRG0485000855016433</t>
        </is>
      </c>
      <c r="K30" s="120" t="n">
        <v>22499</v>
      </c>
      <c r="L30" s="120" t="inlineStr">
        <is>
          <t>XA 418 JE</t>
        </is>
      </c>
      <c r="M30" s="132" t="n">
        <v>231535</v>
      </c>
      <c r="N30" s="120" t="inlineStr">
        <is>
          <t>FA/PROMEK</t>
        </is>
      </c>
      <c r="O30" s="126" t="n">
        <v>24.72</v>
      </c>
      <c r="P30" s="11">
        <f>1000*O30/0.92</f>
        <v/>
      </c>
      <c r="Q30" s="120" t="inlineStr">
        <is>
          <t>CV1CV2CV3</t>
        </is>
      </c>
      <c r="R30" s="126" t="n">
        <v>1510</v>
      </c>
      <c r="S30" s="11" t="inlineStr">
        <is>
          <t>DEPART</t>
        </is>
      </c>
      <c r="T30" s="127">
        <f>O30</f>
        <v/>
      </c>
      <c r="U30" s="323">
        <f>T30*R30</f>
        <v/>
      </c>
      <c r="V30" s="129" t="inlineStr">
        <is>
          <t>SANS TVA</t>
        </is>
      </c>
      <c r="W30" s="130" t="inlineStr">
        <is>
          <t>VIREMENT 15 JOURS</t>
        </is>
      </c>
      <c r="X30" s="120" t="n">
        <v>20389</v>
      </c>
      <c r="Y30" s="131" t="inlineStr">
        <is>
          <t>CODIFAVA</t>
        </is>
      </c>
      <c r="Z30" s="120" t="inlineStr">
        <is>
          <t>VRAC</t>
        </is>
      </c>
      <c r="AA30" s="132" t="n">
        <v>0</v>
      </c>
      <c r="AB30" s="126" t="n">
        <v>0</v>
      </c>
      <c r="AC30" s="275" t="n">
        <v>0</v>
      </c>
      <c r="AD30" s="126" t="n">
        <v>0</v>
      </c>
      <c r="AE30" s="144" t="n"/>
      <c r="AF30" s="120" t="n"/>
      <c r="AG30" s="120" t="n"/>
      <c r="AH30" s="120" t="n"/>
    </row>
    <row r="31" ht="12.75" customFormat="1" customHeight="1" s="273">
      <c r="A31" s="319" t="n">
        <v>44944</v>
      </c>
      <c r="B31" s="120" t="inlineStr">
        <is>
          <t>France</t>
        </is>
      </c>
      <c r="C31" s="120" t="n">
        <v>2022</v>
      </c>
      <c r="D31" s="120" t="inlineStr">
        <is>
          <t>HUILCOL</t>
        </is>
      </c>
      <c r="E31" s="120" t="inlineStr">
        <is>
          <t>NON</t>
        </is>
      </c>
      <c r="F31" s="120" t="inlineStr">
        <is>
          <t xml:space="preserve">99LIPIDOS </t>
        </is>
      </c>
      <c r="G31" s="123" t="inlineStr">
        <is>
          <t xml:space="preserve"> LS699279-PT0223594</t>
        </is>
      </c>
      <c r="H31" s="124" t="inlineStr">
        <is>
          <t xml:space="preserve">LIPIDOS </t>
        </is>
      </c>
      <c r="I31" s="120" t="inlineStr">
        <is>
          <t xml:space="preserve">Espagne </t>
        </is>
      </c>
      <c r="J31" s="11" t="inlineStr">
        <is>
          <t>NON</t>
        </is>
      </c>
      <c r="K31" s="120" t="n">
        <v>22507</v>
      </c>
      <c r="L31" s="120" t="inlineStr">
        <is>
          <t>R 8474 BCG</t>
        </is>
      </c>
      <c r="M31" s="132" t="n">
        <v>232177</v>
      </c>
      <c r="N31" s="120" t="inlineStr">
        <is>
          <t>FA</t>
        </is>
      </c>
      <c r="O31" s="126" t="n">
        <v>25.06</v>
      </c>
      <c r="P31" s="11">
        <f>1000*O31/0.92</f>
        <v/>
      </c>
      <c r="Q31" s="120" t="inlineStr">
        <is>
          <t>CV1CV2CV3</t>
        </is>
      </c>
      <c r="R31" s="126" t="n">
        <v>1390</v>
      </c>
      <c r="S31" s="11" t="inlineStr">
        <is>
          <t>DEPART</t>
        </is>
      </c>
      <c r="T31" s="127">
        <f>O31</f>
        <v/>
      </c>
      <c r="U31" s="323">
        <f>T31*R31</f>
        <v/>
      </c>
      <c r="V31" s="129" t="inlineStr">
        <is>
          <t>SANS TVA</t>
        </is>
      </c>
      <c r="W31" s="130" t="inlineStr">
        <is>
          <t xml:space="preserve">VIREMENT 30JOURS 5 et 20 du mois </t>
        </is>
      </c>
      <c r="X31" s="120" t="n">
        <v>20392</v>
      </c>
      <c r="Y31" s="131" t="inlineStr">
        <is>
          <t>QUINTANA</t>
        </is>
      </c>
      <c r="Z31" s="120" t="inlineStr">
        <is>
          <t>VRAC</t>
        </is>
      </c>
      <c r="AA31" s="132" t="n">
        <v>0</v>
      </c>
      <c r="AB31" s="126" t="n">
        <v>0</v>
      </c>
      <c r="AC31" s="275" t="n">
        <v>0</v>
      </c>
      <c r="AD31" s="126">
        <f>AC31-AB31</f>
        <v/>
      </c>
      <c r="AE31" s="144" t="n"/>
      <c r="AF31" s="120" t="n"/>
      <c r="AG31" s="120" t="n"/>
      <c r="AH31" s="120" t="n"/>
    </row>
    <row r="32" ht="12.75" customFormat="1" customHeight="1" s="273">
      <c r="A32" s="319" t="n">
        <v>44944</v>
      </c>
      <c r="B32" s="120" t="inlineStr">
        <is>
          <t>France</t>
        </is>
      </c>
      <c r="C32" s="120" t="n">
        <v>2022</v>
      </c>
      <c r="D32" s="120" t="inlineStr">
        <is>
          <t>HUILCOL</t>
        </is>
      </c>
      <c r="E32" s="120" t="inlineStr">
        <is>
          <t>NON</t>
        </is>
      </c>
      <c r="F32" s="120" t="inlineStr">
        <is>
          <t xml:space="preserve">99LIPIDOS </t>
        </is>
      </c>
      <c r="G32" s="123" t="inlineStr">
        <is>
          <t xml:space="preserve"> LS699279-PT0223595</t>
        </is>
      </c>
      <c r="H32" s="124" t="inlineStr">
        <is>
          <t xml:space="preserve">LIPIDOS </t>
        </is>
      </c>
      <c r="I32" s="120" t="inlineStr">
        <is>
          <t xml:space="preserve">Espagne </t>
        </is>
      </c>
      <c r="J32" s="11" t="inlineStr">
        <is>
          <t>NON</t>
        </is>
      </c>
      <c r="K32" s="120" t="n">
        <v>22514</v>
      </c>
      <c r="L32" s="120" t="inlineStr">
        <is>
          <t>R 7775 BBJ</t>
        </is>
      </c>
      <c r="M32" s="132" t="n">
        <v>232177</v>
      </c>
      <c r="N32" s="120" t="inlineStr">
        <is>
          <t>FA</t>
        </is>
      </c>
      <c r="O32" s="126" t="n">
        <v>23.9</v>
      </c>
      <c r="P32" s="11">
        <f>1000*O32/0.92</f>
        <v/>
      </c>
      <c r="Q32" s="120" t="inlineStr">
        <is>
          <t>CV1CV2CV3</t>
        </is>
      </c>
      <c r="R32" s="126" t="n">
        <v>1390</v>
      </c>
      <c r="S32" s="11" t="inlineStr">
        <is>
          <t>DEPART</t>
        </is>
      </c>
      <c r="T32" s="127">
        <f>O32</f>
        <v/>
      </c>
      <c r="U32" s="323">
        <f>T32*R32</f>
        <v/>
      </c>
      <c r="V32" s="129" t="inlineStr">
        <is>
          <t>SANS TVA</t>
        </is>
      </c>
      <c r="W32" s="130" t="inlineStr">
        <is>
          <t xml:space="preserve">VIREMENT 30JOURS 5 et 20 du mois </t>
        </is>
      </c>
      <c r="X32" s="120" t="n">
        <v>20395</v>
      </c>
      <c r="Y32" s="131" t="inlineStr">
        <is>
          <t>QUINTANA</t>
        </is>
      </c>
      <c r="Z32" s="120" t="inlineStr">
        <is>
          <t>VRAC</t>
        </is>
      </c>
      <c r="AA32" s="132" t="n">
        <v>0</v>
      </c>
      <c r="AB32" s="126" t="n">
        <v>0</v>
      </c>
      <c r="AC32" s="275" t="n">
        <v>0</v>
      </c>
      <c r="AD32" s="126">
        <f>AC32-AB32</f>
        <v/>
      </c>
      <c r="AE32" s="144" t="n"/>
      <c r="AF32" s="120" t="n"/>
      <c r="AG32" s="120" t="n"/>
      <c r="AH32" s="120" t="n"/>
    </row>
    <row r="33" ht="12.75" customFormat="1" customHeight="1" s="273">
      <c r="A33" s="180" t="n">
        <v>44945</v>
      </c>
      <c r="B33" s="120" t="inlineStr">
        <is>
          <t>France</t>
        </is>
      </c>
      <c r="C33" s="120" t="n">
        <v>2022</v>
      </c>
      <c r="D33" s="120" t="inlineStr">
        <is>
          <t>HUILCOL/HUILCOLAA</t>
        </is>
      </c>
      <c r="E33" s="120" t="inlineStr">
        <is>
          <t>NON</t>
        </is>
      </c>
      <c r="F33" s="120" t="inlineStr">
        <is>
          <t>99CARBUROS</t>
        </is>
      </c>
      <c r="G33" s="123" t="inlineStr">
        <is>
          <t xml:space="preserve"> -</t>
        </is>
      </c>
      <c r="H33" s="124" t="inlineStr">
        <is>
          <t>BIOPORTDIESEL SA Portugal</t>
        </is>
      </c>
      <c r="I33" s="120" t="inlineStr">
        <is>
          <t>Portugal</t>
        </is>
      </c>
      <c r="J33" s="11" t="inlineStr">
        <is>
          <t>NON</t>
        </is>
      </c>
      <c r="K33" s="120" t="n">
        <v>22519</v>
      </c>
      <c r="L33" s="120" t="inlineStr">
        <is>
          <t>AH 19126</t>
        </is>
      </c>
      <c r="M33" s="132" t="n">
        <v>237674</v>
      </c>
      <c r="N33" s="120" t="inlineStr">
        <is>
          <t>HUILERIE</t>
        </is>
      </c>
      <c r="O33" s="126" t="n">
        <v>26.18</v>
      </c>
      <c r="P33" s="11">
        <f>1000*O33/0.92</f>
        <v/>
      </c>
      <c r="Q33" s="120" t="inlineStr">
        <is>
          <t>CV1CV2CV3</t>
        </is>
      </c>
      <c r="R33" s="126" t="n">
        <v>1180</v>
      </c>
      <c r="S33" s="11" t="inlineStr">
        <is>
          <t>DEPART</t>
        </is>
      </c>
      <c r="T33" s="127">
        <f>O33</f>
        <v/>
      </c>
      <c r="U33" s="323">
        <f>T33*R33</f>
        <v/>
      </c>
      <c r="V33" s="129" t="inlineStr">
        <is>
          <t>SANS TVA</t>
        </is>
      </c>
      <c r="W33" s="130" t="inlineStr">
        <is>
          <t>VIREMENT AVANT CHARGEMENT</t>
        </is>
      </c>
      <c r="X33" s="120" t="n">
        <v>20397</v>
      </c>
      <c r="Y33" s="131" t="inlineStr">
        <is>
          <t>KORTIMED</t>
        </is>
      </c>
      <c r="Z33" s="120" t="inlineStr">
        <is>
          <t>VRAC</t>
        </is>
      </c>
      <c r="AA33" s="132" t="n">
        <v>0</v>
      </c>
      <c r="AB33" s="126">
        <f>AA33*T33</f>
        <v/>
      </c>
      <c r="AC33" s="275" t="n">
        <v>0</v>
      </c>
      <c r="AD33" s="126">
        <f>AC33-AB33</f>
        <v/>
      </c>
      <c r="AE33" s="144" t="n"/>
      <c r="AF33" s="120" t="n"/>
      <c r="AG33" s="120" t="n"/>
      <c r="AH33" s="120" t="n"/>
    </row>
    <row r="34" ht="12.75" customFormat="1" customHeight="1" s="273">
      <c r="A34" s="180" t="n">
        <v>44945</v>
      </c>
      <c r="B34" s="120" t="inlineStr">
        <is>
          <t>France</t>
        </is>
      </c>
      <c r="C34" s="120" t="n">
        <v>2022</v>
      </c>
      <c r="D34" s="120" t="inlineStr">
        <is>
          <t>HUILCOL/HUILCOLAA</t>
        </is>
      </c>
      <c r="E34" s="120" t="inlineStr">
        <is>
          <t>NON</t>
        </is>
      </c>
      <c r="F34" s="120" t="inlineStr">
        <is>
          <t>99CARBUROS</t>
        </is>
      </c>
      <c r="G34" s="123" t="inlineStr">
        <is>
          <t xml:space="preserve"> -</t>
        </is>
      </c>
      <c r="H34" s="124" t="inlineStr">
        <is>
          <t>BIOPORTDIESEL SA Portugal</t>
        </is>
      </c>
      <c r="I34" s="120" t="inlineStr">
        <is>
          <t>Portugal</t>
        </is>
      </c>
      <c r="J34" s="11" t="inlineStr">
        <is>
          <t>NON</t>
        </is>
      </c>
      <c r="K34" s="120" t="n">
        <v>22522</v>
      </c>
      <c r="L34" s="120" t="inlineStr">
        <is>
          <t>AF 50861</t>
        </is>
      </c>
      <c r="M34" s="132" t="n">
        <v>237674</v>
      </c>
      <c r="N34" s="120" t="inlineStr">
        <is>
          <t>HUILERIE</t>
        </is>
      </c>
      <c r="O34" s="126" t="n">
        <v>25.12</v>
      </c>
      <c r="P34" s="11">
        <f>1000*O34/0.92</f>
        <v/>
      </c>
      <c r="Q34" s="120" t="inlineStr">
        <is>
          <t>CV1CV2CV3</t>
        </is>
      </c>
      <c r="R34" s="126" t="n">
        <v>1180</v>
      </c>
      <c r="S34" s="11" t="inlineStr">
        <is>
          <t>DEPART</t>
        </is>
      </c>
      <c r="T34" s="127">
        <f>O34</f>
        <v/>
      </c>
      <c r="U34" s="323">
        <f>T34*R34</f>
        <v/>
      </c>
      <c r="V34" s="129" t="inlineStr">
        <is>
          <t>SANS TVA</t>
        </is>
      </c>
      <c r="W34" s="130" t="inlineStr">
        <is>
          <t>VIREMENT AVANT CHARGEMENT</t>
        </is>
      </c>
      <c r="X34" s="120" t="n">
        <v>20397</v>
      </c>
      <c r="Y34" s="131" t="inlineStr">
        <is>
          <t>KORTIMED</t>
        </is>
      </c>
      <c r="Z34" s="120" t="inlineStr">
        <is>
          <t>VRAC</t>
        </is>
      </c>
      <c r="AA34" s="132" t="n">
        <v>0</v>
      </c>
      <c r="AB34" s="126">
        <f>AA34*T34</f>
        <v/>
      </c>
      <c r="AC34" s="275" t="n">
        <v>0</v>
      </c>
      <c r="AD34" s="126">
        <f>AC34-AB34</f>
        <v/>
      </c>
      <c r="AE34" s="144" t="n"/>
      <c r="AF34" s="120" t="n"/>
      <c r="AG34" s="120" t="n"/>
      <c r="AH34" s="120" t="n"/>
    </row>
    <row r="35" ht="12.75" customFormat="1" customHeight="1" s="273">
      <c r="A35" s="319" t="n">
        <v>44945</v>
      </c>
      <c r="B35" s="120" t="inlineStr">
        <is>
          <t>France</t>
        </is>
      </c>
      <c r="C35" s="120" t="n">
        <v>2022</v>
      </c>
      <c r="D35" s="120" t="inlineStr">
        <is>
          <t>HUILCOL</t>
        </is>
      </c>
      <c r="E35" s="120" t="inlineStr">
        <is>
          <t>NON</t>
        </is>
      </c>
      <c r="F35" s="120" t="inlineStr">
        <is>
          <t>99SBB</t>
        </is>
      </c>
      <c r="G35" s="123" t="inlineStr">
        <is>
          <t>SBB002/2023HC</t>
        </is>
      </c>
      <c r="H35" s="124" t="inlineStr">
        <is>
          <t>ZANETTE - Italie</t>
        </is>
      </c>
      <c r="I35" s="120" t="inlineStr">
        <is>
          <t>Italie DAE</t>
        </is>
      </c>
      <c r="J35" s="11" t="inlineStr">
        <is>
          <t>23FRG0485000855790413</t>
        </is>
      </c>
      <c r="K35" s="120" t="n">
        <v>22524</v>
      </c>
      <c r="L35" s="120" t="inlineStr">
        <is>
          <t>XA195 SB</t>
        </is>
      </c>
      <c r="M35" s="132" t="n">
        <v>237189</v>
      </c>
      <c r="N35" s="120" t="inlineStr">
        <is>
          <t>FA/PROMEK</t>
        </is>
      </c>
      <c r="O35" s="126" t="n">
        <v>24.86</v>
      </c>
      <c r="P35" s="11">
        <f>1000*O35/0.92</f>
        <v/>
      </c>
      <c r="Q35" s="120" t="inlineStr">
        <is>
          <t>CV1CV2CV3</t>
        </is>
      </c>
      <c r="R35" s="126" t="n">
        <v>1190</v>
      </c>
      <c r="S35" s="11" t="inlineStr">
        <is>
          <t>DEPART</t>
        </is>
      </c>
      <c r="T35" s="127">
        <f>O35</f>
        <v/>
      </c>
      <c r="U35" s="323">
        <f>T35*R35</f>
        <v/>
      </c>
      <c r="V35" s="129" t="inlineStr">
        <is>
          <t>SANS TVA</t>
        </is>
      </c>
      <c r="W35" s="130" t="inlineStr">
        <is>
          <t>VIREMENT 15 JOURS</t>
        </is>
      </c>
      <c r="X35" s="120" t="n">
        <v>20398</v>
      </c>
      <c r="Y35" s="131" t="inlineStr">
        <is>
          <t>CODIFAVA</t>
        </is>
      </c>
      <c r="Z35" s="120" t="inlineStr">
        <is>
          <t>VRAC</t>
        </is>
      </c>
      <c r="AA35" s="132" t="n">
        <v>0</v>
      </c>
      <c r="AB35" s="126" t="n">
        <v>0</v>
      </c>
      <c r="AC35" s="275" t="n">
        <v>0</v>
      </c>
      <c r="AD35" s="126" t="n">
        <v>0</v>
      </c>
      <c r="AE35" s="144" t="n"/>
      <c r="AF35" s="120" t="n"/>
      <c r="AG35" s="120" t="n"/>
      <c r="AH35" s="120" t="n"/>
    </row>
    <row r="36" ht="12.75" customFormat="1" customHeight="1" s="273">
      <c r="A36" s="319" t="n">
        <v>44945</v>
      </c>
      <c r="B36" s="120" t="inlineStr">
        <is>
          <t>France</t>
        </is>
      </c>
      <c r="C36" s="120" t="n">
        <v>2022</v>
      </c>
      <c r="D36" s="120" t="inlineStr">
        <is>
          <t>HUILCOLAA</t>
        </is>
      </c>
      <c r="E36" s="120" t="inlineStr">
        <is>
          <t>NON</t>
        </is>
      </c>
      <c r="F36" s="120" t="inlineStr">
        <is>
          <t xml:space="preserve">89NUTRI </t>
        </is>
      </c>
      <c r="G36" s="123" t="inlineStr">
        <is>
          <t>FO048863</t>
        </is>
      </c>
      <c r="H36" s="124" t="inlineStr">
        <is>
          <t>NUTRIBOURGOGNE</t>
        </is>
      </c>
      <c r="I36" s="120" t="inlineStr">
        <is>
          <t>FRANCE</t>
        </is>
      </c>
      <c r="J36" s="11" t="inlineStr">
        <is>
          <t>NON</t>
        </is>
      </c>
      <c r="K36" s="120" t="n">
        <v>22529</v>
      </c>
      <c r="L36" s="120" t="inlineStr">
        <is>
          <t>DA 734 EM</t>
        </is>
      </c>
      <c r="M36" s="132" t="n">
        <v>234058</v>
      </c>
      <c r="N36" s="120" t="inlineStr">
        <is>
          <t>FA</t>
        </is>
      </c>
      <c r="O36" s="126" t="n">
        <v>25.24</v>
      </c>
      <c r="P36" s="11">
        <f>1000*O36/0.92</f>
        <v/>
      </c>
      <c r="Q36" s="120" t="inlineStr">
        <is>
          <t>CV1CV2CV3</t>
        </is>
      </c>
      <c r="R36" s="126" t="n">
        <v>1492.5</v>
      </c>
      <c r="S36" s="11" t="inlineStr">
        <is>
          <t xml:space="preserve">FRANCO </t>
        </is>
      </c>
      <c r="T36" s="127">
        <f>O36</f>
        <v/>
      </c>
      <c r="U36" s="323">
        <f>T36*R36</f>
        <v/>
      </c>
      <c r="V36" s="129" t="inlineStr">
        <is>
          <t>5,5%</t>
        </is>
      </c>
      <c r="W36" s="130" t="inlineStr">
        <is>
          <t>LCR 15J NET</t>
        </is>
      </c>
      <c r="X36" s="120" t="n">
        <v>20402</v>
      </c>
      <c r="Y36" s="131" t="inlineStr">
        <is>
          <t>EUROLIA</t>
        </is>
      </c>
      <c r="Z36" s="120" t="inlineStr">
        <is>
          <t>VRAC</t>
        </is>
      </c>
      <c r="AA36" s="132" t="n">
        <v>30</v>
      </c>
      <c r="AB36" s="126">
        <f>AA36*T36</f>
        <v/>
      </c>
      <c r="AC36" s="275">
        <f>706.72+50.39</f>
        <v/>
      </c>
      <c r="AD36" s="203">
        <f>AC36-AB36</f>
        <v/>
      </c>
      <c r="AE36" s="204" t="inlineStr">
        <is>
          <t>72897 - 31/01/2023</t>
        </is>
      </c>
      <c r="AF36" s="120" t="n"/>
      <c r="AG36" s="120" t="n"/>
      <c r="AH36" s="120" t="n"/>
    </row>
    <row r="37" ht="12.75" customFormat="1" customHeight="1" s="273">
      <c r="A37" s="180" t="n">
        <v>44946</v>
      </c>
      <c r="B37" s="120" t="inlineStr">
        <is>
          <t>France</t>
        </is>
      </c>
      <c r="C37" s="120" t="n">
        <v>2022</v>
      </c>
      <c r="D37" s="120" t="inlineStr">
        <is>
          <t>HUILCOLAA</t>
        </is>
      </c>
      <c r="E37" s="120" t="inlineStr">
        <is>
          <t>NON</t>
        </is>
      </c>
      <c r="F37" s="120" t="inlineStr">
        <is>
          <t>99CARBUROS</t>
        </is>
      </c>
      <c r="G37" s="123" t="n"/>
      <c r="H37" s="124" t="inlineStr">
        <is>
          <t>BIOPORTDIESEL SA Portugal</t>
        </is>
      </c>
      <c r="I37" s="120" t="inlineStr">
        <is>
          <t>Portugal</t>
        </is>
      </c>
      <c r="J37" s="11" t="inlineStr">
        <is>
          <t>NON</t>
        </is>
      </c>
      <c r="K37" s="120" t="n">
        <v>22531</v>
      </c>
      <c r="L37" s="120" t="inlineStr">
        <is>
          <t>XA 027 EN</t>
        </is>
      </c>
      <c r="M37" s="132" t="n">
        <v>237674</v>
      </c>
      <c r="N37" s="120" t="inlineStr">
        <is>
          <t>HUILERIE</t>
        </is>
      </c>
      <c r="O37" s="126" t="n">
        <v>25.12</v>
      </c>
      <c r="P37" s="11">
        <f>1000*O37/0.92</f>
        <v/>
      </c>
      <c r="Q37" s="120" t="inlineStr">
        <is>
          <t>CV1CV2CV3</t>
        </is>
      </c>
      <c r="R37" s="126" t="n">
        <v>1180</v>
      </c>
      <c r="S37" s="11" t="inlineStr">
        <is>
          <t>DEPART</t>
        </is>
      </c>
      <c r="T37" s="127">
        <f>O37</f>
        <v/>
      </c>
      <c r="U37" s="323">
        <f>T37*R37</f>
        <v/>
      </c>
      <c r="V37" s="129" t="inlineStr">
        <is>
          <t>SANS TVA</t>
        </is>
      </c>
      <c r="W37" s="130" t="inlineStr">
        <is>
          <t>VIREMENT AVANT CHARGEMENT</t>
        </is>
      </c>
      <c r="X37" s="120" t="n">
        <v>20406</v>
      </c>
      <c r="Y37" s="131" t="inlineStr">
        <is>
          <t>KORTIMED</t>
        </is>
      </c>
      <c r="Z37" s="120" t="inlineStr">
        <is>
          <t>VRAC</t>
        </is>
      </c>
      <c r="AA37" s="132" t="n">
        <v>0</v>
      </c>
      <c r="AB37" s="126">
        <f>AA37*T37</f>
        <v/>
      </c>
      <c r="AC37" s="275" t="n">
        <v>0</v>
      </c>
      <c r="AD37" s="126">
        <f>AC37-AB37</f>
        <v/>
      </c>
      <c r="AE37" s="144" t="n"/>
      <c r="AF37" s="120" t="n"/>
      <c r="AG37" s="120" t="n"/>
      <c r="AH37" s="120" t="n"/>
    </row>
    <row r="38" ht="12.75" customFormat="1" customHeight="1" s="273">
      <c r="A38" s="180" t="n">
        <v>44946</v>
      </c>
      <c r="B38" s="120" t="inlineStr">
        <is>
          <t>France</t>
        </is>
      </c>
      <c r="C38" s="120" t="n">
        <v>2022</v>
      </c>
      <c r="D38" s="120" t="inlineStr">
        <is>
          <t>HUILCOLAA</t>
        </is>
      </c>
      <c r="E38" s="120" t="inlineStr">
        <is>
          <t>NON</t>
        </is>
      </c>
      <c r="F38" s="120" t="inlineStr">
        <is>
          <t>99CARBUROS</t>
        </is>
      </c>
      <c r="G38" s="123" t="n"/>
      <c r="H38" s="124" t="inlineStr">
        <is>
          <t>BIOPORTDIESEL SA Portugal</t>
        </is>
      </c>
      <c r="I38" s="120" t="inlineStr">
        <is>
          <t>Portugal</t>
        </is>
      </c>
      <c r="J38" s="11" t="inlineStr">
        <is>
          <t>NON</t>
        </is>
      </c>
      <c r="K38" s="120" t="n">
        <v>22533</v>
      </c>
      <c r="L38" s="120" t="inlineStr">
        <is>
          <t>AE40478</t>
        </is>
      </c>
      <c r="M38" s="132" t="n">
        <v>237674</v>
      </c>
      <c r="N38" s="120" t="inlineStr">
        <is>
          <t>HUILERIE</t>
        </is>
      </c>
      <c r="O38" s="126" t="n">
        <v>25.12</v>
      </c>
      <c r="P38" s="11">
        <f>1000*O38/0.92</f>
        <v/>
      </c>
      <c r="Q38" s="120" t="inlineStr">
        <is>
          <t>CV1CV2CV3</t>
        </is>
      </c>
      <c r="R38" s="126" t="n">
        <v>1180</v>
      </c>
      <c r="S38" s="11" t="inlineStr">
        <is>
          <t>DEPART</t>
        </is>
      </c>
      <c r="T38" s="127">
        <f>O38</f>
        <v/>
      </c>
      <c r="U38" s="323">
        <f>T38*R38</f>
        <v/>
      </c>
      <c r="V38" s="129" t="inlineStr">
        <is>
          <t>SANS TVA</t>
        </is>
      </c>
      <c r="W38" s="130" t="inlineStr">
        <is>
          <t>VIREMENT AVANT CHARGEMENT</t>
        </is>
      </c>
      <c r="X38" s="120" t="n">
        <v>20406</v>
      </c>
      <c r="Y38" s="131" t="inlineStr">
        <is>
          <t>KORTIMED</t>
        </is>
      </c>
      <c r="Z38" s="120" t="inlineStr">
        <is>
          <t>VRAC</t>
        </is>
      </c>
      <c r="AA38" s="132" t="n">
        <v>0</v>
      </c>
      <c r="AB38" s="126">
        <f>AA38*T38</f>
        <v/>
      </c>
      <c r="AC38" s="275" t="n">
        <v>0</v>
      </c>
      <c r="AD38" s="126">
        <f>AC38-AB38</f>
        <v/>
      </c>
      <c r="AE38" s="144" t="n"/>
      <c r="AF38" s="120" t="n"/>
      <c r="AG38" s="120" t="n"/>
      <c r="AH38" s="120" t="n"/>
    </row>
    <row r="39" ht="12.75" customFormat="1" customHeight="1" s="273">
      <c r="A39" s="319" t="n">
        <v>44946</v>
      </c>
      <c r="B39" s="120" t="inlineStr">
        <is>
          <t>France</t>
        </is>
      </c>
      <c r="C39" s="120" t="n">
        <v>2022</v>
      </c>
      <c r="D39" s="120" t="inlineStr">
        <is>
          <t>HUILCOL</t>
        </is>
      </c>
      <c r="E39" s="120" t="inlineStr">
        <is>
          <t>NON</t>
        </is>
      </c>
      <c r="F39" s="120" t="inlineStr">
        <is>
          <t xml:space="preserve">99LIPIDOS </t>
        </is>
      </c>
      <c r="G39" s="123" t="inlineStr">
        <is>
          <t>LS699279-PT0223903</t>
        </is>
      </c>
      <c r="H39" s="124" t="inlineStr">
        <is>
          <t xml:space="preserve">LIPIDOS </t>
        </is>
      </c>
      <c r="I39" s="120" t="inlineStr">
        <is>
          <t xml:space="preserve">Espagne </t>
        </is>
      </c>
      <c r="J39" s="11" t="inlineStr">
        <is>
          <t>NON</t>
        </is>
      </c>
      <c r="K39" s="120" t="n">
        <v>22539</v>
      </c>
      <c r="L39" s="120" t="inlineStr">
        <is>
          <t>R 2294BCT</t>
        </is>
      </c>
      <c r="M39" s="132" t="n">
        <v>232177</v>
      </c>
      <c r="N39" s="120" t="inlineStr">
        <is>
          <t>FA</t>
        </is>
      </c>
      <c r="O39" s="126" t="n">
        <v>24.02</v>
      </c>
      <c r="P39" s="11">
        <f>1000*O39/0.92</f>
        <v/>
      </c>
      <c r="Q39" s="120" t="inlineStr">
        <is>
          <t>CV1CV2CV3</t>
        </is>
      </c>
      <c r="R39" s="126" t="n">
        <v>1390</v>
      </c>
      <c r="S39" s="11" t="inlineStr">
        <is>
          <t>DEPART</t>
        </is>
      </c>
      <c r="T39" s="127">
        <f>O39</f>
        <v/>
      </c>
      <c r="U39" s="323">
        <f>T39*R39</f>
        <v/>
      </c>
      <c r="V39" s="129" t="inlineStr">
        <is>
          <t>SANS TVA</t>
        </is>
      </c>
      <c r="W39" s="130" t="inlineStr">
        <is>
          <t xml:space="preserve">VIREMENT 30JOURS 5 et 20 du mois </t>
        </is>
      </c>
      <c r="X39" s="120" t="n">
        <v>20408</v>
      </c>
      <c r="Y39" s="131" t="inlineStr">
        <is>
          <t>QUINTANA</t>
        </is>
      </c>
      <c r="Z39" s="120" t="inlineStr">
        <is>
          <t>VRAC</t>
        </is>
      </c>
      <c r="AA39" s="132" t="n">
        <v>0</v>
      </c>
      <c r="AB39" s="126" t="n">
        <v>0</v>
      </c>
      <c r="AC39" s="275" t="n">
        <v>0</v>
      </c>
      <c r="AD39" s="126">
        <f>AC39-AB39</f>
        <v/>
      </c>
      <c r="AE39" s="144" t="n"/>
      <c r="AF39" s="120" t="n"/>
      <c r="AG39" s="120" t="n"/>
      <c r="AH39" s="120" t="n"/>
    </row>
    <row r="40" ht="12.75" customFormat="1" customHeight="1" s="273">
      <c r="A40" s="319" t="n">
        <v>44949</v>
      </c>
      <c r="B40" s="120" t="inlineStr">
        <is>
          <t>France</t>
        </is>
      </c>
      <c r="C40" s="120" t="n">
        <v>2022</v>
      </c>
      <c r="D40" s="120" t="inlineStr">
        <is>
          <t>HUILCOLAA</t>
        </is>
      </c>
      <c r="E40" s="120" t="inlineStr">
        <is>
          <t>NON</t>
        </is>
      </c>
      <c r="F40" s="120" t="inlineStr">
        <is>
          <t xml:space="preserve">26UCAB </t>
        </is>
      </c>
      <c r="G40" s="123" t="inlineStr">
        <is>
          <t>CA02543</t>
        </is>
      </c>
      <c r="H40" s="124" t="inlineStr">
        <is>
          <t>UCAB CREST</t>
        </is>
      </c>
      <c r="I40" s="120" t="inlineStr">
        <is>
          <t>FRANCE</t>
        </is>
      </c>
      <c r="J40" s="11" t="inlineStr">
        <is>
          <t>NON</t>
        </is>
      </c>
      <c r="K40" s="120" t="n">
        <v>22546</v>
      </c>
      <c r="L40" s="120" t="inlineStr">
        <is>
          <t>BS 756 AE</t>
        </is>
      </c>
      <c r="M40" s="132" t="n">
        <v>236841</v>
      </c>
      <c r="N40" s="120" t="inlineStr">
        <is>
          <t>FA</t>
        </is>
      </c>
      <c r="O40" s="126" t="n">
        <v>25.12</v>
      </c>
      <c r="P40" s="11">
        <f>1000*O40/0.92</f>
        <v/>
      </c>
      <c r="Q40" s="120" t="inlineStr">
        <is>
          <t>CV1CV2CV3</t>
        </is>
      </c>
      <c r="R40" s="126" t="n">
        <v>1300</v>
      </c>
      <c r="S40" s="11" t="inlineStr">
        <is>
          <t xml:space="preserve">FRANCO </t>
        </is>
      </c>
      <c r="T40" s="127">
        <f>O40</f>
        <v/>
      </c>
      <c r="U40" s="323">
        <f>T40*R40</f>
        <v/>
      </c>
      <c r="V40" s="129" t="inlineStr">
        <is>
          <t>5,5%</t>
        </is>
      </c>
      <c r="W40" s="130" t="inlineStr">
        <is>
          <t>LCR 15J NET</t>
        </is>
      </c>
      <c r="X40" s="120" t="n">
        <v>20413</v>
      </c>
      <c r="Y40" s="131" t="inlineStr">
        <is>
          <t>EUROLIA</t>
        </is>
      </c>
      <c r="Z40" s="120" t="inlineStr">
        <is>
          <t>VRAC</t>
        </is>
      </c>
      <c r="AA40" s="132" t="n">
        <v>30</v>
      </c>
      <c r="AB40" s="126">
        <f>AA40*T40</f>
        <v/>
      </c>
      <c r="AC40" s="275">
        <f>699.84+49.9</f>
        <v/>
      </c>
      <c r="AD40" s="126">
        <f>AC40-AB40</f>
        <v/>
      </c>
      <c r="AE40" s="144" t="inlineStr">
        <is>
          <t>72711 - 29/01/2023</t>
        </is>
      </c>
      <c r="AF40" s="120" t="n"/>
      <c r="AG40" s="120" t="n"/>
      <c r="AH40" s="120" t="n"/>
    </row>
    <row r="41" ht="12.75" customFormat="1" customHeight="1" s="273">
      <c r="A41" s="319" t="n">
        <v>44950</v>
      </c>
      <c r="B41" s="120" t="inlineStr">
        <is>
          <t>France</t>
        </is>
      </c>
      <c r="C41" s="120" t="n">
        <v>2022</v>
      </c>
      <c r="D41" s="120" t="inlineStr">
        <is>
          <t>HUILCOL</t>
        </is>
      </c>
      <c r="E41" s="120" t="inlineStr">
        <is>
          <t>NON</t>
        </is>
      </c>
      <c r="F41" s="120" t="inlineStr">
        <is>
          <t xml:space="preserve">99LIPIDOS </t>
        </is>
      </c>
      <c r="G41" s="123" t="inlineStr">
        <is>
          <t xml:space="preserve"> LS699279-PT0223904</t>
        </is>
      </c>
      <c r="H41" s="124" t="inlineStr">
        <is>
          <t xml:space="preserve">LIPIDOS </t>
        </is>
      </c>
      <c r="I41" s="120" t="inlineStr">
        <is>
          <t xml:space="preserve">Espagne </t>
        </is>
      </c>
      <c r="J41" s="11" t="inlineStr">
        <is>
          <t>NON</t>
        </is>
      </c>
      <c r="K41" s="120" t="n">
        <v>22563</v>
      </c>
      <c r="L41" s="120" t="inlineStr">
        <is>
          <t>R 8885 BCN</t>
        </is>
      </c>
      <c r="M41" s="132" t="n">
        <v>232177</v>
      </c>
      <c r="N41" s="120" t="inlineStr">
        <is>
          <t>FA</t>
        </is>
      </c>
      <c r="O41" s="126" t="n">
        <v>25.14</v>
      </c>
      <c r="P41" s="11">
        <f>1000*O41/0.92</f>
        <v/>
      </c>
      <c r="Q41" s="120" t="inlineStr">
        <is>
          <t>CV1CV2CV3</t>
        </is>
      </c>
      <c r="R41" s="126" t="n">
        <v>1390</v>
      </c>
      <c r="S41" s="11" t="inlineStr">
        <is>
          <t>DEPART</t>
        </is>
      </c>
      <c r="T41" s="127">
        <f>O41</f>
        <v/>
      </c>
      <c r="U41" s="323">
        <f>T41*R41</f>
        <v/>
      </c>
      <c r="V41" s="129" t="inlineStr">
        <is>
          <t>SANS TVA</t>
        </is>
      </c>
      <c r="W41" s="130" t="inlineStr">
        <is>
          <t xml:space="preserve">VIREMENT 30JOURS 5 et 20 du mois </t>
        </is>
      </c>
      <c r="X41" s="120" t="n">
        <v>20421</v>
      </c>
      <c r="Y41" s="131" t="inlineStr">
        <is>
          <t>QUINTANA</t>
        </is>
      </c>
      <c r="Z41" s="120" t="inlineStr">
        <is>
          <t>VRAC</t>
        </is>
      </c>
      <c r="AA41" s="132" t="n">
        <v>0</v>
      </c>
      <c r="AB41" s="126" t="n">
        <v>0</v>
      </c>
      <c r="AC41" s="275" t="n">
        <v>0</v>
      </c>
      <c r="AD41" s="126">
        <f>AC41-AB41</f>
        <v/>
      </c>
      <c r="AE41" s="144" t="n"/>
      <c r="AF41" s="120" t="n"/>
      <c r="AG41" s="120" t="n"/>
      <c r="AH41" s="120" t="n"/>
    </row>
    <row r="42" ht="12.75" customFormat="1" customHeight="1" s="273">
      <c r="A42" s="319" t="n">
        <v>44951</v>
      </c>
      <c r="B42" s="120" t="inlineStr">
        <is>
          <t>France</t>
        </is>
      </c>
      <c r="C42" s="120" t="n">
        <v>2022</v>
      </c>
      <c r="D42" s="120" t="inlineStr">
        <is>
          <t>HUILCOLAA</t>
        </is>
      </c>
      <c r="E42" s="120" t="inlineStr">
        <is>
          <t>NON</t>
        </is>
      </c>
      <c r="F42" s="120" t="inlineStr">
        <is>
          <t>99START</t>
        </is>
      </c>
      <c r="G42" s="123" t="inlineStr">
        <is>
          <t xml:space="preserve"> -</t>
        </is>
      </c>
      <c r="H42" s="124" t="inlineStr">
        <is>
          <t>BIOPORTDIESEL SA Portugal</t>
        </is>
      </c>
      <c r="I42" s="120" t="inlineStr">
        <is>
          <t>Portugal</t>
        </is>
      </c>
      <c r="J42" s="11" t="inlineStr">
        <is>
          <t>NON</t>
        </is>
      </c>
      <c r="K42" s="120" t="n">
        <v>22565</v>
      </c>
      <c r="L42" s="120" t="inlineStr">
        <is>
          <t>XA 936 DJ</t>
        </is>
      </c>
      <c r="M42" s="132" t="n">
        <v>238753</v>
      </c>
      <c r="N42" s="120" t="inlineStr">
        <is>
          <t>FA</t>
        </is>
      </c>
      <c r="O42" s="126" t="n">
        <v>25.1</v>
      </c>
      <c r="P42" s="11">
        <f>1000*O42/0.92</f>
        <v/>
      </c>
      <c r="Q42" s="120" t="inlineStr">
        <is>
          <t>CV1CV2CV3</t>
        </is>
      </c>
      <c r="R42" s="126" t="n">
        <v>1170</v>
      </c>
      <c r="S42" s="11" t="inlineStr">
        <is>
          <t>DEPART</t>
        </is>
      </c>
      <c r="T42" s="127">
        <f>O42</f>
        <v/>
      </c>
      <c r="U42" s="323">
        <f>T42*R42</f>
        <v/>
      </c>
      <c r="V42" s="129" t="inlineStr">
        <is>
          <t>SANS TVA</t>
        </is>
      </c>
      <c r="W42" s="130" t="inlineStr">
        <is>
          <t xml:space="preserve">VIREMENT 30JOURS 5 et 20 du mois </t>
        </is>
      </c>
      <c r="X42" s="120" t="n">
        <v>20422</v>
      </c>
      <c r="Y42" s="131" t="inlineStr">
        <is>
          <t>KORTIMED</t>
        </is>
      </c>
      <c r="Z42" s="120" t="inlineStr">
        <is>
          <t>VRAC</t>
        </is>
      </c>
      <c r="AA42" s="132" t="n">
        <v>0</v>
      </c>
      <c r="AB42" s="126" t="n">
        <v>0</v>
      </c>
      <c r="AC42" s="275" t="n">
        <v>0</v>
      </c>
      <c r="AD42" s="126">
        <f>AC42-AB42</f>
        <v/>
      </c>
      <c r="AE42" s="144" t="n"/>
      <c r="AF42" s="120" t="n"/>
      <c r="AG42" s="120" t="n"/>
      <c r="AH42" s="120" t="n"/>
    </row>
    <row r="43" ht="12.75" customFormat="1" customHeight="1" s="273">
      <c r="A43" s="319" t="n">
        <v>44951</v>
      </c>
      <c r="B43" s="120" t="inlineStr">
        <is>
          <t>France</t>
        </is>
      </c>
      <c r="C43" s="120" t="n">
        <v>2022</v>
      </c>
      <c r="D43" s="120" t="inlineStr">
        <is>
          <t>HUILCOLAA</t>
        </is>
      </c>
      <c r="E43" s="120" t="inlineStr">
        <is>
          <t>NON</t>
        </is>
      </c>
      <c r="F43" s="120" t="inlineStr">
        <is>
          <t>99START</t>
        </is>
      </c>
      <c r="G43" s="123" t="inlineStr">
        <is>
          <t xml:space="preserve"> -</t>
        </is>
      </c>
      <c r="H43" s="124" t="inlineStr">
        <is>
          <t>BIOPORTDIESEL SA Portugal</t>
        </is>
      </c>
      <c r="I43" s="120" t="inlineStr">
        <is>
          <t>Portugal</t>
        </is>
      </c>
      <c r="J43" s="11" t="inlineStr">
        <is>
          <t>NON</t>
        </is>
      </c>
      <c r="K43" s="120" t="n">
        <v>22567</v>
      </c>
      <c r="L43" s="120" t="inlineStr">
        <is>
          <t>XA 475 AY</t>
        </is>
      </c>
      <c r="M43" s="132" t="n">
        <v>238753</v>
      </c>
      <c r="N43" s="120" t="inlineStr">
        <is>
          <t>FA</t>
        </is>
      </c>
      <c r="O43" s="126" t="n">
        <v>25.1</v>
      </c>
      <c r="P43" s="11">
        <f>1000*O43/0.92</f>
        <v/>
      </c>
      <c r="Q43" s="120" t="inlineStr">
        <is>
          <t>CV1CV2CV3</t>
        </is>
      </c>
      <c r="R43" s="126" t="n">
        <v>1170</v>
      </c>
      <c r="S43" s="11" t="inlineStr">
        <is>
          <t>DEPART</t>
        </is>
      </c>
      <c r="T43" s="127">
        <f>O43</f>
        <v/>
      </c>
      <c r="U43" s="323">
        <f>T43*R43</f>
        <v/>
      </c>
      <c r="V43" s="129" t="inlineStr">
        <is>
          <t>SANS TVA</t>
        </is>
      </c>
      <c r="W43" s="130" t="inlineStr">
        <is>
          <t xml:space="preserve">VIREMENT 30JOURS 5 et 20 du mois </t>
        </is>
      </c>
      <c r="X43" s="120" t="n">
        <v>20422</v>
      </c>
      <c r="Y43" s="131" t="inlineStr">
        <is>
          <t>KORTIMED</t>
        </is>
      </c>
      <c r="Z43" s="120" t="inlineStr">
        <is>
          <t>VRAC</t>
        </is>
      </c>
      <c r="AA43" s="132" t="n">
        <v>0</v>
      </c>
      <c r="AB43" s="126" t="n">
        <v>0</v>
      </c>
      <c r="AC43" s="275" t="n">
        <v>0</v>
      </c>
      <c r="AD43" s="126">
        <f>AC43-AB43</f>
        <v/>
      </c>
      <c r="AE43" s="144" t="n"/>
      <c r="AF43" s="120" t="n"/>
      <c r="AG43" s="120" t="n"/>
      <c r="AH43" s="120" t="n"/>
    </row>
    <row r="44" ht="12.75" customFormat="1" customHeight="1" s="273">
      <c r="A44" s="180" t="n">
        <v>44951</v>
      </c>
      <c r="B44" s="120" t="inlineStr">
        <is>
          <t>France</t>
        </is>
      </c>
      <c r="C44" s="120" t="n">
        <v>2022</v>
      </c>
      <c r="D44" s="120" t="inlineStr">
        <is>
          <t>HUICOL</t>
        </is>
      </c>
      <c r="E44" s="120" t="inlineStr">
        <is>
          <t>NON</t>
        </is>
      </c>
      <c r="F44" s="120" t="inlineStr">
        <is>
          <t>99GUSTAV</t>
        </is>
      </c>
      <c r="G44" s="123" t="inlineStr">
        <is>
          <t>233654 / NBC N°22079 / PO4026120</t>
        </is>
      </c>
      <c r="H44" s="124" t="inlineStr">
        <is>
          <t>FLEXITANK SOLUTIONS</t>
        </is>
      </c>
      <c r="I44" s="120" t="inlineStr">
        <is>
          <t xml:space="preserve">NETHERLANDS </t>
        </is>
      </c>
      <c r="J44" s="11" t="inlineStr">
        <is>
          <t>NON</t>
        </is>
      </c>
      <c r="K44" s="120" t="n">
        <v>22570</v>
      </c>
      <c r="L44" s="120" t="inlineStr">
        <is>
          <t>BS 081 YD</t>
        </is>
      </c>
      <c r="M44" s="132" t="n">
        <v>233654</v>
      </c>
      <c r="N44" s="120" t="inlineStr">
        <is>
          <t>FA/NBC</t>
        </is>
      </c>
      <c r="O44" s="126" t="n">
        <v>25.06</v>
      </c>
      <c r="P44" s="11">
        <f>1000*O44/0.92</f>
        <v/>
      </c>
      <c r="Q44" s="120" t="inlineStr">
        <is>
          <t>CV1CV2CV3</t>
        </is>
      </c>
      <c r="R44" s="126" t="n">
        <v>1480</v>
      </c>
      <c r="S44" s="11" t="inlineStr">
        <is>
          <t>DEPART</t>
        </is>
      </c>
      <c r="T44" s="127">
        <f>O44</f>
        <v/>
      </c>
      <c r="U44" s="323">
        <f>T44*R44</f>
        <v/>
      </c>
      <c r="V44" s="129" t="inlineStr">
        <is>
          <t>SANS TVA</t>
        </is>
      </c>
      <c r="W44" s="130" t="inlineStr">
        <is>
          <t>VIREMENT 15 JOURS</t>
        </is>
      </c>
      <c r="X44" s="120" t="n">
        <v>20488</v>
      </c>
      <c r="Y44" s="131" t="inlineStr">
        <is>
          <t>COMATA</t>
        </is>
      </c>
      <c r="Z44" s="120" t="inlineStr">
        <is>
          <t>VRAC</t>
        </is>
      </c>
      <c r="AA44" s="132" t="n">
        <v>0</v>
      </c>
      <c r="AB44" s="126" t="n">
        <v>0</v>
      </c>
      <c r="AC44" s="275" t="n">
        <v>0</v>
      </c>
      <c r="AD44" s="126">
        <f>AC44-AB44</f>
        <v/>
      </c>
      <c r="AE44" s="144" t="n"/>
      <c r="AF44" s="120" t="n"/>
      <c r="AG44" s="120" t="n"/>
      <c r="AH44" s="120" t="n"/>
    </row>
    <row r="45" ht="12.75" customFormat="1" customHeight="1" s="273">
      <c r="A45" s="319" t="n">
        <v>44951</v>
      </c>
      <c r="B45" s="120" t="inlineStr">
        <is>
          <t>France</t>
        </is>
      </c>
      <c r="C45" s="120" t="n">
        <v>2022</v>
      </c>
      <c r="D45" s="120" t="inlineStr">
        <is>
          <t>HUILCOL</t>
        </is>
      </c>
      <c r="E45" s="120" t="inlineStr">
        <is>
          <t>NON</t>
        </is>
      </c>
      <c r="F45" s="120" t="inlineStr">
        <is>
          <t xml:space="preserve">99LIPIDOS </t>
        </is>
      </c>
      <c r="G45" s="123" t="inlineStr">
        <is>
          <t xml:space="preserve"> LS699279-PT0223909</t>
        </is>
      </c>
      <c r="H45" s="124" t="inlineStr">
        <is>
          <t xml:space="preserve">LIPIDOS </t>
        </is>
      </c>
      <c r="I45" s="120" t="inlineStr">
        <is>
          <t xml:space="preserve">Espagne </t>
        </is>
      </c>
      <c r="J45" s="11" t="inlineStr">
        <is>
          <t>NON</t>
        </is>
      </c>
      <c r="K45" s="120" t="n">
        <v>22573</v>
      </c>
      <c r="L45" s="120" t="inlineStr">
        <is>
          <t>R 0951 BCS</t>
        </is>
      </c>
      <c r="M45" s="132" t="n">
        <v>232177</v>
      </c>
      <c r="N45" s="120" t="inlineStr">
        <is>
          <t>FA</t>
        </is>
      </c>
      <c r="O45" s="126" t="n">
        <v>25.1</v>
      </c>
      <c r="P45" s="11">
        <f>1000*O45/0.92</f>
        <v/>
      </c>
      <c r="Q45" s="120" t="inlineStr">
        <is>
          <t>CV1CV2CV3</t>
        </is>
      </c>
      <c r="R45" s="126" t="n">
        <v>1390</v>
      </c>
      <c r="S45" s="11" t="inlineStr">
        <is>
          <t>DEPART</t>
        </is>
      </c>
      <c r="T45" s="127">
        <f>O45</f>
        <v/>
      </c>
      <c r="U45" s="323">
        <f>T45*R45</f>
        <v/>
      </c>
      <c r="V45" s="129" t="inlineStr">
        <is>
          <t>SANS TVA</t>
        </is>
      </c>
      <c r="W45" s="130" t="inlineStr">
        <is>
          <t xml:space="preserve">VIREMENT 30JOURS 5 et 20 du mois </t>
        </is>
      </c>
      <c r="X45" s="120" t="n">
        <v>20425</v>
      </c>
      <c r="Y45" s="131" t="inlineStr">
        <is>
          <t>VEYNAT</t>
        </is>
      </c>
      <c r="Z45" s="120" t="inlineStr">
        <is>
          <t>VRAC</t>
        </is>
      </c>
      <c r="AA45" s="132" t="n">
        <v>0</v>
      </c>
      <c r="AB45" s="126" t="n">
        <v>0</v>
      </c>
      <c r="AC45" s="275" t="n">
        <v>0</v>
      </c>
      <c r="AD45" s="126">
        <f>AC45-AB45</f>
        <v/>
      </c>
      <c r="AE45" s="144" t="n"/>
      <c r="AF45" s="120" t="n"/>
      <c r="AG45" s="120" t="n"/>
      <c r="AH45" s="120" t="n"/>
    </row>
    <row r="46" ht="12.75" customFormat="1" customHeight="1" s="273">
      <c r="A46" s="319" t="n">
        <v>44951</v>
      </c>
      <c r="B46" s="120" t="inlineStr">
        <is>
          <t>France</t>
        </is>
      </c>
      <c r="C46" s="120" t="n">
        <v>2022</v>
      </c>
      <c r="D46" s="120" t="inlineStr">
        <is>
          <t>HUILCOL</t>
        </is>
      </c>
      <c r="E46" s="120" t="inlineStr">
        <is>
          <t>NON</t>
        </is>
      </c>
      <c r="F46" s="120" t="inlineStr">
        <is>
          <t xml:space="preserve">99LIPIDOS </t>
        </is>
      </c>
      <c r="G46" s="123" t="inlineStr">
        <is>
          <t>LS699279-PT0223908</t>
        </is>
      </c>
      <c r="H46" s="124" t="inlineStr">
        <is>
          <t xml:space="preserve">LIPIDOS </t>
        </is>
      </c>
      <c r="I46" s="120" t="inlineStr">
        <is>
          <t xml:space="preserve">Espagne </t>
        </is>
      </c>
      <c r="J46" s="11" t="inlineStr">
        <is>
          <t>NON</t>
        </is>
      </c>
      <c r="K46" s="120" t="n">
        <v>22580</v>
      </c>
      <c r="L46" s="120" t="inlineStr">
        <is>
          <t>R 2294 BCT</t>
        </is>
      </c>
      <c r="M46" s="132" t="n">
        <v>232177</v>
      </c>
      <c r="N46" s="120" t="inlineStr">
        <is>
          <t>FA</t>
        </is>
      </c>
      <c r="O46" s="126" t="n">
        <v>24.12</v>
      </c>
      <c r="P46" s="11">
        <f>1000*O46/0.92</f>
        <v/>
      </c>
      <c r="Q46" s="120" t="inlineStr">
        <is>
          <t>CV1CV2CV3</t>
        </is>
      </c>
      <c r="R46" s="126" t="n">
        <v>1390</v>
      </c>
      <c r="S46" s="11" t="inlineStr">
        <is>
          <t>DEPART</t>
        </is>
      </c>
      <c r="T46" s="127">
        <f>O46</f>
        <v/>
      </c>
      <c r="U46" s="323">
        <f>T46*R46</f>
        <v/>
      </c>
      <c r="V46" s="129" t="inlineStr">
        <is>
          <t>SANS TVA</t>
        </is>
      </c>
      <c r="W46" s="130" t="inlineStr">
        <is>
          <t xml:space="preserve">VIREMENT 30JOURS 5 et 20 du mois </t>
        </is>
      </c>
      <c r="X46" s="120" t="n">
        <v>20425</v>
      </c>
      <c r="Y46" s="131" t="inlineStr">
        <is>
          <t>QUINTANA</t>
        </is>
      </c>
      <c r="Z46" s="120" t="inlineStr">
        <is>
          <t>VRAC</t>
        </is>
      </c>
      <c r="AA46" s="132" t="n">
        <v>0</v>
      </c>
      <c r="AB46" s="126" t="n">
        <v>0</v>
      </c>
      <c r="AC46" s="275" t="n">
        <v>0</v>
      </c>
      <c r="AD46" s="126">
        <f>AC46-AB46</f>
        <v/>
      </c>
      <c r="AE46" s="144" t="n"/>
      <c r="AF46" s="120" t="n"/>
      <c r="AG46" s="120" t="n"/>
      <c r="AH46" s="120" t="n"/>
    </row>
    <row r="47" ht="12.75" customFormat="1" customHeight="1" s="273">
      <c r="A47" s="319" t="n">
        <v>44952</v>
      </c>
      <c r="B47" s="120" t="inlineStr">
        <is>
          <t>France</t>
        </is>
      </c>
      <c r="C47" s="120" t="n">
        <v>2022</v>
      </c>
      <c r="D47" s="120" t="inlineStr">
        <is>
          <t>HUILCOL</t>
        </is>
      </c>
      <c r="E47" s="120" t="inlineStr">
        <is>
          <t>NON</t>
        </is>
      </c>
      <c r="F47" s="120" t="inlineStr">
        <is>
          <t xml:space="preserve">99LIPIDOS </t>
        </is>
      </c>
      <c r="G47" s="123" t="inlineStr">
        <is>
          <t xml:space="preserve"> LS699279-PT0223910</t>
        </is>
      </c>
      <c r="H47" s="124" t="inlineStr">
        <is>
          <t xml:space="preserve">LIPIDOS </t>
        </is>
      </c>
      <c r="I47" s="120" t="inlineStr">
        <is>
          <t xml:space="preserve">Espagne </t>
        </is>
      </c>
      <c r="J47" s="11" t="inlineStr">
        <is>
          <t>NON</t>
        </is>
      </c>
      <c r="K47" s="120" t="n">
        <v>22586</v>
      </c>
      <c r="L47" s="120" t="inlineStr">
        <is>
          <t>R 7770 BBK</t>
        </is>
      </c>
      <c r="M47" s="132" t="n">
        <v>232177</v>
      </c>
      <c r="N47" s="120" t="inlineStr">
        <is>
          <t>FA</t>
        </is>
      </c>
      <c r="O47" s="126" t="n">
        <v>25.04</v>
      </c>
      <c r="P47" s="11">
        <f>1000*O47/0.92</f>
        <v/>
      </c>
      <c r="Q47" s="120" t="inlineStr">
        <is>
          <t>CV1CV2CV3</t>
        </is>
      </c>
      <c r="R47" s="126" t="n">
        <v>1390</v>
      </c>
      <c r="S47" s="11" t="inlineStr">
        <is>
          <t>DEPART</t>
        </is>
      </c>
      <c r="T47" s="127">
        <f>O47</f>
        <v/>
      </c>
      <c r="U47" s="323">
        <f>T47*R47</f>
        <v/>
      </c>
      <c r="V47" s="129" t="inlineStr">
        <is>
          <t>SANS TVA</t>
        </is>
      </c>
      <c r="W47" s="130" t="inlineStr">
        <is>
          <t xml:space="preserve">VIREMENT 30JOURS 5 et 20 du mois </t>
        </is>
      </c>
      <c r="X47" s="120" t="n">
        <v>20429</v>
      </c>
      <c r="Y47" s="131" t="inlineStr">
        <is>
          <t>QUINTANA</t>
        </is>
      </c>
      <c r="Z47" s="120" t="inlineStr">
        <is>
          <t>VRAC</t>
        </is>
      </c>
      <c r="AA47" s="132" t="n">
        <v>0</v>
      </c>
      <c r="AB47" s="126" t="n">
        <v>0</v>
      </c>
      <c r="AC47" s="275" t="n">
        <v>0</v>
      </c>
      <c r="AD47" s="126">
        <f>AC47-AB47</f>
        <v/>
      </c>
      <c r="AE47" s="144" t="n"/>
      <c r="AF47" s="120" t="n"/>
      <c r="AG47" s="120" t="n"/>
      <c r="AH47" s="120" t="n"/>
    </row>
    <row r="48" ht="12.75" customFormat="1" customHeight="1" s="273">
      <c r="A48" s="319" t="n">
        <v>44952</v>
      </c>
      <c r="B48" s="120" t="inlineStr">
        <is>
          <t>France</t>
        </is>
      </c>
      <c r="C48" s="120" t="n">
        <v>2022</v>
      </c>
      <c r="D48" s="120" t="inlineStr">
        <is>
          <t>HUILCOLAA</t>
        </is>
      </c>
      <c r="E48" s="120" t="inlineStr">
        <is>
          <t>NON</t>
        </is>
      </c>
      <c r="F48" s="120" t="inlineStr">
        <is>
          <t>99START</t>
        </is>
      </c>
      <c r="G48" s="123" t="inlineStr">
        <is>
          <t xml:space="preserve"> -</t>
        </is>
      </c>
      <c r="H48" s="124" t="inlineStr">
        <is>
          <t>BIOPORTDIESEL SA Portugal</t>
        </is>
      </c>
      <c r="I48" s="120" t="inlineStr">
        <is>
          <t>Portugal</t>
        </is>
      </c>
      <c r="J48" s="11" t="inlineStr">
        <is>
          <t>NON</t>
        </is>
      </c>
      <c r="K48" s="120" t="n">
        <v>22587</v>
      </c>
      <c r="L48" s="120" t="inlineStr">
        <is>
          <t>XA 935 DJ</t>
        </is>
      </c>
      <c r="M48" s="132" t="n">
        <v>238753</v>
      </c>
      <c r="N48" s="120" t="inlineStr">
        <is>
          <t>FA</t>
        </is>
      </c>
      <c r="O48" s="126" t="n">
        <v>25.06</v>
      </c>
      <c r="P48" s="11">
        <f>1000*O48/0.92</f>
        <v/>
      </c>
      <c r="Q48" s="120" t="inlineStr">
        <is>
          <t>CV1CV2CV3</t>
        </is>
      </c>
      <c r="R48" s="126" t="n">
        <v>1170</v>
      </c>
      <c r="S48" s="11" t="inlineStr">
        <is>
          <t>DEPART</t>
        </is>
      </c>
      <c r="T48" s="127">
        <f>O48</f>
        <v/>
      </c>
      <c r="U48" s="323">
        <f>T48*R48</f>
        <v/>
      </c>
      <c r="V48" s="129" t="inlineStr">
        <is>
          <t>SANS TVA</t>
        </is>
      </c>
      <c r="W48" s="130" t="inlineStr">
        <is>
          <t xml:space="preserve">VIREMENT 30JOURS 5 et 20 du mois </t>
        </is>
      </c>
      <c r="X48" s="120" t="n">
        <v>20430</v>
      </c>
      <c r="Y48" s="131" t="inlineStr">
        <is>
          <t>KORTIMED</t>
        </is>
      </c>
      <c r="Z48" s="120" t="inlineStr">
        <is>
          <t>VRAC</t>
        </is>
      </c>
      <c r="AA48" s="132" t="n">
        <v>0</v>
      </c>
      <c r="AB48" s="126" t="n">
        <v>0</v>
      </c>
      <c r="AC48" s="275" t="n">
        <v>0</v>
      </c>
      <c r="AD48" s="126">
        <f>AC48-AB48</f>
        <v/>
      </c>
      <c r="AE48" s="144" t="n"/>
      <c r="AF48" s="120" t="n"/>
      <c r="AG48" s="120" t="n"/>
      <c r="AH48" s="120" t="n"/>
    </row>
    <row r="49" ht="12.75" customFormat="1" customHeight="1" s="273">
      <c r="A49" s="319" t="n">
        <v>44953</v>
      </c>
      <c r="B49" s="120" t="inlineStr">
        <is>
          <t>France</t>
        </is>
      </c>
      <c r="C49" s="120" t="n">
        <v>2022</v>
      </c>
      <c r="D49" s="120" t="inlineStr">
        <is>
          <t>HUILCOLAA</t>
        </is>
      </c>
      <c r="E49" s="120" t="inlineStr">
        <is>
          <t>NON</t>
        </is>
      </c>
      <c r="F49" s="120" t="inlineStr">
        <is>
          <t>99START</t>
        </is>
      </c>
      <c r="G49" s="123" t="inlineStr">
        <is>
          <t xml:space="preserve"> -</t>
        </is>
      </c>
      <c r="H49" s="124" t="inlineStr">
        <is>
          <t>BIOPORTDIESEL SA Portugal</t>
        </is>
      </c>
      <c r="I49" s="120" t="inlineStr">
        <is>
          <t>Portugal</t>
        </is>
      </c>
      <c r="J49" s="11" t="inlineStr">
        <is>
          <t>NON</t>
        </is>
      </c>
      <c r="K49" s="120" t="n">
        <v>22590</v>
      </c>
      <c r="L49" s="120" t="inlineStr">
        <is>
          <t>AD 31531</t>
        </is>
      </c>
      <c r="M49" s="132" t="n">
        <v>238753</v>
      </c>
      <c r="N49" s="120" t="inlineStr">
        <is>
          <t>FA</t>
        </is>
      </c>
      <c r="O49" s="126" t="n">
        <v>24.98</v>
      </c>
      <c r="P49" s="11">
        <f>1000*O49/0.92</f>
        <v/>
      </c>
      <c r="Q49" s="120" t="inlineStr">
        <is>
          <t>CV1CV2CV3</t>
        </is>
      </c>
      <c r="R49" s="126" t="n">
        <v>1170</v>
      </c>
      <c r="S49" s="11" t="inlineStr">
        <is>
          <t>DEPART</t>
        </is>
      </c>
      <c r="T49" s="127">
        <f>O49</f>
        <v/>
      </c>
      <c r="U49" s="323">
        <f>T49*R49</f>
        <v/>
      </c>
      <c r="V49" s="129" t="inlineStr">
        <is>
          <t>SANS TVA</t>
        </is>
      </c>
      <c r="W49" s="130" t="inlineStr">
        <is>
          <t xml:space="preserve">VIREMENT 30JOURS 5 et 20 du mois </t>
        </is>
      </c>
      <c r="X49" s="120" t="n">
        <v>20432</v>
      </c>
      <c r="Y49" s="131" t="inlineStr">
        <is>
          <t>KORTIMED</t>
        </is>
      </c>
      <c r="Z49" s="120" t="inlineStr">
        <is>
          <t>VRAC</t>
        </is>
      </c>
      <c r="AA49" s="132" t="n">
        <v>0</v>
      </c>
      <c r="AB49" s="126" t="n">
        <v>0</v>
      </c>
      <c r="AC49" s="275" t="n">
        <v>0</v>
      </c>
      <c r="AD49" s="126">
        <f>AC49-AB49</f>
        <v/>
      </c>
      <c r="AE49" s="144" t="n"/>
      <c r="AF49" s="120" t="n"/>
      <c r="AG49" s="120" t="n"/>
      <c r="AH49" s="120" t="n"/>
    </row>
    <row r="50" ht="12.75" customFormat="1" customHeight="1" s="273">
      <c r="A50" s="319" t="n">
        <v>44953</v>
      </c>
      <c r="B50" s="120" t="inlineStr">
        <is>
          <t>France</t>
        </is>
      </c>
      <c r="C50" s="120" t="n">
        <v>2022</v>
      </c>
      <c r="D50" s="120" t="inlineStr">
        <is>
          <t>HUILCOL</t>
        </is>
      </c>
      <c r="E50" s="120" t="inlineStr">
        <is>
          <t>NON</t>
        </is>
      </c>
      <c r="F50" s="120" t="inlineStr">
        <is>
          <t xml:space="preserve">99LIPIDOS </t>
        </is>
      </c>
      <c r="G50" s="123" t="inlineStr">
        <is>
          <t xml:space="preserve"> LS699279-PT0223911</t>
        </is>
      </c>
      <c r="H50" s="124" t="inlineStr">
        <is>
          <t xml:space="preserve">LIPIDOS </t>
        </is>
      </c>
      <c r="I50" s="120" t="inlineStr">
        <is>
          <t xml:space="preserve">Espagne </t>
        </is>
      </c>
      <c r="J50" s="11" t="inlineStr">
        <is>
          <t>NON</t>
        </is>
      </c>
      <c r="K50" s="120" t="n">
        <v>22592</v>
      </c>
      <c r="L50" s="120" t="inlineStr">
        <is>
          <t>R 5991 BCP</t>
        </is>
      </c>
      <c r="M50" s="132" t="n">
        <v>232177</v>
      </c>
      <c r="N50" s="120" t="inlineStr">
        <is>
          <t>FA</t>
        </is>
      </c>
      <c r="O50" s="126" t="n">
        <v>24.72</v>
      </c>
      <c r="P50" s="11">
        <f>1000*O50/0.92</f>
        <v/>
      </c>
      <c r="Q50" s="120" t="inlineStr">
        <is>
          <t>CV1CV2CV3</t>
        </is>
      </c>
      <c r="R50" s="126" t="n">
        <v>1390</v>
      </c>
      <c r="S50" s="11" t="inlineStr">
        <is>
          <t>DEPART</t>
        </is>
      </c>
      <c r="T50" s="127">
        <f>O50</f>
        <v/>
      </c>
      <c r="U50" s="323">
        <f>T50*R50</f>
        <v/>
      </c>
      <c r="V50" s="129" t="inlineStr">
        <is>
          <t>SANS TVA</t>
        </is>
      </c>
      <c r="W50" s="130" t="inlineStr">
        <is>
          <t xml:space="preserve">VIREMENT 30JOURS 5 et 20 du mois </t>
        </is>
      </c>
      <c r="X50" s="120" t="n">
        <v>22592</v>
      </c>
      <c r="Y50" s="131" t="inlineStr">
        <is>
          <t>GARME</t>
        </is>
      </c>
      <c r="Z50" s="120" t="inlineStr">
        <is>
          <t>VRAC</t>
        </is>
      </c>
      <c r="AA50" s="132" t="n">
        <v>0</v>
      </c>
      <c r="AB50" s="126" t="n">
        <v>0</v>
      </c>
      <c r="AC50" s="275" t="n">
        <v>0</v>
      </c>
      <c r="AD50" s="126">
        <f>AC50-AB50</f>
        <v/>
      </c>
      <c r="AE50" s="144" t="n"/>
      <c r="AF50" s="120" t="n"/>
      <c r="AG50" s="120" t="n"/>
      <c r="AH50" s="120" t="n"/>
    </row>
    <row r="51" ht="12.75" customFormat="1" customHeight="1" s="273">
      <c r="A51" s="319" t="n">
        <v>44953</v>
      </c>
      <c r="B51" s="120" t="inlineStr">
        <is>
          <t>France</t>
        </is>
      </c>
      <c r="C51" s="120" t="n">
        <v>2022</v>
      </c>
      <c r="D51" s="120" t="inlineStr">
        <is>
          <t>HUILCOLAA</t>
        </is>
      </c>
      <c r="E51" s="120" t="inlineStr">
        <is>
          <t>NON</t>
        </is>
      </c>
      <c r="F51" s="120" t="inlineStr">
        <is>
          <t>35SOPRAL</t>
        </is>
      </c>
      <c r="G51" s="123" t="inlineStr">
        <is>
          <t xml:space="preserve"> -</t>
        </is>
      </c>
      <c r="H51" s="124" t="inlineStr">
        <is>
          <t>SOPRAL</t>
        </is>
      </c>
      <c r="I51" s="120" t="inlineStr">
        <is>
          <t>France</t>
        </is>
      </c>
      <c r="J51" s="11" t="inlineStr">
        <is>
          <t>NON</t>
        </is>
      </c>
      <c r="K51" s="120" t="n">
        <v>22598</v>
      </c>
      <c r="L51" s="120" t="inlineStr">
        <is>
          <t>DL 420 AN</t>
        </is>
      </c>
      <c r="M51" s="132" t="n">
        <v>234055</v>
      </c>
      <c r="N51" s="120" t="inlineStr">
        <is>
          <t>FA</t>
        </is>
      </c>
      <c r="O51" s="126" t="n">
        <v>25.24</v>
      </c>
      <c r="P51" s="11">
        <f>1000*O51/0.92</f>
        <v/>
      </c>
      <c r="Q51" s="120" t="inlineStr">
        <is>
          <t>CV1CV2CV3</t>
        </is>
      </c>
      <c r="R51" s="126" t="n">
        <v>1562</v>
      </c>
      <c r="S51" s="11" t="inlineStr">
        <is>
          <t>FRANCO</t>
        </is>
      </c>
      <c r="T51" s="127">
        <f>O51</f>
        <v/>
      </c>
      <c r="U51" s="323">
        <f>T51*R51</f>
        <v/>
      </c>
      <c r="V51" s="129" t="inlineStr">
        <is>
          <t>SANS TVA</t>
        </is>
      </c>
      <c r="W51" s="130" t="inlineStr">
        <is>
          <t xml:space="preserve">VIREMENT 30JOURS 5 et 20 du mois </t>
        </is>
      </c>
      <c r="X51" s="120" t="n">
        <v>22598</v>
      </c>
      <c r="Y51" s="131" t="inlineStr">
        <is>
          <t>PROTRANS</t>
        </is>
      </c>
      <c r="Z51" s="120" t="inlineStr">
        <is>
          <t>VRAC</t>
        </is>
      </c>
      <c r="AA51" s="132" t="n">
        <v>60</v>
      </c>
      <c r="AB51" s="126">
        <f>AA51*O51</f>
        <v/>
      </c>
      <c r="AC51" s="275" t="n">
        <v>1514.4</v>
      </c>
      <c r="AD51" s="126">
        <f>AC51-AB51</f>
        <v/>
      </c>
      <c r="AE51" s="144" t="inlineStr">
        <is>
          <t>23010026 - 30.01.2023</t>
        </is>
      </c>
      <c r="AF51" s="120" t="n"/>
      <c r="AG51" s="120" t="n"/>
      <c r="AH51" s="120" t="n"/>
    </row>
    <row r="52" ht="12.75" customFormat="1" customHeight="1" s="273">
      <c r="A52" s="319" t="n">
        <v>44956</v>
      </c>
      <c r="B52" s="120" t="inlineStr">
        <is>
          <t>France</t>
        </is>
      </c>
      <c r="C52" s="120" t="n">
        <v>2022</v>
      </c>
      <c r="D52" s="120" t="inlineStr">
        <is>
          <t>HUILCOL</t>
        </is>
      </c>
      <c r="E52" s="120" t="inlineStr">
        <is>
          <t>NON</t>
        </is>
      </c>
      <c r="F52" s="120" t="inlineStr">
        <is>
          <t xml:space="preserve">99LIPIDOS </t>
        </is>
      </c>
      <c r="G52" s="123" t="inlineStr">
        <is>
          <t xml:space="preserve"> LS699279-PT0223912</t>
        </is>
      </c>
      <c r="H52" s="124" t="inlineStr">
        <is>
          <t xml:space="preserve">LIPIDOS </t>
        </is>
      </c>
      <c r="I52" s="120" t="inlineStr">
        <is>
          <t xml:space="preserve">Espagne </t>
        </is>
      </c>
      <c r="J52" s="11" t="inlineStr">
        <is>
          <t>NON</t>
        </is>
      </c>
      <c r="K52" s="120" t="n">
        <v>22609</v>
      </c>
      <c r="L52" s="120" t="inlineStr">
        <is>
          <t>R 8735 BCD</t>
        </is>
      </c>
      <c r="M52" s="132" t="n">
        <v>232177</v>
      </c>
      <c r="N52" s="120" t="inlineStr">
        <is>
          <t>FA</t>
        </is>
      </c>
      <c r="O52" s="126" t="n">
        <v>24.02</v>
      </c>
      <c r="P52" s="11">
        <f>1000*O52/0.92</f>
        <v/>
      </c>
      <c r="Q52" s="120" t="inlineStr">
        <is>
          <t>CV1CV2CV3</t>
        </is>
      </c>
      <c r="R52" s="126" t="n">
        <v>1390</v>
      </c>
      <c r="S52" s="11" t="inlineStr">
        <is>
          <t>DEPART</t>
        </is>
      </c>
      <c r="T52" s="127">
        <f>O52</f>
        <v/>
      </c>
      <c r="U52" s="323">
        <f>T52*R52</f>
        <v/>
      </c>
      <c r="V52" s="129" t="inlineStr">
        <is>
          <t>SANS TVA</t>
        </is>
      </c>
      <c r="W52" s="130" t="inlineStr">
        <is>
          <t xml:space="preserve">VIREMENT 30JOURS 5 et 20 du mois </t>
        </is>
      </c>
      <c r="X52" s="120" t="n">
        <v>20442</v>
      </c>
      <c r="Y52" s="131" t="inlineStr">
        <is>
          <t>QUINTANA</t>
        </is>
      </c>
      <c r="Z52" s="120" t="inlineStr">
        <is>
          <t>VRAC</t>
        </is>
      </c>
      <c r="AA52" s="132" t="n">
        <v>0</v>
      </c>
      <c r="AB52" s="126" t="n">
        <v>0</v>
      </c>
      <c r="AC52" s="275" t="n">
        <v>0</v>
      </c>
      <c r="AD52" s="126">
        <f>AC52-AB52</f>
        <v/>
      </c>
      <c r="AE52" s="144" t="n"/>
      <c r="AF52" s="120" t="n"/>
      <c r="AG52" s="120" t="n"/>
      <c r="AH52" s="120" t="n"/>
    </row>
    <row r="53" ht="12.75" customFormat="1" customHeight="1" s="273">
      <c r="A53" s="319" t="n">
        <v>44956</v>
      </c>
      <c r="B53" s="120" t="inlineStr">
        <is>
          <t>France</t>
        </is>
      </c>
      <c r="C53" s="120" t="n">
        <v>2022</v>
      </c>
      <c r="D53" s="120" t="inlineStr">
        <is>
          <t>HUILCOL</t>
        </is>
      </c>
      <c r="E53" s="120" t="inlineStr">
        <is>
          <t>NON</t>
        </is>
      </c>
      <c r="F53" s="120" t="inlineStr">
        <is>
          <t xml:space="preserve">99LIPIDOS </t>
        </is>
      </c>
      <c r="G53" s="123" t="inlineStr">
        <is>
          <t xml:space="preserve"> LS699279-PT0223913</t>
        </is>
      </c>
      <c r="H53" s="124" t="inlineStr">
        <is>
          <t xml:space="preserve">LIPIDOS </t>
        </is>
      </c>
      <c r="I53" s="120" t="inlineStr">
        <is>
          <t xml:space="preserve">Espagne </t>
        </is>
      </c>
      <c r="J53" s="11" t="inlineStr">
        <is>
          <t>NON</t>
        </is>
      </c>
      <c r="K53" s="120" t="n">
        <v>22611</v>
      </c>
      <c r="L53" s="120" t="inlineStr">
        <is>
          <t>R 8347 BCT</t>
        </is>
      </c>
      <c r="M53" s="132" t="n">
        <v>232177</v>
      </c>
      <c r="N53" s="120" t="inlineStr">
        <is>
          <t>FA</t>
        </is>
      </c>
      <c r="O53" s="126" t="n">
        <v>23.96</v>
      </c>
      <c r="P53" s="11">
        <f>1000*O53/0.92</f>
        <v/>
      </c>
      <c r="Q53" s="120" t="inlineStr">
        <is>
          <t>CV1CV2CV3</t>
        </is>
      </c>
      <c r="R53" s="126" t="n">
        <v>1390</v>
      </c>
      <c r="S53" s="11" t="inlineStr">
        <is>
          <t>DEPART</t>
        </is>
      </c>
      <c r="T53" s="127">
        <f>O53</f>
        <v/>
      </c>
      <c r="U53" s="323">
        <f>T53*R53</f>
        <v/>
      </c>
      <c r="V53" s="129" t="inlineStr">
        <is>
          <t>SANS TVA</t>
        </is>
      </c>
      <c r="W53" s="130" t="inlineStr">
        <is>
          <t xml:space="preserve">VIREMENT 30JOURS 5 et 20 du mois </t>
        </is>
      </c>
      <c r="X53" s="120" t="n">
        <v>20442</v>
      </c>
      <c r="Y53" s="131" t="inlineStr">
        <is>
          <t>QUINTANA</t>
        </is>
      </c>
      <c r="Z53" s="120" t="inlineStr">
        <is>
          <t>VRAC</t>
        </is>
      </c>
      <c r="AA53" s="132" t="n">
        <v>0</v>
      </c>
      <c r="AB53" s="126" t="n">
        <v>0</v>
      </c>
      <c r="AC53" s="275" t="n">
        <v>0</v>
      </c>
      <c r="AD53" s="126">
        <f>AC53-AB53</f>
        <v/>
      </c>
      <c r="AE53" s="144" t="n"/>
      <c r="AF53" s="120" t="n"/>
      <c r="AG53" s="120" t="n"/>
      <c r="AH53" s="120" t="n"/>
    </row>
    <row r="54" ht="12.75" customFormat="1" customHeight="1" s="273">
      <c r="A54" s="319" t="n">
        <v>44956</v>
      </c>
      <c r="B54" s="120" t="inlineStr">
        <is>
          <t>France</t>
        </is>
      </c>
      <c r="C54" s="120" t="n">
        <v>2022</v>
      </c>
      <c r="D54" s="120" t="inlineStr">
        <is>
          <t>HUILCOLDT</t>
        </is>
      </c>
      <c r="E54" s="120" t="inlineStr">
        <is>
          <t>NON</t>
        </is>
      </c>
      <c r="F54" s="120" t="inlineStr">
        <is>
          <t>38MARGARON</t>
        </is>
      </c>
      <c r="G54" s="123" t="n"/>
      <c r="H54" s="124" t="inlineStr">
        <is>
          <t>26PRADIER</t>
        </is>
      </c>
      <c r="I54" s="120" t="inlineStr">
        <is>
          <t>FRANCE</t>
        </is>
      </c>
      <c r="J54" s="11" t="inlineStr">
        <is>
          <t>NON</t>
        </is>
      </c>
      <c r="K54" s="120" t="n">
        <v>22600</v>
      </c>
      <c r="L54" s="120" t="inlineStr">
        <is>
          <t>PRADIER</t>
        </is>
      </c>
      <c r="M54" s="132" t="n">
        <v>209774</v>
      </c>
      <c r="N54" s="120" t="inlineStr">
        <is>
          <t>DIRECT</t>
        </is>
      </c>
      <c r="O54" s="126" t="n">
        <v>0.985</v>
      </c>
      <c r="P54" s="11">
        <f>1000*O54/0.92</f>
        <v/>
      </c>
      <c r="Q54" s="120" t="inlineStr">
        <is>
          <t>IBC égouttures</t>
        </is>
      </c>
      <c r="R54" s="126" t="n">
        <v>1100</v>
      </c>
      <c r="S54" s="11" t="inlineStr">
        <is>
          <t>DEPART</t>
        </is>
      </c>
      <c r="T54" s="127">
        <f>O54</f>
        <v/>
      </c>
      <c r="U54" s="323">
        <f>T54*R54</f>
        <v/>
      </c>
      <c r="V54" s="129" t="n">
        <v>0.2</v>
      </c>
      <c r="W54" s="130" t="inlineStr">
        <is>
          <t>VIREMENT 15 JOURS</t>
        </is>
      </c>
      <c r="X54" s="120" t="n">
        <v>20440</v>
      </c>
      <c r="Y54" s="131" t="inlineStr">
        <is>
          <t>PRADIER</t>
        </is>
      </c>
      <c r="Z54" s="120" t="n"/>
      <c r="AA54" s="132" t="n"/>
      <c r="AB54" s="126" t="n"/>
      <c r="AC54" s="275" t="n"/>
      <c r="AD54" s="126" t="n"/>
      <c r="AE54" s="144" t="n"/>
      <c r="AF54" s="120" t="n"/>
      <c r="AG54" s="120" t="n"/>
      <c r="AH54" s="120" t="n"/>
    </row>
    <row r="55" ht="12.75" customFormat="1" customHeight="1" s="273">
      <c r="A55" s="319" t="n">
        <v>44958</v>
      </c>
      <c r="B55" s="120" t="inlineStr">
        <is>
          <t>France</t>
        </is>
      </c>
      <c r="C55" s="120" t="n">
        <v>2022</v>
      </c>
      <c r="D55" s="120" t="inlineStr">
        <is>
          <t>HUILCOL</t>
        </is>
      </c>
      <c r="E55" s="120" t="inlineStr">
        <is>
          <t>NON</t>
        </is>
      </c>
      <c r="F55" s="120" t="inlineStr">
        <is>
          <t xml:space="preserve">99LIPIDOS </t>
        </is>
      </c>
      <c r="G55" s="123" t="inlineStr">
        <is>
          <t xml:space="preserve"> LS699279-PT0223914</t>
        </is>
      </c>
      <c r="H55" s="124" t="inlineStr">
        <is>
          <t xml:space="preserve">LIPIDOS </t>
        </is>
      </c>
      <c r="I55" s="120" t="inlineStr">
        <is>
          <t xml:space="preserve">Espagne </t>
        </is>
      </c>
      <c r="J55" s="11" t="inlineStr">
        <is>
          <t>NON</t>
        </is>
      </c>
      <c r="K55" s="120" t="n">
        <v>22624</v>
      </c>
      <c r="L55" s="120" t="inlineStr">
        <is>
          <t>B 28140 R</t>
        </is>
      </c>
      <c r="M55" s="132" t="n">
        <v>232177</v>
      </c>
      <c r="N55" s="120" t="inlineStr">
        <is>
          <t>FA</t>
        </is>
      </c>
      <c r="O55" s="126" t="n">
        <v>24.22</v>
      </c>
      <c r="P55" s="11">
        <f>1000*O55/0.92</f>
        <v/>
      </c>
      <c r="Q55" s="120" t="inlineStr">
        <is>
          <t>CV1CV2CV3</t>
        </is>
      </c>
      <c r="R55" s="126" t="n">
        <v>1390</v>
      </c>
      <c r="S55" s="11" t="inlineStr">
        <is>
          <t>DEPART</t>
        </is>
      </c>
      <c r="T55" s="127">
        <f>O55</f>
        <v/>
      </c>
      <c r="U55" s="323">
        <f>T55*R55</f>
        <v/>
      </c>
      <c r="V55" s="129" t="inlineStr">
        <is>
          <t>SANS TVA</t>
        </is>
      </c>
      <c r="W55" s="130" t="inlineStr">
        <is>
          <t xml:space="preserve">VIREMENT 30JOURS 5 et 20 du mois </t>
        </is>
      </c>
      <c r="X55" s="120" t="n">
        <v>20454</v>
      </c>
      <c r="Y55" s="131" t="inlineStr">
        <is>
          <t>QUINTANA</t>
        </is>
      </c>
      <c r="Z55" s="120" t="inlineStr">
        <is>
          <t>VRAC</t>
        </is>
      </c>
      <c r="AA55" s="132" t="n">
        <v>0</v>
      </c>
      <c r="AB55" s="126" t="n">
        <v>0</v>
      </c>
      <c r="AC55" s="275" t="n">
        <v>0</v>
      </c>
      <c r="AD55" s="126">
        <f>AC55-AB55</f>
        <v/>
      </c>
      <c r="AE55" s="144" t="n"/>
      <c r="AF55" s="120" t="n"/>
      <c r="AG55" s="120" t="n"/>
      <c r="AH55" s="120" t="n"/>
    </row>
    <row r="56" ht="12.75" customFormat="1" customHeight="1" s="273">
      <c r="A56" s="319" t="n">
        <v>44958</v>
      </c>
      <c r="B56" s="120" t="inlineStr">
        <is>
          <t>France</t>
        </is>
      </c>
      <c r="C56" s="120" t="n">
        <v>2022</v>
      </c>
      <c r="D56" s="120" t="inlineStr">
        <is>
          <t>HUILCOL</t>
        </is>
      </c>
      <c r="E56" s="120" t="inlineStr">
        <is>
          <t>NON</t>
        </is>
      </c>
      <c r="F56" s="120" t="inlineStr">
        <is>
          <t xml:space="preserve">99LIPIDOS </t>
        </is>
      </c>
      <c r="G56" s="123" t="inlineStr">
        <is>
          <t xml:space="preserve"> LS699279-PT0223915</t>
        </is>
      </c>
      <c r="H56" s="124" t="inlineStr">
        <is>
          <t xml:space="preserve">LIPIDOS </t>
        </is>
      </c>
      <c r="I56" s="120" t="inlineStr">
        <is>
          <t xml:space="preserve">Espagne </t>
        </is>
      </c>
      <c r="J56" s="11" t="inlineStr">
        <is>
          <t>NON</t>
        </is>
      </c>
      <c r="K56" s="120" t="n">
        <v>22633</v>
      </c>
      <c r="L56" s="120" t="inlineStr">
        <is>
          <t>R 8735 BDC</t>
        </is>
      </c>
      <c r="M56" s="132" t="n">
        <v>232177</v>
      </c>
      <c r="N56" s="120" t="inlineStr">
        <is>
          <t>FA</t>
        </is>
      </c>
      <c r="O56" s="126" t="n">
        <v>24.18</v>
      </c>
      <c r="P56" s="11">
        <f>1000*O56/0.92</f>
        <v/>
      </c>
      <c r="Q56" s="120" t="inlineStr">
        <is>
          <t>CV1CV2CV3</t>
        </is>
      </c>
      <c r="R56" s="126" t="n">
        <v>1390</v>
      </c>
      <c r="S56" s="11" t="inlineStr">
        <is>
          <t>DEPART</t>
        </is>
      </c>
      <c r="T56" s="127">
        <f>O56</f>
        <v/>
      </c>
      <c r="U56" s="323">
        <f>T56*R56</f>
        <v/>
      </c>
      <c r="V56" s="129" t="inlineStr">
        <is>
          <t>SANS TVA</t>
        </is>
      </c>
      <c r="W56" s="130" t="inlineStr">
        <is>
          <t xml:space="preserve">VIREMENT 30JOURS 5 et 20 du mois </t>
        </is>
      </c>
      <c r="X56" s="120" t="n">
        <v>20454</v>
      </c>
      <c r="Y56" s="131" t="inlineStr">
        <is>
          <t>QUINTANA</t>
        </is>
      </c>
      <c r="Z56" s="120" t="inlineStr">
        <is>
          <t>VRAC</t>
        </is>
      </c>
      <c r="AA56" s="132" t="n">
        <v>0</v>
      </c>
      <c r="AB56" s="126" t="n">
        <v>0</v>
      </c>
      <c r="AC56" s="275" t="n">
        <v>0</v>
      </c>
      <c r="AD56" s="126">
        <f>AC56-AB56</f>
        <v/>
      </c>
      <c r="AE56" s="144" t="n"/>
      <c r="AF56" s="120" t="n"/>
      <c r="AG56" s="120" t="n"/>
      <c r="AH56" s="120" t="n"/>
    </row>
    <row r="57" ht="12.75" customFormat="1" customHeight="1" s="273">
      <c r="A57" s="319" t="n">
        <v>44958</v>
      </c>
      <c r="B57" s="120" t="inlineStr">
        <is>
          <t>France</t>
        </is>
      </c>
      <c r="C57" s="120" t="n">
        <v>2022</v>
      </c>
      <c r="D57" s="120" t="inlineStr">
        <is>
          <t>HUILCOLAA</t>
        </is>
      </c>
      <c r="E57" s="120" t="inlineStr">
        <is>
          <t>NON</t>
        </is>
      </c>
      <c r="F57" s="120" t="inlineStr">
        <is>
          <t>99START</t>
        </is>
      </c>
      <c r="G57" s="123" t="inlineStr">
        <is>
          <t xml:space="preserve"> -</t>
        </is>
      </c>
      <c r="H57" s="124" t="inlineStr">
        <is>
          <t>CARBUROS GIRONA</t>
        </is>
      </c>
      <c r="I57" s="120" t="inlineStr">
        <is>
          <t xml:space="preserve">Espagne </t>
        </is>
      </c>
      <c r="J57" s="11" t="inlineStr">
        <is>
          <t>NON</t>
        </is>
      </c>
      <c r="K57" s="120" t="n">
        <v>22635</v>
      </c>
      <c r="L57" s="120" t="inlineStr">
        <is>
          <t>XA 376 DW</t>
        </is>
      </c>
      <c r="M57" s="132" t="n">
        <v>238753</v>
      </c>
      <c r="N57" s="120" t="inlineStr">
        <is>
          <t>FA</t>
        </is>
      </c>
      <c r="O57" s="126" t="n">
        <v>25.12</v>
      </c>
      <c r="P57" s="11">
        <f>1000*O57/0.92</f>
        <v/>
      </c>
      <c r="Q57" s="120" t="inlineStr">
        <is>
          <t>CV1CV2CV3</t>
        </is>
      </c>
      <c r="R57" s="126" t="n">
        <v>1170</v>
      </c>
      <c r="S57" s="11" t="inlineStr">
        <is>
          <t>DEPART</t>
        </is>
      </c>
      <c r="T57" s="127">
        <f>O57</f>
        <v/>
      </c>
      <c r="U57" s="323">
        <f>T57*R57</f>
        <v/>
      </c>
      <c r="V57" s="129" t="inlineStr">
        <is>
          <t>SANS TVA</t>
        </is>
      </c>
      <c r="W57" s="130" t="inlineStr">
        <is>
          <t xml:space="preserve">VIREMENT 30JOURS 5 et 20 du mois </t>
        </is>
      </c>
      <c r="X57" s="120" t="n">
        <v>20455</v>
      </c>
      <c r="Y57" s="131" t="inlineStr">
        <is>
          <t>KORTIMED</t>
        </is>
      </c>
      <c r="Z57" s="120" t="inlineStr">
        <is>
          <t>VRAC</t>
        </is>
      </c>
      <c r="AA57" s="132" t="n">
        <v>0</v>
      </c>
      <c r="AB57" s="126" t="n">
        <v>0</v>
      </c>
      <c r="AC57" s="275" t="n">
        <v>0</v>
      </c>
      <c r="AD57" s="126">
        <f>AC57-AB57</f>
        <v/>
      </c>
      <c r="AE57" s="144" t="n"/>
      <c r="AF57" s="120" t="n"/>
      <c r="AG57" s="120" t="n"/>
      <c r="AH57" s="120" t="n"/>
    </row>
    <row r="58" ht="12.75" customFormat="1" customHeight="1" s="273">
      <c r="A58" s="319" t="n">
        <v>44958</v>
      </c>
      <c r="B58" s="120" t="inlineStr">
        <is>
          <t>France</t>
        </is>
      </c>
      <c r="C58" s="120" t="n">
        <v>2022</v>
      </c>
      <c r="D58" s="120" t="inlineStr">
        <is>
          <t>HUILCOLAA</t>
        </is>
      </c>
      <c r="E58" s="120" t="inlineStr">
        <is>
          <t>NON</t>
        </is>
      </c>
      <c r="F58" s="120" t="inlineStr">
        <is>
          <t>42EURENA</t>
        </is>
      </c>
      <c r="G58" s="123" t="inlineStr">
        <is>
          <t>261553</t>
        </is>
      </c>
      <c r="H58" s="124" t="inlineStr">
        <is>
          <t>ATRIAL FEURS</t>
        </is>
      </c>
      <c r="I58" s="120" t="inlineStr">
        <is>
          <t>France</t>
        </is>
      </c>
      <c r="J58" s="11" t="inlineStr">
        <is>
          <t>NON</t>
        </is>
      </c>
      <c r="K58" s="120" t="n">
        <v>22638</v>
      </c>
      <c r="L58" s="120" t="inlineStr">
        <is>
          <t>BQ 990 LV</t>
        </is>
      </c>
      <c r="M58" s="132" t="n">
        <v>231777</v>
      </c>
      <c r="N58" s="120" t="inlineStr">
        <is>
          <t>FA</t>
        </is>
      </c>
      <c r="O58" s="126" t="n">
        <v>25.08</v>
      </c>
      <c r="P58" s="11">
        <f>1000*O58/0.92</f>
        <v/>
      </c>
      <c r="Q58" s="120" t="inlineStr">
        <is>
          <t>CV1CV2CV3</t>
        </is>
      </c>
      <c r="R58" s="126" t="n">
        <v>1492.5</v>
      </c>
      <c r="S58" s="11" t="inlineStr">
        <is>
          <t xml:space="preserve">FRANCO </t>
        </is>
      </c>
      <c r="T58" s="127">
        <f>O58</f>
        <v/>
      </c>
      <c r="U58" s="323">
        <f>T58*R58</f>
        <v/>
      </c>
      <c r="V58" s="129" t="inlineStr">
        <is>
          <t>5,5%</t>
        </is>
      </c>
      <c r="W58" s="130" t="inlineStr">
        <is>
          <t>LCR 15J NET</t>
        </is>
      </c>
      <c r="X58" s="120" t="n">
        <v>20457</v>
      </c>
      <c r="Y58" s="131" t="inlineStr">
        <is>
          <t xml:space="preserve">EUROLIA </t>
        </is>
      </c>
      <c r="Z58" s="120" t="inlineStr">
        <is>
          <t>VRAC</t>
        </is>
      </c>
      <c r="AA58" s="132" t="n">
        <v>32.5</v>
      </c>
      <c r="AB58" s="126">
        <f>T58*AA58</f>
        <v/>
      </c>
      <c r="AC58" s="275">
        <f>756.91+53.97</f>
        <v/>
      </c>
      <c r="AD58" s="203">
        <f>AC58-AB58</f>
        <v/>
      </c>
      <c r="AE58" s="144" t="inlineStr">
        <is>
          <t>72928 - 05/02/2023</t>
        </is>
      </c>
      <c r="AF58" s="120" t="n"/>
      <c r="AG58" s="120" t="n"/>
      <c r="AH58" s="120" t="n"/>
    </row>
    <row r="59" ht="12.75" customFormat="1" customHeight="1" s="273">
      <c r="A59" s="319" t="n">
        <v>44958</v>
      </c>
      <c r="B59" s="120" t="inlineStr">
        <is>
          <t>France</t>
        </is>
      </c>
      <c r="C59" s="120" t="n">
        <v>2022</v>
      </c>
      <c r="D59" s="120" t="inlineStr">
        <is>
          <t>HUILCOLAA</t>
        </is>
      </c>
      <c r="E59" s="120" t="inlineStr">
        <is>
          <t>NON</t>
        </is>
      </c>
      <c r="F59" s="120" t="inlineStr">
        <is>
          <t>71LAMBEY</t>
        </is>
      </c>
      <c r="G59" s="123" t="inlineStr">
        <is>
          <t xml:space="preserve"> - </t>
        </is>
      </c>
      <c r="H59" s="124" t="inlineStr">
        <is>
          <t>LAMBEY TORPES</t>
        </is>
      </c>
      <c r="I59" s="120" t="inlineStr">
        <is>
          <t>France</t>
        </is>
      </c>
      <c r="J59" s="11" t="inlineStr">
        <is>
          <t>NON</t>
        </is>
      </c>
      <c r="K59" s="120" t="n">
        <v>22639</v>
      </c>
      <c r="L59" s="120" t="inlineStr">
        <is>
          <t>BS 237 YD</t>
        </is>
      </c>
      <c r="M59" s="132" t="n">
        <v>238750</v>
      </c>
      <c r="N59" s="120" t="inlineStr">
        <is>
          <t>FA</t>
        </is>
      </c>
      <c r="O59" s="126" t="n">
        <v>25.12</v>
      </c>
      <c r="P59" s="11">
        <f>1000*O59/0.92</f>
        <v/>
      </c>
      <c r="Q59" s="120" t="inlineStr">
        <is>
          <t>CV1CV2CV3</t>
        </is>
      </c>
      <c r="R59" s="126" t="n">
        <v>1233.5</v>
      </c>
      <c r="S59" s="11" t="inlineStr">
        <is>
          <t xml:space="preserve">FRANCO </t>
        </is>
      </c>
      <c r="T59" s="127">
        <f>O59</f>
        <v/>
      </c>
      <c r="U59" s="323">
        <f>T59*R59</f>
        <v/>
      </c>
      <c r="V59" s="129" t="inlineStr">
        <is>
          <t>5,5%</t>
        </is>
      </c>
      <c r="W59" s="130" t="inlineStr">
        <is>
          <t>LCR 15J NET</t>
        </is>
      </c>
      <c r="X59" s="120" t="n">
        <v>20458</v>
      </c>
      <c r="Y59" s="131" t="inlineStr">
        <is>
          <t>COMATA</t>
        </is>
      </c>
      <c r="Z59" s="120" t="inlineStr">
        <is>
          <t>VRAC</t>
        </is>
      </c>
      <c r="AA59" s="132" t="n">
        <v>33.5</v>
      </c>
      <c r="AB59" s="126">
        <f>T59*AA59</f>
        <v/>
      </c>
      <c r="AC59" s="275" t="n">
        <v>0</v>
      </c>
      <c r="AD59" s="126">
        <f>AC59-AB59</f>
        <v/>
      </c>
      <c r="AE59" s="144" t="n"/>
      <c r="AF59" s="120" t="n"/>
      <c r="AG59" s="120" t="n"/>
      <c r="AH59" s="120" t="n"/>
    </row>
    <row r="60" ht="12.75" customFormat="1" customHeight="1" s="273">
      <c r="A60" s="319" t="n">
        <v>44959</v>
      </c>
      <c r="B60" s="120" t="inlineStr">
        <is>
          <t>France</t>
        </is>
      </c>
      <c r="C60" s="120" t="n">
        <v>2022</v>
      </c>
      <c r="D60" s="120" t="inlineStr">
        <is>
          <t>HUILCOLAA</t>
        </is>
      </c>
      <c r="E60" s="120" t="inlineStr">
        <is>
          <t>NON</t>
        </is>
      </c>
      <c r="F60" s="120" t="inlineStr">
        <is>
          <t>99START</t>
        </is>
      </c>
      <c r="G60" s="123" t="inlineStr">
        <is>
          <t xml:space="preserve"> -</t>
        </is>
      </c>
      <c r="H60" s="124" t="inlineStr">
        <is>
          <t>CARBUROS GIRONA</t>
        </is>
      </c>
      <c r="I60" s="120" t="inlineStr">
        <is>
          <t xml:space="preserve">Espagne </t>
        </is>
      </c>
      <c r="J60" s="11" t="inlineStr">
        <is>
          <t>NON</t>
        </is>
      </c>
      <c r="K60" s="120" t="n">
        <v>22656</v>
      </c>
      <c r="L60" s="120" t="inlineStr">
        <is>
          <t>XA 914 DJ</t>
        </is>
      </c>
      <c r="M60" s="132" t="n">
        <v>238753</v>
      </c>
      <c r="N60" s="120" t="inlineStr">
        <is>
          <t>FA</t>
        </is>
      </c>
      <c r="O60" s="126" t="n">
        <v>25.06</v>
      </c>
      <c r="P60" s="11">
        <f>1000*O60/0.92</f>
        <v/>
      </c>
      <c r="Q60" s="120" t="inlineStr">
        <is>
          <t>CV1CV2CV3</t>
        </is>
      </c>
      <c r="R60" s="126" t="n">
        <v>1170</v>
      </c>
      <c r="S60" s="11" t="inlineStr">
        <is>
          <t>DEPART</t>
        </is>
      </c>
      <c r="T60" s="127">
        <f>O60</f>
        <v/>
      </c>
      <c r="U60" s="323">
        <f>T60*R60</f>
        <v/>
      </c>
      <c r="V60" s="129" t="inlineStr">
        <is>
          <t>SANS TVA</t>
        </is>
      </c>
      <c r="W60" s="130" t="inlineStr">
        <is>
          <t xml:space="preserve">VIREMENT 30JOURS 5 et 20 du mois </t>
        </is>
      </c>
      <c r="X60" s="120" t="n">
        <v>20462</v>
      </c>
      <c r="Y60" s="131" t="inlineStr">
        <is>
          <t>KORTIMED</t>
        </is>
      </c>
      <c r="Z60" s="120" t="inlineStr">
        <is>
          <t>VRAC</t>
        </is>
      </c>
      <c r="AA60" s="132" t="n">
        <v>0</v>
      </c>
      <c r="AB60" s="126" t="n">
        <v>0</v>
      </c>
      <c r="AC60" s="275" t="n">
        <v>0</v>
      </c>
      <c r="AD60" s="126">
        <f>AC60-AB60</f>
        <v/>
      </c>
      <c r="AE60" s="144" t="n"/>
      <c r="AF60" s="120" t="n"/>
      <c r="AG60" s="120" t="n"/>
      <c r="AH60" s="120" t="n"/>
    </row>
    <row r="61" ht="12.75" customFormat="1" customHeight="1" s="202">
      <c r="A61" s="319" t="n">
        <v>44959</v>
      </c>
      <c r="B61" s="120" t="inlineStr">
        <is>
          <t>France</t>
        </is>
      </c>
      <c r="C61" s="120" t="n">
        <v>2022</v>
      </c>
      <c r="D61" s="120" t="inlineStr">
        <is>
          <t>HUILCOLAA</t>
        </is>
      </c>
      <c r="E61" s="123" t="inlineStr">
        <is>
          <t>NON</t>
        </is>
      </c>
      <c r="F61" s="124" t="inlineStr">
        <is>
          <t xml:space="preserve">26UCAB </t>
        </is>
      </c>
      <c r="G61" s="120" t="inlineStr">
        <is>
          <t>CA025569</t>
        </is>
      </c>
      <c r="H61" s="11" t="inlineStr">
        <is>
          <t>UCAB CREST</t>
        </is>
      </c>
      <c r="I61" s="120" t="inlineStr">
        <is>
          <t>FRANCE</t>
        </is>
      </c>
      <c r="J61" s="120" t="inlineStr">
        <is>
          <t>NON</t>
        </is>
      </c>
      <c r="K61" s="132" t="n">
        <v>22656</v>
      </c>
      <c r="L61" s="120" t="inlineStr">
        <is>
          <t>CN 905 VZ</t>
        </is>
      </c>
      <c r="M61" s="126" t="n">
        <v>231785</v>
      </c>
      <c r="N61" s="11" t="inlineStr">
        <is>
          <t>FA</t>
        </is>
      </c>
      <c r="O61" s="120" t="n">
        <v>25.44</v>
      </c>
      <c r="P61" s="126">
        <f>1000*O61/0.92</f>
        <v/>
      </c>
      <c r="Q61" s="11" t="inlineStr">
        <is>
          <t>CV1CV2CV3</t>
        </is>
      </c>
      <c r="R61" s="127" t="n">
        <v>1490</v>
      </c>
      <c r="S61" s="323" t="inlineStr">
        <is>
          <t xml:space="preserve">FRANCO </t>
        </is>
      </c>
      <c r="T61" s="127">
        <f>O61</f>
        <v/>
      </c>
      <c r="U61" s="323">
        <f>T61*R61</f>
        <v/>
      </c>
      <c r="V61" s="129" t="inlineStr">
        <is>
          <t>5,5%</t>
        </is>
      </c>
      <c r="W61" s="131" t="inlineStr">
        <is>
          <t>LCR 15J NET</t>
        </is>
      </c>
      <c r="X61" s="120" t="n">
        <v>20463</v>
      </c>
      <c r="Y61" s="205" t="inlineStr">
        <is>
          <t>EUROLIA</t>
        </is>
      </c>
      <c r="Z61" s="126" t="inlineStr">
        <is>
          <t>VRAC</t>
        </is>
      </c>
      <c r="AA61" s="132" t="n">
        <v>30</v>
      </c>
      <c r="AB61" s="203">
        <f>AA61*T61</f>
        <v/>
      </c>
      <c r="AC61" s="275">
        <f>708.76+50.53</f>
        <v/>
      </c>
      <c r="AD61" s="120">
        <f>AC61-AB61</f>
        <v/>
      </c>
      <c r="AE61" s="131" t="inlineStr">
        <is>
          <t>72928 - 05/02/2023</t>
        </is>
      </c>
      <c r="AF61" s="120" t="n"/>
      <c r="AG61" s="273" t="n"/>
      <c r="AH61" s="273" t="n"/>
      <c r="AI61" s="273" t="n"/>
      <c r="AJ61" s="273" t="n"/>
      <c r="AK61" s="273" t="n"/>
      <c r="AL61" s="273" t="n"/>
      <c r="AM61" s="273" t="n"/>
      <c r="AN61" s="273" t="n"/>
      <c r="AO61" s="273" t="n"/>
      <c r="AP61" s="273" t="n"/>
      <c r="AQ61" s="273" t="n"/>
      <c r="AR61" s="273" t="n"/>
      <c r="AS61" s="273" t="n"/>
      <c r="AT61" s="273" t="n"/>
      <c r="AU61" s="273" t="n"/>
      <c r="AV61" s="273" t="n"/>
      <c r="AW61" s="273" t="n"/>
      <c r="AX61" s="273" t="n"/>
      <c r="AY61" s="273" t="n"/>
      <c r="AZ61" s="273" t="n"/>
      <c r="BA61" s="273" t="n"/>
      <c r="BB61" s="273" t="n"/>
      <c r="BC61" s="273" t="n"/>
      <c r="BD61" s="273" t="n"/>
      <c r="BE61" s="273" t="n"/>
      <c r="BF61" s="273" t="n"/>
      <c r="BG61" s="273" t="n"/>
      <c r="BH61" s="273" t="n"/>
      <c r="BI61" s="273" t="n"/>
      <c r="BJ61" s="273" t="n"/>
      <c r="BK61" s="273" t="n"/>
      <c r="BL61" s="273" t="n"/>
      <c r="BM61" s="273" t="n"/>
      <c r="BN61" s="273" t="n"/>
      <c r="BO61" s="273" t="n"/>
      <c r="BP61" s="273" t="n"/>
      <c r="BQ61" s="273" t="n"/>
      <c r="BR61" s="273" t="n"/>
      <c r="BS61" s="273" t="n"/>
      <c r="BT61" s="273" t="n"/>
      <c r="BU61" s="273" t="n"/>
      <c r="BV61" s="273" t="n"/>
      <c r="BW61" s="273" t="n"/>
      <c r="BX61" s="273" t="n"/>
      <c r="BY61" s="273" t="n"/>
      <c r="BZ61" s="273" t="n"/>
      <c r="CA61" s="273" t="n"/>
      <c r="CB61" s="273" t="n"/>
      <c r="CC61" s="273" t="n"/>
      <c r="CD61" s="273" t="n"/>
      <c r="CE61" s="273" t="n"/>
      <c r="CF61" s="273" t="n"/>
      <c r="CG61" s="273" t="n"/>
      <c r="CH61" s="273" t="n"/>
      <c r="CI61" s="273" t="n"/>
      <c r="CJ61" s="273" t="n"/>
      <c r="CK61" s="273" t="n"/>
      <c r="CL61" s="273" t="n"/>
      <c r="CM61" s="273" t="n"/>
      <c r="CN61" s="273" t="n"/>
      <c r="CO61" s="273" t="n"/>
      <c r="CP61" s="273" t="n"/>
      <c r="CQ61" s="273" t="n"/>
      <c r="CR61" s="273" t="n"/>
      <c r="CS61" s="273" t="n"/>
      <c r="CT61" s="273" t="n"/>
      <c r="CU61" s="273" t="n"/>
      <c r="CV61" s="273" t="n"/>
      <c r="CW61" s="273" t="n"/>
      <c r="CX61" s="273" t="n"/>
      <c r="CY61" s="273" t="n"/>
      <c r="CZ61" s="273" t="n"/>
      <c r="DA61" s="273" t="n"/>
      <c r="DB61" s="273" t="n"/>
      <c r="DC61" s="273" t="n"/>
      <c r="DD61" s="273" t="n"/>
      <c r="DE61" s="273" t="n"/>
      <c r="DF61" s="273" t="n"/>
      <c r="DG61" s="273" t="n"/>
      <c r="DH61" s="273" t="n"/>
      <c r="DI61" s="273" t="n"/>
      <c r="DJ61" s="273" t="n"/>
      <c r="DK61" s="273" t="n"/>
      <c r="DL61" s="273" t="n"/>
      <c r="DM61" s="273" t="n"/>
      <c r="DN61" s="273" t="n"/>
      <c r="DO61" s="273" t="n"/>
      <c r="DP61" s="273" t="n"/>
      <c r="DQ61" s="273" t="n"/>
      <c r="DR61" s="273" t="n"/>
      <c r="DS61" s="273" t="n"/>
      <c r="DT61" s="273" t="n"/>
      <c r="DU61" s="273" t="n"/>
      <c r="DV61" s="273" t="n"/>
      <c r="DW61" s="273" t="n"/>
      <c r="DX61" s="273" t="n"/>
      <c r="DY61" s="273" t="n"/>
      <c r="DZ61" s="273" t="n"/>
      <c r="EA61" s="273" t="n"/>
      <c r="EB61" s="273" t="n"/>
      <c r="EC61" s="273" t="n"/>
      <c r="ED61" s="273" t="n"/>
      <c r="EE61" s="273" t="n"/>
      <c r="EF61" s="273" t="n"/>
      <c r="EG61" s="273" t="n"/>
      <c r="EH61" s="273" t="n"/>
      <c r="EI61" s="273" t="n"/>
      <c r="EJ61" s="273" t="n"/>
      <c r="EK61" s="273" t="n"/>
      <c r="EL61" s="273" t="n"/>
      <c r="EM61" s="273" t="n"/>
      <c r="EN61" s="273" t="n"/>
      <c r="EO61" s="273" t="n"/>
      <c r="EP61" s="273" t="n"/>
      <c r="EQ61" s="273" t="n"/>
      <c r="ER61" s="273" t="n"/>
      <c r="ES61" s="273" t="n"/>
      <c r="ET61" s="273" t="n"/>
      <c r="EU61" s="273" t="n"/>
      <c r="EV61" s="273" t="n"/>
      <c r="EW61" s="273" t="n"/>
      <c r="EX61" s="273" t="n"/>
      <c r="EY61" s="273" t="n"/>
      <c r="EZ61" s="273" t="n"/>
      <c r="FA61" s="273" t="n"/>
      <c r="FB61" s="273" t="n"/>
      <c r="FC61" s="273" t="n"/>
      <c r="FD61" s="273" t="n"/>
      <c r="FE61" s="273" t="n"/>
      <c r="FF61" s="273" t="n"/>
      <c r="FG61" s="273" t="n"/>
      <c r="FH61" s="273" t="n"/>
      <c r="FI61" s="273" t="n"/>
      <c r="FJ61" s="273" t="n"/>
      <c r="FK61" s="273" t="n"/>
      <c r="FL61" s="273" t="n"/>
      <c r="FM61" s="273" t="n"/>
      <c r="FN61" s="273" t="n"/>
      <c r="FO61" s="273" t="n"/>
      <c r="FP61" s="273" t="n"/>
      <c r="FQ61" s="273" t="n"/>
      <c r="FR61" s="273" t="n"/>
      <c r="FS61" s="273" t="n"/>
      <c r="FT61" s="273" t="n"/>
      <c r="FU61" s="273" t="n"/>
      <c r="FV61" s="273" t="n"/>
      <c r="FW61" s="273" t="n"/>
      <c r="FX61" s="273" t="n"/>
      <c r="FY61" s="273" t="n"/>
      <c r="FZ61" s="273" t="n"/>
      <c r="GA61" s="273" t="n"/>
      <c r="GB61" s="273" t="n"/>
      <c r="GC61" s="273" t="n"/>
      <c r="GD61" s="273" t="n"/>
      <c r="GE61" s="273" t="n"/>
      <c r="GF61" s="273" t="n"/>
      <c r="GG61" s="273" t="n"/>
      <c r="GH61" s="273" t="n"/>
      <c r="GI61" s="273" t="n"/>
      <c r="GJ61" s="273" t="n"/>
      <c r="GK61" s="273" t="n"/>
      <c r="GL61" s="273" t="n"/>
      <c r="GM61" s="273" t="n"/>
      <c r="GN61" s="273" t="n"/>
      <c r="GO61" s="273" t="n"/>
      <c r="GP61" s="273" t="n"/>
      <c r="GQ61" s="273" t="n"/>
      <c r="GR61" s="273" t="n"/>
      <c r="GS61" s="273" t="n"/>
      <c r="GT61" s="273" t="n"/>
      <c r="GU61" s="273" t="n"/>
      <c r="GV61" s="273" t="n"/>
      <c r="GW61" s="273" t="n"/>
      <c r="GX61" s="273" t="n"/>
      <c r="GY61" s="273" t="n"/>
      <c r="GZ61" s="273" t="n"/>
      <c r="HA61" s="273" t="n"/>
      <c r="HB61" s="273" t="n"/>
      <c r="HC61" s="273" t="n"/>
      <c r="HD61" s="273" t="n"/>
      <c r="HE61" s="273" t="n"/>
      <c r="HF61" s="273" t="n"/>
      <c r="HG61" s="273" t="n"/>
      <c r="HH61" s="273" t="n"/>
      <c r="HI61" s="273" t="n"/>
      <c r="HJ61" s="273" t="n"/>
      <c r="HK61" s="273" t="n"/>
      <c r="HL61" s="273" t="n"/>
      <c r="HM61" s="273" t="n"/>
      <c r="HN61" s="273" t="n"/>
      <c r="HO61" s="273" t="n"/>
      <c r="HP61" s="273" t="n"/>
      <c r="HQ61" s="273" t="n"/>
      <c r="HR61" s="273" t="n"/>
      <c r="HS61" s="273" t="n"/>
      <c r="HT61" s="273" t="n"/>
      <c r="HU61" s="273" t="n"/>
      <c r="HV61" s="273" t="n"/>
      <c r="HW61" s="273" t="n"/>
      <c r="HX61" s="273" t="n"/>
      <c r="HY61" s="273" t="n"/>
      <c r="HZ61" s="273" t="n"/>
      <c r="IA61" s="273" t="n"/>
      <c r="IB61" s="273" t="n"/>
      <c r="IC61" s="273" t="n"/>
      <c r="ID61" s="273" t="n"/>
      <c r="IE61" s="273" t="n"/>
      <c r="IF61" s="273" t="n"/>
      <c r="IG61" s="273" t="n"/>
      <c r="IH61" s="273" t="n"/>
      <c r="II61" s="273" t="n"/>
      <c r="IJ61" s="273" t="n"/>
      <c r="IK61" s="273" t="n"/>
      <c r="IL61" s="273" t="n"/>
      <c r="IM61" s="273" t="n"/>
      <c r="IN61" s="273" t="n"/>
      <c r="IO61" s="273" t="n"/>
      <c r="IP61" s="273" t="n"/>
      <c r="IQ61" s="273" t="n"/>
      <c r="IR61" s="273" t="n"/>
      <c r="IS61" s="273" t="n"/>
      <c r="IT61" s="273" t="n"/>
      <c r="IU61" s="273" t="n"/>
      <c r="IV61" s="273" t="n"/>
      <c r="IW61" s="273" t="n"/>
      <c r="IX61" s="273" t="n"/>
      <c r="IY61" s="273" t="n"/>
      <c r="IZ61" s="273" t="n"/>
      <c r="JA61" s="273" t="n"/>
      <c r="JB61" s="273" t="n"/>
      <c r="JC61" s="273" t="n"/>
      <c r="JD61" s="273" t="n"/>
      <c r="JE61" s="273" t="n"/>
      <c r="JF61" s="273" t="n"/>
      <c r="JG61" s="273" t="n"/>
      <c r="JH61" s="273" t="n"/>
      <c r="JI61" s="273" t="n"/>
      <c r="JJ61" s="273" t="n"/>
      <c r="JK61" s="273" t="n"/>
      <c r="JL61" s="273" t="n"/>
      <c r="JM61" s="273" t="n"/>
      <c r="JN61" s="273" t="n"/>
      <c r="JO61" s="273" t="n"/>
      <c r="JP61" s="273" t="n"/>
      <c r="JQ61" s="273" t="n"/>
      <c r="JR61" s="273" t="n"/>
      <c r="JS61" s="273" t="n"/>
      <c r="JT61" s="273" t="n"/>
      <c r="JU61" s="273" t="n"/>
      <c r="JV61" s="273" t="n"/>
      <c r="JW61" s="273" t="n"/>
      <c r="JX61" s="273" t="n"/>
      <c r="JY61" s="273" t="n"/>
      <c r="JZ61" s="273" t="n"/>
      <c r="KA61" s="273" t="n"/>
      <c r="KB61" s="273" t="n"/>
      <c r="KC61" s="273" t="n"/>
      <c r="KD61" s="273" t="n"/>
      <c r="KE61" s="273" t="n"/>
      <c r="KF61" s="273" t="n"/>
      <c r="KG61" s="273" t="n"/>
      <c r="KH61" s="273" t="n"/>
      <c r="KI61" s="273" t="n"/>
      <c r="KJ61" s="273" t="n"/>
      <c r="KK61" s="273" t="n"/>
      <c r="KL61" s="273" t="n"/>
      <c r="KM61" s="273" t="n"/>
      <c r="KN61" s="273" t="n"/>
      <c r="KO61" s="273" t="n"/>
      <c r="KP61" s="273" t="n"/>
      <c r="KQ61" s="273" t="n"/>
      <c r="KR61" s="273" t="n"/>
      <c r="KS61" s="273" t="n"/>
      <c r="KT61" s="273" t="n"/>
      <c r="KU61" s="273" t="n"/>
      <c r="KV61" s="273" t="n"/>
      <c r="KW61" s="273" t="n"/>
      <c r="KX61" s="273" t="n"/>
      <c r="KY61" s="273" t="n"/>
      <c r="KZ61" s="273" t="n"/>
      <c r="LA61" s="273" t="n"/>
      <c r="LB61" s="273" t="n"/>
      <c r="LC61" s="273" t="n"/>
      <c r="LD61" s="273" t="n"/>
      <c r="LE61" s="273" t="n"/>
      <c r="LF61" s="273" t="n"/>
      <c r="LG61" s="273" t="n"/>
      <c r="LH61" s="273" t="n"/>
      <c r="LI61" s="273" t="n"/>
      <c r="LJ61" s="273" t="n"/>
      <c r="LK61" s="273" t="n"/>
      <c r="LL61" s="273" t="n"/>
      <c r="LM61" s="273" t="n"/>
      <c r="LN61" s="273" t="n"/>
      <c r="LO61" s="273" t="n"/>
      <c r="LP61" s="273" t="n"/>
      <c r="LQ61" s="273" t="n"/>
      <c r="LR61" s="273" t="n"/>
      <c r="LS61" s="273" t="n"/>
      <c r="LT61" s="273" t="n"/>
      <c r="LU61" s="273" t="n"/>
      <c r="LV61" s="273" t="n"/>
      <c r="LW61" s="273" t="n"/>
      <c r="LX61" s="273" t="n"/>
      <c r="LY61" s="273" t="n"/>
      <c r="LZ61" s="273" t="n"/>
      <c r="MA61" s="273" t="n"/>
      <c r="MB61" s="273" t="n"/>
      <c r="MC61" s="273" t="n"/>
      <c r="MD61" s="273" t="n"/>
      <c r="ME61" s="273" t="n"/>
      <c r="MF61" s="273" t="n"/>
      <c r="MG61" s="273" t="n"/>
      <c r="MH61" s="273" t="n"/>
      <c r="MI61" s="273" t="n"/>
      <c r="MJ61" s="273" t="n"/>
      <c r="MK61" s="273" t="n"/>
      <c r="ML61" s="273" t="n"/>
      <c r="MM61" s="273" t="n"/>
      <c r="MN61" s="273" t="n"/>
      <c r="MO61" s="273" t="n"/>
      <c r="MP61" s="273" t="n"/>
      <c r="MQ61" s="273" t="n"/>
      <c r="MR61" s="273" t="n"/>
      <c r="MS61" s="273" t="n"/>
      <c r="MT61" s="273" t="n"/>
      <c r="MU61" s="273" t="n"/>
      <c r="MV61" s="273" t="n"/>
      <c r="MW61" s="273" t="n"/>
      <c r="MX61" s="273" t="n"/>
      <c r="MY61" s="273" t="n"/>
      <c r="MZ61" s="273" t="n"/>
      <c r="NA61" s="273" t="n"/>
      <c r="NB61" s="273" t="n"/>
      <c r="NC61" s="273" t="n"/>
      <c r="ND61" s="273" t="n"/>
      <c r="NE61" s="273" t="n"/>
      <c r="NF61" s="273" t="n"/>
      <c r="NG61" s="273" t="n"/>
      <c r="NH61" s="273" t="n"/>
      <c r="NI61" s="273" t="n"/>
      <c r="NJ61" s="273" t="n"/>
      <c r="NK61" s="273" t="n"/>
      <c r="NL61" s="273" t="n"/>
      <c r="NM61" s="273" t="n"/>
      <c r="NN61" s="273" t="n"/>
      <c r="NO61" s="273" t="n"/>
      <c r="NP61" s="273" t="n"/>
      <c r="NQ61" s="273" t="n"/>
      <c r="NR61" s="273" t="n"/>
      <c r="NS61" s="273" t="n"/>
      <c r="NT61" s="273" t="n"/>
      <c r="NU61" s="273" t="n"/>
      <c r="NV61" s="273" t="n"/>
      <c r="NW61" s="273" t="n"/>
      <c r="NX61" s="273" t="n"/>
      <c r="NY61" s="273" t="n"/>
      <c r="NZ61" s="273" t="n"/>
      <c r="OA61" s="273" t="n"/>
      <c r="OB61" s="273" t="n"/>
      <c r="OC61" s="273" t="n"/>
      <c r="OD61" s="273" t="n"/>
      <c r="OE61" s="273" t="n"/>
      <c r="OF61" s="273" t="n"/>
      <c r="OG61" s="273" t="n"/>
      <c r="OH61" s="273" t="n"/>
      <c r="OI61" s="273" t="n"/>
      <c r="OJ61" s="273" t="n"/>
      <c r="OK61" s="273" t="n"/>
      <c r="OL61" s="273" t="n"/>
      <c r="OM61" s="273" t="n"/>
      <c r="ON61" s="273" t="n"/>
      <c r="OO61" s="273" t="n"/>
      <c r="OP61" s="273" t="n"/>
      <c r="OQ61" s="273" t="n"/>
      <c r="OR61" s="273" t="n"/>
      <c r="OS61" s="273" t="n"/>
      <c r="OT61" s="273" t="n"/>
      <c r="OU61" s="273" t="n"/>
      <c r="OV61" s="273" t="n"/>
      <c r="OW61" s="273" t="n"/>
      <c r="OX61" s="273" t="n"/>
      <c r="OY61" s="273" t="n"/>
      <c r="OZ61" s="273" t="n"/>
      <c r="PA61" s="273" t="n"/>
      <c r="PB61" s="273" t="n"/>
      <c r="PC61" s="273" t="n"/>
      <c r="PD61" s="273" t="n"/>
      <c r="PE61" s="273" t="n"/>
      <c r="PF61" s="273" t="n"/>
      <c r="PG61" s="273" t="n"/>
      <c r="PH61" s="273" t="n"/>
      <c r="PI61" s="273" t="n"/>
      <c r="PJ61" s="273" t="n"/>
      <c r="PK61" s="273" t="n"/>
      <c r="PL61" s="273" t="n"/>
      <c r="PM61" s="273" t="n"/>
      <c r="PN61" s="273" t="n"/>
      <c r="PO61" s="273" t="n"/>
      <c r="PP61" s="273" t="n"/>
      <c r="PQ61" s="273" t="n"/>
      <c r="PR61" s="273" t="n"/>
      <c r="PS61" s="273" t="n"/>
      <c r="PT61" s="273" t="n"/>
      <c r="PU61" s="273" t="n"/>
      <c r="PV61" s="273" t="n"/>
      <c r="PW61" s="273" t="n"/>
      <c r="PX61" s="273" t="n"/>
      <c r="PY61" s="273" t="n"/>
      <c r="PZ61" s="273" t="n"/>
      <c r="QA61" s="273" t="n"/>
      <c r="QB61" s="273" t="n"/>
      <c r="QC61" s="273" t="n"/>
      <c r="QD61" s="273" t="n"/>
      <c r="QE61" s="273" t="n"/>
      <c r="QF61" s="273" t="n"/>
      <c r="QG61" s="273" t="n"/>
      <c r="QH61" s="273" t="n"/>
      <c r="QI61" s="273" t="n"/>
      <c r="QJ61" s="273" t="n"/>
      <c r="QK61" s="273" t="n"/>
      <c r="QL61" s="273" t="n"/>
      <c r="QM61" s="273" t="n"/>
      <c r="QN61" s="273" t="n"/>
      <c r="QO61" s="273" t="n"/>
      <c r="QP61" s="273" t="n"/>
      <c r="QQ61" s="273" t="n"/>
      <c r="QR61" s="273" t="n"/>
      <c r="QS61" s="273" t="n"/>
      <c r="QT61" s="273" t="n"/>
      <c r="QU61" s="273" t="n"/>
      <c r="QV61" s="273" t="n"/>
      <c r="QW61" s="273" t="n"/>
      <c r="QX61" s="273" t="n"/>
      <c r="QY61" s="273" t="n"/>
      <c r="QZ61" s="273" t="n"/>
      <c r="RA61" s="273" t="n"/>
      <c r="RB61" s="273" t="n"/>
      <c r="RC61" s="273" t="n"/>
      <c r="RD61" s="273" t="n"/>
      <c r="RE61" s="273" t="n"/>
      <c r="RF61" s="273" t="n"/>
      <c r="RG61" s="273" t="n"/>
      <c r="RH61" s="273" t="n"/>
      <c r="RI61" s="273" t="n"/>
      <c r="RJ61" s="273" t="n"/>
      <c r="RK61" s="273" t="n"/>
      <c r="RL61" s="273" t="n"/>
      <c r="RM61" s="273" t="n"/>
      <c r="RN61" s="273" t="n"/>
      <c r="RO61" s="273" t="n"/>
      <c r="RP61" s="273" t="n"/>
      <c r="RQ61" s="273" t="n"/>
      <c r="RR61" s="273" t="n"/>
      <c r="RS61" s="273" t="n"/>
      <c r="RT61" s="273" t="n"/>
      <c r="RU61" s="273" t="n"/>
      <c r="RV61" s="273" t="n"/>
      <c r="RW61" s="273" t="n"/>
      <c r="RX61" s="273" t="n"/>
      <c r="RY61" s="273" t="n"/>
      <c r="RZ61" s="273" t="n"/>
      <c r="SA61" s="273" t="n"/>
      <c r="SB61" s="273" t="n"/>
      <c r="SC61" s="273" t="n"/>
      <c r="SD61" s="273" t="n"/>
      <c r="SE61" s="273" t="n"/>
      <c r="SF61" s="273" t="n"/>
      <c r="SG61" s="273" t="n"/>
      <c r="SH61" s="273" t="n"/>
      <c r="SI61" s="273" t="n"/>
      <c r="SJ61" s="273" t="n"/>
      <c r="SK61" s="273" t="n"/>
      <c r="SL61" s="273" t="n"/>
      <c r="SM61" s="273" t="n"/>
      <c r="SN61" s="273" t="n"/>
      <c r="SO61" s="273" t="n"/>
      <c r="SP61" s="273" t="n"/>
      <c r="SQ61" s="273" t="n"/>
      <c r="SR61" s="273" t="n"/>
      <c r="SS61" s="273" t="n"/>
      <c r="ST61" s="273" t="n"/>
      <c r="SU61" s="273" t="n"/>
      <c r="SV61" s="273" t="n"/>
      <c r="SW61" s="273" t="n"/>
      <c r="SX61" s="273" t="n"/>
      <c r="SY61" s="273" t="n"/>
      <c r="SZ61" s="273" t="n"/>
      <c r="TA61" s="273" t="n"/>
      <c r="TB61" s="273" t="n"/>
      <c r="TC61" s="273" t="n"/>
      <c r="TD61" s="273" t="n"/>
      <c r="TE61" s="273" t="n"/>
      <c r="TF61" s="273" t="n"/>
      <c r="TG61" s="273" t="n"/>
      <c r="TH61" s="273" t="n"/>
      <c r="TI61" s="273" t="n"/>
      <c r="TJ61" s="273" t="n"/>
      <c r="TK61" s="273" t="n"/>
      <c r="TL61" s="273" t="n"/>
      <c r="TM61" s="273" t="n"/>
      <c r="TN61" s="273" t="n"/>
      <c r="TO61" s="273" t="n"/>
      <c r="TP61" s="273" t="n"/>
      <c r="TQ61" s="273" t="n"/>
      <c r="TR61" s="273" t="n"/>
      <c r="TS61" s="273" t="n"/>
      <c r="TT61" s="273" t="n"/>
      <c r="TU61" s="273" t="n"/>
      <c r="TV61" s="273" t="n"/>
      <c r="TW61" s="273" t="n"/>
      <c r="TX61" s="273" t="n"/>
      <c r="TY61" s="273" t="n"/>
      <c r="TZ61" s="273" t="n"/>
      <c r="UA61" s="273" t="n"/>
      <c r="UB61" s="273" t="n"/>
      <c r="UC61" s="273" t="n"/>
      <c r="UD61" s="273" t="n"/>
      <c r="UE61" s="273" t="n"/>
      <c r="UF61" s="273" t="n"/>
      <c r="UG61" s="273" t="n"/>
      <c r="UH61" s="273" t="n"/>
      <c r="UI61" s="273" t="n"/>
      <c r="UJ61" s="273" t="n"/>
      <c r="UK61" s="273" t="n"/>
      <c r="UL61" s="273" t="n"/>
      <c r="UM61" s="273" t="n"/>
      <c r="UN61" s="273" t="n"/>
      <c r="UO61" s="273" t="n"/>
      <c r="UP61" s="273" t="n"/>
      <c r="UQ61" s="273" t="n"/>
      <c r="UR61" s="273" t="n"/>
      <c r="US61" s="273" t="n"/>
      <c r="UT61" s="273" t="n"/>
      <c r="UU61" s="273" t="n"/>
      <c r="UV61" s="273" t="n"/>
      <c r="UW61" s="273" t="n"/>
      <c r="UX61" s="273" t="n"/>
      <c r="UY61" s="273" t="n"/>
      <c r="UZ61" s="273" t="n"/>
      <c r="VA61" s="273" t="n"/>
      <c r="VB61" s="273" t="n"/>
      <c r="VC61" s="273" t="n"/>
      <c r="VD61" s="273" t="n"/>
      <c r="VE61" s="273" t="n"/>
      <c r="VF61" s="273" t="n"/>
      <c r="VG61" s="273" t="n"/>
      <c r="VH61" s="273" t="n"/>
      <c r="VI61" s="273" t="n"/>
      <c r="VJ61" s="273" t="n"/>
      <c r="VK61" s="273" t="n"/>
      <c r="VL61" s="273" t="n"/>
      <c r="VM61" s="273" t="n"/>
      <c r="VN61" s="273" t="n"/>
      <c r="VO61" s="273" t="n"/>
      <c r="VP61" s="273" t="n"/>
      <c r="VQ61" s="273" t="n"/>
      <c r="VR61" s="273" t="n"/>
      <c r="VS61" s="273" t="n"/>
      <c r="VT61" s="273" t="n"/>
      <c r="VU61" s="273" t="n"/>
      <c r="VV61" s="273" t="n"/>
      <c r="VW61" s="273" t="n"/>
      <c r="VX61" s="273" t="n"/>
      <c r="VY61" s="273" t="n"/>
      <c r="VZ61" s="273" t="n"/>
      <c r="WA61" s="273" t="n"/>
      <c r="WB61" s="273" t="n"/>
      <c r="WC61" s="273" t="n"/>
      <c r="WD61" s="273" t="n"/>
      <c r="WE61" s="273" t="n"/>
      <c r="WF61" s="273" t="n"/>
      <c r="WG61" s="273" t="n"/>
      <c r="WH61" s="273" t="n"/>
      <c r="WI61" s="273" t="n"/>
      <c r="WJ61" s="273" t="n"/>
      <c r="WK61" s="273" t="n"/>
      <c r="WL61" s="273" t="n"/>
      <c r="WM61" s="273" t="n"/>
      <c r="WN61" s="273" t="n"/>
      <c r="WO61" s="273" t="n"/>
      <c r="WP61" s="273" t="n"/>
      <c r="WQ61" s="273" t="n"/>
      <c r="WR61" s="273" t="n"/>
      <c r="WS61" s="273" t="n"/>
      <c r="WT61" s="273" t="n"/>
      <c r="WU61" s="273" t="n"/>
      <c r="WV61" s="273" t="n"/>
      <c r="WW61" s="273" t="n"/>
      <c r="WX61" s="273" t="n"/>
      <c r="WY61" s="273" t="n"/>
      <c r="WZ61" s="273" t="n"/>
      <c r="XA61" s="273" t="n"/>
      <c r="XB61" s="273" t="n"/>
      <c r="XC61" s="273" t="n"/>
      <c r="XD61" s="273" t="n"/>
      <c r="XE61" s="273" t="n"/>
      <c r="XF61" s="273" t="n"/>
      <c r="XG61" s="273" t="n"/>
      <c r="XH61" s="273" t="n"/>
      <c r="XI61" s="273" t="n"/>
      <c r="XJ61" s="273" t="n"/>
      <c r="XK61" s="273" t="n"/>
      <c r="XL61" s="273" t="n"/>
      <c r="XM61" s="273" t="n"/>
      <c r="XN61" s="273" t="n"/>
      <c r="XO61" s="273" t="n"/>
      <c r="XP61" s="273" t="n"/>
      <c r="XQ61" s="273" t="n"/>
      <c r="XR61" s="273" t="n"/>
      <c r="XS61" s="273" t="n"/>
      <c r="XT61" s="273" t="n"/>
      <c r="XU61" s="273" t="n"/>
      <c r="XV61" s="273" t="n"/>
      <c r="XW61" s="273" t="n"/>
      <c r="XX61" s="273" t="n"/>
      <c r="XY61" s="273" t="n"/>
      <c r="XZ61" s="273" t="n"/>
      <c r="YA61" s="273" t="n"/>
      <c r="YB61" s="273" t="n"/>
      <c r="YC61" s="273" t="n"/>
      <c r="YD61" s="273" t="n"/>
      <c r="YE61" s="273" t="n"/>
      <c r="YF61" s="273" t="n"/>
      <c r="YG61" s="273" t="n"/>
      <c r="YH61" s="273" t="n"/>
      <c r="YI61" s="273" t="n"/>
      <c r="YJ61" s="273" t="n"/>
      <c r="YK61" s="273" t="n"/>
      <c r="YL61" s="273" t="n"/>
      <c r="YM61" s="273" t="n"/>
      <c r="YN61" s="273" t="n"/>
      <c r="YO61" s="273" t="n"/>
      <c r="YP61" s="273" t="n"/>
      <c r="YQ61" s="273" t="n"/>
      <c r="YR61" s="273" t="n"/>
      <c r="YS61" s="273" t="n"/>
      <c r="YT61" s="273" t="n"/>
      <c r="YU61" s="273" t="n"/>
      <c r="YV61" s="273" t="n"/>
      <c r="YW61" s="273" t="n"/>
      <c r="YX61" s="273" t="n"/>
      <c r="YY61" s="273" t="n"/>
      <c r="YZ61" s="273" t="n"/>
      <c r="ZA61" s="273" t="n"/>
      <c r="ZB61" s="273" t="n"/>
      <c r="ZC61" s="273" t="n"/>
      <c r="ZD61" s="273" t="n"/>
      <c r="ZE61" s="273" t="n"/>
      <c r="ZF61" s="273" t="n"/>
      <c r="ZG61" s="273" t="n"/>
      <c r="ZH61" s="273" t="n"/>
      <c r="ZI61" s="273" t="n"/>
      <c r="ZJ61" s="273" t="n"/>
      <c r="ZK61" s="273" t="n"/>
      <c r="ZL61" s="273" t="n"/>
      <c r="ZM61" s="273" t="n"/>
      <c r="ZN61" s="273" t="n"/>
      <c r="ZO61" s="273" t="n"/>
      <c r="ZP61" s="273" t="n"/>
      <c r="ZQ61" s="273" t="n"/>
      <c r="ZR61" s="273" t="n"/>
      <c r="ZS61" s="273" t="n"/>
      <c r="ZT61" s="273" t="n"/>
      <c r="ZU61" s="273" t="n"/>
      <c r="ZV61" s="273" t="n"/>
      <c r="ZW61" s="273" t="n"/>
      <c r="ZX61" s="273" t="n"/>
      <c r="ZY61" s="273" t="n"/>
      <c r="ZZ61" s="273" t="n"/>
      <c r="AAA61" s="273" t="n"/>
      <c r="AAB61" s="273" t="n"/>
      <c r="AAC61" s="273" t="n"/>
      <c r="AAD61" s="273" t="n"/>
      <c r="AAE61" s="273" t="n"/>
      <c r="AAF61" s="273" t="n"/>
      <c r="AAG61" s="273" t="n"/>
      <c r="AAH61" s="273" t="n"/>
      <c r="AAI61" s="273" t="n"/>
      <c r="AAJ61" s="273" t="n"/>
      <c r="AAK61" s="273" t="n"/>
      <c r="AAL61" s="273" t="n"/>
      <c r="AAM61" s="273" t="n"/>
      <c r="AAN61" s="273" t="n"/>
      <c r="AAO61" s="273" t="n"/>
      <c r="AAP61" s="273" t="n"/>
      <c r="AAQ61" s="273" t="n"/>
      <c r="AAR61" s="273" t="n"/>
      <c r="AAS61" s="273" t="n"/>
      <c r="AAT61" s="273" t="n"/>
      <c r="AAU61" s="273" t="n"/>
      <c r="AAV61" s="273" t="n"/>
      <c r="AAW61" s="273" t="n"/>
      <c r="AAX61" s="273" t="n"/>
      <c r="AAY61" s="273" t="n"/>
      <c r="AAZ61" s="273" t="n"/>
      <c r="ABA61" s="273" t="n"/>
      <c r="ABB61" s="273" t="n"/>
      <c r="ABC61" s="273" t="n"/>
      <c r="ABD61" s="273" t="n"/>
      <c r="ABE61" s="273" t="n"/>
      <c r="ABF61" s="273" t="n"/>
      <c r="ABG61" s="273" t="n"/>
      <c r="ABH61" s="273" t="n"/>
      <c r="ABI61" s="273" t="n"/>
      <c r="ABJ61" s="273" t="n"/>
      <c r="ABK61" s="273" t="n"/>
      <c r="ABL61" s="273" t="n"/>
      <c r="ABM61" s="273" t="n"/>
      <c r="ABN61" s="273" t="n"/>
      <c r="ABO61" s="273" t="n"/>
      <c r="ABP61" s="273" t="n"/>
      <c r="ABQ61" s="273" t="n"/>
      <c r="ABR61" s="273" t="n"/>
      <c r="ABS61" s="273" t="n"/>
      <c r="ABT61" s="273" t="n"/>
      <c r="ABU61" s="273" t="n"/>
      <c r="ABV61" s="273" t="n"/>
      <c r="ABW61" s="273" t="n"/>
      <c r="ABX61" s="273" t="n"/>
      <c r="ABY61" s="273" t="n"/>
      <c r="ABZ61" s="273" t="n"/>
      <c r="ACA61" s="273" t="n"/>
      <c r="ACB61" s="273" t="n"/>
      <c r="ACC61" s="273" t="n"/>
      <c r="ACD61" s="273" t="n"/>
      <c r="ACE61" s="273" t="n"/>
      <c r="ACF61" s="273" t="n"/>
      <c r="ACG61" s="273" t="n"/>
      <c r="ACH61" s="273" t="n"/>
      <c r="ACI61" s="273" t="n"/>
      <c r="ACJ61" s="273" t="n"/>
      <c r="ACK61" s="273" t="n"/>
      <c r="ACL61" s="273" t="n"/>
      <c r="ACM61" s="273" t="n"/>
      <c r="ACN61" s="273" t="n"/>
      <c r="ACO61" s="273" t="n"/>
      <c r="ACP61" s="273" t="n"/>
      <c r="ACQ61" s="273" t="n"/>
      <c r="ACR61" s="273" t="n"/>
      <c r="ACS61" s="273" t="n"/>
      <c r="ACT61" s="273" t="n"/>
      <c r="ACU61" s="273" t="n"/>
      <c r="ACV61" s="273" t="n"/>
      <c r="ACW61" s="273" t="n"/>
      <c r="ACX61" s="273" t="n"/>
      <c r="ACY61" s="273" t="n"/>
      <c r="ACZ61" s="273" t="n"/>
      <c r="ADA61" s="273" t="n"/>
      <c r="ADB61" s="273" t="n"/>
      <c r="ADC61" s="273" t="n"/>
      <c r="ADD61" s="273" t="n"/>
      <c r="ADE61" s="273" t="n"/>
      <c r="ADF61" s="273" t="n"/>
      <c r="ADG61" s="273" t="n"/>
      <c r="ADH61" s="273" t="n"/>
      <c r="ADI61" s="273" t="n"/>
      <c r="ADJ61" s="273" t="n"/>
      <c r="ADK61" s="273" t="n"/>
      <c r="ADL61" s="273" t="n"/>
      <c r="ADM61" s="273" t="n"/>
      <c r="ADN61" s="273" t="n"/>
      <c r="ADO61" s="273" t="n"/>
      <c r="ADP61" s="273" t="n"/>
      <c r="ADQ61" s="273" t="n"/>
      <c r="ADR61" s="273" t="n"/>
      <c r="ADS61" s="273" t="n"/>
      <c r="ADT61" s="273" t="n"/>
      <c r="ADU61" s="273" t="n"/>
      <c r="ADV61" s="273" t="n"/>
      <c r="ADW61" s="273" t="n"/>
      <c r="ADX61" s="273" t="n"/>
      <c r="ADY61" s="273" t="n"/>
      <c r="ADZ61" s="273" t="n"/>
      <c r="AEA61" s="273" t="n"/>
      <c r="AEB61" s="273" t="n"/>
      <c r="AEC61" s="273" t="n"/>
      <c r="AED61" s="273" t="n"/>
      <c r="AEE61" s="273" t="n"/>
      <c r="AEF61" s="273" t="n"/>
      <c r="AEG61" s="273" t="n"/>
      <c r="AEH61" s="273" t="n"/>
      <c r="AEI61" s="273" t="n"/>
      <c r="AEJ61" s="273" t="n"/>
      <c r="AEK61" s="273" t="n"/>
      <c r="AEL61" s="273" t="n"/>
      <c r="AEM61" s="273" t="n"/>
      <c r="AEN61" s="273" t="n"/>
      <c r="AEO61" s="273" t="n"/>
      <c r="AEP61" s="273" t="n"/>
      <c r="AEQ61" s="273" t="n"/>
      <c r="AER61" s="273" t="n"/>
      <c r="AES61" s="273" t="n"/>
      <c r="AET61" s="273" t="n"/>
      <c r="AEU61" s="273" t="n"/>
      <c r="AEV61" s="273" t="n"/>
      <c r="AEW61" s="273" t="n"/>
      <c r="AEX61" s="273" t="n"/>
      <c r="AEY61" s="273" t="n"/>
      <c r="AEZ61" s="273" t="n"/>
      <c r="AFA61" s="273" t="n"/>
      <c r="AFB61" s="273" t="n"/>
      <c r="AFC61" s="273" t="n"/>
      <c r="AFD61" s="273" t="n"/>
      <c r="AFE61" s="273" t="n"/>
      <c r="AFF61" s="273" t="n"/>
      <c r="AFG61" s="273" t="n"/>
      <c r="AFH61" s="273" t="n"/>
      <c r="AFI61" s="273" t="n"/>
      <c r="AFJ61" s="273" t="n"/>
      <c r="AFK61" s="273" t="n"/>
      <c r="AFL61" s="273" t="n"/>
      <c r="AFM61" s="273" t="n"/>
      <c r="AFN61" s="273" t="n"/>
      <c r="AFO61" s="273" t="n"/>
      <c r="AFP61" s="273" t="n"/>
      <c r="AFQ61" s="273" t="n"/>
      <c r="AFR61" s="273" t="n"/>
      <c r="AFS61" s="273" t="n"/>
      <c r="AFT61" s="273" t="n"/>
      <c r="AFU61" s="273" t="n"/>
      <c r="AFV61" s="273" t="n"/>
      <c r="AFW61" s="273" t="n"/>
      <c r="AFX61" s="273" t="n"/>
      <c r="AFY61" s="273" t="n"/>
      <c r="AFZ61" s="273" t="n"/>
      <c r="AGA61" s="273" t="n"/>
      <c r="AGB61" s="273" t="n"/>
      <c r="AGC61" s="273" t="n"/>
      <c r="AGD61" s="273" t="n"/>
      <c r="AGE61" s="273" t="n"/>
      <c r="AGF61" s="273" t="n"/>
      <c r="AGG61" s="273" t="n"/>
      <c r="AGH61" s="273" t="n"/>
      <c r="AGI61" s="273" t="n"/>
      <c r="AGJ61" s="273" t="n"/>
      <c r="AGK61" s="273" t="n"/>
      <c r="AGL61" s="273" t="n"/>
      <c r="AGM61" s="273" t="n"/>
      <c r="AGN61" s="273" t="n"/>
      <c r="AGO61" s="273" t="n"/>
      <c r="AGP61" s="273" t="n"/>
      <c r="AGQ61" s="273" t="n"/>
      <c r="AGR61" s="273" t="n"/>
      <c r="AGS61" s="273" t="n"/>
      <c r="AGT61" s="273" t="n"/>
      <c r="AGU61" s="273" t="n"/>
      <c r="AGV61" s="273" t="n"/>
      <c r="AGW61" s="273" t="n"/>
      <c r="AGX61" s="273" t="n"/>
      <c r="AGY61" s="273" t="n"/>
      <c r="AGZ61" s="273" t="n"/>
      <c r="AHA61" s="273" t="n"/>
      <c r="AHB61" s="273" t="n"/>
      <c r="AHC61" s="273" t="n"/>
      <c r="AHD61" s="273" t="n"/>
      <c r="AHE61" s="273" t="n"/>
      <c r="AHF61" s="273" t="n"/>
      <c r="AHG61" s="273" t="n"/>
      <c r="AHH61" s="273" t="n"/>
      <c r="AHI61" s="273" t="n"/>
      <c r="AHJ61" s="273" t="n"/>
      <c r="AHK61" s="273" t="n"/>
      <c r="AHL61" s="273" t="n"/>
      <c r="AHM61" s="273" t="n"/>
      <c r="AHN61" s="273" t="n"/>
      <c r="AHO61" s="273" t="n"/>
      <c r="AHP61" s="273" t="n"/>
      <c r="AHQ61" s="273" t="n"/>
      <c r="AHR61" s="273" t="n"/>
      <c r="AHS61" s="273" t="n"/>
      <c r="AHT61" s="273" t="n"/>
      <c r="AHU61" s="273" t="n"/>
      <c r="AHV61" s="273" t="n"/>
      <c r="AHW61" s="273" t="n"/>
      <c r="AHX61" s="273" t="n"/>
      <c r="AHY61" s="273" t="n"/>
      <c r="AHZ61" s="273" t="n"/>
      <c r="AIA61" s="273" t="n"/>
      <c r="AIB61" s="273" t="n"/>
      <c r="AIC61" s="273" t="n"/>
      <c r="AID61" s="273" t="n"/>
      <c r="AIE61" s="273" t="n"/>
      <c r="AIF61" s="273" t="n"/>
      <c r="AIG61" s="273" t="n"/>
      <c r="AIH61" s="273" t="n"/>
      <c r="AII61" s="273" t="n"/>
      <c r="AIJ61" s="273" t="n"/>
      <c r="AIK61" s="273" t="n"/>
      <c r="AIL61" s="273" t="n"/>
      <c r="AIM61" s="273" t="n"/>
      <c r="AIN61" s="273" t="n"/>
      <c r="AIO61" s="273" t="n"/>
      <c r="AIP61" s="273" t="n"/>
      <c r="AIQ61" s="273" t="n"/>
      <c r="AIR61" s="273" t="n"/>
      <c r="AIS61" s="273" t="n"/>
      <c r="AIT61" s="273" t="n"/>
      <c r="AIU61" s="273" t="n"/>
      <c r="AIV61" s="273" t="n"/>
      <c r="AIW61" s="273" t="n"/>
      <c r="AIX61" s="273" t="n"/>
      <c r="AIY61" s="273" t="n"/>
      <c r="AIZ61" s="273" t="n"/>
      <c r="AJA61" s="273" t="n"/>
      <c r="AJB61" s="273" t="n"/>
      <c r="AJC61" s="273" t="n"/>
      <c r="AJD61" s="273" t="n"/>
      <c r="AJE61" s="273" t="n"/>
      <c r="AJF61" s="273" t="n"/>
      <c r="AJG61" s="273" t="n"/>
      <c r="AJH61" s="273" t="n"/>
      <c r="AJI61" s="273" t="n"/>
      <c r="AJJ61" s="273" t="n"/>
      <c r="AJK61" s="273" t="n"/>
      <c r="AJL61" s="273" t="n"/>
      <c r="AJM61" s="273" t="n"/>
      <c r="AJN61" s="273" t="n"/>
      <c r="AJO61" s="273" t="n"/>
      <c r="AJP61" s="273" t="n"/>
      <c r="AJQ61" s="273" t="n"/>
      <c r="AJR61" s="273" t="n"/>
      <c r="AJS61" s="273" t="n"/>
      <c r="AJT61" s="273" t="n"/>
      <c r="AJU61" s="273" t="n"/>
      <c r="AJV61" s="273" t="n"/>
      <c r="AJW61" s="273" t="n"/>
      <c r="AJX61" s="273" t="n"/>
      <c r="AJY61" s="273" t="n"/>
      <c r="AJZ61" s="273" t="n"/>
      <c r="AKA61" s="273" t="n"/>
      <c r="AKB61" s="273" t="n"/>
      <c r="AKC61" s="273" t="n"/>
      <c r="AKD61" s="273" t="n"/>
      <c r="AKE61" s="273" t="n"/>
      <c r="AKF61" s="273" t="n"/>
      <c r="AKG61" s="273" t="n"/>
      <c r="AKH61" s="273" t="n"/>
      <c r="AKI61" s="273" t="n"/>
      <c r="AKJ61" s="273" t="n"/>
      <c r="AKK61" s="273" t="n"/>
      <c r="AKL61" s="273" t="n"/>
      <c r="AKM61" s="273" t="n"/>
      <c r="AKN61" s="273" t="n"/>
      <c r="AKO61" s="273" t="n"/>
      <c r="AKP61" s="273" t="n"/>
      <c r="AKQ61" s="273" t="n"/>
      <c r="AKR61" s="273" t="n"/>
      <c r="AKS61" s="273" t="n"/>
      <c r="AKT61" s="273" t="n"/>
      <c r="AKU61" s="273" t="n"/>
      <c r="AKV61" s="273" t="n"/>
      <c r="AKW61" s="273" t="n"/>
      <c r="AKX61" s="273" t="n"/>
      <c r="AKY61" s="273" t="n"/>
      <c r="AKZ61" s="273" t="n"/>
      <c r="ALA61" s="273" t="n"/>
      <c r="ALB61" s="273" t="n"/>
      <c r="ALC61" s="273" t="n"/>
      <c r="ALD61" s="273" t="n"/>
      <c r="ALE61" s="273" t="n"/>
      <c r="ALF61" s="273" t="n"/>
      <c r="ALG61" s="273" t="n"/>
      <c r="ALH61" s="273" t="n"/>
      <c r="ALI61" s="273" t="n"/>
      <c r="ALJ61" s="273" t="n"/>
      <c r="ALK61" s="273" t="n"/>
      <c r="ALL61" s="273" t="n"/>
      <c r="ALM61" s="273" t="n"/>
      <c r="ALN61" s="273" t="n"/>
      <c r="ALO61" s="273" t="n"/>
      <c r="ALP61" s="273" t="n"/>
      <c r="ALQ61" s="273" t="n"/>
      <c r="ALR61" s="273" t="n"/>
      <c r="ALS61" s="273" t="n"/>
      <c r="ALT61" s="273" t="n"/>
      <c r="ALU61" s="273" t="n"/>
      <c r="ALV61" s="273" t="n"/>
      <c r="ALW61" s="273" t="n"/>
      <c r="ALX61" s="273" t="n"/>
      <c r="ALY61" s="273" t="n"/>
      <c r="ALZ61" s="273" t="n"/>
      <c r="AMA61" s="273" t="n"/>
      <c r="AMB61" s="273" t="n"/>
      <c r="AMC61" s="273" t="n"/>
      <c r="AMD61" s="273" t="n"/>
      <c r="AME61" s="273" t="n"/>
      <c r="AMF61" s="273" t="n"/>
      <c r="AMG61" s="273" t="n"/>
      <c r="AMH61" s="273" t="n"/>
      <c r="AMI61" s="273" t="n"/>
      <c r="AMJ61" s="273" t="n"/>
      <c r="AMK61" s="273" t="n"/>
      <c r="AML61" s="273" t="n"/>
      <c r="AMM61" s="273" t="n"/>
      <c r="AMN61" s="273" t="n"/>
      <c r="AMO61" s="273" t="n"/>
      <c r="AMP61" s="273" t="n"/>
      <c r="AMQ61" s="273" t="n"/>
      <c r="AMR61" s="273" t="n"/>
      <c r="AMS61" s="273" t="n"/>
      <c r="AMT61" s="273" t="n"/>
      <c r="AMU61" s="273" t="n"/>
      <c r="AMV61" s="273" t="n"/>
      <c r="AMW61" s="273" t="n"/>
      <c r="AMX61" s="273" t="n"/>
      <c r="AMY61" s="273" t="n"/>
      <c r="AMZ61" s="273" t="n"/>
      <c r="ANA61" s="273" t="n"/>
      <c r="ANB61" s="273" t="n"/>
      <c r="ANC61" s="273" t="n"/>
      <c r="AND61" s="273" t="n"/>
      <c r="ANE61" s="273" t="n"/>
      <c r="ANF61" s="273" t="n"/>
      <c r="ANG61" s="273" t="n"/>
      <c r="ANH61" s="273" t="n"/>
      <c r="ANI61" s="273" t="n"/>
      <c r="ANJ61" s="273" t="n"/>
      <c r="ANK61" s="273" t="n"/>
      <c r="ANL61" s="273" t="n"/>
      <c r="ANM61" s="273" t="n"/>
      <c r="ANN61" s="273" t="n"/>
      <c r="ANO61" s="273" t="n"/>
      <c r="ANP61" s="273" t="n"/>
      <c r="ANQ61" s="273" t="n"/>
      <c r="ANR61" s="273" t="n"/>
      <c r="ANS61" s="273" t="n"/>
      <c r="ANT61" s="273" t="n"/>
      <c r="ANU61" s="273" t="n"/>
      <c r="ANV61" s="273" t="n"/>
      <c r="ANW61" s="273" t="n"/>
      <c r="ANX61" s="273" t="n"/>
      <c r="ANY61" s="273" t="n"/>
      <c r="ANZ61" s="273" t="n"/>
      <c r="AOA61" s="273" t="n"/>
      <c r="AOB61" s="273" t="n"/>
      <c r="AOC61" s="273" t="n"/>
      <c r="AOD61" s="273" t="n"/>
      <c r="AOE61" s="273" t="n"/>
      <c r="AOF61" s="273" t="n"/>
      <c r="AOG61" s="273" t="n"/>
      <c r="AOH61" s="273" t="n"/>
      <c r="AOI61" s="273" t="n"/>
      <c r="AOJ61" s="273" t="n"/>
      <c r="AOK61" s="273" t="n"/>
      <c r="AOL61" s="273" t="n"/>
      <c r="AOM61" s="273" t="n"/>
      <c r="AON61" s="273" t="n"/>
      <c r="AOO61" s="273" t="n"/>
      <c r="AOP61" s="273" t="n"/>
      <c r="AOQ61" s="273" t="n"/>
      <c r="AOR61" s="273" t="n"/>
      <c r="AOS61" s="273" t="n"/>
      <c r="AOT61" s="273" t="n"/>
      <c r="AOU61" s="273" t="n"/>
      <c r="AOV61" s="273" t="n"/>
      <c r="AOW61" s="273" t="n"/>
      <c r="AOX61" s="273" t="n"/>
      <c r="AOY61" s="273" t="n"/>
      <c r="AOZ61" s="273" t="n"/>
      <c r="APA61" s="273" t="n"/>
      <c r="APB61" s="273" t="n"/>
      <c r="APC61" s="273" t="n"/>
      <c r="APD61" s="273" t="n"/>
      <c r="APE61" s="273" t="n"/>
      <c r="APF61" s="273" t="n"/>
      <c r="APG61" s="273" t="n"/>
      <c r="APH61" s="273" t="n"/>
      <c r="API61" s="273" t="n"/>
      <c r="APJ61" s="273" t="n"/>
      <c r="APK61" s="273" t="n"/>
      <c r="APL61" s="273" t="n"/>
      <c r="APM61" s="273" t="n"/>
      <c r="APN61" s="273" t="n"/>
      <c r="APO61" s="273" t="n"/>
      <c r="APP61" s="273" t="n"/>
      <c r="APQ61" s="273" t="n"/>
      <c r="APR61" s="273" t="n"/>
      <c r="APS61" s="273" t="n"/>
      <c r="APT61" s="273" t="n"/>
      <c r="APU61" s="273" t="n"/>
      <c r="APV61" s="273" t="n"/>
      <c r="APW61" s="273" t="n"/>
      <c r="APX61" s="273" t="n"/>
      <c r="APY61" s="273" t="n"/>
      <c r="APZ61" s="273" t="n"/>
      <c r="AQA61" s="273" t="n"/>
      <c r="AQB61" s="273" t="n"/>
      <c r="AQC61" s="273" t="n"/>
      <c r="AQD61" s="273" t="n"/>
      <c r="AQE61" s="273" t="n"/>
      <c r="AQF61" s="273" t="n"/>
      <c r="AQG61" s="273" t="n"/>
      <c r="AQH61" s="273" t="n"/>
      <c r="AQI61" s="273" t="n"/>
      <c r="AQJ61" s="273" t="n"/>
      <c r="AQK61" s="273" t="n"/>
      <c r="AQL61" s="273" t="n"/>
      <c r="AQM61" s="273" t="n"/>
      <c r="AQN61" s="273" t="n"/>
      <c r="AQO61" s="273" t="n"/>
      <c r="AQP61" s="273" t="n"/>
      <c r="AQQ61" s="273" t="n"/>
      <c r="AQR61" s="273" t="n"/>
      <c r="AQS61" s="273" t="n"/>
      <c r="AQT61" s="273" t="n"/>
      <c r="AQU61" s="273" t="n"/>
      <c r="AQV61" s="273" t="n"/>
      <c r="AQW61" s="273" t="n"/>
      <c r="AQX61" s="273" t="n"/>
      <c r="AQY61" s="273" t="n"/>
      <c r="AQZ61" s="273" t="n"/>
      <c r="ARA61" s="273" t="n"/>
      <c r="ARB61" s="273" t="n"/>
      <c r="ARC61" s="273" t="n"/>
      <c r="ARD61" s="273" t="n"/>
      <c r="ARE61" s="273" t="n"/>
      <c r="ARF61" s="273" t="n"/>
      <c r="ARG61" s="273" t="n"/>
      <c r="ARH61" s="273" t="n"/>
      <c r="ARI61" s="273" t="n"/>
      <c r="ARJ61" s="273" t="n"/>
      <c r="ARK61" s="273" t="n"/>
      <c r="ARL61" s="273" t="n"/>
      <c r="ARM61" s="273" t="n"/>
      <c r="ARN61" s="273" t="n"/>
      <c r="ARO61" s="273" t="n"/>
      <c r="ARP61" s="273" t="n"/>
      <c r="ARQ61" s="273" t="n"/>
      <c r="ARR61" s="273" t="n"/>
      <c r="ARS61" s="273" t="n"/>
      <c r="ART61" s="273" t="n"/>
      <c r="ARU61" s="273" t="n"/>
      <c r="ARV61" s="273" t="n"/>
      <c r="ARW61" s="273" t="n"/>
      <c r="ARX61" s="273" t="n"/>
      <c r="ARY61" s="273" t="n"/>
      <c r="ARZ61" s="273" t="n"/>
      <c r="ASA61" s="273" t="n"/>
      <c r="ASB61" s="273" t="n"/>
      <c r="ASC61" s="273" t="n"/>
      <c r="ASD61" s="273" t="n"/>
      <c r="ASE61" s="273" t="n"/>
      <c r="ASF61" s="273" t="n"/>
      <c r="ASG61" s="273" t="n"/>
      <c r="ASH61" s="273" t="n"/>
      <c r="ASI61" s="273" t="n"/>
      <c r="ASJ61" s="273" t="n"/>
      <c r="ASK61" s="273" t="n"/>
      <c r="ASL61" s="273" t="n"/>
      <c r="ASM61" s="273" t="n"/>
      <c r="ASN61" s="273" t="n"/>
      <c r="ASO61" s="273" t="n"/>
      <c r="ASP61" s="273" t="n"/>
      <c r="ASQ61" s="273" t="n"/>
      <c r="ASR61" s="273" t="n"/>
      <c r="ASS61" s="273" t="n"/>
      <c r="AST61" s="273" t="n"/>
      <c r="ASU61" s="273" t="n"/>
      <c r="ASV61" s="273" t="n"/>
      <c r="ASW61" s="273" t="n"/>
      <c r="ASX61" s="273" t="n"/>
      <c r="ASY61" s="273" t="n"/>
      <c r="ASZ61" s="273" t="n"/>
      <c r="ATA61" s="273" t="n"/>
      <c r="ATB61" s="273" t="n"/>
      <c r="ATC61" s="273" t="n"/>
      <c r="ATD61" s="273" t="n"/>
      <c r="ATE61" s="273" t="n"/>
      <c r="ATF61" s="273" t="n"/>
      <c r="ATG61" s="273" t="n"/>
      <c r="ATH61" s="273" t="n"/>
      <c r="ATI61" s="273" t="n"/>
      <c r="ATJ61" s="273" t="n"/>
      <c r="ATK61" s="273" t="n"/>
      <c r="ATL61" s="273" t="n"/>
      <c r="ATM61" s="273" t="n"/>
      <c r="ATN61" s="273" t="n"/>
      <c r="ATO61" s="273" t="n"/>
      <c r="ATP61" s="273" t="n"/>
      <c r="ATQ61" s="273" t="n"/>
      <c r="ATR61" s="273" t="n"/>
      <c r="ATS61" s="273" t="n"/>
      <c r="ATT61" s="273" t="n"/>
      <c r="ATU61" s="273" t="n"/>
      <c r="ATV61" s="273" t="n"/>
      <c r="ATW61" s="273" t="n"/>
      <c r="ATX61" s="273" t="n"/>
      <c r="ATY61" s="273" t="n"/>
      <c r="ATZ61" s="273" t="n"/>
      <c r="AUA61" s="273" t="n"/>
      <c r="AUB61" s="273" t="n"/>
      <c r="AUC61" s="273" t="n"/>
      <c r="AUD61" s="273" t="n"/>
      <c r="AUE61" s="273" t="n"/>
      <c r="AUF61" s="273" t="n"/>
      <c r="AUG61" s="273" t="n"/>
      <c r="AUH61" s="273" t="n"/>
      <c r="AUI61" s="273" t="n"/>
      <c r="AUJ61" s="273" t="n"/>
      <c r="AUK61" s="273" t="n"/>
      <c r="AUL61" s="273" t="n"/>
      <c r="AUM61" s="273" t="n"/>
      <c r="AUN61" s="273" t="n"/>
      <c r="AUO61" s="273" t="n"/>
      <c r="AUP61" s="273" t="n"/>
      <c r="AUQ61" s="273" t="n"/>
      <c r="AUR61" s="273" t="n"/>
      <c r="AUS61" s="273" t="n"/>
      <c r="AUT61" s="273" t="n"/>
      <c r="AUU61" s="273" t="n"/>
      <c r="AUV61" s="273" t="n"/>
      <c r="AUW61" s="273" t="n"/>
      <c r="AUX61" s="273" t="n"/>
      <c r="AUY61" s="273" t="n"/>
      <c r="AUZ61" s="273" t="n"/>
      <c r="AVA61" s="273" t="n"/>
      <c r="AVB61" s="273" t="n"/>
      <c r="AVC61" s="273" t="n"/>
      <c r="AVD61" s="273" t="n"/>
      <c r="AVE61" s="273" t="n"/>
      <c r="AVF61" s="273" t="n"/>
      <c r="AVG61" s="273" t="n"/>
      <c r="AVH61" s="273" t="n"/>
      <c r="AVI61" s="273" t="n"/>
      <c r="AVJ61" s="273" t="n"/>
      <c r="AVK61" s="273" t="n"/>
      <c r="AVL61" s="273" t="n"/>
      <c r="AVM61" s="273" t="n"/>
      <c r="AVN61" s="273" t="n"/>
      <c r="AVO61" s="273" t="n"/>
      <c r="AVP61" s="273" t="n"/>
      <c r="AVQ61" s="273" t="n"/>
      <c r="AVR61" s="273" t="n"/>
      <c r="AVS61" s="273" t="n"/>
      <c r="AVT61" s="273" t="n"/>
      <c r="AVU61" s="273" t="n"/>
      <c r="AVV61" s="273" t="n"/>
      <c r="AVW61" s="273" t="n"/>
      <c r="AVX61" s="273" t="n"/>
      <c r="AVY61" s="273" t="n"/>
      <c r="AVZ61" s="273" t="n"/>
      <c r="AWA61" s="273" t="n"/>
      <c r="AWB61" s="273" t="n"/>
      <c r="AWC61" s="273" t="n"/>
      <c r="AWD61" s="273" t="n"/>
      <c r="AWE61" s="273" t="n"/>
      <c r="AWF61" s="273" t="n"/>
      <c r="AWG61" s="273" t="n"/>
      <c r="AWH61" s="273" t="n"/>
      <c r="AWI61" s="273" t="n"/>
      <c r="AWJ61" s="273" t="n"/>
      <c r="AWK61" s="273" t="n"/>
      <c r="AWL61" s="273" t="n"/>
      <c r="AWM61" s="273" t="n"/>
      <c r="AWN61" s="273" t="n"/>
      <c r="AWO61" s="273" t="n"/>
      <c r="AWP61" s="273" t="n"/>
      <c r="AWQ61" s="273" t="n"/>
      <c r="AWR61" s="273" t="n"/>
      <c r="AWS61" s="273" t="n"/>
      <c r="AWT61" s="273" t="n"/>
      <c r="AWU61" s="273" t="n"/>
      <c r="AWV61" s="273" t="n"/>
      <c r="AWW61" s="273" t="n"/>
      <c r="AWX61" s="273" t="n"/>
      <c r="AWY61" s="273" t="n"/>
      <c r="AWZ61" s="273" t="n"/>
      <c r="AXA61" s="273" t="n"/>
      <c r="AXB61" s="273" t="n"/>
      <c r="AXC61" s="273" t="n"/>
      <c r="AXD61" s="273" t="n"/>
      <c r="AXE61" s="273" t="n"/>
      <c r="AXF61" s="273" t="n"/>
      <c r="AXG61" s="273" t="n"/>
      <c r="AXH61" s="273" t="n"/>
      <c r="AXI61" s="273" t="n"/>
      <c r="AXJ61" s="273" t="n"/>
      <c r="AXK61" s="273" t="n"/>
      <c r="AXL61" s="273" t="n"/>
      <c r="AXM61" s="273" t="n"/>
      <c r="AXN61" s="273" t="n"/>
      <c r="AXO61" s="273" t="n"/>
      <c r="AXP61" s="273" t="n"/>
      <c r="AXQ61" s="273" t="n"/>
      <c r="AXR61" s="273" t="n"/>
      <c r="AXS61" s="273" t="n"/>
      <c r="AXT61" s="273" t="n"/>
      <c r="AXU61" s="273" t="n"/>
      <c r="AXV61" s="273" t="n"/>
      <c r="AXW61" s="273" t="n"/>
      <c r="AXX61" s="273" t="n"/>
      <c r="AXY61" s="273" t="n"/>
      <c r="AXZ61" s="273" t="n"/>
      <c r="AYA61" s="273" t="n"/>
      <c r="AYB61" s="273" t="n"/>
      <c r="AYC61" s="273" t="n"/>
      <c r="AYD61" s="273" t="n"/>
      <c r="AYE61" s="273" t="n"/>
      <c r="AYF61" s="273" t="n"/>
      <c r="AYG61" s="273" t="n"/>
      <c r="AYH61" s="273" t="n"/>
      <c r="AYI61" s="273" t="n"/>
      <c r="AYJ61" s="273" t="n"/>
      <c r="AYK61" s="273" t="n"/>
      <c r="AYL61" s="273" t="n"/>
      <c r="AYM61" s="273" t="n"/>
      <c r="AYN61" s="273" t="n"/>
      <c r="AYO61" s="273" t="n"/>
      <c r="AYP61" s="273" t="n"/>
      <c r="AYQ61" s="273" t="n"/>
      <c r="AYR61" s="273" t="n"/>
      <c r="AYS61" s="273" t="n"/>
      <c r="AYT61" s="273" t="n"/>
      <c r="AYU61" s="273" t="n"/>
      <c r="AYV61" s="273" t="n"/>
      <c r="AYW61" s="273" t="n"/>
      <c r="AYX61" s="273" t="n"/>
      <c r="AYY61" s="273" t="n"/>
      <c r="AYZ61" s="273" t="n"/>
      <c r="AZA61" s="273" t="n"/>
      <c r="AZB61" s="273" t="n"/>
      <c r="AZC61" s="273" t="n"/>
      <c r="AZD61" s="273" t="n"/>
      <c r="AZE61" s="273" t="n"/>
      <c r="AZF61" s="273" t="n"/>
      <c r="AZG61" s="273" t="n"/>
      <c r="AZH61" s="273" t="n"/>
      <c r="AZI61" s="273" t="n"/>
      <c r="AZJ61" s="273" t="n"/>
      <c r="AZK61" s="273" t="n"/>
      <c r="AZL61" s="273" t="n"/>
      <c r="AZM61" s="273" t="n"/>
      <c r="AZN61" s="273" t="n"/>
      <c r="AZO61" s="273" t="n"/>
      <c r="AZP61" s="273" t="n"/>
      <c r="AZQ61" s="273" t="n"/>
      <c r="AZR61" s="273" t="n"/>
      <c r="AZS61" s="273" t="n"/>
      <c r="AZT61" s="273" t="n"/>
      <c r="AZU61" s="273" t="n"/>
      <c r="AZV61" s="273" t="n"/>
      <c r="AZW61" s="273" t="n"/>
      <c r="AZX61" s="273" t="n"/>
      <c r="AZY61" s="273" t="n"/>
      <c r="AZZ61" s="273" t="n"/>
      <c r="BAA61" s="273" t="n"/>
      <c r="BAB61" s="273" t="n"/>
      <c r="BAC61" s="273" t="n"/>
      <c r="BAD61" s="273" t="n"/>
      <c r="BAE61" s="273" t="n"/>
      <c r="BAF61" s="273" t="n"/>
      <c r="BAG61" s="273" t="n"/>
      <c r="BAH61" s="273" t="n"/>
      <c r="BAI61" s="273" t="n"/>
      <c r="BAJ61" s="273" t="n"/>
      <c r="BAK61" s="273" t="n"/>
      <c r="BAL61" s="273" t="n"/>
      <c r="BAM61" s="273" t="n"/>
      <c r="BAN61" s="273" t="n"/>
      <c r="BAO61" s="273" t="n"/>
      <c r="BAP61" s="273" t="n"/>
      <c r="BAQ61" s="273" t="n"/>
      <c r="BAR61" s="273" t="n"/>
      <c r="BAS61" s="273" t="n"/>
      <c r="BAT61" s="273" t="n"/>
      <c r="BAU61" s="273" t="n"/>
      <c r="BAV61" s="273" t="n"/>
      <c r="BAW61" s="273" t="n"/>
      <c r="BAX61" s="273" t="n"/>
      <c r="BAY61" s="273" t="n"/>
      <c r="BAZ61" s="273" t="n"/>
      <c r="BBA61" s="273" t="n"/>
      <c r="BBB61" s="273" t="n"/>
      <c r="BBC61" s="273" t="n"/>
      <c r="BBD61" s="273" t="n"/>
      <c r="BBE61" s="273" t="n"/>
      <c r="BBF61" s="273" t="n"/>
      <c r="BBG61" s="273" t="n"/>
      <c r="BBH61" s="273" t="n"/>
      <c r="BBI61" s="273" t="n"/>
      <c r="BBJ61" s="273" t="n"/>
      <c r="BBK61" s="273" t="n"/>
      <c r="BBL61" s="273" t="n"/>
      <c r="BBM61" s="273" t="n"/>
      <c r="BBN61" s="273" t="n"/>
      <c r="BBO61" s="273" t="n"/>
      <c r="BBP61" s="273" t="n"/>
      <c r="BBQ61" s="273" t="n"/>
      <c r="BBR61" s="273" t="n"/>
      <c r="BBS61" s="273" t="n"/>
      <c r="BBT61" s="273" t="n"/>
      <c r="BBU61" s="273" t="n"/>
      <c r="BBV61" s="273" t="n"/>
      <c r="BBW61" s="273" t="n"/>
      <c r="BBX61" s="273" t="n"/>
      <c r="BBY61" s="273" t="n"/>
      <c r="BBZ61" s="273" t="n"/>
      <c r="BCA61" s="273" t="n"/>
      <c r="BCB61" s="273" t="n"/>
      <c r="BCC61" s="273" t="n"/>
      <c r="BCD61" s="273" t="n"/>
      <c r="BCE61" s="273" t="n"/>
      <c r="BCF61" s="273" t="n"/>
      <c r="BCG61" s="273" t="n"/>
      <c r="BCH61" s="273" t="n"/>
      <c r="BCI61" s="273" t="n"/>
      <c r="BCJ61" s="273" t="n"/>
      <c r="BCK61" s="273" t="n"/>
      <c r="BCL61" s="273" t="n"/>
      <c r="BCM61" s="273" t="n"/>
      <c r="BCN61" s="273" t="n"/>
      <c r="BCO61" s="273" t="n"/>
      <c r="BCP61" s="273" t="n"/>
      <c r="BCQ61" s="273" t="n"/>
      <c r="BCR61" s="273" t="n"/>
      <c r="BCS61" s="273" t="n"/>
      <c r="BCT61" s="273" t="n"/>
      <c r="BCU61" s="273" t="n"/>
      <c r="BCV61" s="273" t="n"/>
      <c r="BCW61" s="273" t="n"/>
      <c r="BCX61" s="273" t="n"/>
      <c r="BCY61" s="273" t="n"/>
      <c r="BCZ61" s="273" t="n"/>
      <c r="BDA61" s="273" t="n"/>
      <c r="BDB61" s="273" t="n"/>
      <c r="BDC61" s="273" t="n"/>
      <c r="BDD61" s="273" t="n"/>
      <c r="BDE61" s="273" t="n"/>
      <c r="BDF61" s="273" t="n"/>
      <c r="BDG61" s="273" t="n"/>
      <c r="BDH61" s="273" t="n"/>
      <c r="BDI61" s="273" t="n"/>
      <c r="BDJ61" s="273" t="n"/>
      <c r="BDK61" s="273" t="n"/>
      <c r="BDL61" s="273" t="n"/>
      <c r="BDM61" s="273" t="n"/>
      <c r="BDN61" s="273" t="n"/>
      <c r="BDO61" s="273" t="n"/>
      <c r="BDP61" s="273" t="n"/>
      <c r="BDQ61" s="273" t="n"/>
      <c r="BDR61" s="273" t="n"/>
      <c r="BDS61" s="273" t="n"/>
      <c r="BDT61" s="273" t="n"/>
      <c r="BDU61" s="273" t="n"/>
      <c r="BDV61" s="273" t="n"/>
      <c r="BDW61" s="273" t="n"/>
      <c r="BDX61" s="273" t="n"/>
      <c r="BDY61" s="273" t="n"/>
      <c r="BDZ61" s="273" t="n"/>
      <c r="BEA61" s="273" t="n"/>
      <c r="BEB61" s="273" t="n"/>
      <c r="BEC61" s="273" t="n"/>
      <c r="BED61" s="273" t="n"/>
      <c r="BEE61" s="273" t="n"/>
      <c r="BEF61" s="273" t="n"/>
      <c r="BEG61" s="273" t="n"/>
      <c r="BEH61" s="273" t="n"/>
      <c r="BEI61" s="273" t="n"/>
      <c r="BEJ61" s="273" t="n"/>
      <c r="BEK61" s="273" t="n"/>
      <c r="BEL61" s="273" t="n"/>
      <c r="BEM61" s="273" t="n"/>
      <c r="BEN61" s="273" t="n"/>
      <c r="BEO61" s="273" t="n"/>
      <c r="BEP61" s="273" t="n"/>
      <c r="BEQ61" s="273" t="n"/>
      <c r="BER61" s="273" t="n"/>
      <c r="BES61" s="273" t="n"/>
      <c r="BET61" s="273" t="n"/>
      <c r="BEU61" s="273" t="n"/>
      <c r="BEV61" s="273" t="n"/>
      <c r="BEW61" s="273" t="n"/>
      <c r="BEX61" s="273" t="n"/>
      <c r="BEY61" s="273" t="n"/>
      <c r="BEZ61" s="273" t="n"/>
      <c r="BFA61" s="273" t="n"/>
      <c r="BFB61" s="273" t="n"/>
      <c r="BFC61" s="273" t="n"/>
      <c r="BFD61" s="273" t="n"/>
      <c r="BFE61" s="273" t="n"/>
      <c r="BFF61" s="273" t="n"/>
      <c r="BFG61" s="273" t="n"/>
      <c r="BFH61" s="273" t="n"/>
      <c r="BFI61" s="273" t="n"/>
      <c r="BFJ61" s="273" t="n"/>
      <c r="BFK61" s="273" t="n"/>
      <c r="BFL61" s="273" t="n"/>
      <c r="BFM61" s="273" t="n"/>
      <c r="BFN61" s="273" t="n"/>
      <c r="BFO61" s="273" t="n"/>
      <c r="BFP61" s="273" t="n"/>
      <c r="BFQ61" s="273" t="n"/>
      <c r="BFR61" s="273" t="n"/>
      <c r="BFS61" s="273" t="n"/>
      <c r="BFT61" s="273" t="n"/>
      <c r="BFU61" s="273" t="n"/>
      <c r="BFV61" s="273" t="n"/>
      <c r="BFW61" s="273" t="n"/>
      <c r="BFX61" s="273" t="n"/>
      <c r="BFY61" s="273" t="n"/>
      <c r="BFZ61" s="273" t="n"/>
      <c r="BGA61" s="273" t="n"/>
      <c r="BGB61" s="273" t="n"/>
      <c r="BGC61" s="273" t="n"/>
      <c r="BGD61" s="273" t="n"/>
      <c r="BGE61" s="273" t="n"/>
      <c r="BGF61" s="273" t="n"/>
      <c r="BGG61" s="273" t="n"/>
      <c r="BGH61" s="273" t="n"/>
      <c r="BGI61" s="273" t="n"/>
      <c r="BGJ61" s="273" t="n"/>
      <c r="BGK61" s="273" t="n"/>
      <c r="BGL61" s="273" t="n"/>
      <c r="BGM61" s="273" t="n"/>
      <c r="BGN61" s="273" t="n"/>
      <c r="BGO61" s="273" t="n"/>
      <c r="BGP61" s="273" t="n"/>
      <c r="BGQ61" s="273" t="n"/>
      <c r="BGR61" s="273" t="n"/>
      <c r="BGS61" s="273" t="n"/>
      <c r="BGT61" s="273" t="n"/>
      <c r="BGU61" s="273" t="n"/>
      <c r="BGV61" s="273" t="n"/>
      <c r="BGW61" s="273" t="n"/>
      <c r="BGX61" s="273" t="n"/>
      <c r="BGY61" s="273" t="n"/>
      <c r="BGZ61" s="273" t="n"/>
      <c r="BHA61" s="273" t="n"/>
      <c r="BHB61" s="273" t="n"/>
      <c r="BHC61" s="273" t="n"/>
      <c r="BHD61" s="273" t="n"/>
      <c r="BHE61" s="273" t="n"/>
      <c r="BHF61" s="273" t="n"/>
      <c r="BHG61" s="273" t="n"/>
      <c r="BHH61" s="273" t="n"/>
      <c r="BHI61" s="273" t="n"/>
      <c r="BHJ61" s="273" t="n"/>
      <c r="BHK61" s="273" t="n"/>
      <c r="BHL61" s="273" t="n"/>
      <c r="BHM61" s="273" t="n"/>
      <c r="BHN61" s="273" t="n"/>
      <c r="BHO61" s="273" t="n"/>
      <c r="BHP61" s="273" t="n"/>
      <c r="BHQ61" s="273" t="n"/>
      <c r="BHR61" s="273" t="n"/>
      <c r="BHS61" s="273" t="n"/>
      <c r="BHT61" s="273" t="n"/>
      <c r="BHU61" s="273" t="n"/>
      <c r="BHV61" s="273" t="n"/>
      <c r="BHW61" s="273" t="n"/>
      <c r="BHX61" s="273" t="n"/>
      <c r="BHY61" s="273" t="n"/>
      <c r="BHZ61" s="273" t="n"/>
      <c r="BIA61" s="273" t="n"/>
      <c r="BIB61" s="273" t="n"/>
      <c r="BIC61" s="273" t="n"/>
      <c r="BID61" s="273" t="n"/>
      <c r="BIE61" s="273" t="n"/>
      <c r="BIF61" s="273" t="n"/>
      <c r="BIG61" s="273" t="n"/>
      <c r="BIH61" s="273" t="n"/>
      <c r="BII61" s="273" t="n"/>
      <c r="BIJ61" s="273" t="n"/>
      <c r="BIK61" s="273" t="n"/>
      <c r="BIL61" s="273" t="n"/>
      <c r="BIM61" s="273" t="n"/>
      <c r="BIN61" s="273" t="n"/>
      <c r="BIO61" s="273" t="n"/>
      <c r="BIP61" s="273" t="n"/>
      <c r="BIQ61" s="273" t="n"/>
      <c r="BIR61" s="273" t="n"/>
      <c r="BIS61" s="273" t="n"/>
      <c r="BIT61" s="273" t="n"/>
      <c r="BIU61" s="273" t="n"/>
      <c r="BIV61" s="273" t="n"/>
      <c r="BIW61" s="273" t="n"/>
      <c r="BIX61" s="273" t="n"/>
      <c r="BIY61" s="273" t="n"/>
      <c r="BIZ61" s="273" t="n"/>
      <c r="BJA61" s="273" t="n"/>
      <c r="BJB61" s="273" t="n"/>
      <c r="BJC61" s="273" t="n"/>
      <c r="BJD61" s="273" t="n"/>
      <c r="BJE61" s="273" t="n"/>
      <c r="BJF61" s="273" t="n"/>
      <c r="BJG61" s="273" t="n"/>
      <c r="BJH61" s="273" t="n"/>
      <c r="BJI61" s="273" t="n"/>
      <c r="BJJ61" s="273" t="n"/>
      <c r="BJK61" s="273" t="n"/>
      <c r="BJL61" s="273" t="n"/>
      <c r="BJM61" s="273" t="n"/>
      <c r="BJN61" s="273" t="n"/>
      <c r="BJO61" s="273" t="n"/>
      <c r="BJP61" s="273" t="n"/>
      <c r="BJQ61" s="273" t="n"/>
      <c r="BJR61" s="273" t="n"/>
      <c r="BJS61" s="273" t="n"/>
      <c r="BJT61" s="273" t="n"/>
      <c r="BJU61" s="273" t="n"/>
      <c r="BJV61" s="273" t="n"/>
      <c r="BJW61" s="273" t="n"/>
      <c r="BJX61" s="273" t="n"/>
      <c r="BJY61" s="273" t="n"/>
      <c r="BJZ61" s="273" t="n"/>
      <c r="BKA61" s="273" t="n"/>
      <c r="BKB61" s="273" t="n"/>
      <c r="BKC61" s="273" t="n"/>
      <c r="BKD61" s="273" t="n"/>
      <c r="BKE61" s="273" t="n"/>
      <c r="BKF61" s="273" t="n"/>
      <c r="BKG61" s="273" t="n"/>
      <c r="BKH61" s="273" t="n"/>
      <c r="BKI61" s="273" t="n"/>
      <c r="BKJ61" s="273" t="n"/>
      <c r="BKK61" s="273" t="n"/>
      <c r="BKL61" s="273" t="n"/>
      <c r="BKM61" s="273" t="n"/>
      <c r="BKN61" s="273" t="n"/>
      <c r="BKO61" s="273" t="n"/>
      <c r="BKP61" s="273" t="n"/>
      <c r="BKQ61" s="273" t="n"/>
      <c r="BKR61" s="273" t="n"/>
      <c r="BKS61" s="273" t="n"/>
      <c r="BKT61" s="273" t="n"/>
      <c r="BKU61" s="273" t="n"/>
      <c r="BKV61" s="273" t="n"/>
      <c r="BKW61" s="273" t="n"/>
      <c r="BKX61" s="273" t="n"/>
      <c r="BKY61" s="273" t="n"/>
      <c r="BKZ61" s="273" t="n"/>
      <c r="BLA61" s="273" t="n"/>
      <c r="BLB61" s="273" t="n"/>
      <c r="BLC61" s="273" t="n"/>
      <c r="BLD61" s="273" t="n"/>
      <c r="BLE61" s="273" t="n"/>
      <c r="BLF61" s="273" t="n"/>
      <c r="BLG61" s="273" t="n"/>
      <c r="BLH61" s="273" t="n"/>
      <c r="BLI61" s="273" t="n"/>
      <c r="BLJ61" s="273" t="n"/>
      <c r="BLK61" s="273" t="n"/>
      <c r="BLL61" s="273" t="n"/>
      <c r="BLM61" s="273" t="n"/>
      <c r="BLN61" s="273" t="n"/>
      <c r="BLO61" s="273" t="n"/>
      <c r="BLP61" s="273" t="n"/>
      <c r="BLQ61" s="273" t="n"/>
      <c r="BLR61" s="273" t="n"/>
      <c r="BLS61" s="273" t="n"/>
      <c r="BLT61" s="273" t="n"/>
      <c r="BLU61" s="273" t="n"/>
      <c r="BLV61" s="273" t="n"/>
      <c r="BLW61" s="273" t="n"/>
      <c r="BLX61" s="273" t="n"/>
      <c r="BLY61" s="273" t="n"/>
      <c r="BLZ61" s="273" t="n"/>
      <c r="BMA61" s="273" t="n"/>
      <c r="BMB61" s="273" t="n"/>
      <c r="BMC61" s="273" t="n"/>
      <c r="BMD61" s="273" t="n"/>
      <c r="BME61" s="273" t="n"/>
      <c r="BMF61" s="273" t="n"/>
      <c r="BMG61" s="273" t="n"/>
      <c r="BMH61" s="273" t="n"/>
      <c r="BMI61" s="273" t="n"/>
      <c r="BMJ61" s="273" t="n"/>
      <c r="BMK61" s="273" t="n"/>
      <c r="BML61" s="273" t="n"/>
      <c r="BMM61" s="273" t="n"/>
      <c r="BMN61" s="273" t="n"/>
      <c r="BMO61" s="273" t="n"/>
      <c r="BMP61" s="273" t="n"/>
      <c r="BMQ61" s="273" t="n"/>
      <c r="BMR61" s="273" t="n"/>
      <c r="BMS61" s="273" t="n"/>
      <c r="BMT61" s="273" t="n"/>
      <c r="BMU61" s="273" t="n"/>
      <c r="BMV61" s="273" t="n"/>
      <c r="BMW61" s="273" t="n"/>
      <c r="BMX61" s="273" t="n"/>
      <c r="BMY61" s="273" t="n"/>
      <c r="BMZ61" s="273" t="n"/>
      <c r="BNA61" s="273" t="n"/>
      <c r="BNB61" s="273" t="n"/>
      <c r="BNC61" s="273" t="n"/>
      <c r="BND61" s="273" t="n"/>
      <c r="BNE61" s="273" t="n"/>
      <c r="BNF61" s="273" t="n"/>
      <c r="BNG61" s="273" t="n"/>
      <c r="BNH61" s="273" t="n"/>
      <c r="BNI61" s="273" t="n"/>
      <c r="BNJ61" s="273" t="n"/>
      <c r="BNK61" s="273" t="n"/>
      <c r="BNL61" s="273" t="n"/>
      <c r="BNM61" s="273" t="n"/>
      <c r="BNN61" s="273" t="n"/>
      <c r="BNO61" s="273" t="n"/>
      <c r="BNP61" s="273" t="n"/>
      <c r="BNQ61" s="273" t="n"/>
      <c r="BNR61" s="273" t="n"/>
      <c r="BNS61" s="273" t="n"/>
      <c r="BNT61" s="273" t="n"/>
      <c r="BNU61" s="273" t="n"/>
      <c r="BNV61" s="273" t="n"/>
      <c r="BNW61" s="273" t="n"/>
      <c r="BNX61" s="273" t="n"/>
      <c r="BNY61" s="273" t="n"/>
      <c r="BNZ61" s="273" t="n"/>
      <c r="BOA61" s="273" t="n"/>
      <c r="BOB61" s="273" t="n"/>
      <c r="BOC61" s="273" t="n"/>
      <c r="BOD61" s="273" t="n"/>
      <c r="BOE61" s="273" t="n"/>
      <c r="BOF61" s="273" t="n"/>
      <c r="BOG61" s="273" t="n"/>
      <c r="BOH61" s="273" t="n"/>
      <c r="BOI61" s="273" t="n"/>
      <c r="BOJ61" s="273" t="n"/>
      <c r="BOK61" s="273" t="n"/>
      <c r="BOL61" s="273" t="n"/>
      <c r="BOM61" s="273" t="n"/>
      <c r="BON61" s="273" t="n"/>
      <c r="BOO61" s="273" t="n"/>
      <c r="BOP61" s="273" t="n"/>
      <c r="BOQ61" s="273" t="n"/>
      <c r="BOR61" s="273" t="n"/>
      <c r="BOS61" s="273" t="n"/>
      <c r="BOT61" s="273" t="n"/>
      <c r="BOU61" s="273" t="n"/>
      <c r="BOV61" s="273" t="n"/>
      <c r="BOW61" s="273" t="n"/>
      <c r="BOX61" s="273" t="n"/>
      <c r="BOY61" s="273" t="n"/>
      <c r="BOZ61" s="273" t="n"/>
      <c r="BPA61" s="273" t="n"/>
      <c r="BPB61" s="273" t="n"/>
      <c r="BPC61" s="273" t="n"/>
      <c r="BPD61" s="273" t="n"/>
      <c r="BPE61" s="273" t="n"/>
      <c r="BPF61" s="273" t="n"/>
      <c r="BPG61" s="273" t="n"/>
      <c r="BPH61" s="273" t="n"/>
      <c r="BPI61" s="273" t="n"/>
      <c r="BPJ61" s="273" t="n"/>
      <c r="BPK61" s="273" t="n"/>
      <c r="BPL61" s="273" t="n"/>
      <c r="BPM61" s="273" t="n"/>
      <c r="BPN61" s="273" t="n"/>
      <c r="BPO61" s="273" t="n"/>
      <c r="BPP61" s="273" t="n"/>
      <c r="BPQ61" s="273" t="n"/>
      <c r="BPR61" s="273" t="n"/>
      <c r="BPS61" s="273" t="n"/>
      <c r="BPT61" s="273" t="n"/>
      <c r="BPU61" s="273" t="n"/>
      <c r="BPV61" s="273" t="n"/>
      <c r="BPW61" s="273" t="n"/>
      <c r="BPX61" s="273" t="n"/>
      <c r="BPY61" s="273" t="n"/>
      <c r="BPZ61" s="273" t="n"/>
      <c r="BQA61" s="273" t="n"/>
      <c r="BQB61" s="273" t="n"/>
      <c r="BQC61" s="273" t="n"/>
      <c r="BQD61" s="273" t="n"/>
      <c r="BQE61" s="273" t="n"/>
      <c r="BQF61" s="273" t="n"/>
      <c r="BQG61" s="273" t="n"/>
      <c r="BQH61" s="273" t="n"/>
      <c r="BQI61" s="273" t="n"/>
      <c r="BQJ61" s="273" t="n"/>
      <c r="BQK61" s="273" t="n"/>
      <c r="BQL61" s="273" t="n"/>
      <c r="BQM61" s="273" t="n"/>
      <c r="BQN61" s="273" t="n"/>
      <c r="BQO61" s="273" t="n"/>
      <c r="BQP61" s="273" t="n"/>
      <c r="BQQ61" s="273" t="n"/>
      <c r="BQR61" s="273" t="n"/>
      <c r="BQS61" s="273" t="n"/>
      <c r="BQT61" s="273" t="n"/>
      <c r="BQU61" s="273" t="n"/>
      <c r="BQV61" s="273" t="n"/>
      <c r="BQW61" s="273" t="n"/>
      <c r="BQX61" s="273" t="n"/>
      <c r="BQY61" s="273" t="n"/>
      <c r="BQZ61" s="273" t="n"/>
      <c r="BRA61" s="273" t="n"/>
      <c r="BRB61" s="273" t="n"/>
      <c r="BRC61" s="273" t="n"/>
      <c r="BRD61" s="273" t="n"/>
      <c r="BRE61" s="273" t="n"/>
      <c r="BRF61" s="273" t="n"/>
      <c r="BRG61" s="273" t="n"/>
      <c r="BRH61" s="273" t="n"/>
      <c r="BRI61" s="273" t="n"/>
      <c r="BRJ61" s="273" t="n"/>
      <c r="BRK61" s="273" t="n"/>
      <c r="BRL61" s="273" t="n"/>
      <c r="BRM61" s="273" t="n"/>
      <c r="BRN61" s="273" t="n"/>
      <c r="BRO61" s="273" t="n"/>
      <c r="BRP61" s="273" t="n"/>
      <c r="BRQ61" s="273" t="n"/>
      <c r="BRR61" s="273" t="n"/>
      <c r="BRS61" s="273" t="n"/>
      <c r="BRT61" s="273" t="n"/>
      <c r="BRU61" s="273" t="n"/>
      <c r="BRV61" s="273" t="n"/>
      <c r="BRW61" s="273" t="n"/>
      <c r="BRX61" s="273" t="n"/>
      <c r="BRY61" s="273" t="n"/>
      <c r="BRZ61" s="273" t="n"/>
      <c r="BSA61" s="273" t="n"/>
      <c r="BSB61" s="273" t="n"/>
      <c r="BSC61" s="273" t="n"/>
      <c r="BSD61" s="273" t="n"/>
      <c r="BSE61" s="273" t="n"/>
      <c r="BSF61" s="273" t="n"/>
      <c r="BSG61" s="273" t="n"/>
      <c r="BSH61" s="273" t="n"/>
      <c r="BSI61" s="273" t="n"/>
      <c r="BSJ61" s="273" t="n"/>
      <c r="BSK61" s="273" t="n"/>
      <c r="BSL61" s="273" t="n"/>
      <c r="BSM61" s="273" t="n"/>
      <c r="BSN61" s="273" t="n"/>
      <c r="BSO61" s="273" t="n"/>
      <c r="BSP61" s="273" t="n"/>
      <c r="BSQ61" s="273" t="n"/>
      <c r="BSR61" s="273" t="n"/>
      <c r="BSS61" s="273" t="n"/>
      <c r="BST61" s="273" t="n"/>
      <c r="BSU61" s="273" t="n"/>
      <c r="BSV61" s="273" t="n"/>
      <c r="BSW61" s="273" t="n"/>
      <c r="BSX61" s="273" t="n"/>
      <c r="BSY61" s="273" t="n"/>
      <c r="BSZ61" s="273" t="n"/>
      <c r="BTA61" s="273" t="n"/>
      <c r="BTB61" s="273" t="n"/>
      <c r="BTC61" s="273" t="n"/>
      <c r="BTD61" s="273" t="n"/>
      <c r="BTE61" s="273" t="n"/>
      <c r="BTF61" s="273" t="n"/>
      <c r="BTG61" s="273" t="n"/>
      <c r="BTH61" s="273" t="n"/>
      <c r="BTI61" s="273" t="n"/>
      <c r="BTJ61" s="273" t="n"/>
      <c r="BTK61" s="273" t="n"/>
      <c r="BTL61" s="273" t="n"/>
      <c r="BTM61" s="273" t="n"/>
      <c r="BTN61" s="273" t="n"/>
      <c r="BTO61" s="273" t="n"/>
      <c r="BTP61" s="273" t="n"/>
      <c r="BTQ61" s="273" t="n"/>
      <c r="BTR61" s="273" t="n"/>
      <c r="BTS61" s="273" t="n"/>
      <c r="BTT61" s="273" t="n"/>
      <c r="BTU61" s="273" t="n"/>
      <c r="BTV61" s="273" t="n"/>
      <c r="BTW61" s="273" t="n"/>
      <c r="BTX61" s="273" t="n"/>
      <c r="BTY61" s="273" t="n"/>
      <c r="BTZ61" s="273" t="n"/>
      <c r="BUA61" s="273" t="n"/>
      <c r="BUB61" s="273" t="n"/>
      <c r="BUC61" s="273" t="n"/>
      <c r="BUD61" s="273" t="n"/>
      <c r="BUE61" s="273" t="n"/>
      <c r="BUF61" s="273" t="n"/>
      <c r="BUG61" s="273" t="n"/>
      <c r="BUH61" s="273" t="n"/>
      <c r="BUI61" s="273" t="n"/>
      <c r="BUJ61" s="273" t="n"/>
      <c r="BUK61" s="273" t="n"/>
      <c r="BUL61" s="273" t="n"/>
      <c r="BUM61" s="273" t="n"/>
      <c r="BUN61" s="273" t="n"/>
      <c r="BUO61" s="273" t="n"/>
      <c r="BUP61" s="273" t="n"/>
      <c r="BUQ61" s="273" t="n"/>
      <c r="BUR61" s="273" t="n"/>
      <c r="BUS61" s="273" t="n"/>
      <c r="BUT61" s="273" t="n"/>
      <c r="BUU61" s="273" t="n"/>
      <c r="BUV61" s="273" t="n"/>
      <c r="BUW61" s="273" t="n"/>
      <c r="BUX61" s="273" t="n"/>
      <c r="BUY61" s="273" t="n"/>
      <c r="BUZ61" s="273" t="n"/>
      <c r="BVA61" s="273" t="n"/>
      <c r="BVB61" s="273" t="n"/>
      <c r="BVC61" s="273" t="n"/>
      <c r="BVD61" s="273" t="n"/>
      <c r="BVE61" s="273" t="n"/>
      <c r="BVF61" s="273" t="n"/>
      <c r="BVG61" s="273" t="n"/>
      <c r="BVH61" s="273" t="n"/>
      <c r="BVI61" s="273" t="n"/>
      <c r="BVJ61" s="273" t="n"/>
      <c r="BVK61" s="273" t="n"/>
      <c r="BVL61" s="273" t="n"/>
      <c r="BVM61" s="273" t="n"/>
      <c r="BVN61" s="273" t="n"/>
      <c r="BVO61" s="273" t="n"/>
      <c r="BVP61" s="273" t="n"/>
      <c r="BVQ61" s="273" t="n"/>
      <c r="BVR61" s="273" t="n"/>
      <c r="BVS61" s="273" t="n"/>
      <c r="BVT61" s="273" t="n"/>
      <c r="BVU61" s="273" t="n"/>
      <c r="BVV61" s="273" t="n"/>
      <c r="BVW61" s="273" t="n"/>
      <c r="BVX61" s="273" t="n"/>
      <c r="BVY61" s="273" t="n"/>
      <c r="BVZ61" s="273" t="n"/>
      <c r="BWA61" s="273" t="n"/>
      <c r="BWB61" s="273" t="n"/>
      <c r="BWC61" s="273" t="n"/>
      <c r="BWD61" s="273" t="n"/>
      <c r="BWE61" s="273" t="n"/>
      <c r="BWF61" s="273" t="n"/>
      <c r="BWG61" s="273" t="n"/>
      <c r="BWH61" s="273" t="n"/>
      <c r="BWI61" s="273" t="n"/>
      <c r="BWJ61" s="273" t="n"/>
      <c r="BWK61" s="273" t="n"/>
      <c r="BWL61" s="273" t="n"/>
      <c r="BWM61" s="273" t="n"/>
      <c r="BWN61" s="273" t="n"/>
      <c r="BWO61" s="273" t="n"/>
      <c r="BWP61" s="273" t="n"/>
      <c r="BWQ61" s="273" t="n"/>
      <c r="BWR61" s="273" t="n"/>
      <c r="BWS61" s="273" t="n"/>
      <c r="BWT61" s="273" t="n"/>
      <c r="BWU61" s="273" t="n"/>
      <c r="BWV61" s="273" t="n"/>
      <c r="BWW61" s="273" t="n"/>
      <c r="BWX61" s="273" t="n"/>
      <c r="BWY61" s="273" t="n"/>
      <c r="BWZ61" s="273" t="n"/>
      <c r="BXA61" s="273" t="n"/>
      <c r="BXB61" s="273" t="n"/>
      <c r="BXC61" s="273" t="n"/>
      <c r="BXD61" s="273" t="n"/>
      <c r="BXE61" s="273" t="n"/>
      <c r="BXF61" s="273" t="n"/>
      <c r="BXG61" s="273" t="n"/>
      <c r="BXH61" s="273" t="n"/>
      <c r="BXI61" s="273" t="n"/>
      <c r="BXJ61" s="273" t="n"/>
      <c r="BXK61" s="273" t="n"/>
      <c r="BXL61" s="273" t="n"/>
      <c r="BXM61" s="273" t="n"/>
      <c r="BXN61" s="273" t="n"/>
      <c r="BXO61" s="273" t="n"/>
      <c r="BXP61" s="273" t="n"/>
      <c r="BXQ61" s="273" t="n"/>
      <c r="BXR61" s="273" t="n"/>
      <c r="BXS61" s="273" t="n"/>
      <c r="BXT61" s="273" t="n"/>
      <c r="BXU61" s="273" t="n"/>
      <c r="BXV61" s="273" t="n"/>
      <c r="BXW61" s="273" t="n"/>
      <c r="BXX61" s="273" t="n"/>
      <c r="BXY61" s="273" t="n"/>
      <c r="BXZ61" s="273" t="n"/>
      <c r="BYA61" s="273" t="n"/>
      <c r="BYB61" s="273" t="n"/>
      <c r="BYC61" s="273" t="n"/>
      <c r="BYD61" s="273" t="n"/>
      <c r="BYE61" s="273" t="n"/>
      <c r="BYF61" s="273" t="n"/>
      <c r="BYG61" s="273" t="n"/>
      <c r="BYH61" s="273" t="n"/>
      <c r="BYI61" s="273" t="n"/>
      <c r="BYJ61" s="273" t="n"/>
      <c r="BYK61" s="273" t="n"/>
      <c r="BYL61" s="273" t="n"/>
      <c r="BYM61" s="273" t="n"/>
      <c r="BYN61" s="273" t="n"/>
      <c r="BYO61" s="273" t="n"/>
      <c r="BYP61" s="273" t="n"/>
      <c r="BYQ61" s="273" t="n"/>
      <c r="BYR61" s="273" t="n"/>
      <c r="BYS61" s="273" t="n"/>
      <c r="BYT61" s="273" t="n"/>
      <c r="BYU61" s="273" t="n"/>
      <c r="BYV61" s="273" t="n"/>
      <c r="BYW61" s="273" t="n"/>
      <c r="BYX61" s="273" t="n"/>
      <c r="BYY61" s="273" t="n"/>
      <c r="BYZ61" s="273" t="n"/>
      <c r="BZA61" s="273" t="n"/>
      <c r="BZB61" s="273" t="n"/>
      <c r="BZC61" s="273" t="n"/>
      <c r="BZD61" s="273" t="n"/>
      <c r="BZE61" s="273" t="n"/>
      <c r="BZF61" s="273" t="n"/>
      <c r="BZG61" s="273" t="n"/>
      <c r="BZH61" s="273" t="n"/>
      <c r="BZI61" s="273" t="n"/>
      <c r="BZJ61" s="273" t="n"/>
      <c r="BZK61" s="273" t="n"/>
      <c r="BZL61" s="273" t="n"/>
      <c r="BZM61" s="273" t="n"/>
      <c r="BZN61" s="273" t="n"/>
      <c r="BZO61" s="273" t="n"/>
      <c r="BZP61" s="273" t="n"/>
      <c r="BZQ61" s="273" t="n"/>
      <c r="BZR61" s="273" t="n"/>
      <c r="BZS61" s="273" t="n"/>
      <c r="BZT61" s="273" t="n"/>
      <c r="BZU61" s="273" t="n"/>
      <c r="BZV61" s="273" t="n"/>
      <c r="BZW61" s="273" t="n"/>
      <c r="BZX61" s="273" t="n"/>
      <c r="BZY61" s="273" t="n"/>
      <c r="BZZ61" s="273" t="n"/>
      <c r="CAA61" s="273" t="n"/>
      <c r="CAB61" s="273" t="n"/>
      <c r="CAC61" s="273" t="n"/>
      <c r="CAD61" s="273" t="n"/>
      <c r="CAE61" s="273" t="n"/>
      <c r="CAF61" s="273" t="n"/>
      <c r="CAG61" s="273" t="n"/>
      <c r="CAH61" s="273" t="n"/>
      <c r="CAI61" s="273" t="n"/>
      <c r="CAJ61" s="273" t="n"/>
      <c r="CAK61" s="273" t="n"/>
      <c r="CAL61" s="273" t="n"/>
      <c r="CAM61" s="273" t="n"/>
      <c r="CAN61" s="273" t="n"/>
      <c r="CAO61" s="273" t="n"/>
      <c r="CAP61" s="273" t="n"/>
      <c r="CAQ61" s="273" t="n"/>
      <c r="CAR61" s="273" t="n"/>
      <c r="CAS61" s="273" t="n"/>
      <c r="CAT61" s="273" t="n"/>
      <c r="CAU61" s="273" t="n"/>
      <c r="CAV61" s="273" t="n"/>
      <c r="CAW61" s="273" t="n"/>
      <c r="CAX61" s="273" t="n"/>
      <c r="CAY61" s="273" t="n"/>
      <c r="CAZ61" s="273" t="n"/>
      <c r="CBA61" s="273" t="n"/>
      <c r="CBB61" s="273" t="n"/>
      <c r="CBC61" s="273" t="n"/>
      <c r="CBD61" s="273" t="n"/>
      <c r="CBE61" s="273" t="n"/>
      <c r="CBF61" s="273" t="n"/>
      <c r="CBG61" s="273" t="n"/>
      <c r="CBH61" s="273" t="n"/>
      <c r="CBI61" s="273" t="n"/>
      <c r="CBJ61" s="273" t="n"/>
      <c r="CBK61" s="273" t="n"/>
      <c r="CBL61" s="273" t="n"/>
      <c r="CBM61" s="273" t="n"/>
      <c r="CBN61" s="273" t="n"/>
      <c r="CBO61" s="273" t="n"/>
      <c r="CBP61" s="273" t="n"/>
      <c r="CBQ61" s="273" t="n"/>
      <c r="CBR61" s="273" t="n"/>
      <c r="CBS61" s="273" t="n"/>
      <c r="CBT61" s="273" t="n"/>
      <c r="CBU61" s="273" t="n"/>
      <c r="CBV61" s="273" t="n"/>
      <c r="CBW61" s="273" t="n"/>
      <c r="CBX61" s="273" t="n"/>
      <c r="CBY61" s="273" t="n"/>
      <c r="CBZ61" s="273" t="n"/>
      <c r="CCA61" s="273" t="n"/>
      <c r="CCB61" s="273" t="n"/>
      <c r="CCC61" s="273" t="n"/>
      <c r="CCD61" s="273" t="n"/>
      <c r="CCE61" s="273" t="n"/>
      <c r="CCF61" s="273" t="n"/>
      <c r="CCG61" s="273" t="n"/>
      <c r="CCH61" s="273" t="n"/>
      <c r="CCI61" s="273" t="n"/>
      <c r="CCJ61" s="273" t="n"/>
      <c r="CCK61" s="273" t="n"/>
      <c r="CCL61" s="273" t="n"/>
      <c r="CCM61" s="273" t="n"/>
      <c r="CCN61" s="273" t="n"/>
      <c r="CCO61" s="273" t="n"/>
      <c r="CCP61" s="273" t="n"/>
      <c r="CCQ61" s="273" t="n"/>
      <c r="CCR61" s="273" t="n"/>
      <c r="CCS61" s="273" t="n"/>
      <c r="CCT61" s="273" t="n"/>
      <c r="CCU61" s="273" t="n"/>
      <c r="CCV61" s="273" t="n"/>
      <c r="CCW61" s="273" t="n"/>
      <c r="CCX61" s="273" t="n"/>
      <c r="CCY61" s="273" t="n"/>
      <c r="CCZ61" s="273" t="n"/>
      <c r="CDA61" s="273" t="n"/>
      <c r="CDB61" s="273" t="n"/>
      <c r="CDC61" s="273" t="n"/>
      <c r="CDD61" s="273" t="n"/>
      <c r="CDE61" s="273" t="n"/>
      <c r="CDF61" s="273" t="n"/>
      <c r="CDG61" s="273" t="n"/>
      <c r="CDH61" s="273" t="n"/>
      <c r="CDI61" s="273" t="n"/>
      <c r="CDJ61" s="273" t="n"/>
      <c r="CDK61" s="273" t="n"/>
      <c r="CDL61" s="273" t="n"/>
      <c r="CDM61" s="273" t="n"/>
      <c r="CDN61" s="273" t="n"/>
      <c r="CDO61" s="273" t="n"/>
      <c r="CDP61" s="273" t="n"/>
      <c r="CDQ61" s="273" t="n"/>
      <c r="CDR61" s="273" t="n"/>
      <c r="CDS61" s="273" t="n"/>
      <c r="CDT61" s="273" t="n"/>
      <c r="CDU61" s="273" t="n"/>
      <c r="CDV61" s="273" t="n"/>
      <c r="CDW61" s="273" t="n"/>
      <c r="CDX61" s="273" t="n"/>
      <c r="CDY61" s="273" t="n"/>
      <c r="CDZ61" s="273" t="n"/>
      <c r="CEA61" s="273" t="n"/>
      <c r="CEB61" s="273" t="n"/>
      <c r="CEC61" s="273" t="n"/>
      <c r="CED61" s="273" t="n"/>
      <c r="CEE61" s="273" t="n"/>
      <c r="CEF61" s="273" t="n"/>
      <c r="CEG61" s="273" t="n"/>
      <c r="CEH61" s="273" t="n"/>
      <c r="CEI61" s="273" t="n"/>
      <c r="CEJ61" s="273" t="n"/>
      <c r="CEK61" s="273" t="n"/>
      <c r="CEL61" s="273" t="n"/>
      <c r="CEM61" s="273" t="n"/>
      <c r="CEN61" s="273" t="n"/>
      <c r="CEO61" s="273" t="n"/>
      <c r="CEP61" s="273" t="n"/>
      <c r="CEQ61" s="273" t="n"/>
      <c r="CER61" s="273" t="n"/>
      <c r="CES61" s="273" t="n"/>
      <c r="CET61" s="273" t="n"/>
      <c r="CEU61" s="273" t="n"/>
      <c r="CEV61" s="273" t="n"/>
      <c r="CEW61" s="273" t="n"/>
      <c r="CEX61" s="273" t="n"/>
      <c r="CEY61" s="273" t="n"/>
      <c r="CEZ61" s="273" t="n"/>
      <c r="CFA61" s="273" t="n"/>
      <c r="CFB61" s="273" t="n"/>
      <c r="CFC61" s="273" t="n"/>
      <c r="CFD61" s="273" t="n"/>
      <c r="CFE61" s="273" t="n"/>
      <c r="CFF61" s="273" t="n"/>
      <c r="CFG61" s="273" t="n"/>
      <c r="CFH61" s="273" t="n"/>
      <c r="CFI61" s="273" t="n"/>
      <c r="CFJ61" s="273" t="n"/>
      <c r="CFK61" s="273" t="n"/>
      <c r="CFL61" s="273" t="n"/>
      <c r="CFM61" s="273" t="n"/>
      <c r="CFN61" s="273" t="n"/>
      <c r="CFO61" s="273" t="n"/>
      <c r="CFP61" s="273" t="n"/>
      <c r="CFQ61" s="273" t="n"/>
      <c r="CFR61" s="273" t="n"/>
      <c r="CFS61" s="273" t="n"/>
      <c r="CFT61" s="273" t="n"/>
      <c r="CFU61" s="273" t="n"/>
      <c r="CFV61" s="273" t="n"/>
      <c r="CFW61" s="273" t="n"/>
      <c r="CFX61" s="273" t="n"/>
      <c r="CFY61" s="273" t="n"/>
      <c r="CFZ61" s="273" t="n"/>
      <c r="CGA61" s="273" t="n"/>
      <c r="CGB61" s="273" t="n"/>
      <c r="CGC61" s="273" t="n"/>
      <c r="CGD61" s="273" t="n"/>
      <c r="CGE61" s="273" t="n"/>
      <c r="CGF61" s="273" t="n"/>
      <c r="CGG61" s="273" t="n"/>
      <c r="CGH61" s="273" t="n"/>
      <c r="CGI61" s="273" t="n"/>
      <c r="CGJ61" s="273" t="n"/>
      <c r="CGK61" s="273" t="n"/>
      <c r="CGL61" s="273" t="n"/>
      <c r="CGM61" s="273" t="n"/>
      <c r="CGN61" s="273" t="n"/>
      <c r="CGO61" s="273" t="n"/>
      <c r="CGP61" s="273" t="n"/>
      <c r="CGQ61" s="273" t="n"/>
      <c r="CGR61" s="273" t="n"/>
      <c r="CGS61" s="273" t="n"/>
      <c r="CGT61" s="273" t="n"/>
      <c r="CGU61" s="273" t="n"/>
      <c r="CGV61" s="273" t="n"/>
      <c r="CGW61" s="273" t="n"/>
      <c r="CGX61" s="273" t="n"/>
      <c r="CGY61" s="273" t="n"/>
      <c r="CGZ61" s="273" t="n"/>
      <c r="CHA61" s="273" t="n"/>
      <c r="CHB61" s="273" t="n"/>
      <c r="CHC61" s="273" t="n"/>
      <c r="CHD61" s="273" t="n"/>
      <c r="CHE61" s="273" t="n"/>
      <c r="CHF61" s="273" t="n"/>
      <c r="CHG61" s="273" t="n"/>
      <c r="CHH61" s="273" t="n"/>
      <c r="CHI61" s="273" t="n"/>
      <c r="CHJ61" s="273" t="n"/>
      <c r="CHK61" s="273" t="n"/>
      <c r="CHL61" s="273" t="n"/>
      <c r="CHM61" s="273" t="n"/>
      <c r="CHN61" s="273" t="n"/>
      <c r="CHO61" s="273" t="n"/>
      <c r="CHP61" s="273" t="n"/>
      <c r="CHQ61" s="273" t="n"/>
      <c r="CHR61" s="273" t="n"/>
      <c r="CHS61" s="273" t="n"/>
      <c r="CHT61" s="273" t="n"/>
      <c r="CHU61" s="273" t="n"/>
      <c r="CHV61" s="273" t="n"/>
      <c r="CHW61" s="273" t="n"/>
      <c r="CHX61" s="273" t="n"/>
      <c r="CHY61" s="273" t="n"/>
      <c r="CHZ61" s="273" t="n"/>
      <c r="CIA61" s="273" t="n"/>
      <c r="CIB61" s="273" t="n"/>
      <c r="CIC61" s="273" t="n"/>
      <c r="CID61" s="273" t="n"/>
      <c r="CIE61" s="273" t="n"/>
      <c r="CIF61" s="273" t="n"/>
      <c r="CIG61" s="273" t="n"/>
      <c r="CIH61" s="273" t="n"/>
      <c r="CII61" s="273" t="n"/>
      <c r="CIJ61" s="273" t="n"/>
      <c r="CIK61" s="273" t="n"/>
      <c r="CIL61" s="273" t="n"/>
      <c r="CIM61" s="273" t="n"/>
      <c r="CIN61" s="273" t="n"/>
      <c r="CIO61" s="273" t="n"/>
      <c r="CIP61" s="273" t="n"/>
      <c r="CIQ61" s="273" t="n"/>
      <c r="CIR61" s="273" t="n"/>
      <c r="CIS61" s="273" t="n"/>
      <c r="CIT61" s="273" t="n"/>
      <c r="CIU61" s="273" t="n"/>
      <c r="CIV61" s="273" t="n"/>
      <c r="CIW61" s="273" t="n"/>
      <c r="CIX61" s="273" t="n"/>
      <c r="CIY61" s="273" t="n"/>
      <c r="CIZ61" s="273" t="n"/>
      <c r="CJA61" s="273" t="n"/>
      <c r="CJB61" s="273" t="n"/>
      <c r="CJC61" s="273" t="n"/>
      <c r="CJD61" s="273" t="n"/>
      <c r="CJE61" s="273" t="n"/>
      <c r="CJF61" s="273" t="n"/>
      <c r="CJG61" s="273" t="n"/>
      <c r="CJH61" s="273" t="n"/>
      <c r="CJI61" s="273" t="n"/>
      <c r="CJJ61" s="273" t="n"/>
      <c r="CJK61" s="273" t="n"/>
      <c r="CJL61" s="273" t="n"/>
      <c r="CJM61" s="273" t="n"/>
      <c r="CJN61" s="273" t="n"/>
      <c r="CJO61" s="273" t="n"/>
      <c r="CJP61" s="273" t="n"/>
      <c r="CJQ61" s="273" t="n"/>
      <c r="CJR61" s="273" t="n"/>
      <c r="CJS61" s="273" t="n"/>
      <c r="CJT61" s="273" t="n"/>
      <c r="CJU61" s="273" t="n"/>
      <c r="CJV61" s="273" t="n"/>
      <c r="CJW61" s="273" t="n"/>
      <c r="CJX61" s="273" t="n"/>
      <c r="CJY61" s="273" t="n"/>
      <c r="CJZ61" s="273" t="n"/>
      <c r="CKA61" s="273" t="n"/>
      <c r="CKB61" s="273" t="n"/>
      <c r="CKC61" s="273" t="n"/>
      <c r="CKD61" s="273" t="n"/>
      <c r="CKE61" s="273" t="n"/>
      <c r="CKF61" s="273" t="n"/>
      <c r="CKG61" s="273" t="n"/>
      <c r="CKH61" s="273" t="n"/>
      <c r="CKI61" s="273" t="n"/>
      <c r="CKJ61" s="273" t="n"/>
      <c r="CKK61" s="273" t="n"/>
      <c r="CKL61" s="273" t="n"/>
      <c r="CKM61" s="273" t="n"/>
      <c r="CKN61" s="273" t="n"/>
      <c r="CKO61" s="273" t="n"/>
      <c r="CKP61" s="273" t="n"/>
      <c r="CKQ61" s="273" t="n"/>
      <c r="CKR61" s="273" t="n"/>
      <c r="CKS61" s="273" t="n"/>
      <c r="CKT61" s="273" t="n"/>
      <c r="CKU61" s="273" t="n"/>
      <c r="CKV61" s="273" t="n"/>
      <c r="CKW61" s="273" t="n"/>
      <c r="CKX61" s="273" t="n"/>
      <c r="CKY61" s="273" t="n"/>
      <c r="CKZ61" s="273" t="n"/>
      <c r="CLA61" s="273" t="n"/>
      <c r="CLB61" s="273" t="n"/>
      <c r="CLC61" s="273" t="n"/>
      <c r="CLD61" s="273" t="n"/>
      <c r="CLE61" s="273" t="n"/>
      <c r="CLF61" s="273" t="n"/>
      <c r="CLG61" s="273" t="n"/>
      <c r="CLH61" s="273" t="n"/>
      <c r="CLI61" s="273" t="n"/>
      <c r="CLJ61" s="273" t="n"/>
      <c r="CLK61" s="273" t="n"/>
      <c r="CLL61" s="273" t="n"/>
      <c r="CLM61" s="273" t="n"/>
      <c r="CLN61" s="273" t="n"/>
      <c r="CLO61" s="273" t="n"/>
      <c r="CLP61" s="273" t="n"/>
      <c r="CLQ61" s="273" t="n"/>
      <c r="CLR61" s="273" t="n"/>
      <c r="CLS61" s="273" t="n"/>
      <c r="CLT61" s="273" t="n"/>
      <c r="CLU61" s="273" t="n"/>
      <c r="CLV61" s="273" t="n"/>
      <c r="CLW61" s="273" t="n"/>
      <c r="CLX61" s="273" t="n"/>
      <c r="CLY61" s="273" t="n"/>
      <c r="CLZ61" s="273" t="n"/>
      <c r="CMA61" s="273" t="n"/>
      <c r="CMB61" s="273" t="n"/>
      <c r="CMC61" s="273" t="n"/>
      <c r="CMD61" s="273" t="n"/>
      <c r="CME61" s="273" t="n"/>
      <c r="CMF61" s="273" t="n"/>
      <c r="CMG61" s="273" t="n"/>
      <c r="CMH61" s="273" t="n"/>
      <c r="CMI61" s="273" t="n"/>
      <c r="CMJ61" s="273" t="n"/>
      <c r="CMK61" s="273" t="n"/>
      <c r="CML61" s="273" t="n"/>
      <c r="CMM61" s="273" t="n"/>
      <c r="CMN61" s="273" t="n"/>
      <c r="CMO61" s="273" t="n"/>
      <c r="CMP61" s="273" t="n"/>
      <c r="CMQ61" s="273" t="n"/>
      <c r="CMR61" s="273" t="n"/>
      <c r="CMS61" s="273" t="n"/>
      <c r="CMT61" s="273" t="n"/>
      <c r="CMU61" s="273" t="n"/>
      <c r="CMV61" s="273" t="n"/>
      <c r="CMW61" s="273" t="n"/>
      <c r="CMX61" s="273" t="n"/>
      <c r="CMY61" s="273" t="n"/>
      <c r="CMZ61" s="273" t="n"/>
      <c r="CNA61" s="273" t="n"/>
      <c r="CNB61" s="273" t="n"/>
      <c r="CNC61" s="273" t="n"/>
      <c r="CND61" s="273" t="n"/>
      <c r="CNE61" s="273" t="n"/>
      <c r="CNF61" s="273" t="n"/>
      <c r="CNG61" s="273" t="n"/>
      <c r="CNH61" s="273" t="n"/>
      <c r="CNI61" s="273" t="n"/>
      <c r="CNJ61" s="273" t="n"/>
      <c r="CNK61" s="273" t="n"/>
      <c r="CNL61" s="273" t="n"/>
      <c r="CNM61" s="273" t="n"/>
      <c r="CNN61" s="273" t="n"/>
      <c r="CNO61" s="273" t="n"/>
      <c r="CNP61" s="273" t="n"/>
      <c r="CNQ61" s="273" t="n"/>
      <c r="CNR61" s="273" t="n"/>
      <c r="CNS61" s="273" t="n"/>
      <c r="CNT61" s="273" t="n"/>
      <c r="CNU61" s="273" t="n"/>
      <c r="CNV61" s="273" t="n"/>
      <c r="CNW61" s="273" t="n"/>
      <c r="CNX61" s="273" t="n"/>
      <c r="CNY61" s="273" t="n"/>
      <c r="CNZ61" s="273" t="n"/>
      <c r="COA61" s="273" t="n"/>
      <c r="COB61" s="273" t="n"/>
      <c r="COC61" s="273" t="n"/>
      <c r="COD61" s="273" t="n"/>
      <c r="COE61" s="273" t="n"/>
      <c r="COF61" s="273" t="n"/>
      <c r="COG61" s="273" t="n"/>
      <c r="COH61" s="273" t="n"/>
      <c r="COI61" s="273" t="n"/>
      <c r="COJ61" s="273" t="n"/>
      <c r="COK61" s="273" t="n"/>
      <c r="COL61" s="273" t="n"/>
      <c r="COM61" s="273" t="n"/>
      <c r="CON61" s="273" t="n"/>
      <c r="COO61" s="273" t="n"/>
      <c r="COP61" s="273" t="n"/>
      <c r="COQ61" s="273" t="n"/>
      <c r="COR61" s="273" t="n"/>
      <c r="COS61" s="273" t="n"/>
      <c r="COT61" s="273" t="n"/>
      <c r="COU61" s="273" t="n"/>
      <c r="COV61" s="273" t="n"/>
      <c r="COW61" s="273" t="n"/>
      <c r="COX61" s="273" t="n"/>
      <c r="COY61" s="273" t="n"/>
      <c r="COZ61" s="273" t="n"/>
      <c r="CPA61" s="273" t="n"/>
      <c r="CPB61" s="273" t="n"/>
      <c r="CPC61" s="273" t="n"/>
      <c r="CPD61" s="273" t="n"/>
      <c r="CPE61" s="273" t="n"/>
      <c r="CPF61" s="273" t="n"/>
      <c r="CPG61" s="273" t="n"/>
      <c r="CPH61" s="273" t="n"/>
      <c r="CPI61" s="273" t="n"/>
      <c r="CPJ61" s="273" t="n"/>
      <c r="CPK61" s="273" t="n"/>
      <c r="CPL61" s="273" t="n"/>
      <c r="CPM61" s="273" t="n"/>
      <c r="CPN61" s="273" t="n"/>
      <c r="CPO61" s="273" t="n"/>
      <c r="CPP61" s="273" t="n"/>
      <c r="CPQ61" s="273" t="n"/>
      <c r="CPR61" s="273" t="n"/>
      <c r="CPS61" s="273" t="n"/>
      <c r="CPT61" s="273" t="n"/>
      <c r="CPU61" s="273" t="n"/>
      <c r="CPV61" s="273" t="n"/>
      <c r="CPW61" s="273" t="n"/>
      <c r="CPX61" s="273" t="n"/>
      <c r="CPY61" s="273" t="n"/>
      <c r="CPZ61" s="273" t="n"/>
      <c r="CQA61" s="273" t="n"/>
      <c r="CQB61" s="273" t="n"/>
      <c r="CQC61" s="273" t="n"/>
      <c r="CQD61" s="273" t="n"/>
      <c r="CQE61" s="273" t="n"/>
      <c r="CQF61" s="273" t="n"/>
      <c r="CQG61" s="273" t="n"/>
      <c r="CQH61" s="273" t="n"/>
      <c r="CQI61" s="273" t="n"/>
      <c r="CQJ61" s="273" t="n"/>
      <c r="CQK61" s="273" t="n"/>
      <c r="CQL61" s="273" t="n"/>
      <c r="CQM61" s="273" t="n"/>
      <c r="CQN61" s="273" t="n"/>
      <c r="CQO61" s="273" t="n"/>
      <c r="CQP61" s="273" t="n"/>
      <c r="CQQ61" s="273" t="n"/>
      <c r="CQR61" s="273" t="n"/>
      <c r="CQS61" s="273" t="n"/>
      <c r="CQT61" s="273" t="n"/>
      <c r="CQU61" s="273" t="n"/>
      <c r="CQV61" s="273" t="n"/>
      <c r="CQW61" s="273" t="n"/>
      <c r="CQX61" s="273" t="n"/>
      <c r="CQY61" s="273" t="n"/>
      <c r="CQZ61" s="273" t="n"/>
      <c r="CRA61" s="273" t="n"/>
      <c r="CRB61" s="273" t="n"/>
      <c r="CRC61" s="273" t="n"/>
      <c r="CRD61" s="273" t="n"/>
      <c r="CRE61" s="273" t="n"/>
      <c r="CRF61" s="273" t="n"/>
      <c r="CRG61" s="273" t="n"/>
      <c r="CRH61" s="273" t="n"/>
      <c r="CRI61" s="273" t="n"/>
      <c r="CRJ61" s="273" t="n"/>
      <c r="CRK61" s="273" t="n"/>
      <c r="CRL61" s="273" t="n"/>
      <c r="CRM61" s="273" t="n"/>
      <c r="CRN61" s="273" t="n"/>
      <c r="CRO61" s="273" t="n"/>
      <c r="CRP61" s="273" t="n"/>
      <c r="CRQ61" s="273" t="n"/>
      <c r="CRR61" s="273" t="n"/>
      <c r="CRS61" s="273" t="n"/>
      <c r="CRT61" s="273" t="n"/>
      <c r="CRU61" s="273" t="n"/>
      <c r="CRV61" s="273" t="n"/>
      <c r="CRW61" s="273" t="n"/>
      <c r="CRX61" s="273" t="n"/>
      <c r="CRY61" s="273" t="n"/>
      <c r="CRZ61" s="273" t="n"/>
      <c r="CSA61" s="273" t="n"/>
      <c r="CSB61" s="273" t="n"/>
      <c r="CSC61" s="273" t="n"/>
      <c r="CSD61" s="273" t="n"/>
      <c r="CSE61" s="273" t="n"/>
      <c r="CSF61" s="273" t="n"/>
      <c r="CSG61" s="273" t="n"/>
      <c r="CSH61" s="273" t="n"/>
      <c r="CSI61" s="273" t="n"/>
      <c r="CSJ61" s="273" t="n"/>
      <c r="CSK61" s="273" t="n"/>
      <c r="CSL61" s="273" t="n"/>
      <c r="CSM61" s="273" t="n"/>
      <c r="CSN61" s="273" t="n"/>
      <c r="CSO61" s="273" t="n"/>
      <c r="CSP61" s="273" t="n"/>
      <c r="CSQ61" s="273" t="n"/>
      <c r="CSR61" s="273" t="n"/>
      <c r="CSS61" s="273" t="n"/>
      <c r="CST61" s="273" t="n"/>
      <c r="CSU61" s="273" t="n"/>
      <c r="CSV61" s="273" t="n"/>
      <c r="CSW61" s="273" t="n"/>
      <c r="CSX61" s="273" t="n"/>
      <c r="CSY61" s="273" t="n"/>
      <c r="CSZ61" s="273" t="n"/>
      <c r="CTA61" s="273" t="n"/>
      <c r="CTB61" s="273" t="n"/>
      <c r="CTC61" s="273" t="n"/>
      <c r="CTD61" s="273" t="n"/>
      <c r="CTE61" s="273" t="n"/>
      <c r="CTF61" s="273" t="n"/>
      <c r="CTG61" s="273" t="n"/>
      <c r="CTH61" s="273" t="n"/>
      <c r="CTI61" s="273" t="n"/>
      <c r="CTJ61" s="273" t="n"/>
      <c r="CTK61" s="273" t="n"/>
      <c r="CTL61" s="273" t="n"/>
      <c r="CTM61" s="273" t="n"/>
      <c r="CTN61" s="273" t="n"/>
      <c r="CTO61" s="273" t="n"/>
      <c r="CTP61" s="273" t="n"/>
      <c r="CTQ61" s="273" t="n"/>
      <c r="CTR61" s="273" t="n"/>
      <c r="CTS61" s="273" t="n"/>
      <c r="CTT61" s="273" t="n"/>
      <c r="CTU61" s="273" t="n"/>
      <c r="CTV61" s="273" t="n"/>
      <c r="CTW61" s="273" t="n"/>
      <c r="CTX61" s="273" t="n"/>
      <c r="CTY61" s="273" t="n"/>
      <c r="CTZ61" s="273" t="n"/>
      <c r="CUA61" s="273" t="n"/>
      <c r="CUB61" s="273" t="n"/>
      <c r="CUC61" s="273" t="n"/>
      <c r="CUD61" s="273" t="n"/>
      <c r="CUE61" s="273" t="n"/>
      <c r="CUF61" s="273" t="n"/>
      <c r="CUG61" s="273" t="n"/>
      <c r="CUH61" s="273" t="n"/>
      <c r="CUI61" s="273" t="n"/>
      <c r="CUJ61" s="273" t="n"/>
      <c r="CUK61" s="273" t="n"/>
      <c r="CUL61" s="273" t="n"/>
      <c r="CUM61" s="273" t="n"/>
      <c r="CUN61" s="273" t="n"/>
      <c r="CUO61" s="273" t="n"/>
      <c r="CUP61" s="273" t="n"/>
      <c r="CUQ61" s="273" t="n"/>
      <c r="CUR61" s="273" t="n"/>
      <c r="CUS61" s="273" t="n"/>
      <c r="CUT61" s="273" t="n"/>
      <c r="CUU61" s="273" t="n"/>
      <c r="CUV61" s="273" t="n"/>
      <c r="CUW61" s="273" t="n"/>
      <c r="CUX61" s="273" t="n"/>
      <c r="CUY61" s="273" t="n"/>
      <c r="CUZ61" s="273" t="n"/>
      <c r="CVA61" s="273" t="n"/>
      <c r="CVB61" s="273" t="n"/>
      <c r="CVC61" s="273" t="n"/>
      <c r="CVD61" s="273" t="n"/>
      <c r="CVE61" s="273" t="n"/>
      <c r="CVF61" s="273" t="n"/>
      <c r="CVG61" s="273" t="n"/>
      <c r="CVH61" s="273" t="n"/>
      <c r="CVI61" s="273" t="n"/>
      <c r="CVJ61" s="273" t="n"/>
      <c r="CVK61" s="273" t="n"/>
      <c r="CVL61" s="273" t="n"/>
      <c r="CVM61" s="273" t="n"/>
      <c r="CVN61" s="273" t="n"/>
      <c r="CVO61" s="273" t="n"/>
      <c r="CVP61" s="273" t="n"/>
      <c r="CVQ61" s="273" t="n"/>
      <c r="CVR61" s="273" t="n"/>
      <c r="CVS61" s="273" t="n"/>
      <c r="CVT61" s="273" t="n"/>
      <c r="CVU61" s="273" t="n"/>
      <c r="CVV61" s="273" t="n"/>
      <c r="CVW61" s="273" t="n"/>
      <c r="CVX61" s="273" t="n"/>
      <c r="CVY61" s="273" t="n"/>
      <c r="CVZ61" s="273" t="n"/>
      <c r="CWA61" s="273" t="n"/>
      <c r="CWB61" s="273" t="n"/>
      <c r="CWC61" s="273" t="n"/>
      <c r="CWD61" s="273" t="n"/>
      <c r="CWE61" s="273" t="n"/>
      <c r="CWF61" s="273" t="n"/>
      <c r="CWG61" s="273" t="n"/>
      <c r="CWH61" s="273" t="n"/>
      <c r="CWI61" s="273" t="n"/>
      <c r="CWJ61" s="273" t="n"/>
      <c r="CWK61" s="273" t="n"/>
      <c r="CWL61" s="273" t="n"/>
      <c r="CWM61" s="273" t="n"/>
      <c r="CWN61" s="273" t="n"/>
      <c r="CWO61" s="273" t="n"/>
      <c r="CWP61" s="273" t="n"/>
      <c r="CWQ61" s="273" t="n"/>
      <c r="CWR61" s="273" t="n"/>
      <c r="CWS61" s="273" t="n"/>
      <c r="CWT61" s="273" t="n"/>
      <c r="CWU61" s="273" t="n"/>
      <c r="CWV61" s="273" t="n"/>
      <c r="CWW61" s="273" t="n"/>
      <c r="CWX61" s="273" t="n"/>
      <c r="CWY61" s="273" t="n"/>
      <c r="CWZ61" s="273" t="n"/>
      <c r="CXA61" s="273" t="n"/>
      <c r="CXB61" s="273" t="n"/>
      <c r="CXC61" s="273" t="n"/>
      <c r="CXD61" s="273" t="n"/>
      <c r="CXE61" s="273" t="n"/>
      <c r="CXF61" s="273" t="n"/>
      <c r="CXG61" s="273" t="n"/>
      <c r="CXH61" s="273" t="n"/>
      <c r="CXI61" s="273" t="n"/>
      <c r="CXJ61" s="273" t="n"/>
      <c r="CXK61" s="273" t="n"/>
      <c r="CXL61" s="273" t="n"/>
      <c r="CXM61" s="273" t="n"/>
      <c r="CXN61" s="273" t="n"/>
      <c r="CXO61" s="273" t="n"/>
      <c r="CXP61" s="273" t="n"/>
      <c r="CXQ61" s="273" t="n"/>
      <c r="CXR61" s="273" t="n"/>
      <c r="CXS61" s="273" t="n"/>
      <c r="CXT61" s="273" t="n"/>
      <c r="CXU61" s="273" t="n"/>
      <c r="CXV61" s="273" t="n"/>
      <c r="CXW61" s="273" t="n"/>
      <c r="CXX61" s="273" t="n"/>
      <c r="CXY61" s="273" t="n"/>
      <c r="CXZ61" s="273" t="n"/>
      <c r="CYA61" s="273" t="n"/>
      <c r="CYB61" s="273" t="n"/>
      <c r="CYC61" s="273" t="n"/>
      <c r="CYD61" s="273" t="n"/>
      <c r="CYE61" s="273" t="n"/>
      <c r="CYF61" s="273" t="n"/>
      <c r="CYG61" s="273" t="n"/>
      <c r="CYH61" s="273" t="n"/>
      <c r="CYI61" s="273" t="n"/>
      <c r="CYJ61" s="273" t="n"/>
      <c r="CYK61" s="273" t="n"/>
      <c r="CYL61" s="273" t="n"/>
      <c r="CYM61" s="273" t="n"/>
      <c r="CYN61" s="273" t="n"/>
      <c r="CYO61" s="273" t="n"/>
      <c r="CYP61" s="273" t="n"/>
      <c r="CYQ61" s="273" t="n"/>
      <c r="CYR61" s="273" t="n"/>
      <c r="CYS61" s="273" t="n"/>
      <c r="CYT61" s="273" t="n"/>
      <c r="CYU61" s="273" t="n"/>
      <c r="CYV61" s="273" t="n"/>
      <c r="CYW61" s="273" t="n"/>
      <c r="CYX61" s="273" t="n"/>
      <c r="CYY61" s="273" t="n"/>
      <c r="CYZ61" s="273" t="n"/>
      <c r="CZA61" s="273" t="n"/>
      <c r="CZB61" s="273" t="n"/>
      <c r="CZC61" s="273" t="n"/>
      <c r="CZD61" s="273" t="n"/>
      <c r="CZE61" s="273" t="n"/>
      <c r="CZF61" s="273" t="n"/>
      <c r="CZG61" s="273" t="n"/>
      <c r="CZH61" s="273" t="n"/>
      <c r="CZI61" s="273" t="n"/>
      <c r="CZJ61" s="273" t="n"/>
      <c r="CZK61" s="273" t="n"/>
      <c r="CZL61" s="273" t="n"/>
      <c r="CZM61" s="273" t="n"/>
      <c r="CZN61" s="273" t="n"/>
      <c r="CZO61" s="273" t="n"/>
      <c r="CZP61" s="273" t="n"/>
      <c r="CZQ61" s="273" t="n"/>
      <c r="CZR61" s="273" t="n"/>
      <c r="CZS61" s="273" t="n"/>
      <c r="CZT61" s="273" t="n"/>
      <c r="CZU61" s="273" t="n"/>
      <c r="CZV61" s="273" t="n"/>
      <c r="CZW61" s="273" t="n"/>
      <c r="CZX61" s="273" t="n"/>
      <c r="CZY61" s="273" t="n"/>
      <c r="CZZ61" s="273" t="n"/>
      <c r="DAA61" s="273" t="n"/>
      <c r="DAB61" s="273" t="n"/>
      <c r="DAC61" s="273" t="n"/>
      <c r="DAD61" s="273" t="n"/>
      <c r="DAE61" s="273" t="n"/>
      <c r="DAF61" s="273" t="n"/>
      <c r="DAG61" s="273" t="n"/>
      <c r="DAH61" s="273" t="n"/>
      <c r="DAI61" s="273" t="n"/>
      <c r="DAJ61" s="273" t="n"/>
      <c r="DAK61" s="273" t="n"/>
      <c r="DAL61" s="273" t="n"/>
      <c r="DAM61" s="273" t="n"/>
      <c r="DAN61" s="273" t="n"/>
      <c r="DAO61" s="273" t="n"/>
      <c r="DAP61" s="273" t="n"/>
      <c r="DAQ61" s="273" t="n"/>
      <c r="DAR61" s="273" t="n"/>
      <c r="DAS61" s="273" t="n"/>
      <c r="DAT61" s="273" t="n"/>
      <c r="DAU61" s="273" t="n"/>
      <c r="DAV61" s="273" t="n"/>
      <c r="DAW61" s="273" t="n"/>
      <c r="DAX61" s="273" t="n"/>
      <c r="DAY61" s="273" t="n"/>
      <c r="DAZ61" s="273" t="n"/>
      <c r="DBA61" s="273" t="n"/>
      <c r="DBB61" s="273" t="n"/>
      <c r="DBC61" s="273" t="n"/>
      <c r="DBD61" s="273" t="n"/>
      <c r="DBE61" s="273" t="n"/>
      <c r="DBF61" s="273" t="n"/>
      <c r="DBG61" s="273" t="n"/>
      <c r="DBH61" s="273" t="n"/>
      <c r="DBI61" s="273" t="n"/>
      <c r="DBJ61" s="273" t="n"/>
      <c r="DBK61" s="273" t="n"/>
      <c r="DBL61" s="273" t="n"/>
      <c r="DBM61" s="273" t="n"/>
      <c r="DBN61" s="273" t="n"/>
      <c r="DBO61" s="273" t="n"/>
      <c r="DBP61" s="273" t="n"/>
      <c r="DBQ61" s="273" t="n"/>
      <c r="DBR61" s="273" t="n"/>
      <c r="DBS61" s="273" t="n"/>
      <c r="DBT61" s="273" t="n"/>
      <c r="DBU61" s="273" t="n"/>
      <c r="DBV61" s="273" t="n"/>
      <c r="DBW61" s="273" t="n"/>
      <c r="DBX61" s="273" t="n"/>
      <c r="DBY61" s="273" t="n"/>
      <c r="DBZ61" s="273" t="n"/>
      <c r="DCA61" s="273" t="n"/>
      <c r="DCB61" s="273" t="n"/>
      <c r="DCC61" s="273" t="n"/>
      <c r="DCD61" s="273" t="n"/>
      <c r="DCE61" s="273" t="n"/>
      <c r="DCF61" s="273" t="n"/>
      <c r="DCG61" s="273" t="n"/>
      <c r="DCH61" s="273" t="n"/>
      <c r="DCI61" s="273" t="n"/>
      <c r="DCJ61" s="273" t="n"/>
      <c r="DCK61" s="273" t="n"/>
      <c r="DCL61" s="273" t="n"/>
      <c r="DCM61" s="273" t="n"/>
      <c r="DCN61" s="273" t="n"/>
      <c r="DCO61" s="273" t="n"/>
      <c r="DCP61" s="273" t="n"/>
      <c r="DCQ61" s="273" t="n"/>
      <c r="DCR61" s="273" t="n"/>
      <c r="DCS61" s="273" t="n"/>
      <c r="DCT61" s="273" t="n"/>
      <c r="DCU61" s="273" t="n"/>
      <c r="DCV61" s="273" t="n"/>
      <c r="DCW61" s="273" t="n"/>
      <c r="DCX61" s="273" t="n"/>
      <c r="DCY61" s="273" t="n"/>
      <c r="DCZ61" s="273" t="n"/>
      <c r="DDA61" s="273" t="n"/>
      <c r="DDB61" s="273" t="n"/>
      <c r="DDC61" s="273" t="n"/>
      <c r="DDD61" s="273" t="n"/>
      <c r="DDE61" s="273" t="n"/>
      <c r="DDF61" s="273" t="n"/>
      <c r="DDG61" s="273" t="n"/>
      <c r="DDH61" s="273" t="n"/>
      <c r="DDI61" s="273" t="n"/>
      <c r="DDJ61" s="273" t="n"/>
      <c r="DDK61" s="273" t="n"/>
      <c r="DDL61" s="273" t="n"/>
      <c r="DDM61" s="273" t="n"/>
      <c r="DDN61" s="273" t="n"/>
      <c r="DDO61" s="273" t="n"/>
      <c r="DDP61" s="273" t="n"/>
      <c r="DDQ61" s="273" t="n"/>
      <c r="DDR61" s="273" t="n"/>
      <c r="DDS61" s="273" t="n"/>
      <c r="DDT61" s="273" t="n"/>
      <c r="DDU61" s="273" t="n"/>
      <c r="DDV61" s="273" t="n"/>
      <c r="DDW61" s="273" t="n"/>
      <c r="DDX61" s="273" t="n"/>
      <c r="DDY61" s="273" t="n"/>
      <c r="DDZ61" s="273" t="n"/>
      <c r="DEA61" s="273" t="n"/>
      <c r="DEB61" s="273" t="n"/>
      <c r="DEC61" s="273" t="n"/>
      <c r="DED61" s="273" t="n"/>
      <c r="DEE61" s="273" t="n"/>
      <c r="DEF61" s="273" t="n"/>
      <c r="DEG61" s="273" t="n"/>
      <c r="DEH61" s="273" t="n"/>
      <c r="DEI61" s="273" t="n"/>
      <c r="DEJ61" s="273" t="n"/>
      <c r="DEK61" s="273" t="n"/>
      <c r="DEL61" s="273" t="n"/>
      <c r="DEM61" s="273" t="n"/>
      <c r="DEN61" s="273" t="n"/>
      <c r="DEO61" s="273" t="n"/>
      <c r="DEP61" s="273" t="n"/>
      <c r="DEQ61" s="273" t="n"/>
      <c r="DER61" s="273" t="n"/>
      <c r="DES61" s="273" t="n"/>
      <c r="DET61" s="273" t="n"/>
      <c r="DEU61" s="273" t="n"/>
      <c r="DEV61" s="273" t="n"/>
      <c r="DEW61" s="273" t="n"/>
      <c r="DEX61" s="273" t="n"/>
      <c r="DEY61" s="273" t="n"/>
      <c r="DEZ61" s="273" t="n"/>
      <c r="DFA61" s="273" t="n"/>
      <c r="DFB61" s="273" t="n"/>
      <c r="DFC61" s="273" t="n"/>
      <c r="DFD61" s="273" t="n"/>
      <c r="DFE61" s="273" t="n"/>
      <c r="DFF61" s="273" t="n"/>
      <c r="DFG61" s="273" t="n"/>
      <c r="DFH61" s="273" t="n"/>
      <c r="DFI61" s="273" t="n"/>
      <c r="DFJ61" s="273" t="n"/>
      <c r="DFK61" s="273" t="n"/>
      <c r="DFL61" s="273" t="n"/>
      <c r="DFM61" s="273" t="n"/>
      <c r="DFN61" s="273" t="n"/>
      <c r="DFO61" s="273" t="n"/>
      <c r="DFP61" s="273" t="n"/>
      <c r="DFQ61" s="273" t="n"/>
      <c r="DFR61" s="273" t="n"/>
      <c r="DFS61" s="273" t="n"/>
      <c r="DFT61" s="273" t="n"/>
      <c r="DFU61" s="273" t="n"/>
      <c r="DFV61" s="273" t="n"/>
      <c r="DFW61" s="273" t="n"/>
      <c r="DFX61" s="273" t="n"/>
      <c r="DFY61" s="273" t="n"/>
      <c r="DFZ61" s="273" t="n"/>
      <c r="DGA61" s="273" t="n"/>
      <c r="DGB61" s="273" t="n"/>
      <c r="DGC61" s="273" t="n"/>
      <c r="DGD61" s="273" t="n"/>
      <c r="DGE61" s="273" t="n"/>
      <c r="DGF61" s="273" t="n"/>
      <c r="DGG61" s="273" t="n"/>
      <c r="DGH61" s="273" t="n"/>
      <c r="DGI61" s="273" t="n"/>
      <c r="DGJ61" s="273" t="n"/>
      <c r="DGK61" s="273" t="n"/>
      <c r="DGL61" s="273" t="n"/>
      <c r="DGM61" s="273" t="n"/>
      <c r="DGN61" s="273" t="n"/>
      <c r="DGO61" s="273" t="n"/>
      <c r="DGP61" s="273" t="n"/>
      <c r="DGQ61" s="273" t="n"/>
      <c r="DGR61" s="273" t="n"/>
      <c r="DGS61" s="273" t="n"/>
      <c r="DGT61" s="273" t="n"/>
      <c r="DGU61" s="273" t="n"/>
      <c r="DGV61" s="273" t="n"/>
      <c r="DGW61" s="273" t="n"/>
      <c r="DGX61" s="273" t="n"/>
      <c r="DGY61" s="273" t="n"/>
      <c r="DGZ61" s="273" t="n"/>
      <c r="DHA61" s="273" t="n"/>
      <c r="DHB61" s="273" t="n"/>
      <c r="DHC61" s="273" t="n"/>
      <c r="DHD61" s="273" t="n"/>
      <c r="DHE61" s="273" t="n"/>
      <c r="DHF61" s="273" t="n"/>
      <c r="DHG61" s="273" t="n"/>
      <c r="DHH61" s="273" t="n"/>
      <c r="DHI61" s="273" t="n"/>
      <c r="DHJ61" s="273" t="n"/>
      <c r="DHK61" s="273" t="n"/>
      <c r="DHL61" s="273" t="n"/>
      <c r="DHM61" s="273" t="n"/>
      <c r="DHN61" s="273" t="n"/>
      <c r="DHO61" s="273" t="n"/>
      <c r="DHP61" s="273" t="n"/>
      <c r="DHQ61" s="273" t="n"/>
      <c r="DHR61" s="273" t="n"/>
      <c r="DHS61" s="273" t="n"/>
      <c r="DHT61" s="273" t="n"/>
      <c r="DHU61" s="273" t="n"/>
      <c r="DHV61" s="273" t="n"/>
      <c r="DHW61" s="273" t="n"/>
      <c r="DHX61" s="273" t="n"/>
      <c r="DHY61" s="273" t="n"/>
      <c r="DHZ61" s="273" t="n"/>
      <c r="DIA61" s="273" t="n"/>
      <c r="DIB61" s="273" t="n"/>
      <c r="DIC61" s="273" t="n"/>
      <c r="DID61" s="273" t="n"/>
      <c r="DIE61" s="273" t="n"/>
      <c r="DIF61" s="273" t="n"/>
      <c r="DIG61" s="273" t="n"/>
      <c r="DIH61" s="273" t="n"/>
      <c r="DII61" s="273" t="n"/>
      <c r="DIJ61" s="273" t="n"/>
      <c r="DIK61" s="273" t="n"/>
      <c r="DIL61" s="273" t="n"/>
      <c r="DIM61" s="273" t="n"/>
      <c r="DIN61" s="273" t="n"/>
      <c r="DIO61" s="273" t="n"/>
      <c r="DIP61" s="273" t="n"/>
      <c r="DIQ61" s="273" t="n"/>
      <c r="DIR61" s="273" t="n"/>
      <c r="DIS61" s="273" t="n"/>
      <c r="DIT61" s="273" t="n"/>
      <c r="DIU61" s="273" t="n"/>
      <c r="DIV61" s="273" t="n"/>
      <c r="DIW61" s="273" t="n"/>
      <c r="DIX61" s="273" t="n"/>
      <c r="DIY61" s="273" t="n"/>
      <c r="DIZ61" s="273" t="n"/>
      <c r="DJA61" s="273" t="n"/>
      <c r="DJB61" s="273" t="n"/>
      <c r="DJC61" s="273" t="n"/>
      <c r="DJD61" s="273" t="n"/>
      <c r="DJE61" s="273" t="n"/>
      <c r="DJF61" s="273" t="n"/>
      <c r="DJG61" s="273" t="n"/>
      <c r="DJH61" s="273" t="n"/>
      <c r="DJI61" s="273" t="n"/>
      <c r="DJJ61" s="273" t="n"/>
      <c r="DJK61" s="273" t="n"/>
      <c r="DJL61" s="273" t="n"/>
      <c r="DJM61" s="273" t="n"/>
      <c r="DJN61" s="273" t="n"/>
      <c r="DJO61" s="273" t="n"/>
      <c r="DJP61" s="273" t="n"/>
      <c r="DJQ61" s="273" t="n"/>
      <c r="DJR61" s="273" t="n"/>
      <c r="DJS61" s="273" t="n"/>
      <c r="DJT61" s="273" t="n"/>
      <c r="DJU61" s="273" t="n"/>
      <c r="DJV61" s="273" t="n"/>
      <c r="DJW61" s="273" t="n"/>
      <c r="DJX61" s="273" t="n"/>
      <c r="DJY61" s="273" t="n"/>
      <c r="DJZ61" s="273" t="n"/>
      <c r="DKA61" s="273" t="n"/>
      <c r="DKB61" s="273" t="n"/>
      <c r="DKC61" s="273" t="n"/>
      <c r="DKD61" s="273" t="n"/>
      <c r="DKE61" s="273" t="n"/>
      <c r="DKF61" s="273" t="n"/>
      <c r="DKG61" s="273" t="n"/>
      <c r="DKH61" s="273" t="n"/>
      <c r="DKI61" s="273" t="n"/>
      <c r="DKJ61" s="273" t="n"/>
      <c r="DKK61" s="273" t="n"/>
      <c r="DKL61" s="273" t="n"/>
      <c r="DKM61" s="273" t="n"/>
      <c r="DKN61" s="273" t="n"/>
      <c r="DKO61" s="273" t="n"/>
      <c r="DKP61" s="273" t="n"/>
      <c r="DKQ61" s="273" t="n"/>
      <c r="DKR61" s="273" t="n"/>
      <c r="DKS61" s="273" t="n"/>
      <c r="DKT61" s="273" t="n"/>
      <c r="DKU61" s="273" t="n"/>
      <c r="DKV61" s="273" t="n"/>
      <c r="DKW61" s="273" t="n"/>
      <c r="DKX61" s="273" t="n"/>
      <c r="DKY61" s="273" t="n"/>
      <c r="DKZ61" s="273" t="n"/>
      <c r="DLA61" s="273" t="n"/>
      <c r="DLB61" s="273" t="n"/>
      <c r="DLC61" s="273" t="n"/>
      <c r="DLD61" s="273" t="n"/>
      <c r="DLE61" s="273" t="n"/>
      <c r="DLF61" s="273" t="n"/>
      <c r="DLG61" s="273" t="n"/>
      <c r="DLH61" s="273" t="n"/>
      <c r="DLI61" s="273" t="n"/>
      <c r="DLJ61" s="273" t="n"/>
      <c r="DLK61" s="273" t="n"/>
      <c r="DLL61" s="273" t="n"/>
      <c r="DLM61" s="273" t="n"/>
      <c r="DLN61" s="273" t="n"/>
      <c r="DLO61" s="273" t="n"/>
      <c r="DLP61" s="273" t="n"/>
      <c r="DLQ61" s="273" t="n"/>
      <c r="DLR61" s="273" t="n"/>
      <c r="DLS61" s="273" t="n"/>
      <c r="DLT61" s="273" t="n"/>
      <c r="DLU61" s="273" t="n"/>
      <c r="DLV61" s="273" t="n"/>
      <c r="DLW61" s="273" t="n"/>
      <c r="DLX61" s="273" t="n"/>
      <c r="DLY61" s="273" t="n"/>
      <c r="DLZ61" s="273" t="n"/>
      <c r="DMA61" s="273" t="n"/>
      <c r="DMB61" s="273" t="n"/>
      <c r="DMC61" s="273" t="n"/>
      <c r="DMD61" s="273" t="n"/>
      <c r="DME61" s="273" t="n"/>
      <c r="DMF61" s="273" t="n"/>
      <c r="DMG61" s="273" t="n"/>
      <c r="DMH61" s="273" t="n"/>
      <c r="DMI61" s="273" t="n"/>
      <c r="DMJ61" s="273" t="n"/>
      <c r="DMK61" s="273" t="n"/>
      <c r="DML61" s="273" t="n"/>
      <c r="DMM61" s="273" t="n"/>
      <c r="DMN61" s="273" t="n"/>
      <c r="DMO61" s="273" t="n"/>
      <c r="DMP61" s="273" t="n"/>
      <c r="DMQ61" s="273" t="n"/>
      <c r="DMR61" s="273" t="n"/>
      <c r="DMS61" s="273" t="n"/>
      <c r="DMT61" s="273" t="n"/>
      <c r="DMU61" s="273" t="n"/>
      <c r="DMV61" s="273" t="n"/>
      <c r="DMW61" s="273" t="n"/>
      <c r="DMX61" s="273" t="n"/>
      <c r="DMY61" s="273" t="n"/>
      <c r="DMZ61" s="273" t="n"/>
      <c r="DNA61" s="273" t="n"/>
      <c r="DNB61" s="273" t="n"/>
      <c r="DNC61" s="273" t="n"/>
      <c r="DND61" s="273" t="n"/>
      <c r="DNE61" s="273" t="n"/>
      <c r="DNF61" s="273" t="n"/>
      <c r="DNG61" s="273" t="n"/>
      <c r="DNH61" s="273" t="n"/>
      <c r="DNI61" s="273" t="n"/>
      <c r="DNJ61" s="273" t="n"/>
      <c r="DNK61" s="273" t="n"/>
      <c r="DNL61" s="273" t="n"/>
      <c r="DNM61" s="273" t="n"/>
      <c r="DNN61" s="273" t="n"/>
      <c r="DNO61" s="273" t="n"/>
      <c r="DNP61" s="273" t="n"/>
      <c r="DNQ61" s="273" t="n"/>
      <c r="DNR61" s="273" t="n"/>
      <c r="DNS61" s="273" t="n"/>
      <c r="DNT61" s="273" t="n"/>
      <c r="DNU61" s="273" t="n"/>
      <c r="DNV61" s="273" t="n"/>
      <c r="DNW61" s="273" t="n"/>
      <c r="DNX61" s="273" t="n"/>
      <c r="DNY61" s="273" t="n"/>
      <c r="DNZ61" s="273" t="n"/>
      <c r="DOA61" s="273" t="n"/>
      <c r="DOB61" s="273" t="n"/>
      <c r="DOC61" s="273" t="n"/>
      <c r="DOD61" s="273" t="n"/>
      <c r="DOE61" s="273" t="n"/>
      <c r="DOF61" s="273" t="n"/>
      <c r="DOG61" s="273" t="n"/>
      <c r="DOH61" s="273" t="n"/>
      <c r="DOI61" s="273" t="n"/>
      <c r="DOJ61" s="273" t="n"/>
      <c r="DOK61" s="273" t="n"/>
      <c r="DOL61" s="273" t="n"/>
      <c r="DOM61" s="273" t="n"/>
      <c r="DON61" s="273" t="n"/>
      <c r="DOO61" s="273" t="n"/>
      <c r="DOP61" s="273" t="n"/>
      <c r="DOQ61" s="273" t="n"/>
      <c r="DOR61" s="273" t="n"/>
      <c r="DOS61" s="273" t="n"/>
      <c r="DOT61" s="273" t="n"/>
      <c r="DOU61" s="273" t="n"/>
      <c r="DOV61" s="273" t="n"/>
      <c r="DOW61" s="273" t="n"/>
      <c r="DOX61" s="273" t="n"/>
      <c r="DOY61" s="273" t="n"/>
      <c r="DOZ61" s="273" t="n"/>
      <c r="DPA61" s="273" t="n"/>
      <c r="DPB61" s="273" t="n"/>
      <c r="DPC61" s="273" t="n"/>
      <c r="DPD61" s="273" t="n"/>
      <c r="DPE61" s="273" t="n"/>
      <c r="DPF61" s="273" t="n"/>
      <c r="DPG61" s="273" t="n"/>
      <c r="DPH61" s="273" t="n"/>
      <c r="DPI61" s="273" t="n"/>
      <c r="DPJ61" s="273" t="n"/>
      <c r="DPK61" s="273" t="n"/>
      <c r="DPL61" s="273" t="n"/>
      <c r="DPM61" s="273" t="n"/>
      <c r="DPN61" s="273" t="n"/>
      <c r="DPO61" s="273" t="n"/>
      <c r="DPP61" s="273" t="n"/>
      <c r="DPQ61" s="273" t="n"/>
      <c r="DPR61" s="273" t="n"/>
      <c r="DPS61" s="273" t="n"/>
      <c r="DPT61" s="273" t="n"/>
      <c r="DPU61" s="273" t="n"/>
      <c r="DPV61" s="273" t="n"/>
      <c r="DPW61" s="273" t="n"/>
      <c r="DPX61" s="273" t="n"/>
      <c r="DPY61" s="273" t="n"/>
      <c r="DPZ61" s="273" t="n"/>
      <c r="DQA61" s="273" t="n"/>
      <c r="DQB61" s="273" t="n"/>
      <c r="DQC61" s="273" t="n"/>
      <c r="DQD61" s="273" t="n"/>
      <c r="DQE61" s="273" t="n"/>
      <c r="DQF61" s="273" t="n"/>
      <c r="DQG61" s="273" t="n"/>
      <c r="DQH61" s="273" t="n"/>
      <c r="DQI61" s="273" t="n"/>
      <c r="DQJ61" s="273" t="n"/>
      <c r="DQK61" s="273" t="n"/>
      <c r="DQL61" s="273" t="n"/>
      <c r="DQM61" s="273" t="n"/>
      <c r="DQN61" s="273" t="n"/>
      <c r="DQO61" s="273" t="n"/>
      <c r="DQP61" s="273" t="n"/>
      <c r="DQQ61" s="273" t="n"/>
      <c r="DQR61" s="273" t="n"/>
      <c r="DQS61" s="273" t="n"/>
      <c r="DQT61" s="273" t="n"/>
      <c r="DQU61" s="273" t="n"/>
      <c r="DQV61" s="273" t="n"/>
      <c r="DQW61" s="273" t="n"/>
      <c r="DQX61" s="273" t="n"/>
      <c r="DQY61" s="273" t="n"/>
      <c r="DQZ61" s="273" t="n"/>
      <c r="DRA61" s="273" t="n"/>
      <c r="DRB61" s="273" t="n"/>
      <c r="DRC61" s="273" t="n"/>
      <c r="DRD61" s="273" t="n"/>
      <c r="DRE61" s="273" t="n"/>
      <c r="DRF61" s="273" t="n"/>
      <c r="DRG61" s="273" t="n"/>
      <c r="DRH61" s="273" t="n"/>
      <c r="DRI61" s="273" t="n"/>
      <c r="DRJ61" s="273" t="n"/>
      <c r="DRK61" s="273" t="n"/>
      <c r="DRL61" s="273" t="n"/>
      <c r="DRM61" s="273" t="n"/>
      <c r="DRN61" s="273" t="n"/>
      <c r="DRO61" s="273" t="n"/>
      <c r="DRP61" s="273" t="n"/>
      <c r="DRQ61" s="273" t="n"/>
      <c r="DRR61" s="273" t="n"/>
      <c r="DRS61" s="273" t="n"/>
      <c r="DRT61" s="273" t="n"/>
      <c r="DRU61" s="273" t="n"/>
      <c r="DRV61" s="273" t="n"/>
      <c r="DRW61" s="273" t="n"/>
      <c r="DRX61" s="273" t="n"/>
      <c r="DRY61" s="273" t="n"/>
      <c r="DRZ61" s="273" t="n"/>
      <c r="DSA61" s="273" t="n"/>
      <c r="DSB61" s="273" t="n"/>
      <c r="DSC61" s="273" t="n"/>
      <c r="DSD61" s="273" t="n"/>
      <c r="DSE61" s="273" t="n"/>
      <c r="DSF61" s="273" t="n"/>
      <c r="DSG61" s="273" t="n"/>
      <c r="DSH61" s="273" t="n"/>
      <c r="DSI61" s="273" t="n"/>
      <c r="DSJ61" s="273" t="n"/>
      <c r="DSK61" s="273" t="n"/>
      <c r="DSL61" s="273" t="n"/>
      <c r="DSM61" s="273" t="n"/>
      <c r="DSN61" s="273" t="n"/>
      <c r="DSO61" s="273" t="n"/>
      <c r="DSP61" s="273" t="n"/>
      <c r="DSQ61" s="273" t="n"/>
      <c r="DSR61" s="273" t="n"/>
      <c r="DSS61" s="273" t="n"/>
      <c r="DST61" s="273" t="n"/>
      <c r="DSU61" s="273" t="n"/>
      <c r="DSV61" s="273" t="n"/>
      <c r="DSW61" s="273" t="n"/>
      <c r="DSX61" s="273" t="n"/>
      <c r="DSY61" s="273" t="n"/>
      <c r="DSZ61" s="273" t="n"/>
      <c r="DTA61" s="273" t="n"/>
      <c r="DTB61" s="273" t="n"/>
      <c r="DTC61" s="273" t="n"/>
      <c r="DTD61" s="273" t="n"/>
      <c r="DTE61" s="273" t="n"/>
      <c r="DTF61" s="273" t="n"/>
      <c r="DTG61" s="273" t="n"/>
      <c r="DTH61" s="273" t="n"/>
      <c r="DTI61" s="273" t="n"/>
      <c r="DTJ61" s="273" t="n"/>
      <c r="DTK61" s="273" t="n"/>
      <c r="DTL61" s="273" t="n"/>
      <c r="DTM61" s="273" t="n"/>
      <c r="DTN61" s="273" t="n"/>
      <c r="DTO61" s="273" t="n"/>
      <c r="DTP61" s="273" t="n"/>
      <c r="DTQ61" s="273" t="n"/>
      <c r="DTR61" s="273" t="n"/>
      <c r="DTS61" s="273" t="n"/>
      <c r="DTT61" s="273" t="n"/>
      <c r="DTU61" s="273" t="n"/>
      <c r="DTV61" s="273" t="n"/>
      <c r="DTW61" s="273" t="n"/>
      <c r="DTX61" s="273" t="n"/>
      <c r="DTY61" s="273" t="n"/>
      <c r="DTZ61" s="273" t="n"/>
      <c r="DUA61" s="273" t="n"/>
      <c r="DUB61" s="273" t="n"/>
      <c r="DUC61" s="273" t="n"/>
      <c r="DUD61" s="273" t="n"/>
      <c r="DUE61" s="273" t="n"/>
      <c r="DUF61" s="273" t="n"/>
      <c r="DUG61" s="273" t="n"/>
      <c r="DUH61" s="273" t="n"/>
      <c r="DUI61" s="273" t="n"/>
      <c r="DUJ61" s="273" t="n"/>
      <c r="DUK61" s="273" t="n"/>
      <c r="DUL61" s="273" t="n"/>
      <c r="DUM61" s="273" t="n"/>
      <c r="DUN61" s="273" t="n"/>
      <c r="DUO61" s="273" t="n"/>
      <c r="DUP61" s="273" t="n"/>
      <c r="DUQ61" s="273" t="n"/>
      <c r="DUR61" s="273" t="n"/>
      <c r="DUS61" s="273" t="n"/>
      <c r="DUT61" s="273" t="n"/>
      <c r="DUU61" s="273" t="n"/>
      <c r="DUV61" s="273" t="n"/>
      <c r="DUW61" s="273" t="n"/>
      <c r="DUX61" s="273" t="n"/>
      <c r="DUY61" s="273" t="n"/>
      <c r="DUZ61" s="273" t="n"/>
      <c r="DVA61" s="273" t="n"/>
      <c r="DVB61" s="273" t="n"/>
      <c r="DVC61" s="273" t="n"/>
      <c r="DVD61" s="273" t="n"/>
      <c r="DVE61" s="273" t="n"/>
      <c r="DVF61" s="273" t="n"/>
      <c r="DVG61" s="273" t="n"/>
      <c r="DVH61" s="273" t="n"/>
      <c r="DVI61" s="273" t="n"/>
      <c r="DVJ61" s="273" t="n"/>
      <c r="DVK61" s="273" t="n"/>
      <c r="DVL61" s="273" t="n"/>
      <c r="DVM61" s="273" t="n"/>
      <c r="DVN61" s="273" t="n"/>
      <c r="DVO61" s="273" t="n"/>
      <c r="DVP61" s="273" t="n"/>
      <c r="DVQ61" s="273" t="n"/>
      <c r="DVR61" s="273" t="n"/>
      <c r="DVS61" s="273" t="n"/>
      <c r="DVT61" s="273" t="n"/>
      <c r="DVU61" s="273" t="n"/>
      <c r="DVV61" s="273" t="n"/>
      <c r="DVW61" s="273" t="n"/>
      <c r="DVX61" s="273" t="n"/>
      <c r="DVY61" s="273" t="n"/>
      <c r="DVZ61" s="273" t="n"/>
      <c r="DWA61" s="273" t="n"/>
      <c r="DWB61" s="273" t="n"/>
      <c r="DWC61" s="273" t="n"/>
      <c r="DWD61" s="273" t="n"/>
      <c r="DWE61" s="273" t="n"/>
      <c r="DWF61" s="273" t="n"/>
      <c r="DWG61" s="273" t="n"/>
      <c r="DWH61" s="273" t="n"/>
      <c r="DWI61" s="273" t="n"/>
      <c r="DWJ61" s="273" t="n"/>
      <c r="DWK61" s="273" t="n"/>
      <c r="DWL61" s="273" t="n"/>
      <c r="DWM61" s="273" t="n"/>
      <c r="DWN61" s="273" t="n"/>
      <c r="DWO61" s="273" t="n"/>
      <c r="DWP61" s="273" t="n"/>
      <c r="DWQ61" s="273" t="n"/>
      <c r="DWR61" s="273" t="n"/>
      <c r="DWS61" s="273" t="n"/>
      <c r="DWT61" s="273" t="n"/>
      <c r="DWU61" s="273" t="n"/>
      <c r="DWV61" s="273" t="n"/>
      <c r="DWW61" s="273" t="n"/>
      <c r="DWX61" s="273" t="n"/>
      <c r="DWY61" s="273" t="n"/>
      <c r="DWZ61" s="273" t="n"/>
      <c r="DXA61" s="273" t="n"/>
      <c r="DXB61" s="273" t="n"/>
      <c r="DXC61" s="273" t="n"/>
      <c r="DXD61" s="273" t="n"/>
      <c r="DXE61" s="273" t="n"/>
      <c r="DXF61" s="273" t="n"/>
      <c r="DXG61" s="273" t="n"/>
      <c r="DXH61" s="273" t="n"/>
      <c r="DXI61" s="273" t="n"/>
      <c r="DXJ61" s="273" t="n"/>
      <c r="DXK61" s="273" t="n"/>
      <c r="DXL61" s="273" t="n"/>
      <c r="DXM61" s="273" t="n"/>
      <c r="DXN61" s="273" t="n"/>
      <c r="DXO61" s="273" t="n"/>
      <c r="DXP61" s="273" t="n"/>
      <c r="DXQ61" s="273" t="n"/>
      <c r="DXR61" s="273" t="n"/>
      <c r="DXS61" s="273" t="n"/>
      <c r="DXT61" s="273" t="n"/>
      <c r="DXU61" s="273" t="n"/>
      <c r="DXV61" s="273" t="n"/>
      <c r="DXW61" s="273" t="n"/>
      <c r="DXX61" s="273" t="n"/>
      <c r="DXY61" s="273" t="n"/>
      <c r="DXZ61" s="273" t="n"/>
      <c r="DYA61" s="273" t="n"/>
      <c r="DYB61" s="273" t="n"/>
      <c r="DYC61" s="273" t="n"/>
      <c r="DYD61" s="273" t="n"/>
      <c r="DYE61" s="273" t="n"/>
      <c r="DYF61" s="273" t="n"/>
      <c r="DYG61" s="273" t="n"/>
      <c r="DYH61" s="273" t="n"/>
      <c r="DYI61" s="273" t="n"/>
      <c r="DYJ61" s="273" t="n"/>
      <c r="DYK61" s="273" t="n"/>
      <c r="DYL61" s="273" t="n"/>
      <c r="DYM61" s="273" t="n"/>
      <c r="DYN61" s="273" t="n"/>
      <c r="DYO61" s="273" t="n"/>
      <c r="DYP61" s="273" t="n"/>
      <c r="DYQ61" s="273" t="n"/>
      <c r="DYR61" s="273" t="n"/>
      <c r="DYS61" s="273" t="n"/>
      <c r="DYT61" s="273" t="n"/>
      <c r="DYU61" s="273" t="n"/>
      <c r="DYV61" s="273" t="n"/>
      <c r="DYW61" s="273" t="n"/>
      <c r="DYX61" s="273" t="n"/>
      <c r="DYY61" s="273" t="n"/>
      <c r="DYZ61" s="273" t="n"/>
      <c r="DZA61" s="273" t="n"/>
      <c r="DZB61" s="273" t="n"/>
      <c r="DZC61" s="273" t="n"/>
      <c r="DZD61" s="273" t="n"/>
      <c r="DZE61" s="273" t="n"/>
      <c r="DZF61" s="273" t="n"/>
      <c r="DZG61" s="273" t="n"/>
      <c r="DZH61" s="273" t="n"/>
      <c r="DZI61" s="273" t="n"/>
      <c r="DZJ61" s="273" t="n"/>
      <c r="DZK61" s="273" t="n"/>
      <c r="DZL61" s="273" t="n"/>
      <c r="DZM61" s="273" t="n"/>
      <c r="DZN61" s="273" t="n"/>
      <c r="DZO61" s="273" t="n"/>
      <c r="DZP61" s="273" t="n"/>
      <c r="DZQ61" s="273" t="n"/>
      <c r="DZR61" s="273" t="n"/>
      <c r="DZS61" s="273" t="n"/>
      <c r="DZT61" s="273" t="n"/>
      <c r="DZU61" s="273" t="n"/>
      <c r="DZV61" s="273" t="n"/>
      <c r="DZW61" s="273" t="n"/>
      <c r="DZX61" s="273" t="n"/>
      <c r="DZY61" s="273" t="n"/>
      <c r="DZZ61" s="273" t="n"/>
      <c r="EAA61" s="273" t="n"/>
      <c r="EAB61" s="273" t="n"/>
      <c r="EAC61" s="273" t="n"/>
      <c r="EAD61" s="273" t="n"/>
      <c r="EAE61" s="273" t="n"/>
      <c r="EAF61" s="273" t="n"/>
      <c r="EAG61" s="273" t="n"/>
      <c r="EAH61" s="273" t="n"/>
      <c r="EAI61" s="273" t="n"/>
      <c r="EAJ61" s="273" t="n"/>
      <c r="EAK61" s="273" t="n"/>
      <c r="EAL61" s="273" t="n"/>
      <c r="EAM61" s="273" t="n"/>
      <c r="EAN61" s="273" t="n"/>
      <c r="EAO61" s="273" t="n"/>
      <c r="EAP61" s="273" t="n"/>
      <c r="EAQ61" s="273" t="n"/>
      <c r="EAR61" s="273" t="n"/>
      <c r="EAS61" s="273" t="n"/>
      <c r="EAT61" s="273" t="n"/>
      <c r="EAU61" s="273" t="n"/>
      <c r="EAV61" s="273" t="n"/>
      <c r="EAW61" s="273" t="n"/>
      <c r="EAX61" s="273" t="n"/>
      <c r="EAY61" s="273" t="n"/>
      <c r="EAZ61" s="273" t="n"/>
      <c r="EBA61" s="273" t="n"/>
      <c r="EBB61" s="273" t="n"/>
      <c r="EBC61" s="273" t="n"/>
      <c r="EBD61" s="273" t="n"/>
      <c r="EBE61" s="273" t="n"/>
      <c r="EBF61" s="273" t="n"/>
      <c r="EBG61" s="273" t="n"/>
      <c r="EBH61" s="273" t="n"/>
      <c r="EBI61" s="273" t="n"/>
      <c r="EBJ61" s="273" t="n"/>
      <c r="EBK61" s="273" t="n"/>
      <c r="EBL61" s="273" t="n"/>
      <c r="EBM61" s="273" t="n"/>
      <c r="EBN61" s="273" t="n"/>
      <c r="EBO61" s="273" t="n"/>
      <c r="EBP61" s="273" t="n"/>
      <c r="EBQ61" s="273" t="n"/>
      <c r="EBR61" s="273" t="n"/>
      <c r="EBS61" s="273" t="n"/>
      <c r="EBT61" s="273" t="n"/>
      <c r="EBU61" s="273" t="n"/>
      <c r="EBV61" s="273" t="n"/>
      <c r="EBW61" s="273" t="n"/>
      <c r="EBX61" s="273" t="n"/>
      <c r="EBY61" s="273" t="n"/>
      <c r="EBZ61" s="273" t="n"/>
      <c r="ECA61" s="273" t="n"/>
      <c r="ECB61" s="273" t="n"/>
      <c r="ECC61" s="273" t="n"/>
      <c r="ECD61" s="273" t="n"/>
      <c r="ECE61" s="273" t="n"/>
      <c r="ECF61" s="273" t="n"/>
      <c r="ECG61" s="273" t="n"/>
      <c r="ECH61" s="273" t="n"/>
      <c r="ECI61" s="273" t="n"/>
      <c r="ECJ61" s="273" t="n"/>
      <c r="ECK61" s="273" t="n"/>
      <c r="ECL61" s="273" t="n"/>
      <c r="ECM61" s="273" t="n"/>
      <c r="ECN61" s="273" t="n"/>
      <c r="ECO61" s="273" t="n"/>
      <c r="ECP61" s="273" t="n"/>
      <c r="ECQ61" s="273" t="n"/>
      <c r="ECR61" s="273" t="n"/>
      <c r="ECS61" s="273" t="n"/>
      <c r="ECT61" s="273" t="n"/>
      <c r="ECU61" s="273" t="n"/>
      <c r="ECV61" s="273" t="n"/>
      <c r="ECW61" s="273" t="n"/>
      <c r="ECX61" s="273" t="n"/>
      <c r="ECY61" s="273" t="n"/>
      <c r="ECZ61" s="273" t="n"/>
      <c r="EDA61" s="273" t="n"/>
      <c r="EDB61" s="273" t="n"/>
      <c r="EDC61" s="273" t="n"/>
      <c r="EDD61" s="273" t="n"/>
      <c r="EDE61" s="273" t="n"/>
      <c r="EDF61" s="273" t="n"/>
      <c r="EDG61" s="273" t="n"/>
      <c r="EDH61" s="273" t="n"/>
      <c r="EDI61" s="273" t="n"/>
      <c r="EDJ61" s="273" t="n"/>
      <c r="EDK61" s="273" t="n"/>
      <c r="EDL61" s="273" t="n"/>
      <c r="EDM61" s="273" t="n"/>
      <c r="EDN61" s="273" t="n"/>
      <c r="EDO61" s="273" t="n"/>
      <c r="EDP61" s="273" t="n"/>
      <c r="EDQ61" s="273" t="n"/>
      <c r="EDR61" s="273" t="n"/>
      <c r="EDS61" s="273" t="n"/>
      <c r="EDT61" s="273" t="n"/>
      <c r="EDU61" s="273" t="n"/>
      <c r="EDV61" s="273" t="n"/>
      <c r="EDW61" s="273" t="n"/>
      <c r="EDX61" s="273" t="n"/>
      <c r="EDY61" s="273" t="n"/>
      <c r="EDZ61" s="273" t="n"/>
      <c r="EEA61" s="273" t="n"/>
      <c r="EEB61" s="273" t="n"/>
      <c r="EEC61" s="273" t="n"/>
      <c r="EED61" s="273" t="n"/>
      <c r="EEE61" s="273" t="n"/>
      <c r="EEF61" s="273" t="n"/>
      <c r="EEG61" s="273" t="n"/>
      <c r="EEH61" s="273" t="n"/>
      <c r="EEI61" s="273" t="n"/>
      <c r="EEJ61" s="273" t="n"/>
      <c r="EEK61" s="273" t="n"/>
      <c r="EEL61" s="273" t="n"/>
      <c r="EEM61" s="273" t="n"/>
      <c r="EEN61" s="273" t="n"/>
      <c r="EEO61" s="273" t="n"/>
      <c r="EEP61" s="273" t="n"/>
      <c r="EEQ61" s="273" t="n"/>
      <c r="EER61" s="273" t="n"/>
      <c r="EES61" s="273" t="n"/>
      <c r="EET61" s="273" t="n"/>
      <c r="EEU61" s="273" t="n"/>
      <c r="EEV61" s="273" t="n"/>
      <c r="EEW61" s="273" t="n"/>
      <c r="EEX61" s="273" t="n"/>
      <c r="EEY61" s="273" t="n"/>
      <c r="EEZ61" s="273" t="n"/>
      <c r="EFA61" s="273" t="n"/>
      <c r="EFB61" s="273" t="n"/>
      <c r="EFC61" s="273" t="n"/>
      <c r="EFD61" s="273" t="n"/>
      <c r="EFE61" s="273" t="n"/>
      <c r="EFF61" s="273" t="n"/>
      <c r="EFG61" s="273" t="n"/>
      <c r="EFH61" s="273" t="n"/>
      <c r="EFI61" s="273" t="n"/>
      <c r="EFJ61" s="273" t="n"/>
      <c r="EFK61" s="273" t="n"/>
      <c r="EFL61" s="273" t="n"/>
      <c r="EFM61" s="273" t="n"/>
      <c r="EFN61" s="273" t="n"/>
      <c r="EFO61" s="273" t="n"/>
      <c r="EFP61" s="273" t="n"/>
      <c r="EFQ61" s="273" t="n"/>
      <c r="EFR61" s="273" t="n"/>
      <c r="EFS61" s="273" t="n"/>
      <c r="EFT61" s="273" t="n"/>
      <c r="EFU61" s="273" t="n"/>
      <c r="EFV61" s="273" t="n"/>
      <c r="EFW61" s="273" t="n"/>
      <c r="EFX61" s="273" t="n"/>
      <c r="EFY61" s="273" t="n"/>
      <c r="EFZ61" s="273" t="n"/>
      <c r="EGA61" s="273" t="n"/>
      <c r="EGB61" s="273" t="n"/>
      <c r="EGC61" s="273" t="n"/>
      <c r="EGD61" s="273" t="n"/>
      <c r="EGE61" s="273" t="n"/>
      <c r="EGF61" s="273" t="n"/>
      <c r="EGG61" s="273" t="n"/>
      <c r="EGH61" s="273" t="n"/>
      <c r="EGI61" s="273" t="n"/>
      <c r="EGJ61" s="273" t="n"/>
      <c r="EGK61" s="273" t="n"/>
      <c r="EGL61" s="273" t="n"/>
      <c r="EGM61" s="273" t="n"/>
      <c r="EGN61" s="273" t="n"/>
      <c r="EGO61" s="273" t="n"/>
      <c r="EGP61" s="273" t="n"/>
      <c r="EGQ61" s="273" t="n"/>
      <c r="EGR61" s="273" t="n"/>
      <c r="EGS61" s="273" t="n"/>
      <c r="EGT61" s="273" t="n"/>
      <c r="EGU61" s="273" t="n"/>
      <c r="EGV61" s="273" t="n"/>
      <c r="EGW61" s="273" t="n"/>
      <c r="EGX61" s="273" t="n"/>
      <c r="EGY61" s="273" t="n"/>
      <c r="EGZ61" s="273" t="n"/>
      <c r="EHA61" s="273" t="n"/>
      <c r="EHB61" s="273" t="n"/>
      <c r="EHC61" s="273" t="n"/>
      <c r="EHD61" s="273" t="n"/>
      <c r="EHE61" s="273" t="n"/>
      <c r="EHF61" s="273" t="n"/>
      <c r="EHG61" s="273" t="n"/>
      <c r="EHH61" s="273" t="n"/>
      <c r="EHI61" s="273" t="n"/>
      <c r="EHJ61" s="273" t="n"/>
      <c r="EHK61" s="273" t="n"/>
      <c r="EHL61" s="273" t="n"/>
      <c r="EHM61" s="273" t="n"/>
      <c r="EHN61" s="273" t="n"/>
      <c r="EHO61" s="273" t="n"/>
      <c r="EHP61" s="273" t="n"/>
      <c r="EHQ61" s="273" t="n"/>
      <c r="EHR61" s="273" t="n"/>
      <c r="EHS61" s="273" t="n"/>
      <c r="EHT61" s="273" t="n"/>
      <c r="EHU61" s="273" t="n"/>
      <c r="EHV61" s="273" t="n"/>
      <c r="EHW61" s="273" t="n"/>
      <c r="EHX61" s="273" t="n"/>
      <c r="EHY61" s="273" t="n"/>
      <c r="EHZ61" s="273" t="n"/>
      <c r="EIA61" s="273" t="n"/>
      <c r="EIB61" s="273" t="n"/>
      <c r="EIC61" s="273" t="n"/>
      <c r="EID61" s="273" t="n"/>
      <c r="EIE61" s="273" t="n"/>
      <c r="EIF61" s="273" t="n"/>
      <c r="EIG61" s="273" t="n"/>
      <c r="EIH61" s="273" t="n"/>
      <c r="EII61" s="273" t="n"/>
      <c r="EIJ61" s="273" t="n"/>
      <c r="EIK61" s="273" t="n"/>
      <c r="EIL61" s="273" t="n"/>
      <c r="EIM61" s="273" t="n"/>
      <c r="EIN61" s="273" t="n"/>
      <c r="EIO61" s="273" t="n"/>
      <c r="EIP61" s="273" t="n"/>
      <c r="EIQ61" s="273" t="n"/>
      <c r="EIR61" s="273" t="n"/>
      <c r="EIS61" s="273" t="n"/>
      <c r="EIT61" s="273" t="n"/>
      <c r="EIU61" s="273" t="n"/>
      <c r="EIV61" s="273" t="n"/>
      <c r="EIW61" s="273" t="n"/>
      <c r="EIX61" s="273" t="n"/>
      <c r="EIY61" s="273" t="n"/>
      <c r="EIZ61" s="273" t="n"/>
      <c r="EJA61" s="273" t="n"/>
      <c r="EJB61" s="273" t="n"/>
      <c r="EJC61" s="273" t="n"/>
      <c r="EJD61" s="273" t="n"/>
      <c r="EJE61" s="273" t="n"/>
      <c r="EJF61" s="273" t="n"/>
      <c r="EJG61" s="273" t="n"/>
      <c r="EJH61" s="273" t="n"/>
      <c r="EJI61" s="273" t="n"/>
      <c r="EJJ61" s="273" t="n"/>
      <c r="EJK61" s="273" t="n"/>
      <c r="EJL61" s="273" t="n"/>
      <c r="EJM61" s="273" t="n"/>
      <c r="EJN61" s="273" t="n"/>
      <c r="EJO61" s="273" t="n"/>
      <c r="EJP61" s="273" t="n"/>
      <c r="EJQ61" s="273" t="n"/>
      <c r="EJR61" s="273" t="n"/>
      <c r="EJS61" s="273" t="n"/>
      <c r="EJT61" s="273" t="n"/>
      <c r="EJU61" s="273" t="n"/>
      <c r="EJV61" s="273" t="n"/>
      <c r="EJW61" s="273" t="n"/>
      <c r="EJX61" s="273" t="n"/>
      <c r="EJY61" s="273" t="n"/>
      <c r="EJZ61" s="273" t="n"/>
      <c r="EKA61" s="273" t="n"/>
      <c r="EKB61" s="273" t="n"/>
      <c r="EKC61" s="273" t="n"/>
      <c r="EKD61" s="273" t="n"/>
      <c r="EKE61" s="273" t="n"/>
      <c r="EKF61" s="273" t="n"/>
      <c r="EKG61" s="273" t="n"/>
      <c r="EKH61" s="273" t="n"/>
      <c r="EKI61" s="273" t="n"/>
      <c r="EKJ61" s="273" t="n"/>
      <c r="EKK61" s="273" t="n"/>
      <c r="EKL61" s="273" t="n"/>
      <c r="EKM61" s="273" t="n"/>
      <c r="EKN61" s="273" t="n"/>
      <c r="EKO61" s="273" t="n"/>
      <c r="EKP61" s="273" t="n"/>
      <c r="EKQ61" s="273" t="n"/>
      <c r="EKR61" s="273" t="n"/>
      <c r="EKS61" s="273" t="n"/>
      <c r="EKT61" s="273" t="n"/>
      <c r="EKU61" s="273" t="n"/>
      <c r="EKV61" s="273" t="n"/>
      <c r="EKW61" s="273" t="n"/>
      <c r="EKX61" s="273" t="n"/>
      <c r="EKY61" s="273" t="n"/>
      <c r="EKZ61" s="273" t="n"/>
      <c r="ELA61" s="273" t="n"/>
      <c r="ELB61" s="273" t="n"/>
      <c r="ELC61" s="273" t="n"/>
      <c r="ELD61" s="273" t="n"/>
      <c r="ELE61" s="273" t="n"/>
      <c r="ELF61" s="273" t="n"/>
      <c r="ELG61" s="273" t="n"/>
      <c r="ELH61" s="273" t="n"/>
      <c r="ELI61" s="273" t="n"/>
      <c r="ELJ61" s="273" t="n"/>
      <c r="ELK61" s="273" t="n"/>
      <c r="ELL61" s="273" t="n"/>
      <c r="ELM61" s="273" t="n"/>
      <c r="ELN61" s="273" t="n"/>
      <c r="ELO61" s="273" t="n"/>
      <c r="ELP61" s="273" t="n"/>
      <c r="ELQ61" s="273" t="n"/>
      <c r="ELR61" s="273" t="n"/>
      <c r="ELS61" s="273" t="n"/>
      <c r="ELT61" s="273" t="n"/>
      <c r="ELU61" s="273" t="n"/>
      <c r="ELV61" s="273" t="n"/>
      <c r="ELW61" s="273" t="n"/>
      <c r="ELX61" s="273" t="n"/>
      <c r="ELY61" s="273" t="n"/>
      <c r="ELZ61" s="273" t="n"/>
      <c r="EMA61" s="273" t="n"/>
      <c r="EMB61" s="273" t="n"/>
      <c r="EMC61" s="273" t="n"/>
      <c r="EMD61" s="273" t="n"/>
      <c r="EME61" s="273" t="n"/>
      <c r="EMF61" s="273" t="n"/>
      <c r="EMG61" s="273" t="n"/>
      <c r="EMH61" s="273" t="n"/>
      <c r="EMI61" s="273" t="n"/>
      <c r="EMJ61" s="273" t="n"/>
      <c r="EMK61" s="273" t="n"/>
      <c r="EML61" s="273" t="n"/>
      <c r="EMM61" s="273" t="n"/>
      <c r="EMN61" s="273" t="n"/>
      <c r="EMO61" s="273" t="n"/>
      <c r="EMP61" s="273" t="n"/>
      <c r="EMQ61" s="273" t="n"/>
      <c r="EMR61" s="273" t="n"/>
      <c r="EMS61" s="273" t="n"/>
      <c r="EMT61" s="273" t="n"/>
      <c r="EMU61" s="273" t="n"/>
      <c r="EMV61" s="273" t="n"/>
      <c r="EMW61" s="273" t="n"/>
      <c r="EMX61" s="273" t="n"/>
      <c r="EMY61" s="273" t="n"/>
      <c r="EMZ61" s="273" t="n"/>
      <c r="ENA61" s="273" t="n"/>
      <c r="ENB61" s="273" t="n"/>
      <c r="ENC61" s="273" t="n"/>
      <c r="END61" s="273" t="n"/>
      <c r="ENE61" s="273" t="n"/>
      <c r="ENF61" s="273" t="n"/>
      <c r="ENG61" s="273" t="n"/>
      <c r="ENH61" s="273" t="n"/>
      <c r="ENI61" s="273" t="n"/>
      <c r="ENJ61" s="273" t="n"/>
      <c r="ENK61" s="273" t="n"/>
      <c r="ENL61" s="273" t="n"/>
      <c r="ENM61" s="273" t="n"/>
      <c r="ENN61" s="273" t="n"/>
      <c r="ENO61" s="273" t="n"/>
      <c r="ENP61" s="273" t="n"/>
      <c r="ENQ61" s="273" t="n"/>
      <c r="ENR61" s="273" t="n"/>
      <c r="ENS61" s="273" t="n"/>
      <c r="ENT61" s="273" t="n"/>
      <c r="ENU61" s="273" t="n"/>
      <c r="ENV61" s="273" t="n"/>
      <c r="ENW61" s="273" t="n"/>
      <c r="ENX61" s="273" t="n"/>
      <c r="ENY61" s="273" t="n"/>
      <c r="ENZ61" s="273" t="n"/>
      <c r="EOA61" s="273" t="n"/>
      <c r="EOB61" s="273" t="n"/>
      <c r="EOC61" s="273" t="n"/>
      <c r="EOD61" s="273" t="n"/>
      <c r="EOE61" s="273" t="n"/>
      <c r="EOF61" s="273" t="n"/>
      <c r="EOG61" s="273" t="n"/>
      <c r="EOH61" s="273" t="n"/>
      <c r="EOI61" s="273" t="n"/>
      <c r="EOJ61" s="273" t="n"/>
      <c r="EOK61" s="273" t="n"/>
      <c r="EOL61" s="273" t="n"/>
      <c r="EOM61" s="273" t="n"/>
      <c r="EON61" s="273" t="n"/>
      <c r="EOO61" s="273" t="n"/>
      <c r="EOP61" s="273" t="n"/>
      <c r="EOQ61" s="273" t="n"/>
      <c r="EOR61" s="273" t="n"/>
      <c r="EOS61" s="273" t="n"/>
      <c r="EOT61" s="273" t="n"/>
      <c r="EOU61" s="273" t="n"/>
      <c r="EOV61" s="273" t="n"/>
      <c r="EOW61" s="273" t="n"/>
      <c r="EOX61" s="273" t="n"/>
      <c r="EOY61" s="273" t="n"/>
      <c r="EOZ61" s="273" t="n"/>
      <c r="EPA61" s="273" t="n"/>
      <c r="EPB61" s="273" t="n"/>
      <c r="EPC61" s="273" t="n"/>
      <c r="EPD61" s="273" t="n"/>
      <c r="EPE61" s="273" t="n"/>
      <c r="EPF61" s="273" t="n"/>
      <c r="EPG61" s="273" t="n"/>
      <c r="EPH61" s="273" t="n"/>
      <c r="EPI61" s="273" t="n"/>
      <c r="EPJ61" s="273" t="n"/>
      <c r="EPK61" s="273" t="n"/>
      <c r="EPL61" s="273" t="n"/>
      <c r="EPM61" s="273" t="n"/>
      <c r="EPN61" s="273" t="n"/>
      <c r="EPO61" s="273" t="n"/>
      <c r="EPP61" s="273" t="n"/>
      <c r="EPQ61" s="273" t="n"/>
      <c r="EPR61" s="273" t="n"/>
      <c r="EPS61" s="273" t="n"/>
      <c r="EPT61" s="273" t="n"/>
      <c r="EPU61" s="273" t="n"/>
      <c r="EPV61" s="273" t="n"/>
      <c r="EPW61" s="273" t="n"/>
      <c r="EPX61" s="273" t="n"/>
      <c r="EPY61" s="273" t="n"/>
      <c r="EPZ61" s="273" t="n"/>
      <c r="EQA61" s="273" t="n"/>
      <c r="EQB61" s="273" t="n"/>
      <c r="EQC61" s="273" t="n"/>
      <c r="EQD61" s="273" t="n"/>
      <c r="EQE61" s="273" t="n"/>
      <c r="EQF61" s="273" t="n"/>
      <c r="EQG61" s="273" t="n"/>
      <c r="EQH61" s="273" t="n"/>
      <c r="EQI61" s="273" t="n"/>
      <c r="EQJ61" s="273" t="n"/>
      <c r="EQK61" s="273" t="n"/>
      <c r="EQL61" s="273" t="n"/>
      <c r="EQM61" s="273" t="n"/>
      <c r="EQN61" s="273" t="n"/>
      <c r="EQO61" s="273" t="n"/>
      <c r="EQP61" s="273" t="n"/>
      <c r="EQQ61" s="273" t="n"/>
      <c r="EQR61" s="273" t="n"/>
      <c r="EQS61" s="273" t="n"/>
      <c r="EQT61" s="273" t="n"/>
      <c r="EQU61" s="273" t="n"/>
      <c r="EQV61" s="273" t="n"/>
      <c r="EQW61" s="273" t="n"/>
      <c r="EQX61" s="273" t="n"/>
      <c r="EQY61" s="273" t="n"/>
      <c r="EQZ61" s="273" t="n"/>
      <c r="ERA61" s="273" t="n"/>
      <c r="ERB61" s="273" t="n"/>
      <c r="ERC61" s="273" t="n"/>
      <c r="ERD61" s="273" t="n"/>
      <c r="ERE61" s="273" t="n"/>
      <c r="ERF61" s="273" t="n"/>
      <c r="ERG61" s="273" t="n"/>
      <c r="ERH61" s="273" t="n"/>
      <c r="ERI61" s="273" t="n"/>
      <c r="ERJ61" s="273" t="n"/>
      <c r="ERK61" s="273" t="n"/>
      <c r="ERL61" s="273" t="n"/>
      <c r="ERM61" s="273" t="n"/>
      <c r="ERN61" s="273" t="n"/>
      <c r="ERO61" s="273" t="n"/>
      <c r="ERP61" s="273" t="n"/>
      <c r="ERQ61" s="273" t="n"/>
      <c r="ERR61" s="273" t="n"/>
      <c r="ERS61" s="273" t="n"/>
      <c r="ERT61" s="273" t="n"/>
      <c r="ERU61" s="273" t="n"/>
      <c r="ERV61" s="273" t="n"/>
      <c r="ERW61" s="273" t="n"/>
      <c r="ERX61" s="273" t="n"/>
      <c r="ERY61" s="273" t="n"/>
      <c r="ERZ61" s="273" t="n"/>
      <c r="ESA61" s="273" t="n"/>
      <c r="ESB61" s="273" t="n"/>
      <c r="ESC61" s="273" t="n"/>
      <c r="ESD61" s="273" t="n"/>
      <c r="ESE61" s="273" t="n"/>
      <c r="ESF61" s="273" t="n"/>
      <c r="ESG61" s="273" t="n"/>
      <c r="ESH61" s="273" t="n"/>
      <c r="ESI61" s="273" t="n"/>
      <c r="ESJ61" s="273" t="n"/>
      <c r="ESK61" s="273" t="n"/>
      <c r="ESL61" s="273" t="n"/>
      <c r="ESM61" s="273" t="n"/>
      <c r="ESN61" s="273" t="n"/>
      <c r="ESO61" s="273" t="n"/>
      <c r="ESP61" s="273" t="n"/>
      <c r="ESQ61" s="273" t="n"/>
      <c r="ESR61" s="273" t="n"/>
      <c r="ESS61" s="273" t="n"/>
      <c r="EST61" s="273" t="n"/>
      <c r="ESU61" s="273" t="n"/>
      <c r="ESV61" s="273" t="n"/>
      <c r="ESW61" s="273" t="n"/>
      <c r="ESX61" s="273" t="n"/>
      <c r="ESY61" s="273" t="n"/>
      <c r="ESZ61" s="273" t="n"/>
      <c r="ETA61" s="273" t="n"/>
      <c r="ETB61" s="273" t="n"/>
      <c r="ETC61" s="273" t="n"/>
      <c r="ETD61" s="273" t="n"/>
      <c r="ETE61" s="273" t="n"/>
      <c r="ETF61" s="273" t="n"/>
      <c r="ETG61" s="273" t="n"/>
      <c r="ETH61" s="273" t="n"/>
      <c r="ETI61" s="273" t="n"/>
      <c r="ETJ61" s="273" t="n"/>
      <c r="ETK61" s="273" t="n"/>
      <c r="ETL61" s="273" t="n"/>
      <c r="ETM61" s="273" t="n"/>
      <c r="ETN61" s="273" t="n"/>
      <c r="ETO61" s="273" t="n"/>
      <c r="ETP61" s="273" t="n"/>
      <c r="ETQ61" s="273" t="n"/>
      <c r="ETR61" s="273" t="n"/>
      <c r="ETS61" s="273" t="n"/>
      <c r="ETT61" s="273" t="n"/>
      <c r="ETU61" s="273" t="n"/>
      <c r="ETV61" s="273" t="n"/>
      <c r="ETW61" s="273" t="n"/>
      <c r="ETX61" s="273" t="n"/>
      <c r="ETY61" s="273" t="n"/>
      <c r="ETZ61" s="273" t="n"/>
      <c r="EUA61" s="273" t="n"/>
      <c r="EUB61" s="273" t="n"/>
      <c r="EUC61" s="273" t="n"/>
      <c r="EUD61" s="273" t="n"/>
      <c r="EUE61" s="273" t="n"/>
      <c r="EUF61" s="273" t="n"/>
      <c r="EUG61" s="273" t="n"/>
      <c r="EUH61" s="273" t="n"/>
      <c r="EUI61" s="273" t="n"/>
      <c r="EUJ61" s="273" t="n"/>
      <c r="EUK61" s="273" t="n"/>
      <c r="EUL61" s="273" t="n"/>
      <c r="EUM61" s="273" t="n"/>
      <c r="EUN61" s="273" t="n"/>
      <c r="EUO61" s="273" t="n"/>
      <c r="EUP61" s="273" t="n"/>
      <c r="EUQ61" s="273" t="n"/>
      <c r="EUR61" s="273" t="n"/>
      <c r="EUS61" s="273" t="n"/>
      <c r="EUT61" s="273" t="n"/>
      <c r="EUU61" s="273" t="n"/>
      <c r="EUV61" s="273" t="n"/>
      <c r="EUW61" s="273" t="n"/>
      <c r="EUX61" s="273" t="n"/>
      <c r="EUY61" s="273" t="n"/>
      <c r="EUZ61" s="273" t="n"/>
      <c r="EVA61" s="273" t="n"/>
      <c r="EVB61" s="273" t="n"/>
      <c r="EVC61" s="273" t="n"/>
      <c r="EVD61" s="273" t="n"/>
      <c r="EVE61" s="273" t="n"/>
      <c r="EVF61" s="273" t="n"/>
      <c r="EVG61" s="273" t="n"/>
      <c r="EVH61" s="273" t="n"/>
      <c r="EVI61" s="273" t="n"/>
      <c r="EVJ61" s="273" t="n"/>
      <c r="EVK61" s="273" t="n"/>
      <c r="EVL61" s="273" t="n"/>
      <c r="EVM61" s="273" t="n"/>
      <c r="EVN61" s="273" t="n"/>
      <c r="EVO61" s="273" t="n"/>
      <c r="EVP61" s="273" t="n"/>
      <c r="EVQ61" s="273" t="n"/>
      <c r="EVR61" s="273" t="n"/>
      <c r="EVS61" s="273" t="n"/>
      <c r="EVT61" s="273" t="n"/>
      <c r="EVU61" s="273" t="n"/>
      <c r="EVV61" s="273" t="n"/>
      <c r="EVW61" s="273" t="n"/>
      <c r="EVX61" s="273" t="n"/>
      <c r="EVY61" s="273" t="n"/>
      <c r="EVZ61" s="273" t="n"/>
      <c r="EWA61" s="273" t="n"/>
      <c r="EWB61" s="273" t="n"/>
      <c r="EWC61" s="273" t="n"/>
      <c r="EWD61" s="273" t="n"/>
      <c r="EWE61" s="273" t="n"/>
      <c r="EWF61" s="273" t="n"/>
      <c r="EWG61" s="273" t="n"/>
      <c r="EWH61" s="273" t="n"/>
      <c r="EWI61" s="273" t="n"/>
      <c r="EWJ61" s="273" t="n"/>
      <c r="EWK61" s="273" t="n"/>
      <c r="EWL61" s="273" t="n"/>
      <c r="EWM61" s="273" t="n"/>
      <c r="EWN61" s="273" t="n"/>
      <c r="EWO61" s="273" t="n"/>
      <c r="EWP61" s="273" t="n"/>
      <c r="EWQ61" s="273" t="n"/>
      <c r="EWR61" s="273" t="n"/>
      <c r="EWS61" s="273" t="n"/>
      <c r="EWT61" s="273" t="n"/>
      <c r="EWU61" s="273" t="n"/>
      <c r="EWV61" s="273" t="n"/>
      <c r="EWW61" s="273" t="n"/>
      <c r="EWX61" s="273" t="n"/>
      <c r="EWY61" s="273" t="n"/>
      <c r="EWZ61" s="273" t="n"/>
      <c r="EXA61" s="273" t="n"/>
      <c r="EXB61" s="273" t="n"/>
      <c r="EXC61" s="273" t="n"/>
      <c r="EXD61" s="273" t="n"/>
      <c r="EXE61" s="273" t="n"/>
      <c r="EXF61" s="273" t="n"/>
      <c r="EXG61" s="273" t="n"/>
      <c r="EXH61" s="273" t="n"/>
      <c r="EXI61" s="273" t="n"/>
      <c r="EXJ61" s="273" t="n"/>
      <c r="EXK61" s="273" t="n"/>
      <c r="EXL61" s="273" t="n"/>
      <c r="EXM61" s="273" t="n"/>
      <c r="EXN61" s="273" t="n"/>
      <c r="EXO61" s="273" t="n"/>
      <c r="EXP61" s="273" t="n"/>
      <c r="EXQ61" s="273" t="n"/>
      <c r="EXR61" s="273" t="n"/>
      <c r="EXS61" s="273" t="n"/>
      <c r="EXT61" s="273" t="n"/>
      <c r="EXU61" s="273" t="n"/>
      <c r="EXV61" s="273" t="n"/>
      <c r="EXW61" s="273" t="n"/>
      <c r="EXX61" s="273" t="n"/>
      <c r="EXY61" s="273" t="n"/>
      <c r="EXZ61" s="273" t="n"/>
      <c r="EYA61" s="273" t="n"/>
      <c r="EYB61" s="273" t="n"/>
      <c r="EYC61" s="273" t="n"/>
      <c r="EYD61" s="273" t="n"/>
      <c r="EYE61" s="273" t="n"/>
      <c r="EYF61" s="273" t="n"/>
      <c r="EYG61" s="273" t="n"/>
      <c r="EYH61" s="273" t="n"/>
      <c r="EYI61" s="273" t="n"/>
      <c r="EYJ61" s="273" t="n"/>
      <c r="EYK61" s="273" t="n"/>
      <c r="EYL61" s="273" t="n"/>
      <c r="EYM61" s="273" t="n"/>
      <c r="EYN61" s="273" t="n"/>
      <c r="EYO61" s="273" t="n"/>
      <c r="EYP61" s="273" t="n"/>
      <c r="EYQ61" s="273" t="n"/>
      <c r="EYR61" s="273" t="n"/>
      <c r="EYS61" s="273" t="n"/>
      <c r="EYT61" s="273" t="n"/>
      <c r="EYU61" s="273" t="n"/>
      <c r="EYV61" s="273" t="n"/>
      <c r="EYW61" s="273" t="n"/>
      <c r="EYX61" s="273" t="n"/>
      <c r="EYY61" s="273" t="n"/>
      <c r="EYZ61" s="273" t="n"/>
      <c r="EZA61" s="273" t="n"/>
      <c r="EZB61" s="273" t="n"/>
      <c r="EZC61" s="273" t="n"/>
      <c r="EZD61" s="273" t="n"/>
      <c r="EZE61" s="273" t="n"/>
      <c r="EZF61" s="273" t="n"/>
      <c r="EZG61" s="273" t="n"/>
      <c r="EZH61" s="273" t="n"/>
      <c r="EZI61" s="273" t="n"/>
      <c r="EZJ61" s="273" t="n"/>
      <c r="EZK61" s="273" t="n"/>
      <c r="EZL61" s="273" t="n"/>
      <c r="EZM61" s="273" t="n"/>
      <c r="EZN61" s="273" t="n"/>
      <c r="EZO61" s="273" t="n"/>
      <c r="EZP61" s="273" t="n"/>
      <c r="EZQ61" s="273" t="n"/>
      <c r="EZR61" s="273" t="n"/>
      <c r="EZS61" s="273" t="n"/>
      <c r="EZT61" s="273" t="n"/>
      <c r="EZU61" s="273" t="n"/>
      <c r="EZV61" s="273" t="n"/>
      <c r="EZW61" s="273" t="n"/>
      <c r="EZX61" s="273" t="n"/>
      <c r="EZY61" s="273" t="n"/>
      <c r="EZZ61" s="273" t="n"/>
      <c r="FAA61" s="273" t="n"/>
      <c r="FAB61" s="273" t="n"/>
      <c r="FAC61" s="273" t="n"/>
      <c r="FAD61" s="273" t="n"/>
      <c r="FAE61" s="273" t="n"/>
      <c r="FAF61" s="273" t="n"/>
      <c r="FAG61" s="273" t="n"/>
      <c r="FAH61" s="273" t="n"/>
      <c r="FAI61" s="273" t="n"/>
      <c r="FAJ61" s="273" t="n"/>
      <c r="FAK61" s="273" t="n"/>
      <c r="FAL61" s="273" t="n"/>
      <c r="FAM61" s="273" t="n"/>
      <c r="FAN61" s="273" t="n"/>
      <c r="FAO61" s="273" t="n"/>
      <c r="FAP61" s="273" t="n"/>
      <c r="FAQ61" s="273" t="n"/>
      <c r="FAR61" s="273" t="n"/>
      <c r="FAS61" s="273" t="n"/>
      <c r="FAT61" s="273" t="n"/>
      <c r="FAU61" s="273" t="n"/>
      <c r="FAV61" s="273" t="n"/>
      <c r="FAW61" s="273" t="n"/>
      <c r="FAX61" s="273" t="n"/>
      <c r="FAY61" s="273" t="n"/>
      <c r="FAZ61" s="273" t="n"/>
      <c r="FBA61" s="273" t="n"/>
      <c r="FBB61" s="273" t="n"/>
      <c r="FBC61" s="273" t="n"/>
      <c r="FBD61" s="273" t="n"/>
      <c r="FBE61" s="273" t="n"/>
      <c r="FBF61" s="273" t="n"/>
      <c r="FBG61" s="273" t="n"/>
      <c r="FBH61" s="273" t="n"/>
      <c r="FBI61" s="273" t="n"/>
      <c r="FBJ61" s="273" t="n"/>
      <c r="FBK61" s="273" t="n"/>
      <c r="FBL61" s="273" t="n"/>
      <c r="FBM61" s="273" t="n"/>
      <c r="FBN61" s="273" t="n"/>
      <c r="FBO61" s="273" t="n"/>
      <c r="FBP61" s="273" t="n"/>
      <c r="FBQ61" s="273" t="n"/>
      <c r="FBR61" s="273" t="n"/>
      <c r="FBS61" s="273" t="n"/>
      <c r="FBT61" s="273" t="n"/>
      <c r="FBU61" s="273" t="n"/>
      <c r="FBV61" s="273" t="n"/>
      <c r="FBW61" s="273" t="n"/>
      <c r="FBX61" s="273" t="n"/>
      <c r="FBY61" s="273" t="n"/>
      <c r="FBZ61" s="273" t="n"/>
      <c r="FCA61" s="273" t="n"/>
      <c r="FCB61" s="273" t="n"/>
      <c r="FCC61" s="273" t="n"/>
      <c r="FCD61" s="273" t="n"/>
      <c r="FCE61" s="273" t="n"/>
      <c r="FCF61" s="273" t="n"/>
      <c r="FCG61" s="273" t="n"/>
      <c r="FCH61" s="273" t="n"/>
      <c r="FCI61" s="273" t="n"/>
      <c r="FCJ61" s="273" t="n"/>
      <c r="FCK61" s="273" t="n"/>
      <c r="FCL61" s="273" t="n"/>
      <c r="FCM61" s="273" t="n"/>
      <c r="FCN61" s="273" t="n"/>
      <c r="FCO61" s="273" t="n"/>
      <c r="FCP61" s="273" t="n"/>
      <c r="FCQ61" s="273" t="n"/>
      <c r="FCR61" s="273" t="n"/>
      <c r="FCS61" s="273" t="n"/>
      <c r="FCT61" s="273" t="n"/>
      <c r="FCU61" s="273" t="n"/>
      <c r="FCV61" s="273" t="n"/>
      <c r="FCW61" s="273" t="n"/>
      <c r="FCX61" s="273" t="n"/>
      <c r="FCY61" s="273" t="n"/>
      <c r="FCZ61" s="273" t="n"/>
      <c r="FDA61" s="273" t="n"/>
      <c r="FDB61" s="273" t="n"/>
      <c r="FDC61" s="273" t="n"/>
      <c r="FDD61" s="273" t="n"/>
      <c r="FDE61" s="273" t="n"/>
      <c r="FDF61" s="273" t="n"/>
      <c r="FDG61" s="273" t="n"/>
      <c r="FDH61" s="273" t="n"/>
      <c r="FDI61" s="273" t="n"/>
      <c r="FDJ61" s="273" t="n"/>
      <c r="FDK61" s="273" t="n"/>
      <c r="FDL61" s="273" t="n"/>
      <c r="FDM61" s="273" t="n"/>
      <c r="FDN61" s="273" t="n"/>
      <c r="FDO61" s="273" t="n"/>
      <c r="FDP61" s="273" t="n"/>
      <c r="FDQ61" s="273" t="n"/>
      <c r="FDR61" s="273" t="n"/>
      <c r="FDS61" s="273" t="n"/>
      <c r="FDT61" s="273" t="n"/>
      <c r="FDU61" s="273" t="n"/>
      <c r="FDV61" s="273" t="n"/>
      <c r="FDW61" s="273" t="n"/>
      <c r="FDX61" s="273" t="n"/>
      <c r="FDY61" s="273" t="n"/>
      <c r="FDZ61" s="273" t="n"/>
      <c r="FEA61" s="273" t="n"/>
      <c r="FEB61" s="273" t="n"/>
      <c r="FEC61" s="273" t="n"/>
      <c r="FED61" s="273" t="n"/>
      <c r="FEE61" s="273" t="n"/>
      <c r="FEF61" s="273" t="n"/>
      <c r="FEG61" s="273" t="n"/>
      <c r="FEH61" s="273" t="n"/>
      <c r="FEI61" s="273" t="n"/>
      <c r="FEJ61" s="273" t="n"/>
      <c r="FEK61" s="273" t="n"/>
      <c r="FEL61" s="273" t="n"/>
      <c r="FEM61" s="273" t="n"/>
      <c r="FEN61" s="273" t="n"/>
      <c r="FEO61" s="273" t="n"/>
      <c r="FEP61" s="273" t="n"/>
      <c r="FEQ61" s="273" t="n"/>
      <c r="FER61" s="273" t="n"/>
      <c r="FES61" s="273" t="n"/>
      <c r="FET61" s="273" t="n"/>
      <c r="FEU61" s="273" t="n"/>
      <c r="FEV61" s="273" t="n"/>
      <c r="FEW61" s="273" t="n"/>
      <c r="FEX61" s="273" t="n"/>
      <c r="FEY61" s="273" t="n"/>
      <c r="FEZ61" s="273" t="n"/>
      <c r="FFA61" s="273" t="n"/>
      <c r="FFB61" s="273" t="n"/>
      <c r="FFC61" s="273" t="n"/>
      <c r="FFD61" s="273" t="n"/>
      <c r="FFE61" s="273" t="n"/>
      <c r="FFF61" s="273" t="n"/>
      <c r="FFG61" s="273" t="n"/>
      <c r="FFH61" s="273" t="n"/>
      <c r="FFI61" s="273" t="n"/>
      <c r="FFJ61" s="273" t="n"/>
      <c r="FFK61" s="273" t="n"/>
      <c r="FFL61" s="273" t="n"/>
      <c r="FFM61" s="273" t="n"/>
      <c r="FFN61" s="273" t="n"/>
      <c r="FFO61" s="273" t="n"/>
      <c r="FFP61" s="273" t="n"/>
      <c r="FFQ61" s="273" t="n"/>
      <c r="FFR61" s="273" t="n"/>
      <c r="FFS61" s="273" t="n"/>
      <c r="FFT61" s="273" t="n"/>
      <c r="FFU61" s="273" t="n"/>
      <c r="FFV61" s="273" t="n"/>
      <c r="FFW61" s="273" t="n"/>
      <c r="FFX61" s="273" t="n"/>
      <c r="FFY61" s="273" t="n"/>
      <c r="FFZ61" s="273" t="n"/>
      <c r="FGA61" s="273" t="n"/>
      <c r="FGB61" s="273" t="n"/>
      <c r="FGC61" s="273" t="n"/>
      <c r="FGD61" s="273" t="n"/>
      <c r="FGE61" s="273" t="n"/>
      <c r="FGF61" s="273" t="n"/>
      <c r="FGG61" s="273" t="n"/>
      <c r="FGH61" s="273" t="n"/>
      <c r="FGI61" s="273" t="n"/>
      <c r="FGJ61" s="273" t="n"/>
      <c r="FGK61" s="273" t="n"/>
      <c r="FGL61" s="273" t="n"/>
      <c r="FGM61" s="273" t="n"/>
      <c r="FGN61" s="273" t="n"/>
      <c r="FGO61" s="273" t="n"/>
      <c r="FGP61" s="273" t="n"/>
      <c r="FGQ61" s="273" t="n"/>
      <c r="FGR61" s="273" t="n"/>
      <c r="FGS61" s="273" t="n"/>
      <c r="FGT61" s="273" t="n"/>
      <c r="FGU61" s="273" t="n"/>
      <c r="FGV61" s="273" t="n"/>
      <c r="FGW61" s="273" t="n"/>
      <c r="FGX61" s="273" t="n"/>
      <c r="FGY61" s="273" t="n"/>
      <c r="FGZ61" s="273" t="n"/>
      <c r="FHA61" s="273" t="n"/>
      <c r="FHB61" s="273" t="n"/>
      <c r="FHC61" s="273" t="n"/>
      <c r="FHD61" s="273" t="n"/>
      <c r="FHE61" s="273" t="n"/>
      <c r="FHF61" s="273" t="n"/>
      <c r="FHG61" s="273" t="n"/>
      <c r="FHH61" s="273" t="n"/>
      <c r="FHI61" s="273" t="n"/>
      <c r="FHJ61" s="273" t="n"/>
      <c r="FHK61" s="273" t="n"/>
      <c r="FHL61" s="273" t="n"/>
      <c r="FHM61" s="273" t="n"/>
      <c r="FHN61" s="273" t="n"/>
      <c r="FHO61" s="273" t="n"/>
      <c r="FHP61" s="273" t="n"/>
      <c r="FHQ61" s="273" t="n"/>
      <c r="FHR61" s="273" t="n"/>
      <c r="FHS61" s="273" t="n"/>
      <c r="FHT61" s="273" t="n"/>
      <c r="FHU61" s="273" t="n"/>
      <c r="FHV61" s="273" t="n"/>
      <c r="FHW61" s="273" t="n"/>
      <c r="FHX61" s="273" t="n"/>
      <c r="FHY61" s="273" t="n"/>
      <c r="FHZ61" s="273" t="n"/>
      <c r="FIA61" s="273" t="n"/>
      <c r="FIB61" s="273" t="n"/>
      <c r="FIC61" s="273" t="n"/>
      <c r="FID61" s="273" t="n"/>
      <c r="FIE61" s="273" t="n"/>
      <c r="FIF61" s="273" t="n"/>
      <c r="FIG61" s="273" t="n"/>
      <c r="FIH61" s="273" t="n"/>
      <c r="FII61" s="273" t="n"/>
      <c r="FIJ61" s="273" t="n"/>
      <c r="FIK61" s="273" t="n"/>
      <c r="FIL61" s="273" t="n"/>
      <c r="FIM61" s="273" t="n"/>
      <c r="FIN61" s="273" t="n"/>
      <c r="FIO61" s="273" t="n"/>
      <c r="FIP61" s="273" t="n"/>
      <c r="FIQ61" s="273" t="n"/>
      <c r="FIR61" s="273" t="n"/>
      <c r="FIS61" s="273" t="n"/>
      <c r="FIT61" s="273" t="n"/>
      <c r="FIU61" s="273" t="n"/>
      <c r="FIV61" s="273" t="n"/>
      <c r="FIW61" s="273" t="n"/>
      <c r="FIX61" s="273" t="n"/>
      <c r="FIY61" s="273" t="n"/>
      <c r="FIZ61" s="273" t="n"/>
      <c r="FJA61" s="273" t="n"/>
      <c r="FJB61" s="273" t="n"/>
      <c r="FJC61" s="273" t="n"/>
      <c r="FJD61" s="273" t="n"/>
      <c r="FJE61" s="273" t="n"/>
      <c r="FJF61" s="273" t="n"/>
      <c r="FJG61" s="273" t="n"/>
      <c r="FJH61" s="273" t="n"/>
      <c r="FJI61" s="273" t="n"/>
      <c r="FJJ61" s="273" t="n"/>
      <c r="FJK61" s="273" t="n"/>
      <c r="FJL61" s="273" t="n"/>
      <c r="FJM61" s="273" t="n"/>
      <c r="FJN61" s="273" t="n"/>
      <c r="FJO61" s="273" t="n"/>
      <c r="FJP61" s="273" t="n"/>
      <c r="FJQ61" s="273" t="n"/>
      <c r="FJR61" s="273" t="n"/>
      <c r="FJS61" s="273" t="n"/>
      <c r="FJT61" s="273" t="n"/>
      <c r="FJU61" s="273" t="n"/>
      <c r="FJV61" s="273" t="n"/>
      <c r="FJW61" s="273" t="n"/>
      <c r="FJX61" s="273" t="n"/>
      <c r="FJY61" s="273" t="n"/>
      <c r="FJZ61" s="273" t="n"/>
      <c r="FKA61" s="273" t="n"/>
      <c r="FKB61" s="273" t="n"/>
      <c r="FKC61" s="273" t="n"/>
      <c r="FKD61" s="273" t="n"/>
      <c r="FKE61" s="273" t="n"/>
      <c r="FKF61" s="273" t="n"/>
      <c r="FKG61" s="273" t="n"/>
      <c r="FKH61" s="273" t="n"/>
      <c r="FKI61" s="273" t="n"/>
      <c r="FKJ61" s="273" t="n"/>
      <c r="FKK61" s="273" t="n"/>
      <c r="FKL61" s="273" t="n"/>
      <c r="FKM61" s="273" t="n"/>
      <c r="FKN61" s="273" t="n"/>
      <c r="FKO61" s="273" t="n"/>
      <c r="FKP61" s="273" t="n"/>
      <c r="FKQ61" s="273" t="n"/>
      <c r="FKR61" s="273" t="n"/>
      <c r="FKS61" s="273" t="n"/>
      <c r="FKT61" s="273" t="n"/>
      <c r="FKU61" s="273" t="n"/>
      <c r="FKV61" s="273" t="n"/>
      <c r="FKW61" s="273" t="n"/>
      <c r="FKX61" s="273" t="n"/>
      <c r="FKY61" s="273" t="n"/>
      <c r="FKZ61" s="273" t="n"/>
      <c r="FLA61" s="273" t="n"/>
      <c r="FLB61" s="273" t="n"/>
      <c r="FLC61" s="273" t="n"/>
      <c r="FLD61" s="273" t="n"/>
      <c r="FLE61" s="273" t="n"/>
      <c r="FLF61" s="273" t="n"/>
      <c r="FLG61" s="273" t="n"/>
      <c r="FLH61" s="273" t="n"/>
      <c r="FLI61" s="273" t="n"/>
      <c r="FLJ61" s="273" t="n"/>
      <c r="FLK61" s="273" t="n"/>
      <c r="FLL61" s="273" t="n"/>
      <c r="FLM61" s="273" t="n"/>
      <c r="FLN61" s="273" t="n"/>
      <c r="FLO61" s="273" t="n"/>
      <c r="FLP61" s="273" t="n"/>
      <c r="FLQ61" s="273" t="n"/>
      <c r="FLR61" s="273" t="n"/>
      <c r="FLS61" s="273" t="n"/>
      <c r="FLT61" s="273" t="n"/>
      <c r="FLU61" s="273" t="n"/>
      <c r="FLV61" s="273" t="n"/>
      <c r="FLW61" s="273" t="n"/>
      <c r="FLX61" s="273" t="n"/>
      <c r="FLY61" s="273" t="n"/>
      <c r="FLZ61" s="273" t="n"/>
      <c r="FMA61" s="273" t="n"/>
      <c r="FMB61" s="273" t="n"/>
      <c r="FMC61" s="273" t="n"/>
      <c r="FMD61" s="273" t="n"/>
      <c r="FME61" s="273" t="n"/>
      <c r="FMF61" s="273" t="n"/>
      <c r="FMG61" s="273" t="n"/>
      <c r="FMH61" s="273" t="n"/>
      <c r="FMI61" s="273" t="n"/>
      <c r="FMJ61" s="273" t="n"/>
      <c r="FMK61" s="273" t="n"/>
      <c r="FML61" s="273" t="n"/>
      <c r="FMM61" s="273" t="n"/>
      <c r="FMN61" s="273" t="n"/>
      <c r="FMO61" s="273" t="n"/>
      <c r="FMP61" s="273" t="n"/>
      <c r="FMQ61" s="273" t="n"/>
      <c r="FMR61" s="273" t="n"/>
      <c r="FMS61" s="273" t="n"/>
      <c r="FMT61" s="273" t="n"/>
      <c r="FMU61" s="273" t="n"/>
      <c r="FMV61" s="273" t="n"/>
      <c r="FMW61" s="273" t="n"/>
      <c r="FMX61" s="273" t="n"/>
      <c r="FMY61" s="273" t="n"/>
      <c r="FMZ61" s="273" t="n"/>
      <c r="FNA61" s="273" t="n"/>
      <c r="FNB61" s="273" t="n"/>
      <c r="FNC61" s="273" t="n"/>
      <c r="FND61" s="273" t="n"/>
      <c r="FNE61" s="273" t="n"/>
      <c r="FNF61" s="273" t="n"/>
      <c r="FNG61" s="273" t="n"/>
      <c r="FNH61" s="273" t="n"/>
      <c r="FNI61" s="273" t="n"/>
      <c r="FNJ61" s="273" t="n"/>
      <c r="FNK61" s="273" t="n"/>
      <c r="FNL61" s="273" t="n"/>
      <c r="FNM61" s="273" t="n"/>
      <c r="FNN61" s="273" t="n"/>
      <c r="FNO61" s="273" t="n"/>
      <c r="FNP61" s="273" t="n"/>
      <c r="FNQ61" s="273" t="n"/>
      <c r="FNR61" s="273" t="n"/>
      <c r="FNS61" s="273" t="n"/>
      <c r="FNT61" s="273" t="n"/>
      <c r="FNU61" s="273" t="n"/>
      <c r="FNV61" s="273" t="n"/>
      <c r="FNW61" s="273" t="n"/>
      <c r="FNX61" s="273" t="n"/>
      <c r="FNY61" s="273" t="n"/>
      <c r="FNZ61" s="273" t="n"/>
      <c r="FOA61" s="273" t="n"/>
      <c r="FOB61" s="273" t="n"/>
      <c r="FOC61" s="273" t="n"/>
      <c r="FOD61" s="273" t="n"/>
      <c r="FOE61" s="273" t="n"/>
      <c r="FOF61" s="273" t="n"/>
      <c r="FOG61" s="273" t="n"/>
      <c r="FOH61" s="273" t="n"/>
      <c r="FOI61" s="273" t="n"/>
      <c r="FOJ61" s="273" t="n"/>
      <c r="FOK61" s="273" t="n"/>
      <c r="FOL61" s="273" t="n"/>
      <c r="FOM61" s="273" t="n"/>
      <c r="FON61" s="273" t="n"/>
      <c r="FOO61" s="273" t="n"/>
      <c r="FOP61" s="273" t="n"/>
      <c r="FOQ61" s="273" t="n"/>
      <c r="FOR61" s="273" t="n"/>
      <c r="FOS61" s="273" t="n"/>
      <c r="FOT61" s="273" t="n"/>
      <c r="FOU61" s="273" t="n"/>
      <c r="FOV61" s="273" t="n"/>
      <c r="FOW61" s="273" t="n"/>
      <c r="FOX61" s="273" t="n"/>
      <c r="FOY61" s="273" t="n"/>
      <c r="FOZ61" s="273" t="n"/>
      <c r="FPA61" s="273" t="n"/>
      <c r="FPB61" s="273" t="n"/>
      <c r="FPC61" s="273" t="n"/>
      <c r="FPD61" s="273" t="n"/>
      <c r="FPE61" s="273" t="n"/>
      <c r="FPF61" s="273" t="n"/>
      <c r="FPG61" s="273" t="n"/>
      <c r="FPH61" s="273" t="n"/>
      <c r="FPI61" s="273" t="n"/>
      <c r="FPJ61" s="273" t="n"/>
      <c r="FPK61" s="273" t="n"/>
      <c r="FPL61" s="273" t="n"/>
      <c r="FPM61" s="273" t="n"/>
      <c r="FPN61" s="273" t="n"/>
      <c r="FPO61" s="273" t="n"/>
      <c r="FPP61" s="273" t="n"/>
      <c r="FPQ61" s="273" t="n"/>
      <c r="FPR61" s="273" t="n"/>
      <c r="FPS61" s="273" t="n"/>
      <c r="FPT61" s="273" t="n"/>
      <c r="FPU61" s="273" t="n"/>
      <c r="FPV61" s="273" t="n"/>
      <c r="FPW61" s="273" t="n"/>
      <c r="FPX61" s="273" t="n"/>
      <c r="FPY61" s="273" t="n"/>
      <c r="FPZ61" s="273" t="n"/>
      <c r="FQA61" s="273" t="n"/>
      <c r="FQB61" s="273" t="n"/>
      <c r="FQC61" s="273" t="n"/>
      <c r="FQD61" s="273" t="n"/>
      <c r="FQE61" s="273" t="n"/>
      <c r="FQF61" s="273" t="n"/>
      <c r="FQG61" s="273" t="n"/>
      <c r="FQH61" s="273" t="n"/>
      <c r="FQI61" s="273" t="n"/>
      <c r="FQJ61" s="273" t="n"/>
      <c r="FQK61" s="273" t="n"/>
      <c r="FQL61" s="273" t="n"/>
      <c r="FQM61" s="273" t="n"/>
      <c r="FQN61" s="273" t="n"/>
      <c r="FQO61" s="273" t="n"/>
      <c r="FQP61" s="273" t="n"/>
      <c r="FQQ61" s="273" t="n"/>
      <c r="FQR61" s="273" t="n"/>
      <c r="FQS61" s="273" t="n"/>
      <c r="FQT61" s="273" t="n"/>
      <c r="FQU61" s="273" t="n"/>
      <c r="FQV61" s="273" t="n"/>
      <c r="FQW61" s="273" t="n"/>
      <c r="FQX61" s="273" t="n"/>
      <c r="FQY61" s="273" t="n"/>
      <c r="FQZ61" s="273" t="n"/>
      <c r="FRA61" s="273" t="n"/>
      <c r="FRB61" s="273" t="n"/>
      <c r="FRC61" s="273" t="n"/>
      <c r="FRD61" s="273" t="n"/>
      <c r="FRE61" s="273" t="n"/>
      <c r="FRF61" s="273" t="n"/>
      <c r="FRG61" s="273" t="n"/>
      <c r="FRH61" s="273" t="n"/>
      <c r="FRI61" s="273" t="n"/>
      <c r="FRJ61" s="273" t="n"/>
      <c r="FRK61" s="273" t="n"/>
      <c r="FRL61" s="273" t="n"/>
      <c r="FRM61" s="273" t="n"/>
      <c r="FRN61" s="273" t="n"/>
      <c r="FRO61" s="273" t="n"/>
      <c r="FRP61" s="273" t="n"/>
      <c r="FRQ61" s="273" t="n"/>
      <c r="FRR61" s="273" t="n"/>
      <c r="FRS61" s="273" t="n"/>
      <c r="FRT61" s="273" t="n"/>
      <c r="FRU61" s="273" t="n"/>
      <c r="FRV61" s="273" t="n"/>
      <c r="FRW61" s="273" t="n"/>
      <c r="FRX61" s="273" t="n"/>
      <c r="FRY61" s="273" t="n"/>
      <c r="FRZ61" s="273" t="n"/>
      <c r="FSA61" s="273" t="n"/>
      <c r="FSB61" s="273" t="n"/>
      <c r="FSC61" s="273" t="n"/>
      <c r="FSD61" s="273" t="n"/>
      <c r="FSE61" s="273" t="n"/>
      <c r="FSF61" s="273" t="n"/>
      <c r="FSG61" s="273" t="n"/>
      <c r="FSH61" s="273" t="n"/>
      <c r="FSI61" s="273" t="n"/>
      <c r="FSJ61" s="273" t="n"/>
      <c r="FSK61" s="273" t="n"/>
      <c r="FSL61" s="273" t="n"/>
      <c r="FSM61" s="273" t="n"/>
      <c r="FSN61" s="273" t="n"/>
      <c r="FSO61" s="273" t="n"/>
      <c r="FSP61" s="273" t="n"/>
      <c r="FSQ61" s="273" t="n"/>
      <c r="FSR61" s="273" t="n"/>
      <c r="FSS61" s="273" t="n"/>
      <c r="FST61" s="273" t="n"/>
      <c r="FSU61" s="273" t="n"/>
      <c r="FSV61" s="273" t="n"/>
      <c r="FSW61" s="273" t="n"/>
      <c r="FSX61" s="273" t="n"/>
      <c r="FSY61" s="273" t="n"/>
      <c r="FSZ61" s="273" t="n"/>
      <c r="FTA61" s="273" t="n"/>
      <c r="FTB61" s="273" t="n"/>
      <c r="FTC61" s="273" t="n"/>
      <c r="FTD61" s="273" t="n"/>
      <c r="FTE61" s="273" t="n"/>
      <c r="FTF61" s="273" t="n"/>
      <c r="FTG61" s="273" t="n"/>
      <c r="FTH61" s="273" t="n"/>
      <c r="FTI61" s="273" t="n"/>
      <c r="FTJ61" s="273" t="n"/>
      <c r="FTK61" s="273" t="n"/>
      <c r="FTL61" s="273" t="n"/>
      <c r="FTM61" s="273" t="n"/>
      <c r="FTN61" s="273" t="n"/>
      <c r="FTO61" s="273" t="n"/>
      <c r="FTP61" s="273" t="n"/>
      <c r="FTQ61" s="273" t="n"/>
      <c r="FTR61" s="273" t="n"/>
      <c r="FTS61" s="273" t="n"/>
      <c r="FTT61" s="273" t="n"/>
      <c r="FTU61" s="273" t="n"/>
      <c r="FTV61" s="273" t="n"/>
      <c r="FTW61" s="273" t="n"/>
      <c r="FTX61" s="273" t="n"/>
      <c r="FTY61" s="273" t="n"/>
      <c r="FTZ61" s="273" t="n"/>
      <c r="FUA61" s="273" t="n"/>
      <c r="FUB61" s="273" t="n"/>
      <c r="FUC61" s="273" t="n"/>
      <c r="FUD61" s="273" t="n"/>
      <c r="FUE61" s="273" t="n"/>
      <c r="FUF61" s="273" t="n"/>
      <c r="FUG61" s="273" t="n"/>
      <c r="FUH61" s="273" t="n"/>
      <c r="FUI61" s="273" t="n"/>
      <c r="FUJ61" s="273" t="n"/>
      <c r="FUK61" s="273" t="n"/>
      <c r="FUL61" s="273" t="n"/>
      <c r="FUM61" s="273" t="n"/>
      <c r="FUN61" s="273" t="n"/>
      <c r="FUO61" s="273" t="n"/>
      <c r="FUP61" s="273" t="n"/>
      <c r="FUQ61" s="273" t="n"/>
      <c r="FUR61" s="273" t="n"/>
      <c r="FUS61" s="273" t="n"/>
      <c r="FUT61" s="273" t="n"/>
      <c r="FUU61" s="273" t="n"/>
      <c r="FUV61" s="273" t="n"/>
      <c r="FUW61" s="273" t="n"/>
      <c r="FUX61" s="273" t="n"/>
      <c r="FUY61" s="273" t="n"/>
      <c r="FUZ61" s="273" t="n"/>
      <c r="FVA61" s="273" t="n"/>
      <c r="FVB61" s="273" t="n"/>
      <c r="FVC61" s="273" t="n"/>
      <c r="FVD61" s="273" t="n"/>
      <c r="FVE61" s="273" t="n"/>
      <c r="FVF61" s="273" t="n"/>
      <c r="FVG61" s="273" t="n"/>
      <c r="FVH61" s="273" t="n"/>
      <c r="FVI61" s="273" t="n"/>
      <c r="FVJ61" s="273" t="n"/>
      <c r="FVK61" s="273" t="n"/>
      <c r="FVL61" s="273" t="n"/>
      <c r="FVM61" s="273" t="n"/>
      <c r="FVN61" s="273" t="n"/>
      <c r="FVO61" s="273" t="n"/>
      <c r="FVP61" s="273" t="n"/>
      <c r="FVQ61" s="273" t="n"/>
      <c r="FVR61" s="273" t="n"/>
      <c r="FVS61" s="273" t="n"/>
      <c r="FVT61" s="273" t="n"/>
      <c r="FVU61" s="273" t="n"/>
      <c r="FVV61" s="273" t="n"/>
      <c r="FVW61" s="273" t="n"/>
      <c r="FVX61" s="273" t="n"/>
      <c r="FVY61" s="273" t="n"/>
      <c r="FVZ61" s="273" t="n"/>
      <c r="FWA61" s="273" t="n"/>
      <c r="FWB61" s="273" t="n"/>
      <c r="FWC61" s="273" t="n"/>
      <c r="FWD61" s="273" t="n"/>
      <c r="FWE61" s="273" t="n"/>
      <c r="FWF61" s="273" t="n"/>
      <c r="FWG61" s="273" t="n"/>
      <c r="FWH61" s="273" t="n"/>
      <c r="FWI61" s="273" t="n"/>
      <c r="FWJ61" s="273" t="n"/>
      <c r="FWK61" s="273" t="n"/>
      <c r="FWL61" s="273" t="n"/>
      <c r="FWM61" s="273" t="n"/>
      <c r="FWN61" s="273" t="n"/>
      <c r="FWO61" s="273" t="n"/>
      <c r="FWP61" s="273" t="n"/>
      <c r="FWQ61" s="273" t="n"/>
      <c r="FWR61" s="273" t="n"/>
      <c r="FWS61" s="273" t="n"/>
      <c r="FWT61" s="273" t="n"/>
      <c r="FWU61" s="273" t="n"/>
      <c r="FWV61" s="273" t="n"/>
      <c r="FWW61" s="273" t="n"/>
      <c r="FWX61" s="273" t="n"/>
      <c r="FWY61" s="273" t="n"/>
      <c r="FWZ61" s="273" t="n"/>
      <c r="FXA61" s="273" t="n"/>
      <c r="FXB61" s="273" t="n"/>
      <c r="FXC61" s="273" t="n"/>
      <c r="FXD61" s="273" t="n"/>
      <c r="FXE61" s="273" t="n"/>
      <c r="FXF61" s="273" t="n"/>
      <c r="FXG61" s="273" t="n"/>
      <c r="FXH61" s="273" t="n"/>
      <c r="FXI61" s="273" t="n"/>
      <c r="FXJ61" s="273" t="n"/>
      <c r="FXK61" s="273" t="n"/>
      <c r="FXL61" s="273" t="n"/>
      <c r="FXM61" s="273" t="n"/>
      <c r="FXN61" s="273" t="n"/>
      <c r="FXO61" s="273" t="n"/>
      <c r="FXP61" s="273" t="n"/>
      <c r="FXQ61" s="273" t="n"/>
      <c r="FXR61" s="273" t="n"/>
      <c r="FXS61" s="273" t="n"/>
      <c r="FXT61" s="273" t="n"/>
      <c r="FXU61" s="273" t="n"/>
      <c r="FXV61" s="273" t="n"/>
      <c r="FXW61" s="273" t="n"/>
      <c r="FXX61" s="273" t="n"/>
      <c r="FXY61" s="273" t="n"/>
      <c r="FXZ61" s="273" t="n"/>
      <c r="FYA61" s="273" t="n"/>
      <c r="FYB61" s="273" t="n"/>
      <c r="FYC61" s="273" t="n"/>
      <c r="FYD61" s="273" t="n"/>
      <c r="FYE61" s="273" t="n"/>
      <c r="FYF61" s="273" t="n"/>
      <c r="FYG61" s="273" t="n"/>
      <c r="FYH61" s="273" t="n"/>
      <c r="FYI61" s="273" t="n"/>
      <c r="FYJ61" s="273" t="n"/>
      <c r="FYK61" s="273" t="n"/>
      <c r="FYL61" s="273" t="n"/>
      <c r="FYM61" s="273" t="n"/>
      <c r="FYN61" s="273" t="n"/>
      <c r="FYO61" s="273" t="n"/>
      <c r="FYP61" s="273" t="n"/>
      <c r="FYQ61" s="273" t="n"/>
      <c r="FYR61" s="273" t="n"/>
      <c r="FYS61" s="273" t="n"/>
      <c r="FYT61" s="273" t="n"/>
      <c r="FYU61" s="273" t="n"/>
      <c r="FYV61" s="273" t="n"/>
      <c r="FYW61" s="273" t="n"/>
      <c r="FYX61" s="273" t="n"/>
      <c r="FYY61" s="273" t="n"/>
      <c r="FYZ61" s="273" t="n"/>
      <c r="FZA61" s="273" t="n"/>
      <c r="FZB61" s="273" t="n"/>
      <c r="FZC61" s="273" t="n"/>
      <c r="FZD61" s="273" t="n"/>
      <c r="FZE61" s="273" t="n"/>
      <c r="FZF61" s="273" t="n"/>
      <c r="FZG61" s="273" t="n"/>
      <c r="FZH61" s="273" t="n"/>
      <c r="FZI61" s="273" t="n"/>
      <c r="FZJ61" s="273" t="n"/>
      <c r="FZK61" s="273" t="n"/>
      <c r="FZL61" s="273" t="n"/>
      <c r="FZM61" s="273" t="n"/>
      <c r="FZN61" s="273" t="n"/>
      <c r="FZO61" s="273" t="n"/>
      <c r="FZP61" s="273" t="n"/>
      <c r="FZQ61" s="273" t="n"/>
      <c r="FZR61" s="273" t="n"/>
      <c r="FZS61" s="273" t="n"/>
      <c r="FZT61" s="273" t="n"/>
      <c r="FZU61" s="273" t="n"/>
      <c r="FZV61" s="273" t="n"/>
      <c r="FZW61" s="273" t="n"/>
      <c r="FZX61" s="273" t="n"/>
      <c r="FZY61" s="273" t="n"/>
      <c r="FZZ61" s="273" t="n"/>
      <c r="GAA61" s="273" t="n"/>
      <c r="GAB61" s="273" t="n"/>
      <c r="GAC61" s="273" t="n"/>
      <c r="GAD61" s="273" t="n"/>
      <c r="GAE61" s="273" t="n"/>
      <c r="GAF61" s="273" t="n"/>
      <c r="GAG61" s="273" t="n"/>
      <c r="GAH61" s="273" t="n"/>
      <c r="GAI61" s="273" t="n"/>
      <c r="GAJ61" s="273" t="n"/>
      <c r="GAK61" s="273" t="n"/>
      <c r="GAL61" s="273" t="n"/>
      <c r="GAM61" s="273" t="n"/>
      <c r="GAN61" s="273" t="n"/>
      <c r="GAO61" s="273" t="n"/>
      <c r="GAP61" s="273" t="n"/>
      <c r="GAQ61" s="273" t="n"/>
      <c r="GAR61" s="273" t="n"/>
      <c r="GAS61" s="273" t="n"/>
      <c r="GAT61" s="273" t="n"/>
      <c r="GAU61" s="273" t="n"/>
      <c r="GAV61" s="273" t="n"/>
      <c r="GAW61" s="273" t="n"/>
      <c r="GAX61" s="273" t="n"/>
      <c r="GAY61" s="273" t="n"/>
      <c r="GAZ61" s="273" t="n"/>
      <c r="GBA61" s="273" t="n"/>
      <c r="GBB61" s="273" t="n"/>
      <c r="GBC61" s="273" t="n"/>
      <c r="GBD61" s="273" t="n"/>
      <c r="GBE61" s="273" t="n"/>
      <c r="GBF61" s="273" t="n"/>
      <c r="GBG61" s="273" t="n"/>
      <c r="GBH61" s="273" t="n"/>
      <c r="GBI61" s="273" t="n"/>
      <c r="GBJ61" s="273" t="n"/>
      <c r="GBK61" s="273" t="n"/>
      <c r="GBL61" s="273" t="n"/>
      <c r="GBM61" s="273" t="n"/>
      <c r="GBN61" s="273" t="n"/>
      <c r="GBO61" s="273" t="n"/>
      <c r="GBP61" s="273" t="n"/>
      <c r="GBQ61" s="273" t="n"/>
      <c r="GBR61" s="273" t="n"/>
      <c r="GBS61" s="273" t="n"/>
      <c r="GBT61" s="273" t="n"/>
      <c r="GBU61" s="273" t="n"/>
      <c r="GBV61" s="273" t="n"/>
      <c r="GBW61" s="273" t="n"/>
      <c r="GBX61" s="273" t="n"/>
      <c r="GBY61" s="273" t="n"/>
      <c r="GBZ61" s="273" t="n"/>
      <c r="GCA61" s="273" t="n"/>
      <c r="GCB61" s="273" t="n"/>
      <c r="GCC61" s="273" t="n"/>
      <c r="GCD61" s="273" t="n"/>
      <c r="GCE61" s="273" t="n"/>
      <c r="GCF61" s="273" t="n"/>
      <c r="GCG61" s="273" t="n"/>
      <c r="GCH61" s="273" t="n"/>
      <c r="GCI61" s="273" t="n"/>
      <c r="GCJ61" s="273" t="n"/>
      <c r="GCK61" s="273" t="n"/>
      <c r="GCL61" s="273" t="n"/>
      <c r="GCM61" s="273" t="n"/>
      <c r="GCN61" s="273" t="n"/>
      <c r="GCO61" s="273" t="n"/>
      <c r="GCP61" s="273" t="n"/>
      <c r="GCQ61" s="273" t="n"/>
      <c r="GCR61" s="273" t="n"/>
      <c r="GCS61" s="273" t="n"/>
      <c r="GCT61" s="273" t="n"/>
      <c r="GCU61" s="273" t="n"/>
      <c r="GCV61" s="273" t="n"/>
      <c r="GCW61" s="273" t="n"/>
      <c r="GCX61" s="273" t="n"/>
      <c r="GCY61" s="273" t="n"/>
      <c r="GCZ61" s="273" t="n"/>
      <c r="GDA61" s="273" t="n"/>
      <c r="GDB61" s="273" t="n"/>
      <c r="GDC61" s="273" t="n"/>
      <c r="GDD61" s="273" t="n"/>
      <c r="GDE61" s="273" t="n"/>
      <c r="GDF61" s="273" t="n"/>
      <c r="GDG61" s="273" t="n"/>
      <c r="GDH61" s="273" t="n"/>
      <c r="GDI61" s="273" t="n"/>
      <c r="GDJ61" s="273" t="n"/>
      <c r="GDK61" s="273" t="n"/>
      <c r="GDL61" s="273" t="n"/>
      <c r="GDM61" s="273" t="n"/>
      <c r="GDN61" s="273" t="n"/>
      <c r="GDO61" s="273" t="n"/>
      <c r="GDP61" s="273" t="n"/>
      <c r="GDQ61" s="273" t="n"/>
      <c r="GDR61" s="273" t="n"/>
      <c r="GDS61" s="273" t="n"/>
      <c r="GDT61" s="273" t="n"/>
      <c r="GDU61" s="273" t="n"/>
      <c r="GDV61" s="273" t="n"/>
      <c r="GDW61" s="273" t="n"/>
      <c r="GDX61" s="273" t="n"/>
      <c r="GDY61" s="273" t="n"/>
      <c r="GDZ61" s="273" t="n"/>
      <c r="GEA61" s="273" t="n"/>
      <c r="GEB61" s="273" t="n"/>
      <c r="GEC61" s="273" t="n"/>
      <c r="GED61" s="273" t="n"/>
      <c r="GEE61" s="273" t="n"/>
      <c r="GEF61" s="273" t="n"/>
      <c r="GEG61" s="273" t="n"/>
      <c r="GEH61" s="273" t="n"/>
      <c r="GEI61" s="273" t="n"/>
      <c r="GEJ61" s="273" t="n"/>
      <c r="GEK61" s="273" t="n"/>
      <c r="GEL61" s="273" t="n"/>
      <c r="GEM61" s="273" t="n"/>
      <c r="GEN61" s="273" t="n"/>
      <c r="GEO61" s="273" t="n"/>
      <c r="GEP61" s="273" t="n"/>
      <c r="GEQ61" s="273" t="n"/>
      <c r="GER61" s="273" t="n"/>
      <c r="GES61" s="273" t="n"/>
      <c r="GET61" s="273" t="n"/>
      <c r="GEU61" s="273" t="n"/>
      <c r="GEV61" s="273" t="n"/>
      <c r="GEW61" s="273" t="n"/>
      <c r="GEX61" s="273" t="n"/>
      <c r="GEY61" s="273" t="n"/>
      <c r="GEZ61" s="273" t="n"/>
      <c r="GFA61" s="273" t="n"/>
      <c r="GFB61" s="273" t="n"/>
      <c r="GFC61" s="273" t="n"/>
      <c r="GFD61" s="273" t="n"/>
      <c r="GFE61" s="273" t="n"/>
      <c r="GFF61" s="273" t="n"/>
      <c r="GFG61" s="273" t="n"/>
      <c r="GFH61" s="273" t="n"/>
      <c r="GFI61" s="273" t="n"/>
      <c r="GFJ61" s="273" t="n"/>
      <c r="GFK61" s="273" t="n"/>
      <c r="GFL61" s="273" t="n"/>
      <c r="GFM61" s="273" t="n"/>
      <c r="GFN61" s="273" t="n"/>
      <c r="GFO61" s="273" t="n"/>
      <c r="GFP61" s="273" t="n"/>
      <c r="GFQ61" s="273" t="n"/>
      <c r="GFR61" s="273" t="n"/>
      <c r="GFS61" s="273" t="n"/>
      <c r="GFT61" s="273" t="n"/>
      <c r="GFU61" s="273" t="n"/>
      <c r="GFV61" s="273" t="n"/>
      <c r="GFW61" s="273" t="n"/>
      <c r="GFX61" s="273" t="n"/>
      <c r="GFY61" s="273" t="n"/>
      <c r="GFZ61" s="273" t="n"/>
      <c r="GGA61" s="273" t="n"/>
      <c r="GGB61" s="273" t="n"/>
      <c r="GGC61" s="273" t="n"/>
      <c r="GGD61" s="273" t="n"/>
      <c r="GGE61" s="273" t="n"/>
      <c r="GGF61" s="273" t="n"/>
      <c r="GGG61" s="273" t="n"/>
      <c r="GGH61" s="273" t="n"/>
      <c r="GGI61" s="273" t="n"/>
      <c r="GGJ61" s="273" t="n"/>
      <c r="GGK61" s="273" t="n"/>
      <c r="GGL61" s="273" t="n"/>
      <c r="GGM61" s="273" t="n"/>
      <c r="GGN61" s="273" t="n"/>
      <c r="GGO61" s="273" t="n"/>
      <c r="GGP61" s="273" t="n"/>
      <c r="GGQ61" s="273" t="n"/>
      <c r="GGR61" s="273" t="n"/>
      <c r="GGS61" s="273" t="n"/>
      <c r="GGT61" s="273" t="n"/>
      <c r="GGU61" s="273" t="n"/>
      <c r="GGV61" s="273" t="n"/>
      <c r="GGW61" s="273" t="n"/>
      <c r="GGX61" s="273" t="n"/>
      <c r="GGY61" s="273" t="n"/>
      <c r="GGZ61" s="273" t="n"/>
      <c r="GHA61" s="273" t="n"/>
      <c r="GHB61" s="273" t="n"/>
      <c r="GHC61" s="273" t="n"/>
      <c r="GHD61" s="273" t="n"/>
      <c r="GHE61" s="273" t="n"/>
      <c r="GHF61" s="273" t="n"/>
      <c r="GHG61" s="273" t="n"/>
      <c r="GHH61" s="273" t="n"/>
      <c r="GHI61" s="273" t="n"/>
      <c r="GHJ61" s="273" t="n"/>
      <c r="GHK61" s="273" t="n"/>
      <c r="GHL61" s="273" t="n"/>
      <c r="GHM61" s="273" t="n"/>
      <c r="GHN61" s="273" t="n"/>
      <c r="GHO61" s="273" t="n"/>
      <c r="GHP61" s="273" t="n"/>
      <c r="GHQ61" s="273" t="n"/>
      <c r="GHR61" s="273" t="n"/>
      <c r="GHS61" s="273" t="n"/>
      <c r="GHT61" s="273" t="n"/>
      <c r="GHU61" s="273" t="n"/>
      <c r="GHV61" s="273" t="n"/>
      <c r="GHW61" s="273" t="n"/>
      <c r="GHX61" s="273" t="n"/>
      <c r="GHY61" s="273" t="n"/>
      <c r="GHZ61" s="273" t="n"/>
      <c r="GIA61" s="273" t="n"/>
      <c r="GIB61" s="273" t="n"/>
      <c r="GIC61" s="273" t="n"/>
      <c r="GID61" s="273" t="n"/>
      <c r="GIE61" s="273" t="n"/>
      <c r="GIF61" s="273" t="n"/>
      <c r="GIG61" s="273" t="n"/>
      <c r="GIH61" s="273" t="n"/>
      <c r="GII61" s="273" t="n"/>
      <c r="GIJ61" s="273" t="n"/>
      <c r="GIK61" s="273" t="n"/>
      <c r="GIL61" s="273" t="n"/>
      <c r="GIM61" s="273" t="n"/>
      <c r="GIN61" s="273" t="n"/>
      <c r="GIO61" s="273" t="n"/>
      <c r="GIP61" s="273" t="n"/>
      <c r="GIQ61" s="273" t="n"/>
      <c r="GIR61" s="273" t="n"/>
      <c r="GIS61" s="273" t="n"/>
      <c r="GIT61" s="273" t="n"/>
      <c r="GIU61" s="273" t="n"/>
      <c r="GIV61" s="273" t="n"/>
      <c r="GIW61" s="273" t="n"/>
      <c r="GIX61" s="273" t="n"/>
      <c r="GIY61" s="273" t="n"/>
      <c r="GIZ61" s="273" t="n"/>
      <c r="GJA61" s="273" t="n"/>
      <c r="GJB61" s="273" t="n"/>
      <c r="GJC61" s="273" t="n"/>
      <c r="GJD61" s="273" t="n"/>
      <c r="GJE61" s="273" t="n"/>
      <c r="GJF61" s="273" t="n"/>
      <c r="GJG61" s="273" t="n"/>
      <c r="GJH61" s="273" t="n"/>
      <c r="GJI61" s="273" t="n"/>
      <c r="GJJ61" s="273" t="n"/>
      <c r="GJK61" s="273" t="n"/>
      <c r="GJL61" s="273" t="n"/>
      <c r="GJM61" s="273" t="n"/>
      <c r="GJN61" s="273" t="n"/>
      <c r="GJO61" s="273" t="n"/>
      <c r="GJP61" s="273" t="n"/>
      <c r="GJQ61" s="273" t="n"/>
      <c r="GJR61" s="273" t="n"/>
      <c r="GJS61" s="273" t="n"/>
      <c r="GJT61" s="273" t="n"/>
      <c r="GJU61" s="273" t="n"/>
      <c r="GJV61" s="273" t="n"/>
      <c r="GJW61" s="273" t="n"/>
      <c r="GJX61" s="273" t="n"/>
      <c r="GJY61" s="273" t="n"/>
      <c r="GJZ61" s="273" t="n"/>
      <c r="GKA61" s="273" t="n"/>
      <c r="GKB61" s="273" t="n"/>
      <c r="GKC61" s="273" t="n"/>
      <c r="GKD61" s="273" t="n"/>
      <c r="GKE61" s="273" t="n"/>
      <c r="GKF61" s="273" t="n"/>
      <c r="GKG61" s="273" t="n"/>
      <c r="GKH61" s="273" t="n"/>
      <c r="GKI61" s="273" t="n"/>
      <c r="GKJ61" s="273" t="n"/>
      <c r="GKK61" s="273" t="n"/>
      <c r="GKL61" s="273" t="n"/>
      <c r="GKM61" s="273" t="n"/>
      <c r="GKN61" s="273" t="n"/>
      <c r="GKO61" s="273" t="n"/>
      <c r="GKP61" s="273" t="n"/>
      <c r="GKQ61" s="273" t="n"/>
      <c r="GKR61" s="273" t="n"/>
      <c r="GKS61" s="273" t="n"/>
      <c r="GKT61" s="273" t="n"/>
      <c r="GKU61" s="273" t="n"/>
      <c r="GKV61" s="273" t="n"/>
      <c r="GKW61" s="273" t="n"/>
      <c r="GKX61" s="273" t="n"/>
      <c r="GKY61" s="273" t="n"/>
      <c r="GKZ61" s="273" t="n"/>
      <c r="GLA61" s="273" t="n"/>
      <c r="GLB61" s="273" t="n"/>
      <c r="GLC61" s="273" t="n"/>
      <c r="GLD61" s="273" t="n"/>
      <c r="GLE61" s="273" t="n"/>
      <c r="GLF61" s="273" t="n"/>
      <c r="GLG61" s="273" t="n"/>
      <c r="GLH61" s="273" t="n"/>
      <c r="GLI61" s="273" t="n"/>
      <c r="GLJ61" s="273" t="n"/>
      <c r="GLK61" s="273" t="n"/>
      <c r="GLL61" s="273" t="n"/>
      <c r="GLM61" s="273" t="n"/>
      <c r="GLN61" s="273" t="n"/>
      <c r="GLO61" s="273" t="n"/>
      <c r="GLP61" s="273" t="n"/>
      <c r="GLQ61" s="273" t="n"/>
      <c r="GLR61" s="273" t="n"/>
      <c r="GLS61" s="273" t="n"/>
      <c r="GLT61" s="273" t="n"/>
      <c r="GLU61" s="273" t="n"/>
      <c r="GLV61" s="273" t="n"/>
      <c r="GLW61" s="273" t="n"/>
      <c r="GLX61" s="273" t="n"/>
      <c r="GLY61" s="273" t="n"/>
      <c r="GLZ61" s="273" t="n"/>
      <c r="GMA61" s="273" t="n"/>
      <c r="GMB61" s="273" t="n"/>
      <c r="GMC61" s="273" t="n"/>
      <c r="GMD61" s="273" t="n"/>
      <c r="GME61" s="273" t="n"/>
      <c r="GMF61" s="273" t="n"/>
      <c r="GMG61" s="273" t="n"/>
      <c r="GMH61" s="273" t="n"/>
      <c r="GMI61" s="273" t="n"/>
      <c r="GMJ61" s="273" t="n"/>
      <c r="GMK61" s="273" t="n"/>
      <c r="GML61" s="273" t="n"/>
      <c r="GMM61" s="273" t="n"/>
      <c r="GMN61" s="273" t="n"/>
      <c r="GMO61" s="273" t="n"/>
      <c r="GMP61" s="273" t="n"/>
      <c r="GMQ61" s="273" t="n"/>
      <c r="GMR61" s="273" t="n"/>
      <c r="GMS61" s="273" t="n"/>
      <c r="GMT61" s="273" t="n"/>
      <c r="GMU61" s="273" t="n"/>
      <c r="GMV61" s="273" t="n"/>
      <c r="GMW61" s="273" t="n"/>
      <c r="GMX61" s="273" t="n"/>
      <c r="GMY61" s="273" t="n"/>
      <c r="GMZ61" s="273" t="n"/>
      <c r="GNA61" s="273" t="n"/>
      <c r="GNB61" s="273" t="n"/>
      <c r="GNC61" s="273" t="n"/>
      <c r="GND61" s="273" t="n"/>
      <c r="GNE61" s="273" t="n"/>
      <c r="GNF61" s="273" t="n"/>
      <c r="GNG61" s="273" t="n"/>
      <c r="GNH61" s="273" t="n"/>
      <c r="GNI61" s="273" t="n"/>
      <c r="GNJ61" s="273" t="n"/>
      <c r="GNK61" s="273" t="n"/>
      <c r="GNL61" s="273" t="n"/>
      <c r="GNM61" s="273" t="n"/>
      <c r="GNN61" s="273" t="n"/>
      <c r="GNO61" s="273" t="n"/>
      <c r="GNP61" s="273" t="n"/>
      <c r="GNQ61" s="273" t="n"/>
      <c r="GNR61" s="273" t="n"/>
      <c r="GNS61" s="273" t="n"/>
      <c r="GNT61" s="273" t="n"/>
      <c r="GNU61" s="273" t="n"/>
      <c r="GNV61" s="273" t="n"/>
      <c r="GNW61" s="273" t="n"/>
      <c r="GNX61" s="273" t="n"/>
      <c r="GNY61" s="273" t="n"/>
      <c r="GNZ61" s="273" t="n"/>
      <c r="GOA61" s="273" t="n"/>
      <c r="GOB61" s="273" t="n"/>
      <c r="GOC61" s="273" t="n"/>
      <c r="GOD61" s="273" t="n"/>
      <c r="GOE61" s="273" t="n"/>
      <c r="GOF61" s="273" t="n"/>
      <c r="GOG61" s="273" t="n"/>
      <c r="GOH61" s="273" t="n"/>
      <c r="GOI61" s="273" t="n"/>
      <c r="GOJ61" s="273" t="n"/>
      <c r="GOK61" s="273" t="n"/>
      <c r="GOL61" s="273" t="n"/>
      <c r="GOM61" s="273" t="n"/>
      <c r="GON61" s="273" t="n"/>
      <c r="GOO61" s="273" t="n"/>
      <c r="GOP61" s="273" t="n"/>
      <c r="GOQ61" s="273" t="n"/>
      <c r="GOR61" s="273" t="n"/>
      <c r="GOS61" s="273" t="n"/>
      <c r="GOT61" s="273" t="n"/>
      <c r="GOU61" s="273" t="n"/>
      <c r="GOV61" s="273" t="n"/>
      <c r="GOW61" s="273" t="n"/>
      <c r="GOX61" s="273" t="n"/>
      <c r="GOY61" s="273" t="n"/>
      <c r="GOZ61" s="273" t="n"/>
      <c r="GPA61" s="273" t="n"/>
      <c r="GPB61" s="273" t="n"/>
      <c r="GPC61" s="273" t="n"/>
      <c r="GPD61" s="273" t="n"/>
      <c r="GPE61" s="273" t="n"/>
      <c r="GPF61" s="273" t="n"/>
      <c r="GPG61" s="273" t="n"/>
      <c r="GPH61" s="273" t="n"/>
      <c r="GPI61" s="273" t="n"/>
      <c r="GPJ61" s="273" t="n"/>
      <c r="GPK61" s="273" t="n"/>
      <c r="GPL61" s="273" t="n"/>
      <c r="GPM61" s="273" t="n"/>
      <c r="GPN61" s="273" t="n"/>
      <c r="GPO61" s="273" t="n"/>
      <c r="GPP61" s="273" t="n"/>
      <c r="GPQ61" s="273" t="n"/>
      <c r="GPR61" s="273" t="n"/>
      <c r="GPS61" s="273" t="n"/>
      <c r="GPT61" s="273" t="n"/>
      <c r="GPU61" s="273" t="n"/>
      <c r="GPV61" s="273" t="n"/>
      <c r="GPW61" s="273" t="n"/>
      <c r="GPX61" s="273" t="n"/>
      <c r="GPY61" s="273" t="n"/>
      <c r="GPZ61" s="273" t="n"/>
      <c r="GQA61" s="273" t="n"/>
      <c r="GQB61" s="273" t="n"/>
      <c r="GQC61" s="273" t="n"/>
      <c r="GQD61" s="273" t="n"/>
      <c r="GQE61" s="273" t="n"/>
      <c r="GQF61" s="273" t="n"/>
      <c r="GQG61" s="273" t="n"/>
      <c r="GQH61" s="273" t="n"/>
      <c r="GQI61" s="273" t="n"/>
      <c r="GQJ61" s="273" t="n"/>
      <c r="GQK61" s="273" t="n"/>
      <c r="GQL61" s="273" t="n"/>
      <c r="GQM61" s="273" t="n"/>
      <c r="GQN61" s="273" t="n"/>
      <c r="GQO61" s="273" t="n"/>
      <c r="GQP61" s="273" t="n"/>
      <c r="GQQ61" s="273" t="n"/>
      <c r="GQR61" s="273" t="n"/>
      <c r="GQS61" s="273" t="n"/>
      <c r="GQT61" s="273" t="n"/>
      <c r="GQU61" s="273" t="n"/>
      <c r="GQV61" s="273" t="n"/>
      <c r="GQW61" s="273" t="n"/>
      <c r="GQX61" s="273" t="n"/>
      <c r="GQY61" s="273" t="n"/>
      <c r="GQZ61" s="273" t="n"/>
      <c r="GRA61" s="273" t="n"/>
      <c r="GRB61" s="273" t="n"/>
      <c r="GRC61" s="273" t="n"/>
      <c r="GRD61" s="273" t="n"/>
      <c r="GRE61" s="273" t="n"/>
      <c r="GRF61" s="273" t="n"/>
      <c r="GRG61" s="273" t="n"/>
      <c r="GRH61" s="273" t="n"/>
      <c r="GRI61" s="273" t="n"/>
      <c r="GRJ61" s="273" t="n"/>
      <c r="GRK61" s="273" t="n"/>
      <c r="GRL61" s="273" t="n"/>
      <c r="GRM61" s="273" t="n"/>
      <c r="GRN61" s="273" t="n"/>
      <c r="GRO61" s="273" t="n"/>
      <c r="GRP61" s="273" t="n"/>
      <c r="GRQ61" s="273" t="n"/>
      <c r="GRR61" s="273" t="n"/>
      <c r="GRS61" s="273" t="n"/>
      <c r="GRT61" s="273" t="n"/>
      <c r="GRU61" s="273" t="n"/>
      <c r="GRV61" s="273" t="n"/>
      <c r="GRW61" s="273" t="n"/>
      <c r="GRX61" s="273" t="n"/>
      <c r="GRY61" s="273" t="n"/>
      <c r="GRZ61" s="273" t="n"/>
      <c r="GSA61" s="273" t="n"/>
      <c r="GSB61" s="273" t="n"/>
      <c r="GSC61" s="273" t="n"/>
      <c r="GSD61" s="273" t="n"/>
      <c r="GSE61" s="273" t="n"/>
      <c r="GSF61" s="273" t="n"/>
      <c r="GSG61" s="273" t="n"/>
      <c r="GSH61" s="273" t="n"/>
      <c r="GSI61" s="273" t="n"/>
      <c r="GSJ61" s="273" t="n"/>
      <c r="GSK61" s="273" t="n"/>
      <c r="GSL61" s="273" t="n"/>
      <c r="GSM61" s="273" t="n"/>
      <c r="GSN61" s="273" t="n"/>
      <c r="GSO61" s="273" t="n"/>
      <c r="GSP61" s="273" t="n"/>
      <c r="GSQ61" s="273" t="n"/>
      <c r="GSR61" s="273" t="n"/>
      <c r="GSS61" s="273" t="n"/>
      <c r="GST61" s="273" t="n"/>
      <c r="GSU61" s="273" t="n"/>
      <c r="GSV61" s="273" t="n"/>
      <c r="GSW61" s="273" t="n"/>
      <c r="GSX61" s="273" t="n"/>
      <c r="GSY61" s="273" t="n"/>
      <c r="GSZ61" s="273" t="n"/>
      <c r="GTA61" s="273" t="n"/>
      <c r="GTB61" s="273" t="n"/>
      <c r="GTC61" s="273" t="n"/>
      <c r="GTD61" s="273" t="n"/>
      <c r="GTE61" s="273" t="n"/>
      <c r="GTF61" s="273" t="n"/>
      <c r="GTG61" s="273" t="n"/>
      <c r="GTH61" s="273" t="n"/>
      <c r="GTI61" s="273" t="n"/>
      <c r="GTJ61" s="273" t="n"/>
      <c r="GTK61" s="273" t="n"/>
      <c r="GTL61" s="273" t="n"/>
      <c r="GTM61" s="273" t="n"/>
      <c r="GTN61" s="273" t="n"/>
      <c r="GTO61" s="273" t="n"/>
      <c r="GTP61" s="273" t="n"/>
      <c r="GTQ61" s="273" t="n"/>
      <c r="GTR61" s="273" t="n"/>
      <c r="GTS61" s="273" t="n"/>
      <c r="GTT61" s="273" t="n"/>
      <c r="GTU61" s="273" t="n"/>
      <c r="GTV61" s="273" t="n"/>
      <c r="GTW61" s="273" t="n"/>
      <c r="GTX61" s="273" t="n"/>
      <c r="GTY61" s="273" t="n"/>
      <c r="GTZ61" s="273" t="n"/>
      <c r="GUA61" s="273" t="n"/>
      <c r="GUB61" s="273" t="n"/>
      <c r="GUC61" s="273" t="n"/>
      <c r="GUD61" s="273" t="n"/>
      <c r="GUE61" s="273" t="n"/>
      <c r="GUF61" s="273" t="n"/>
      <c r="GUG61" s="273" t="n"/>
      <c r="GUH61" s="273" t="n"/>
      <c r="GUI61" s="273" t="n"/>
      <c r="GUJ61" s="273" t="n"/>
      <c r="GUK61" s="273" t="n"/>
      <c r="GUL61" s="273" t="n"/>
      <c r="GUM61" s="273" t="n"/>
      <c r="GUN61" s="273" t="n"/>
      <c r="GUO61" s="273" t="n"/>
      <c r="GUP61" s="273" t="n"/>
      <c r="GUQ61" s="273" t="n"/>
      <c r="GUR61" s="273" t="n"/>
      <c r="GUS61" s="273" t="n"/>
      <c r="GUT61" s="273" t="n"/>
      <c r="GUU61" s="273" t="n"/>
      <c r="GUV61" s="273" t="n"/>
      <c r="GUW61" s="273" t="n"/>
      <c r="GUX61" s="273" t="n"/>
      <c r="GUY61" s="273" t="n"/>
      <c r="GUZ61" s="273" t="n"/>
      <c r="GVA61" s="273" t="n"/>
      <c r="GVB61" s="273" t="n"/>
      <c r="GVC61" s="273" t="n"/>
      <c r="GVD61" s="273" t="n"/>
      <c r="GVE61" s="273" t="n"/>
      <c r="GVF61" s="273" t="n"/>
      <c r="GVG61" s="273" t="n"/>
      <c r="GVH61" s="273" t="n"/>
      <c r="GVI61" s="273" t="n"/>
      <c r="GVJ61" s="273" t="n"/>
      <c r="GVK61" s="273" t="n"/>
      <c r="GVL61" s="273" t="n"/>
      <c r="GVM61" s="273" t="n"/>
      <c r="GVN61" s="273" t="n"/>
      <c r="GVO61" s="273" t="n"/>
      <c r="GVP61" s="273" t="n"/>
      <c r="GVQ61" s="273" t="n"/>
      <c r="GVR61" s="273" t="n"/>
      <c r="GVS61" s="273" t="n"/>
      <c r="GVT61" s="273" t="n"/>
      <c r="GVU61" s="273" t="n"/>
      <c r="GVV61" s="273" t="n"/>
      <c r="GVW61" s="273" t="n"/>
      <c r="GVX61" s="273" t="n"/>
      <c r="GVY61" s="273" t="n"/>
      <c r="GVZ61" s="273" t="n"/>
      <c r="GWA61" s="273" t="n"/>
      <c r="GWB61" s="273" t="n"/>
      <c r="GWC61" s="273" t="n"/>
      <c r="GWD61" s="273" t="n"/>
      <c r="GWE61" s="273" t="n"/>
      <c r="GWF61" s="273" t="n"/>
      <c r="GWG61" s="273" t="n"/>
      <c r="GWH61" s="273" t="n"/>
      <c r="GWI61" s="273" t="n"/>
      <c r="GWJ61" s="273" t="n"/>
      <c r="GWK61" s="273" t="n"/>
      <c r="GWL61" s="273" t="n"/>
      <c r="GWM61" s="273" t="n"/>
      <c r="GWN61" s="273" t="n"/>
      <c r="GWO61" s="273" t="n"/>
      <c r="GWP61" s="273" t="n"/>
      <c r="GWQ61" s="273" t="n"/>
      <c r="GWR61" s="273" t="n"/>
      <c r="GWS61" s="273" t="n"/>
      <c r="GWT61" s="273" t="n"/>
      <c r="GWU61" s="273" t="n"/>
      <c r="GWV61" s="273" t="n"/>
      <c r="GWW61" s="273" t="n"/>
      <c r="GWX61" s="273" t="n"/>
      <c r="GWY61" s="273" t="n"/>
      <c r="GWZ61" s="273" t="n"/>
      <c r="GXA61" s="273" t="n"/>
      <c r="GXB61" s="273" t="n"/>
      <c r="GXC61" s="273" t="n"/>
      <c r="GXD61" s="273" t="n"/>
      <c r="GXE61" s="273" t="n"/>
      <c r="GXF61" s="273" t="n"/>
      <c r="GXG61" s="273" t="n"/>
      <c r="GXH61" s="273" t="n"/>
      <c r="GXI61" s="273" t="n"/>
      <c r="GXJ61" s="273" t="n"/>
      <c r="GXK61" s="273" t="n"/>
      <c r="GXL61" s="273" t="n"/>
      <c r="GXM61" s="273" t="n"/>
      <c r="GXN61" s="273" t="n"/>
      <c r="GXO61" s="273" t="n"/>
      <c r="GXP61" s="273" t="n"/>
      <c r="GXQ61" s="273" t="n"/>
      <c r="GXR61" s="273" t="n"/>
      <c r="GXS61" s="273" t="n"/>
      <c r="GXT61" s="273" t="n"/>
      <c r="GXU61" s="273" t="n"/>
      <c r="GXV61" s="273" t="n"/>
      <c r="GXW61" s="273" t="n"/>
      <c r="GXX61" s="273" t="n"/>
      <c r="GXY61" s="273" t="n"/>
      <c r="GXZ61" s="273" t="n"/>
      <c r="GYA61" s="273" t="n"/>
      <c r="GYB61" s="273" t="n"/>
      <c r="GYC61" s="273" t="n"/>
      <c r="GYD61" s="273" t="n"/>
      <c r="GYE61" s="273" t="n"/>
      <c r="GYF61" s="273" t="n"/>
      <c r="GYG61" s="273" t="n"/>
      <c r="GYH61" s="273" t="n"/>
      <c r="GYI61" s="273" t="n"/>
      <c r="GYJ61" s="273" t="n"/>
      <c r="GYK61" s="273" t="n"/>
      <c r="GYL61" s="273" t="n"/>
      <c r="GYM61" s="273" t="n"/>
      <c r="GYN61" s="273" t="n"/>
      <c r="GYO61" s="273" t="n"/>
      <c r="GYP61" s="273" t="n"/>
      <c r="GYQ61" s="273" t="n"/>
      <c r="GYR61" s="273" t="n"/>
      <c r="GYS61" s="273" t="n"/>
      <c r="GYT61" s="273" t="n"/>
      <c r="GYU61" s="273" t="n"/>
      <c r="GYV61" s="273" t="n"/>
      <c r="GYW61" s="273" t="n"/>
      <c r="GYX61" s="273" t="n"/>
      <c r="GYY61" s="273" t="n"/>
      <c r="GYZ61" s="273" t="n"/>
      <c r="GZA61" s="273" t="n"/>
      <c r="GZB61" s="273" t="n"/>
      <c r="GZC61" s="273" t="n"/>
      <c r="GZD61" s="273" t="n"/>
      <c r="GZE61" s="273" t="n"/>
      <c r="GZF61" s="273" t="n"/>
      <c r="GZG61" s="273" t="n"/>
      <c r="GZH61" s="273" t="n"/>
      <c r="GZI61" s="273" t="n"/>
      <c r="GZJ61" s="273" t="n"/>
      <c r="GZK61" s="273" t="n"/>
      <c r="GZL61" s="273" t="n"/>
      <c r="GZM61" s="273" t="n"/>
      <c r="GZN61" s="273" t="n"/>
      <c r="GZO61" s="273" t="n"/>
      <c r="GZP61" s="273" t="n"/>
      <c r="GZQ61" s="273" t="n"/>
      <c r="GZR61" s="273" t="n"/>
      <c r="GZS61" s="273" t="n"/>
      <c r="GZT61" s="273" t="n"/>
      <c r="GZU61" s="273" t="n"/>
      <c r="GZV61" s="273" t="n"/>
      <c r="GZW61" s="273" t="n"/>
      <c r="GZX61" s="273" t="n"/>
      <c r="GZY61" s="273" t="n"/>
      <c r="GZZ61" s="273" t="n"/>
      <c r="HAA61" s="273" t="n"/>
      <c r="HAB61" s="273" t="n"/>
      <c r="HAC61" s="273" t="n"/>
      <c r="HAD61" s="273" t="n"/>
      <c r="HAE61" s="273" t="n"/>
      <c r="HAF61" s="273" t="n"/>
      <c r="HAG61" s="273" t="n"/>
      <c r="HAH61" s="273" t="n"/>
      <c r="HAI61" s="273" t="n"/>
      <c r="HAJ61" s="273" t="n"/>
      <c r="HAK61" s="273" t="n"/>
      <c r="HAL61" s="273" t="n"/>
      <c r="HAM61" s="273" t="n"/>
      <c r="HAN61" s="273" t="n"/>
      <c r="HAO61" s="273" t="n"/>
      <c r="HAP61" s="273" t="n"/>
      <c r="HAQ61" s="273" t="n"/>
      <c r="HAR61" s="273" t="n"/>
      <c r="HAS61" s="273" t="n"/>
      <c r="HAT61" s="273" t="n"/>
      <c r="HAU61" s="273" t="n"/>
      <c r="HAV61" s="273" t="n"/>
      <c r="HAW61" s="273" t="n"/>
      <c r="HAX61" s="273" t="n"/>
      <c r="HAY61" s="273" t="n"/>
      <c r="HAZ61" s="273" t="n"/>
      <c r="HBA61" s="273" t="n"/>
      <c r="HBB61" s="273" t="n"/>
      <c r="HBC61" s="273" t="n"/>
      <c r="HBD61" s="273" t="n"/>
      <c r="HBE61" s="273" t="n"/>
      <c r="HBF61" s="273" t="n"/>
      <c r="HBG61" s="273" t="n"/>
      <c r="HBH61" s="273" t="n"/>
      <c r="HBI61" s="273" t="n"/>
      <c r="HBJ61" s="273" t="n"/>
      <c r="HBK61" s="273" t="n"/>
      <c r="HBL61" s="273" t="n"/>
      <c r="HBM61" s="273" t="n"/>
      <c r="HBN61" s="273" t="n"/>
      <c r="HBO61" s="273" t="n"/>
      <c r="HBP61" s="273" t="n"/>
      <c r="HBQ61" s="273" t="n"/>
      <c r="HBR61" s="273" t="n"/>
      <c r="HBS61" s="273" t="n"/>
      <c r="HBT61" s="273" t="n"/>
      <c r="HBU61" s="273" t="n"/>
      <c r="HBV61" s="273" t="n"/>
      <c r="HBW61" s="273" t="n"/>
      <c r="HBX61" s="273" t="n"/>
      <c r="HBY61" s="273" t="n"/>
      <c r="HBZ61" s="273" t="n"/>
      <c r="HCA61" s="273" t="n"/>
      <c r="HCB61" s="273" t="n"/>
      <c r="HCC61" s="273" t="n"/>
      <c r="HCD61" s="273" t="n"/>
      <c r="HCE61" s="273" t="n"/>
      <c r="HCF61" s="273" t="n"/>
      <c r="HCG61" s="273" t="n"/>
      <c r="HCH61" s="273" t="n"/>
      <c r="HCI61" s="273" t="n"/>
      <c r="HCJ61" s="273" t="n"/>
      <c r="HCK61" s="273" t="n"/>
      <c r="HCL61" s="273" t="n"/>
      <c r="HCM61" s="273" t="n"/>
      <c r="HCN61" s="273" t="n"/>
      <c r="HCO61" s="273" t="n"/>
      <c r="HCP61" s="273" t="n"/>
      <c r="HCQ61" s="273" t="n"/>
      <c r="HCR61" s="273" t="n"/>
      <c r="HCS61" s="273" t="n"/>
      <c r="HCT61" s="273" t="n"/>
      <c r="HCU61" s="273" t="n"/>
      <c r="HCV61" s="273" t="n"/>
      <c r="HCW61" s="273" t="n"/>
      <c r="HCX61" s="273" t="n"/>
      <c r="HCY61" s="273" t="n"/>
      <c r="HCZ61" s="273" t="n"/>
      <c r="HDA61" s="273" t="n"/>
      <c r="HDB61" s="273" t="n"/>
      <c r="HDC61" s="273" t="n"/>
      <c r="HDD61" s="273" t="n"/>
      <c r="HDE61" s="273" t="n"/>
      <c r="HDF61" s="273" t="n"/>
      <c r="HDG61" s="273" t="n"/>
      <c r="HDH61" s="273" t="n"/>
      <c r="HDI61" s="273" t="n"/>
      <c r="HDJ61" s="273" t="n"/>
      <c r="HDK61" s="273" t="n"/>
      <c r="HDL61" s="273" t="n"/>
      <c r="HDM61" s="273" t="n"/>
      <c r="HDN61" s="273" t="n"/>
      <c r="HDO61" s="273" t="n"/>
      <c r="HDP61" s="273" t="n"/>
      <c r="HDQ61" s="273" t="n"/>
      <c r="HDR61" s="273" t="n"/>
      <c r="HDS61" s="273" t="n"/>
      <c r="HDT61" s="273" t="n"/>
      <c r="HDU61" s="273" t="n"/>
      <c r="HDV61" s="273" t="n"/>
      <c r="HDW61" s="273" t="n"/>
      <c r="HDX61" s="273" t="n"/>
      <c r="HDY61" s="273" t="n"/>
      <c r="HDZ61" s="273" t="n"/>
      <c r="HEA61" s="273" t="n"/>
      <c r="HEB61" s="273" t="n"/>
      <c r="HEC61" s="273" t="n"/>
      <c r="HED61" s="273" t="n"/>
      <c r="HEE61" s="273" t="n"/>
      <c r="HEF61" s="273" t="n"/>
      <c r="HEG61" s="273" t="n"/>
      <c r="HEH61" s="273" t="n"/>
      <c r="HEI61" s="273" t="n"/>
      <c r="HEJ61" s="273" t="n"/>
      <c r="HEK61" s="273" t="n"/>
      <c r="HEL61" s="273" t="n"/>
      <c r="HEM61" s="273" t="n"/>
      <c r="HEN61" s="273" t="n"/>
      <c r="HEO61" s="273" t="n"/>
      <c r="HEP61" s="273" t="n"/>
      <c r="HEQ61" s="273" t="n"/>
      <c r="HER61" s="273" t="n"/>
      <c r="HES61" s="273" t="n"/>
      <c r="HET61" s="273" t="n"/>
      <c r="HEU61" s="273" t="n"/>
      <c r="HEV61" s="273" t="n"/>
      <c r="HEW61" s="273" t="n"/>
      <c r="HEX61" s="273" t="n"/>
      <c r="HEY61" s="273" t="n"/>
      <c r="HEZ61" s="273" t="n"/>
      <c r="HFA61" s="273" t="n"/>
      <c r="HFB61" s="273" t="n"/>
      <c r="HFC61" s="273" t="n"/>
      <c r="HFD61" s="273" t="n"/>
      <c r="HFE61" s="273" t="n"/>
      <c r="HFF61" s="273" t="n"/>
      <c r="HFG61" s="273" t="n"/>
      <c r="HFH61" s="273" t="n"/>
      <c r="HFI61" s="273" t="n"/>
      <c r="HFJ61" s="273" t="n"/>
      <c r="HFK61" s="273" t="n"/>
      <c r="HFL61" s="273" t="n"/>
      <c r="HFM61" s="273" t="n"/>
      <c r="HFN61" s="273" t="n"/>
      <c r="HFO61" s="273" t="n"/>
      <c r="HFP61" s="273" t="n"/>
      <c r="HFQ61" s="273" t="n"/>
      <c r="HFR61" s="273" t="n"/>
      <c r="HFS61" s="273" t="n"/>
      <c r="HFT61" s="273" t="n"/>
      <c r="HFU61" s="273" t="n"/>
      <c r="HFV61" s="273" t="n"/>
      <c r="HFW61" s="273" t="n"/>
      <c r="HFX61" s="273" t="n"/>
      <c r="HFY61" s="273" t="n"/>
      <c r="HFZ61" s="273" t="n"/>
      <c r="HGA61" s="273" t="n"/>
      <c r="HGB61" s="273" t="n"/>
      <c r="HGC61" s="273" t="n"/>
      <c r="HGD61" s="273" t="n"/>
      <c r="HGE61" s="273" t="n"/>
      <c r="HGF61" s="273" t="n"/>
      <c r="HGG61" s="273" t="n"/>
      <c r="HGH61" s="273" t="n"/>
      <c r="HGI61" s="273" t="n"/>
      <c r="HGJ61" s="273" t="n"/>
      <c r="HGK61" s="273" t="n"/>
      <c r="HGL61" s="273" t="n"/>
      <c r="HGM61" s="273" t="n"/>
      <c r="HGN61" s="273" t="n"/>
      <c r="HGO61" s="273" t="n"/>
      <c r="HGP61" s="273" t="n"/>
      <c r="HGQ61" s="273" t="n"/>
      <c r="HGR61" s="273" t="n"/>
      <c r="HGS61" s="273" t="n"/>
      <c r="HGT61" s="273" t="n"/>
      <c r="HGU61" s="273" t="n"/>
      <c r="HGV61" s="273" t="n"/>
      <c r="HGW61" s="273" t="n"/>
      <c r="HGX61" s="273" t="n"/>
      <c r="HGY61" s="273" t="n"/>
      <c r="HGZ61" s="273" t="n"/>
      <c r="HHA61" s="273" t="n"/>
      <c r="HHB61" s="273" t="n"/>
      <c r="HHC61" s="273" t="n"/>
      <c r="HHD61" s="273" t="n"/>
      <c r="HHE61" s="273" t="n"/>
      <c r="HHF61" s="273" t="n"/>
      <c r="HHG61" s="273" t="n"/>
      <c r="HHH61" s="273" t="n"/>
      <c r="HHI61" s="273" t="n"/>
      <c r="HHJ61" s="273" t="n"/>
      <c r="HHK61" s="273" t="n"/>
      <c r="HHL61" s="273" t="n"/>
      <c r="HHM61" s="273" t="n"/>
      <c r="HHN61" s="273" t="n"/>
      <c r="HHO61" s="273" t="n"/>
      <c r="HHP61" s="273" t="n"/>
      <c r="HHQ61" s="273" t="n"/>
      <c r="HHR61" s="273" t="n"/>
      <c r="HHS61" s="273" t="n"/>
      <c r="HHT61" s="273" t="n"/>
      <c r="HHU61" s="273" t="n"/>
      <c r="HHV61" s="273" t="n"/>
      <c r="HHW61" s="273" t="n"/>
      <c r="HHX61" s="273" t="n"/>
      <c r="HHY61" s="273" t="n"/>
      <c r="HHZ61" s="273" t="n"/>
      <c r="HIA61" s="273" t="n"/>
      <c r="HIB61" s="273" t="n"/>
      <c r="HIC61" s="273" t="n"/>
      <c r="HID61" s="273" t="n"/>
      <c r="HIE61" s="273" t="n"/>
      <c r="HIF61" s="273" t="n"/>
      <c r="HIG61" s="273" t="n"/>
      <c r="HIH61" s="273" t="n"/>
      <c r="HII61" s="273" t="n"/>
      <c r="HIJ61" s="273" t="n"/>
      <c r="HIK61" s="273" t="n"/>
      <c r="HIL61" s="273" t="n"/>
      <c r="HIM61" s="273" t="n"/>
      <c r="HIN61" s="273" t="n"/>
      <c r="HIO61" s="273" t="n"/>
      <c r="HIP61" s="273" t="n"/>
      <c r="HIQ61" s="273" t="n"/>
      <c r="HIR61" s="273" t="n"/>
      <c r="HIS61" s="273" t="n"/>
      <c r="HIT61" s="273" t="n"/>
      <c r="HIU61" s="273" t="n"/>
      <c r="HIV61" s="273" t="n"/>
      <c r="HIW61" s="273" t="n"/>
      <c r="HIX61" s="273" t="n"/>
      <c r="HIY61" s="273" t="n"/>
      <c r="HIZ61" s="273" t="n"/>
      <c r="HJA61" s="273" t="n"/>
      <c r="HJB61" s="273" t="n"/>
      <c r="HJC61" s="273" t="n"/>
      <c r="HJD61" s="273" t="n"/>
      <c r="HJE61" s="273" t="n"/>
      <c r="HJF61" s="273" t="n"/>
      <c r="HJG61" s="273" t="n"/>
      <c r="HJH61" s="273" t="n"/>
      <c r="HJI61" s="273" t="n"/>
      <c r="HJJ61" s="273" t="n"/>
      <c r="HJK61" s="273" t="n"/>
      <c r="HJL61" s="273" t="n"/>
      <c r="HJM61" s="273" t="n"/>
      <c r="HJN61" s="273" t="n"/>
      <c r="HJO61" s="273" t="n"/>
      <c r="HJP61" s="273" t="n"/>
      <c r="HJQ61" s="273" t="n"/>
      <c r="HJR61" s="273" t="n"/>
      <c r="HJS61" s="273" t="n"/>
      <c r="HJT61" s="273" t="n"/>
      <c r="HJU61" s="273" t="n"/>
      <c r="HJV61" s="273" t="n"/>
      <c r="HJW61" s="273" t="n"/>
      <c r="HJX61" s="273" t="n"/>
      <c r="HJY61" s="273" t="n"/>
      <c r="HJZ61" s="273" t="n"/>
      <c r="HKA61" s="273" t="n"/>
      <c r="HKB61" s="273" t="n"/>
      <c r="HKC61" s="273" t="n"/>
      <c r="HKD61" s="273" t="n"/>
      <c r="HKE61" s="273" t="n"/>
      <c r="HKF61" s="273" t="n"/>
      <c r="HKG61" s="273" t="n"/>
      <c r="HKH61" s="273" t="n"/>
      <c r="HKI61" s="273" t="n"/>
      <c r="HKJ61" s="273" t="n"/>
      <c r="HKK61" s="273" t="n"/>
      <c r="HKL61" s="273" t="n"/>
      <c r="HKM61" s="273" t="n"/>
      <c r="HKN61" s="273" t="n"/>
      <c r="HKO61" s="273" t="n"/>
      <c r="HKP61" s="273" t="n"/>
      <c r="HKQ61" s="273" t="n"/>
      <c r="HKR61" s="273" t="n"/>
      <c r="HKS61" s="273" t="n"/>
      <c r="HKT61" s="273" t="n"/>
      <c r="HKU61" s="273" t="n"/>
      <c r="HKV61" s="273" t="n"/>
      <c r="HKW61" s="273" t="n"/>
      <c r="HKX61" s="273" t="n"/>
      <c r="HKY61" s="273" t="n"/>
      <c r="HKZ61" s="273" t="n"/>
      <c r="HLA61" s="273" t="n"/>
      <c r="HLB61" s="273" t="n"/>
      <c r="HLC61" s="273" t="n"/>
      <c r="HLD61" s="273" t="n"/>
      <c r="HLE61" s="273" t="n"/>
      <c r="HLF61" s="273" t="n"/>
      <c r="HLG61" s="273" t="n"/>
      <c r="HLH61" s="273" t="n"/>
      <c r="HLI61" s="273" t="n"/>
      <c r="HLJ61" s="273" t="n"/>
      <c r="HLK61" s="273" t="n"/>
      <c r="HLL61" s="273" t="n"/>
      <c r="HLM61" s="273" t="n"/>
      <c r="HLN61" s="273" t="n"/>
      <c r="HLO61" s="273" t="n"/>
      <c r="HLP61" s="273" t="n"/>
      <c r="HLQ61" s="273" t="n"/>
      <c r="HLR61" s="273" t="n"/>
      <c r="HLS61" s="273" t="n"/>
      <c r="HLT61" s="273" t="n"/>
      <c r="HLU61" s="273" t="n"/>
      <c r="HLV61" s="273" t="n"/>
      <c r="HLW61" s="273" t="n"/>
      <c r="HLX61" s="273" t="n"/>
      <c r="HLY61" s="273" t="n"/>
      <c r="HLZ61" s="273" t="n"/>
      <c r="HMA61" s="273" t="n"/>
      <c r="HMB61" s="273" t="n"/>
      <c r="HMC61" s="273" t="n"/>
      <c r="HMD61" s="273" t="n"/>
      <c r="HME61" s="273" t="n"/>
      <c r="HMF61" s="273" t="n"/>
      <c r="HMG61" s="273" t="n"/>
      <c r="HMH61" s="273" t="n"/>
      <c r="HMI61" s="273" t="n"/>
      <c r="HMJ61" s="273" t="n"/>
      <c r="HMK61" s="273" t="n"/>
      <c r="HML61" s="273" t="n"/>
      <c r="HMM61" s="273" t="n"/>
      <c r="HMN61" s="273" t="n"/>
      <c r="HMO61" s="273" t="n"/>
      <c r="HMP61" s="273" t="n"/>
      <c r="HMQ61" s="273" t="n"/>
      <c r="HMR61" s="273" t="n"/>
      <c r="HMS61" s="273" t="n"/>
      <c r="HMT61" s="273" t="n"/>
      <c r="HMU61" s="273" t="n"/>
      <c r="HMV61" s="273" t="n"/>
      <c r="HMW61" s="273" t="n"/>
      <c r="HMX61" s="273" t="n"/>
      <c r="HMY61" s="273" t="n"/>
      <c r="HMZ61" s="273" t="n"/>
      <c r="HNA61" s="273" t="n"/>
      <c r="HNB61" s="273" t="n"/>
      <c r="HNC61" s="273" t="n"/>
      <c r="HND61" s="273" t="n"/>
      <c r="HNE61" s="273" t="n"/>
      <c r="HNF61" s="273" t="n"/>
      <c r="HNG61" s="273" t="n"/>
      <c r="HNH61" s="273" t="n"/>
      <c r="HNI61" s="273" t="n"/>
      <c r="HNJ61" s="273" t="n"/>
      <c r="HNK61" s="273" t="n"/>
      <c r="HNL61" s="273" t="n"/>
      <c r="HNM61" s="273" t="n"/>
      <c r="HNN61" s="273" t="n"/>
      <c r="HNO61" s="273" t="n"/>
      <c r="HNP61" s="273" t="n"/>
      <c r="HNQ61" s="273" t="n"/>
      <c r="HNR61" s="273" t="n"/>
      <c r="HNS61" s="273" t="n"/>
      <c r="HNT61" s="273" t="n"/>
      <c r="HNU61" s="273" t="n"/>
      <c r="HNV61" s="273" t="n"/>
      <c r="HNW61" s="273" t="n"/>
      <c r="HNX61" s="273" t="n"/>
      <c r="HNY61" s="273" t="n"/>
      <c r="HNZ61" s="273" t="n"/>
      <c r="HOA61" s="273" t="n"/>
      <c r="HOB61" s="273" t="n"/>
      <c r="HOC61" s="273" t="n"/>
      <c r="HOD61" s="273" t="n"/>
      <c r="HOE61" s="273" t="n"/>
      <c r="HOF61" s="273" t="n"/>
      <c r="HOG61" s="273" t="n"/>
      <c r="HOH61" s="273" t="n"/>
      <c r="HOI61" s="273" t="n"/>
      <c r="HOJ61" s="273" t="n"/>
      <c r="HOK61" s="273" t="n"/>
      <c r="HOL61" s="273" t="n"/>
      <c r="HOM61" s="273" t="n"/>
      <c r="HON61" s="273" t="n"/>
      <c r="HOO61" s="273" t="n"/>
      <c r="HOP61" s="273" t="n"/>
      <c r="HOQ61" s="273" t="n"/>
      <c r="HOR61" s="273" t="n"/>
      <c r="HOS61" s="273" t="n"/>
      <c r="HOT61" s="273" t="n"/>
      <c r="HOU61" s="273" t="n"/>
      <c r="HOV61" s="273" t="n"/>
      <c r="HOW61" s="273" t="n"/>
      <c r="HOX61" s="273" t="n"/>
      <c r="HOY61" s="273" t="n"/>
      <c r="HOZ61" s="273" t="n"/>
      <c r="HPA61" s="273" t="n"/>
      <c r="HPB61" s="273" t="n"/>
      <c r="HPC61" s="273" t="n"/>
      <c r="HPD61" s="273" t="n"/>
      <c r="HPE61" s="273" t="n"/>
      <c r="HPF61" s="273" t="n"/>
      <c r="HPG61" s="273" t="n"/>
      <c r="HPH61" s="273" t="n"/>
      <c r="HPI61" s="273" t="n"/>
      <c r="HPJ61" s="273" t="n"/>
      <c r="HPK61" s="273" t="n"/>
      <c r="HPL61" s="273" t="n"/>
      <c r="HPM61" s="273" t="n"/>
      <c r="HPN61" s="273" t="n"/>
      <c r="HPO61" s="273" t="n"/>
      <c r="HPP61" s="273" t="n"/>
      <c r="HPQ61" s="273" t="n"/>
      <c r="HPR61" s="273" t="n"/>
      <c r="HPS61" s="273" t="n"/>
      <c r="HPT61" s="273" t="n"/>
      <c r="HPU61" s="273" t="n"/>
      <c r="HPV61" s="273" t="n"/>
      <c r="HPW61" s="273" t="n"/>
      <c r="HPX61" s="273" t="n"/>
      <c r="HPY61" s="273" t="n"/>
      <c r="HPZ61" s="273" t="n"/>
      <c r="HQA61" s="273" t="n"/>
      <c r="HQB61" s="273" t="n"/>
      <c r="HQC61" s="273" t="n"/>
      <c r="HQD61" s="273" t="n"/>
      <c r="HQE61" s="273" t="n"/>
      <c r="HQF61" s="273" t="n"/>
      <c r="HQG61" s="273" t="n"/>
      <c r="HQH61" s="273" t="n"/>
      <c r="HQI61" s="273" t="n"/>
      <c r="HQJ61" s="273" t="n"/>
      <c r="HQK61" s="273" t="n"/>
      <c r="HQL61" s="273" t="n"/>
      <c r="HQM61" s="273" t="n"/>
      <c r="HQN61" s="273" t="n"/>
      <c r="HQO61" s="273" t="n"/>
      <c r="HQP61" s="273" t="n"/>
      <c r="HQQ61" s="273" t="n"/>
      <c r="HQR61" s="273" t="n"/>
      <c r="HQS61" s="273" t="n"/>
      <c r="HQT61" s="273" t="n"/>
      <c r="HQU61" s="273" t="n"/>
      <c r="HQV61" s="273" t="n"/>
      <c r="HQW61" s="273" t="n"/>
      <c r="HQX61" s="273" t="n"/>
      <c r="HQY61" s="273" t="n"/>
      <c r="HQZ61" s="273" t="n"/>
      <c r="HRA61" s="273" t="n"/>
      <c r="HRB61" s="273" t="n"/>
      <c r="HRC61" s="273" t="n"/>
      <c r="HRD61" s="273" t="n"/>
      <c r="HRE61" s="273" t="n"/>
      <c r="HRF61" s="273" t="n"/>
      <c r="HRG61" s="273" t="n"/>
      <c r="HRH61" s="273" t="n"/>
      <c r="HRI61" s="273" t="n"/>
      <c r="HRJ61" s="273" t="n"/>
      <c r="HRK61" s="273" t="n"/>
      <c r="HRL61" s="273" t="n"/>
      <c r="HRM61" s="273" t="n"/>
      <c r="HRN61" s="273" t="n"/>
      <c r="HRO61" s="273" t="n"/>
      <c r="HRP61" s="273" t="n"/>
      <c r="HRQ61" s="273" t="n"/>
      <c r="HRR61" s="273" t="n"/>
      <c r="HRS61" s="273" t="n"/>
      <c r="HRT61" s="273" t="n"/>
      <c r="HRU61" s="273" t="n"/>
      <c r="HRV61" s="273" t="n"/>
      <c r="HRW61" s="273" t="n"/>
      <c r="HRX61" s="273" t="n"/>
      <c r="HRY61" s="273" t="n"/>
      <c r="HRZ61" s="273" t="n"/>
      <c r="HSA61" s="273" t="n"/>
      <c r="HSB61" s="273" t="n"/>
      <c r="HSC61" s="273" t="n"/>
      <c r="HSD61" s="273" t="n"/>
      <c r="HSE61" s="273" t="n"/>
      <c r="HSF61" s="273" t="n"/>
      <c r="HSG61" s="273" t="n"/>
      <c r="HSH61" s="273" t="n"/>
      <c r="HSI61" s="273" t="n"/>
      <c r="HSJ61" s="273" t="n"/>
      <c r="HSK61" s="273" t="n"/>
      <c r="HSL61" s="273" t="n"/>
      <c r="HSM61" s="273" t="n"/>
      <c r="HSN61" s="273" t="n"/>
      <c r="HSO61" s="273" t="n"/>
      <c r="HSP61" s="273" t="n"/>
      <c r="HSQ61" s="273" t="n"/>
      <c r="HSR61" s="273" t="n"/>
      <c r="HSS61" s="273" t="n"/>
      <c r="HST61" s="273" t="n"/>
      <c r="HSU61" s="273" t="n"/>
      <c r="HSV61" s="273" t="n"/>
      <c r="HSW61" s="273" t="n"/>
      <c r="HSX61" s="273" t="n"/>
      <c r="HSY61" s="273" t="n"/>
      <c r="HSZ61" s="273" t="n"/>
      <c r="HTA61" s="273" t="n"/>
      <c r="HTB61" s="273" t="n"/>
      <c r="HTC61" s="273" t="n"/>
      <c r="HTD61" s="273" t="n"/>
      <c r="HTE61" s="273" t="n"/>
      <c r="HTF61" s="273" t="n"/>
      <c r="HTG61" s="273" t="n"/>
      <c r="HTH61" s="273" t="n"/>
      <c r="HTI61" s="273" t="n"/>
      <c r="HTJ61" s="273" t="n"/>
      <c r="HTK61" s="273" t="n"/>
      <c r="HTL61" s="273" t="n"/>
      <c r="HTM61" s="273" t="n"/>
      <c r="HTN61" s="273" t="n"/>
      <c r="HTO61" s="273" t="n"/>
      <c r="HTP61" s="273" t="n"/>
      <c r="HTQ61" s="273" t="n"/>
      <c r="HTR61" s="273" t="n"/>
      <c r="HTS61" s="273" t="n"/>
      <c r="HTT61" s="273" t="n"/>
      <c r="HTU61" s="273" t="n"/>
      <c r="HTV61" s="273" t="n"/>
      <c r="HTW61" s="273" t="n"/>
      <c r="HTX61" s="273" t="n"/>
      <c r="HTY61" s="273" t="n"/>
      <c r="HTZ61" s="273" t="n"/>
      <c r="HUA61" s="273" t="n"/>
      <c r="HUB61" s="273" t="n"/>
      <c r="HUC61" s="273" t="n"/>
      <c r="HUD61" s="273" t="n"/>
      <c r="HUE61" s="273" t="n"/>
      <c r="HUF61" s="273" t="n"/>
      <c r="HUG61" s="273" t="n"/>
      <c r="HUH61" s="273" t="n"/>
      <c r="HUI61" s="273" t="n"/>
      <c r="HUJ61" s="273" t="n"/>
      <c r="HUK61" s="273" t="n"/>
      <c r="HUL61" s="273" t="n"/>
      <c r="HUM61" s="273" t="n"/>
      <c r="HUN61" s="273" t="n"/>
      <c r="HUO61" s="273" t="n"/>
      <c r="HUP61" s="273" t="n"/>
      <c r="HUQ61" s="273" t="n"/>
      <c r="HUR61" s="273" t="n"/>
      <c r="HUS61" s="273" t="n"/>
      <c r="HUT61" s="273" t="n"/>
      <c r="HUU61" s="273" t="n"/>
      <c r="HUV61" s="273" t="n"/>
      <c r="HUW61" s="273" t="n"/>
      <c r="HUX61" s="273" t="n"/>
      <c r="HUY61" s="273" t="n"/>
      <c r="HUZ61" s="273" t="n"/>
      <c r="HVA61" s="273" t="n"/>
      <c r="HVB61" s="273" t="n"/>
      <c r="HVC61" s="273" t="n"/>
      <c r="HVD61" s="273" t="n"/>
      <c r="HVE61" s="273" t="n"/>
      <c r="HVF61" s="273" t="n"/>
      <c r="HVG61" s="273" t="n"/>
      <c r="HVH61" s="273" t="n"/>
      <c r="HVI61" s="273" t="n"/>
      <c r="HVJ61" s="273" t="n"/>
      <c r="HVK61" s="273" t="n"/>
      <c r="HVL61" s="273" t="n"/>
      <c r="HVM61" s="273" t="n"/>
      <c r="HVN61" s="273" t="n"/>
      <c r="HVO61" s="273" t="n"/>
      <c r="HVP61" s="273" t="n"/>
      <c r="HVQ61" s="273" t="n"/>
      <c r="HVR61" s="273" t="n"/>
      <c r="HVS61" s="273" t="n"/>
      <c r="HVT61" s="273" t="n"/>
      <c r="HVU61" s="273" t="n"/>
      <c r="HVV61" s="273" t="n"/>
      <c r="HVW61" s="273" t="n"/>
      <c r="HVX61" s="273" t="n"/>
      <c r="HVY61" s="273" t="n"/>
      <c r="HVZ61" s="273" t="n"/>
      <c r="HWA61" s="273" t="n"/>
      <c r="HWB61" s="273" t="n"/>
      <c r="HWC61" s="273" t="n"/>
      <c r="HWD61" s="273" t="n"/>
      <c r="HWE61" s="273" t="n"/>
      <c r="HWF61" s="273" t="n"/>
      <c r="HWG61" s="273" t="n"/>
      <c r="HWH61" s="273" t="n"/>
      <c r="HWI61" s="273" t="n"/>
      <c r="HWJ61" s="273" t="n"/>
      <c r="HWK61" s="273" t="n"/>
      <c r="HWL61" s="273" t="n"/>
      <c r="HWM61" s="273" t="n"/>
      <c r="HWN61" s="273" t="n"/>
      <c r="HWO61" s="273" t="n"/>
      <c r="HWP61" s="273" t="n"/>
      <c r="HWQ61" s="273" t="n"/>
      <c r="HWR61" s="273" t="n"/>
      <c r="HWS61" s="273" t="n"/>
      <c r="HWT61" s="273" t="n"/>
      <c r="HWU61" s="273" t="n"/>
      <c r="HWV61" s="273" t="n"/>
      <c r="HWW61" s="273" t="n"/>
      <c r="HWX61" s="273" t="n"/>
      <c r="HWY61" s="273" t="n"/>
      <c r="HWZ61" s="273" t="n"/>
      <c r="HXA61" s="273" t="n"/>
      <c r="HXB61" s="273" t="n"/>
      <c r="HXC61" s="273" t="n"/>
      <c r="HXD61" s="273" t="n"/>
      <c r="HXE61" s="273" t="n"/>
      <c r="HXF61" s="273" t="n"/>
      <c r="HXG61" s="273" t="n"/>
      <c r="HXH61" s="273" t="n"/>
      <c r="HXI61" s="273" t="n"/>
      <c r="HXJ61" s="273" t="n"/>
      <c r="HXK61" s="273" t="n"/>
      <c r="HXL61" s="273" t="n"/>
      <c r="HXM61" s="273" t="n"/>
      <c r="HXN61" s="273" t="n"/>
      <c r="HXO61" s="273" t="n"/>
      <c r="HXP61" s="273" t="n"/>
      <c r="HXQ61" s="273" t="n"/>
      <c r="HXR61" s="273" t="n"/>
      <c r="HXS61" s="273" t="n"/>
      <c r="HXT61" s="273" t="n"/>
      <c r="HXU61" s="273" t="n"/>
      <c r="HXV61" s="273" t="n"/>
      <c r="HXW61" s="273" t="n"/>
      <c r="HXX61" s="273" t="n"/>
      <c r="HXY61" s="273" t="n"/>
      <c r="HXZ61" s="273" t="n"/>
      <c r="HYA61" s="273" t="n"/>
      <c r="HYB61" s="273" t="n"/>
      <c r="HYC61" s="273" t="n"/>
      <c r="HYD61" s="273" t="n"/>
      <c r="HYE61" s="273" t="n"/>
      <c r="HYF61" s="273" t="n"/>
      <c r="HYG61" s="273" t="n"/>
      <c r="HYH61" s="273" t="n"/>
      <c r="HYI61" s="273" t="n"/>
      <c r="HYJ61" s="273" t="n"/>
      <c r="HYK61" s="273" t="n"/>
      <c r="HYL61" s="273" t="n"/>
      <c r="HYM61" s="273" t="n"/>
      <c r="HYN61" s="273" t="n"/>
      <c r="HYO61" s="273" t="n"/>
      <c r="HYP61" s="273" t="n"/>
      <c r="HYQ61" s="273" t="n"/>
      <c r="HYR61" s="273" t="n"/>
      <c r="HYS61" s="273" t="n"/>
      <c r="HYT61" s="273" t="n"/>
      <c r="HYU61" s="273" t="n"/>
      <c r="HYV61" s="273" t="n"/>
      <c r="HYW61" s="273" t="n"/>
      <c r="HYX61" s="273" t="n"/>
      <c r="HYY61" s="273" t="n"/>
      <c r="HYZ61" s="273" t="n"/>
      <c r="HZA61" s="273" t="n"/>
      <c r="HZB61" s="273" t="n"/>
      <c r="HZC61" s="273" t="n"/>
      <c r="HZD61" s="273" t="n"/>
      <c r="HZE61" s="273" t="n"/>
      <c r="HZF61" s="273" t="n"/>
      <c r="HZG61" s="273" t="n"/>
      <c r="HZH61" s="273" t="n"/>
      <c r="HZI61" s="273" t="n"/>
      <c r="HZJ61" s="273" t="n"/>
      <c r="HZK61" s="273" t="n"/>
      <c r="HZL61" s="273" t="n"/>
      <c r="HZM61" s="273" t="n"/>
      <c r="HZN61" s="273" t="n"/>
      <c r="HZO61" s="273" t="n"/>
      <c r="HZP61" s="273" t="n"/>
      <c r="HZQ61" s="273" t="n"/>
      <c r="HZR61" s="273" t="n"/>
      <c r="HZS61" s="273" t="n"/>
      <c r="HZT61" s="273" t="n"/>
      <c r="HZU61" s="273" t="n"/>
      <c r="HZV61" s="273" t="n"/>
      <c r="HZW61" s="273" t="n"/>
      <c r="HZX61" s="273" t="n"/>
      <c r="HZY61" s="273" t="n"/>
      <c r="HZZ61" s="273" t="n"/>
      <c r="IAA61" s="273" t="n"/>
      <c r="IAB61" s="273" t="n"/>
      <c r="IAC61" s="273" t="n"/>
      <c r="IAD61" s="273" t="n"/>
      <c r="IAE61" s="273" t="n"/>
      <c r="IAF61" s="273" t="n"/>
      <c r="IAG61" s="273" t="n"/>
      <c r="IAH61" s="273" t="n"/>
      <c r="IAI61" s="273" t="n"/>
      <c r="IAJ61" s="273" t="n"/>
      <c r="IAK61" s="273" t="n"/>
      <c r="IAL61" s="273" t="n"/>
      <c r="IAM61" s="273" t="n"/>
      <c r="IAN61" s="273" t="n"/>
      <c r="IAO61" s="273" t="n"/>
      <c r="IAP61" s="273" t="n"/>
      <c r="IAQ61" s="273" t="n"/>
      <c r="IAR61" s="273" t="n"/>
      <c r="IAS61" s="273" t="n"/>
      <c r="IAT61" s="273" t="n"/>
      <c r="IAU61" s="273" t="n"/>
      <c r="IAV61" s="273" t="n"/>
      <c r="IAW61" s="273" t="n"/>
      <c r="IAX61" s="273" t="n"/>
      <c r="IAY61" s="273" t="n"/>
      <c r="IAZ61" s="273" t="n"/>
      <c r="IBA61" s="273" t="n"/>
      <c r="IBB61" s="273" t="n"/>
      <c r="IBC61" s="273" t="n"/>
      <c r="IBD61" s="273" t="n"/>
      <c r="IBE61" s="273" t="n"/>
      <c r="IBF61" s="273" t="n"/>
      <c r="IBG61" s="273" t="n"/>
      <c r="IBH61" s="273" t="n"/>
      <c r="IBI61" s="273" t="n"/>
      <c r="IBJ61" s="273" t="n"/>
      <c r="IBK61" s="273" t="n"/>
      <c r="IBL61" s="273" t="n"/>
      <c r="IBM61" s="273" t="n"/>
      <c r="IBN61" s="273" t="n"/>
      <c r="IBO61" s="273" t="n"/>
      <c r="IBP61" s="273" t="n"/>
      <c r="IBQ61" s="273" t="n"/>
      <c r="IBR61" s="273" t="n"/>
      <c r="IBS61" s="273" t="n"/>
      <c r="IBT61" s="273" t="n"/>
      <c r="IBU61" s="273" t="n"/>
      <c r="IBV61" s="273" t="n"/>
      <c r="IBW61" s="273" t="n"/>
      <c r="IBX61" s="273" t="n"/>
      <c r="IBY61" s="273" t="n"/>
      <c r="IBZ61" s="273" t="n"/>
      <c r="ICA61" s="273" t="n"/>
      <c r="ICB61" s="273" t="n"/>
      <c r="ICC61" s="273" t="n"/>
      <c r="ICD61" s="273" t="n"/>
      <c r="ICE61" s="273" t="n"/>
      <c r="ICF61" s="273" t="n"/>
      <c r="ICG61" s="273" t="n"/>
      <c r="ICH61" s="273" t="n"/>
      <c r="ICI61" s="273" t="n"/>
      <c r="ICJ61" s="273" t="n"/>
      <c r="ICK61" s="273" t="n"/>
      <c r="ICL61" s="273" t="n"/>
      <c r="ICM61" s="273" t="n"/>
      <c r="ICN61" s="273" t="n"/>
      <c r="ICO61" s="273" t="n"/>
      <c r="ICP61" s="273" t="n"/>
      <c r="ICQ61" s="273" t="n"/>
      <c r="ICR61" s="273" t="n"/>
      <c r="ICS61" s="273" t="n"/>
      <c r="ICT61" s="273" t="n"/>
      <c r="ICU61" s="273" t="n"/>
      <c r="ICV61" s="273" t="n"/>
      <c r="ICW61" s="273" t="n"/>
      <c r="ICX61" s="273" t="n"/>
      <c r="ICY61" s="273" t="n"/>
      <c r="ICZ61" s="273" t="n"/>
      <c r="IDA61" s="273" t="n"/>
      <c r="IDB61" s="273" t="n"/>
      <c r="IDC61" s="273" t="n"/>
      <c r="IDD61" s="273" t="n"/>
      <c r="IDE61" s="273" t="n"/>
      <c r="IDF61" s="273" t="n"/>
      <c r="IDG61" s="273" t="n"/>
      <c r="IDH61" s="273" t="n"/>
      <c r="IDI61" s="273" t="n"/>
      <c r="IDJ61" s="273" t="n"/>
      <c r="IDK61" s="273" t="n"/>
      <c r="IDL61" s="273" t="n"/>
      <c r="IDM61" s="273" t="n"/>
      <c r="IDN61" s="273" t="n"/>
      <c r="IDO61" s="273" t="n"/>
      <c r="IDP61" s="273" t="n"/>
      <c r="IDQ61" s="273" t="n"/>
      <c r="IDR61" s="273" t="n"/>
      <c r="IDS61" s="273" t="n"/>
      <c r="IDT61" s="273" t="n"/>
      <c r="IDU61" s="273" t="n"/>
      <c r="IDV61" s="273" t="n"/>
      <c r="IDW61" s="273" t="n"/>
      <c r="IDX61" s="273" t="n"/>
      <c r="IDY61" s="273" t="n"/>
      <c r="IDZ61" s="273" t="n"/>
      <c r="IEA61" s="273" t="n"/>
      <c r="IEB61" s="273" t="n"/>
      <c r="IEC61" s="273" t="n"/>
      <c r="IED61" s="273" t="n"/>
      <c r="IEE61" s="273" t="n"/>
      <c r="IEF61" s="273" t="n"/>
      <c r="IEG61" s="273" t="n"/>
      <c r="IEH61" s="273" t="n"/>
      <c r="IEI61" s="273" t="n"/>
      <c r="IEJ61" s="273" t="n"/>
      <c r="IEK61" s="273" t="n"/>
      <c r="IEL61" s="273" t="n"/>
      <c r="IEM61" s="273" t="n"/>
      <c r="IEN61" s="273" t="n"/>
      <c r="IEO61" s="273" t="n"/>
      <c r="IEP61" s="273" t="n"/>
      <c r="IEQ61" s="273" t="n"/>
      <c r="IER61" s="273" t="n"/>
      <c r="IES61" s="273" t="n"/>
      <c r="IET61" s="273" t="n"/>
      <c r="IEU61" s="273" t="n"/>
      <c r="IEV61" s="273" t="n"/>
      <c r="IEW61" s="273" t="n"/>
      <c r="IEX61" s="273" t="n"/>
      <c r="IEY61" s="273" t="n"/>
      <c r="IEZ61" s="273" t="n"/>
      <c r="IFA61" s="273" t="n"/>
      <c r="IFB61" s="273" t="n"/>
      <c r="IFC61" s="273" t="n"/>
      <c r="IFD61" s="273" t="n"/>
      <c r="IFE61" s="273" t="n"/>
      <c r="IFF61" s="273" t="n"/>
      <c r="IFG61" s="273" t="n"/>
      <c r="IFH61" s="273" t="n"/>
      <c r="IFI61" s="273" t="n"/>
      <c r="IFJ61" s="273" t="n"/>
      <c r="IFK61" s="273" t="n"/>
      <c r="IFL61" s="273" t="n"/>
      <c r="IFM61" s="273" t="n"/>
      <c r="IFN61" s="273" t="n"/>
      <c r="IFO61" s="273" t="n"/>
      <c r="IFP61" s="273" t="n"/>
      <c r="IFQ61" s="273" t="n"/>
      <c r="IFR61" s="273" t="n"/>
      <c r="IFS61" s="273" t="n"/>
      <c r="IFT61" s="273" t="n"/>
      <c r="IFU61" s="273" t="n"/>
      <c r="IFV61" s="273" t="n"/>
      <c r="IFW61" s="273" t="n"/>
      <c r="IFX61" s="273" t="n"/>
      <c r="IFY61" s="273" t="n"/>
      <c r="IFZ61" s="273" t="n"/>
      <c r="IGA61" s="273" t="n"/>
      <c r="IGB61" s="273" t="n"/>
      <c r="IGC61" s="273" t="n"/>
      <c r="IGD61" s="273" t="n"/>
      <c r="IGE61" s="273" t="n"/>
      <c r="IGF61" s="273" t="n"/>
      <c r="IGG61" s="273" t="n"/>
      <c r="IGH61" s="273" t="n"/>
      <c r="IGI61" s="273" t="n"/>
      <c r="IGJ61" s="273" t="n"/>
      <c r="IGK61" s="273" t="n"/>
      <c r="IGL61" s="273" t="n"/>
      <c r="IGM61" s="273" t="n"/>
      <c r="IGN61" s="273" t="n"/>
      <c r="IGO61" s="273" t="n"/>
      <c r="IGP61" s="273" t="n"/>
      <c r="IGQ61" s="273" t="n"/>
      <c r="IGR61" s="273" t="n"/>
      <c r="IGS61" s="273" t="n"/>
      <c r="IGT61" s="273" t="n"/>
      <c r="IGU61" s="273" t="n"/>
      <c r="IGV61" s="273" t="n"/>
      <c r="IGW61" s="273" t="n"/>
      <c r="IGX61" s="273" t="n"/>
      <c r="IGY61" s="273" t="n"/>
      <c r="IGZ61" s="273" t="n"/>
      <c r="IHA61" s="273" t="n"/>
      <c r="IHB61" s="273" t="n"/>
      <c r="IHC61" s="273" t="n"/>
      <c r="IHD61" s="273" t="n"/>
      <c r="IHE61" s="273" t="n"/>
      <c r="IHF61" s="273" t="n"/>
      <c r="IHG61" s="273" t="n"/>
      <c r="IHH61" s="273" t="n"/>
      <c r="IHI61" s="273" t="n"/>
      <c r="IHJ61" s="273" t="n"/>
      <c r="IHK61" s="273" t="n"/>
      <c r="IHL61" s="273" t="n"/>
      <c r="IHM61" s="273" t="n"/>
      <c r="IHN61" s="273" t="n"/>
      <c r="IHO61" s="273" t="n"/>
      <c r="IHP61" s="273" t="n"/>
      <c r="IHQ61" s="273" t="n"/>
      <c r="IHR61" s="273" t="n"/>
      <c r="IHS61" s="273" t="n"/>
      <c r="IHT61" s="273" t="n"/>
      <c r="IHU61" s="273" t="n"/>
      <c r="IHV61" s="273" t="n"/>
      <c r="IHW61" s="273" t="n"/>
      <c r="IHX61" s="273" t="n"/>
      <c r="IHY61" s="273" t="n"/>
      <c r="IHZ61" s="273" t="n"/>
      <c r="IIA61" s="273" t="n"/>
      <c r="IIB61" s="273" t="n"/>
      <c r="IIC61" s="273" t="n"/>
      <c r="IID61" s="273" t="n"/>
      <c r="IIE61" s="273" t="n"/>
      <c r="IIF61" s="273" t="n"/>
      <c r="IIG61" s="273" t="n"/>
      <c r="IIH61" s="273" t="n"/>
      <c r="III61" s="273" t="n"/>
      <c r="IIJ61" s="273" t="n"/>
      <c r="IIK61" s="273" t="n"/>
      <c r="IIL61" s="273" t="n"/>
      <c r="IIM61" s="273" t="n"/>
      <c r="IIN61" s="273" t="n"/>
      <c r="IIO61" s="273" t="n"/>
      <c r="IIP61" s="273" t="n"/>
      <c r="IIQ61" s="273" t="n"/>
      <c r="IIR61" s="273" t="n"/>
      <c r="IIS61" s="273" t="n"/>
      <c r="IIT61" s="273" t="n"/>
      <c r="IIU61" s="273" t="n"/>
      <c r="IIV61" s="273" t="n"/>
      <c r="IIW61" s="273" t="n"/>
      <c r="IIX61" s="273" t="n"/>
      <c r="IIY61" s="273" t="n"/>
      <c r="IIZ61" s="273" t="n"/>
      <c r="IJA61" s="273" t="n"/>
      <c r="IJB61" s="273" t="n"/>
      <c r="IJC61" s="273" t="n"/>
      <c r="IJD61" s="273" t="n"/>
      <c r="IJE61" s="273" t="n"/>
      <c r="IJF61" s="273" t="n"/>
      <c r="IJG61" s="273" t="n"/>
      <c r="IJH61" s="273" t="n"/>
      <c r="IJI61" s="273" t="n"/>
      <c r="IJJ61" s="273" t="n"/>
      <c r="IJK61" s="273" t="n"/>
      <c r="IJL61" s="273" t="n"/>
      <c r="IJM61" s="273" t="n"/>
      <c r="IJN61" s="273" t="n"/>
      <c r="IJO61" s="273" t="n"/>
      <c r="IJP61" s="273" t="n"/>
      <c r="IJQ61" s="273" t="n"/>
      <c r="IJR61" s="273" t="n"/>
      <c r="IJS61" s="273" t="n"/>
      <c r="IJT61" s="273" t="n"/>
      <c r="IJU61" s="273" t="n"/>
      <c r="IJV61" s="273" t="n"/>
      <c r="IJW61" s="273" t="n"/>
      <c r="IJX61" s="273" t="n"/>
      <c r="IJY61" s="273" t="n"/>
      <c r="IJZ61" s="273" t="n"/>
      <c r="IKA61" s="273" t="n"/>
      <c r="IKB61" s="273" t="n"/>
      <c r="IKC61" s="273" t="n"/>
      <c r="IKD61" s="273" t="n"/>
      <c r="IKE61" s="273" t="n"/>
      <c r="IKF61" s="273" t="n"/>
      <c r="IKG61" s="273" t="n"/>
      <c r="IKH61" s="273" t="n"/>
      <c r="IKI61" s="273" t="n"/>
      <c r="IKJ61" s="273" t="n"/>
      <c r="IKK61" s="273" t="n"/>
      <c r="IKL61" s="273" t="n"/>
      <c r="IKM61" s="273" t="n"/>
      <c r="IKN61" s="273" t="n"/>
      <c r="IKO61" s="273" t="n"/>
      <c r="IKP61" s="273" t="n"/>
      <c r="IKQ61" s="273" t="n"/>
      <c r="IKR61" s="273" t="n"/>
      <c r="IKS61" s="273" t="n"/>
      <c r="IKT61" s="273" t="n"/>
      <c r="IKU61" s="273" t="n"/>
      <c r="IKV61" s="273" t="n"/>
      <c r="IKW61" s="273" t="n"/>
      <c r="IKX61" s="273" t="n"/>
      <c r="IKY61" s="273" t="n"/>
      <c r="IKZ61" s="273" t="n"/>
      <c r="ILA61" s="273" t="n"/>
      <c r="ILB61" s="273" t="n"/>
      <c r="ILC61" s="273" t="n"/>
      <c r="ILD61" s="273" t="n"/>
      <c r="ILE61" s="273" t="n"/>
      <c r="ILF61" s="273" t="n"/>
      <c r="ILG61" s="273" t="n"/>
      <c r="ILH61" s="273" t="n"/>
      <c r="ILI61" s="273" t="n"/>
      <c r="ILJ61" s="273" t="n"/>
      <c r="ILK61" s="273" t="n"/>
      <c r="ILL61" s="273" t="n"/>
      <c r="ILM61" s="273" t="n"/>
      <c r="ILN61" s="273" t="n"/>
      <c r="ILO61" s="273" t="n"/>
      <c r="ILP61" s="273" t="n"/>
      <c r="ILQ61" s="273" t="n"/>
      <c r="ILR61" s="273" t="n"/>
      <c r="ILS61" s="273" t="n"/>
      <c r="ILT61" s="273" t="n"/>
      <c r="ILU61" s="273" t="n"/>
      <c r="ILV61" s="273" t="n"/>
      <c r="ILW61" s="273" t="n"/>
      <c r="ILX61" s="273" t="n"/>
      <c r="ILY61" s="273" t="n"/>
      <c r="ILZ61" s="273" t="n"/>
      <c r="IMA61" s="273" t="n"/>
      <c r="IMB61" s="273" t="n"/>
      <c r="IMC61" s="273" t="n"/>
      <c r="IMD61" s="273" t="n"/>
      <c r="IME61" s="273" t="n"/>
      <c r="IMF61" s="273" t="n"/>
      <c r="IMG61" s="273" t="n"/>
      <c r="IMH61" s="273" t="n"/>
      <c r="IMI61" s="273" t="n"/>
      <c r="IMJ61" s="273" t="n"/>
      <c r="IMK61" s="273" t="n"/>
      <c r="IML61" s="273" t="n"/>
      <c r="IMM61" s="273" t="n"/>
      <c r="IMN61" s="273" t="n"/>
      <c r="IMO61" s="273" t="n"/>
      <c r="IMP61" s="273" t="n"/>
      <c r="IMQ61" s="273" t="n"/>
      <c r="IMR61" s="273" t="n"/>
      <c r="IMS61" s="273" t="n"/>
      <c r="IMT61" s="273" t="n"/>
      <c r="IMU61" s="273" t="n"/>
      <c r="IMV61" s="273" t="n"/>
      <c r="IMW61" s="273" t="n"/>
      <c r="IMX61" s="273" t="n"/>
      <c r="IMY61" s="273" t="n"/>
      <c r="IMZ61" s="273" t="n"/>
      <c r="INA61" s="273" t="n"/>
      <c r="INB61" s="273" t="n"/>
      <c r="INC61" s="273" t="n"/>
      <c r="IND61" s="273" t="n"/>
      <c r="INE61" s="273" t="n"/>
      <c r="INF61" s="273" t="n"/>
      <c r="ING61" s="273" t="n"/>
      <c r="INH61" s="273" t="n"/>
      <c r="INI61" s="273" t="n"/>
      <c r="INJ61" s="273" t="n"/>
      <c r="INK61" s="273" t="n"/>
      <c r="INL61" s="273" t="n"/>
      <c r="INM61" s="273" t="n"/>
      <c r="INN61" s="273" t="n"/>
      <c r="INO61" s="273" t="n"/>
      <c r="INP61" s="273" t="n"/>
      <c r="INQ61" s="273" t="n"/>
      <c r="INR61" s="273" t="n"/>
      <c r="INS61" s="273" t="n"/>
      <c r="INT61" s="273" t="n"/>
      <c r="INU61" s="273" t="n"/>
      <c r="INV61" s="273" t="n"/>
      <c r="INW61" s="273" t="n"/>
      <c r="INX61" s="273" t="n"/>
      <c r="INY61" s="273" t="n"/>
      <c r="INZ61" s="273" t="n"/>
      <c r="IOA61" s="273" t="n"/>
      <c r="IOB61" s="273" t="n"/>
      <c r="IOC61" s="273" t="n"/>
      <c r="IOD61" s="273" t="n"/>
      <c r="IOE61" s="273" t="n"/>
      <c r="IOF61" s="273" t="n"/>
      <c r="IOG61" s="273" t="n"/>
      <c r="IOH61" s="273" t="n"/>
      <c r="IOI61" s="273" t="n"/>
      <c r="IOJ61" s="273" t="n"/>
      <c r="IOK61" s="273" t="n"/>
      <c r="IOL61" s="273" t="n"/>
      <c r="IOM61" s="273" t="n"/>
      <c r="ION61" s="273" t="n"/>
      <c r="IOO61" s="273" t="n"/>
      <c r="IOP61" s="273" t="n"/>
      <c r="IOQ61" s="273" t="n"/>
      <c r="IOR61" s="273" t="n"/>
      <c r="IOS61" s="273" t="n"/>
      <c r="IOT61" s="273" t="n"/>
      <c r="IOU61" s="273" t="n"/>
      <c r="IOV61" s="273" t="n"/>
      <c r="IOW61" s="273" t="n"/>
      <c r="IOX61" s="273" t="n"/>
      <c r="IOY61" s="273" t="n"/>
      <c r="IOZ61" s="273" t="n"/>
      <c r="IPA61" s="273" t="n"/>
      <c r="IPB61" s="273" t="n"/>
      <c r="IPC61" s="273" t="n"/>
      <c r="IPD61" s="273" t="n"/>
      <c r="IPE61" s="273" t="n"/>
      <c r="IPF61" s="273" t="n"/>
      <c r="IPG61" s="273" t="n"/>
      <c r="IPH61" s="273" t="n"/>
      <c r="IPI61" s="273" t="n"/>
      <c r="IPJ61" s="273" t="n"/>
      <c r="IPK61" s="273" t="n"/>
      <c r="IPL61" s="273" t="n"/>
      <c r="IPM61" s="273" t="n"/>
      <c r="IPN61" s="273" t="n"/>
      <c r="IPO61" s="273" t="n"/>
      <c r="IPP61" s="273" t="n"/>
      <c r="IPQ61" s="273" t="n"/>
      <c r="IPR61" s="273" t="n"/>
      <c r="IPS61" s="273" t="n"/>
      <c r="IPT61" s="273" t="n"/>
      <c r="IPU61" s="273" t="n"/>
      <c r="IPV61" s="273" t="n"/>
      <c r="IPW61" s="273" t="n"/>
      <c r="IPX61" s="273" t="n"/>
      <c r="IPY61" s="273" t="n"/>
      <c r="IPZ61" s="273" t="n"/>
      <c r="IQA61" s="273" t="n"/>
      <c r="IQB61" s="273" t="n"/>
      <c r="IQC61" s="273" t="n"/>
      <c r="IQD61" s="273" t="n"/>
      <c r="IQE61" s="273" t="n"/>
      <c r="IQF61" s="273" t="n"/>
      <c r="IQG61" s="273" t="n"/>
      <c r="IQH61" s="273" t="n"/>
      <c r="IQI61" s="273" t="n"/>
      <c r="IQJ61" s="273" t="n"/>
      <c r="IQK61" s="273" t="n"/>
      <c r="IQL61" s="273" t="n"/>
      <c r="IQM61" s="273" t="n"/>
      <c r="IQN61" s="273" t="n"/>
      <c r="IQO61" s="273" t="n"/>
      <c r="IQP61" s="273" t="n"/>
      <c r="IQQ61" s="273" t="n"/>
      <c r="IQR61" s="273" t="n"/>
      <c r="IQS61" s="273" t="n"/>
      <c r="IQT61" s="273" t="n"/>
      <c r="IQU61" s="273" t="n"/>
      <c r="IQV61" s="273" t="n"/>
      <c r="IQW61" s="273" t="n"/>
      <c r="IQX61" s="273" t="n"/>
      <c r="IQY61" s="273" t="n"/>
      <c r="IQZ61" s="273" t="n"/>
      <c r="IRA61" s="273" t="n"/>
      <c r="IRB61" s="273" t="n"/>
      <c r="IRC61" s="273" t="n"/>
      <c r="IRD61" s="273" t="n"/>
      <c r="IRE61" s="273" t="n"/>
      <c r="IRF61" s="273" t="n"/>
      <c r="IRG61" s="273" t="n"/>
      <c r="IRH61" s="273" t="n"/>
      <c r="IRI61" s="273" t="n"/>
      <c r="IRJ61" s="273" t="n"/>
      <c r="IRK61" s="273" t="n"/>
      <c r="IRL61" s="273" t="n"/>
      <c r="IRM61" s="273" t="n"/>
      <c r="IRN61" s="273" t="n"/>
      <c r="IRO61" s="273" t="n"/>
      <c r="IRP61" s="273" t="n"/>
      <c r="IRQ61" s="273" t="n"/>
      <c r="IRR61" s="273" t="n"/>
      <c r="IRS61" s="273" t="n"/>
      <c r="IRT61" s="273" t="n"/>
      <c r="IRU61" s="273" t="n"/>
      <c r="IRV61" s="273" t="n"/>
      <c r="IRW61" s="273" t="n"/>
      <c r="IRX61" s="273" t="n"/>
      <c r="IRY61" s="273" t="n"/>
      <c r="IRZ61" s="273" t="n"/>
      <c r="ISA61" s="273" t="n"/>
      <c r="ISB61" s="273" t="n"/>
      <c r="ISC61" s="273" t="n"/>
      <c r="ISD61" s="273" t="n"/>
      <c r="ISE61" s="273" t="n"/>
      <c r="ISF61" s="273" t="n"/>
      <c r="ISG61" s="273" t="n"/>
      <c r="ISH61" s="273" t="n"/>
      <c r="ISI61" s="273" t="n"/>
      <c r="ISJ61" s="273" t="n"/>
      <c r="ISK61" s="273" t="n"/>
      <c r="ISL61" s="273" t="n"/>
      <c r="ISM61" s="273" t="n"/>
      <c r="ISN61" s="273" t="n"/>
      <c r="ISO61" s="273" t="n"/>
      <c r="ISP61" s="273" t="n"/>
      <c r="ISQ61" s="273" t="n"/>
      <c r="ISR61" s="273" t="n"/>
      <c r="ISS61" s="273" t="n"/>
      <c r="IST61" s="273" t="n"/>
      <c r="ISU61" s="273" t="n"/>
      <c r="ISV61" s="273" t="n"/>
      <c r="ISW61" s="273" t="n"/>
      <c r="ISX61" s="273" t="n"/>
      <c r="ISY61" s="273" t="n"/>
      <c r="ISZ61" s="273" t="n"/>
      <c r="ITA61" s="273" t="n"/>
      <c r="ITB61" s="273" t="n"/>
      <c r="ITC61" s="273" t="n"/>
      <c r="ITD61" s="273" t="n"/>
      <c r="ITE61" s="273" t="n"/>
      <c r="ITF61" s="273" t="n"/>
      <c r="ITG61" s="273" t="n"/>
      <c r="ITH61" s="273" t="n"/>
      <c r="ITI61" s="273" t="n"/>
      <c r="ITJ61" s="273" t="n"/>
      <c r="ITK61" s="273" t="n"/>
      <c r="ITL61" s="273" t="n"/>
      <c r="ITM61" s="273" t="n"/>
      <c r="ITN61" s="273" t="n"/>
      <c r="ITO61" s="273" t="n"/>
      <c r="ITP61" s="273" t="n"/>
      <c r="ITQ61" s="273" t="n"/>
      <c r="ITR61" s="273" t="n"/>
      <c r="ITS61" s="273" t="n"/>
      <c r="ITT61" s="273" t="n"/>
      <c r="ITU61" s="273" t="n"/>
      <c r="ITV61" s="273" t="n"/>
      <c r="ITW61" s="273" t="n"/>
      <c r="ITX61" s="273" t="n"/>
      <c r="ITY61" s="273" t="n"/>
      <c r="ITZ61" s="273" t="n"/>
      <c r="IUA61" s="273" t="n"/>
      <c r="IUB61" s="273" t="n"/>
      <c r="IUC61" s="273" t="n"/>
      <c r="IUD61" s="273" t="n"/>
      <c r="IUE61" s="273" t="n"/>
      <c r="IUF61" s="273" t="n"/>
      <c r="IUG61" s="273" t="n"/>
      <c r="IUH61" s="273" t="n"/>
      <c r="IUI61" s="273" t="n"/>
      <c r="IUJ61" s="273" t="n"/>
      <c r="IUK61" s="273" t="n"/>
      <c r="IUL61" s="273" t="n"/>
      <c r="IUM61" s="273" t="n"/>
      <c r="IUN61" s="273" t="n"/>
      <c r="IUO61" s="273" t="n"/>
      <c r="IUP61" s="273" t="n"/>
      <c r="IUQ61" s="273" t="n"/>
      <c r="IUR61" s="273" t="n"/>
      <c r="IUS61" s="273" t="n"/>
      <c r="IUT61" s="273" t="n"/>
      <c r="IUU61" s="273" t="n"/>
      <c r="IUV61" s="273" t="n"/>
      <c r="IUW61" s="273" t="n"/>
      <c r="IUX61" s="273" t="n"/>
      <c r="IUY61" s="273" t="n"/>
      <c r="IUZ61" s="273" t="n"/>
      <c r="IVA61" s="273" t="n"/>
      <c r="IVB61" s="273" t="n"/>
      <c r="IVC61" s="273" t="n"/>
      <c r="IVD61" s="273" t="n"/>
      <c r="IVE61" s="273" t="n"/>
      <c r="IVF61" s="273" t="n"/>
      <c r="IVG61" s="273" t="n"/>
      <c r="IVH61" s="273" t="n"/>
      <c r="IVI61" s="273" t="n"/>
      <c r="IVJ61" s="273" t="n"/>
      <c r="IVK61" s="273" t="n"/>
      <c r="IVL61" s="273" t="n"/>
      <c r="IVM61" s="273" t="n"/>
      <c r="IVN61" s="273" t="n"/>
      <c r="IVO61" s="273" t="n"/>
      <c r="IVP61" s="273" t="n"/>
      <c r="IVQ61" s="273" t="n"/>
      <c r="IVR61" s="273" t="n"/>
      <c r="IVS61" s="273" t="n"/>
      <c r="IVT61" s="273" t="n"/>
      <c r="IVU61" s="273" t="n"/>
      <c r="IVV61" s="273" t="n"/>
      <c r="IVW61" s="273" t="n"/>
      <c r="IVX61" s="273" t="n"/>
      <c r="IVY61" s="273" t="n"/>
      <c r="IVZ61" s="273" t="n"/>
      <c r="IWA61" s="273" t="n"/>
      <c r="IWB61" s="273" t="n"/>
      <c r="IWC61" s="273" t="n"/>
      <c r="IWD61" s="273" t="n"/>
      <c r="IWE61" s="273" t="n"/>
      <c r="IWF61" s="273" t="n"/>
      <c r="IWG61" s="273" t="n"/>
      <c r="IWH61" s="273" t="n"/>
      <c r="IWI61" s="273" t="n"/>
      <c r="IWJ61" s="273" t="n"/>
      <c r="IWK61" s="273" t="n"/>
      <c r="IWL61" s="273" t="n"/>
      <c r="IWM61" s="273" t="n"/>
      <c r="IWN61" s="273" t="n"/>
      <c r="IWO61" s="273" t="n"/>
      <c r="IWP61" s="273" t="n"/>
      <c r="IWQ61" s="273" t="n"/>
      <c r="IWR61" s="273" t="n"/>
      <c r="IWS61" s="273" t="n"/>
      <c r="IWT61" s="273" t="n"/>
      <c r="IWU61" s="273" t="n"/>
      <c r="IWV61" s="273" t="n"/>
      <c r="IWW61" s="273" t="n"/>
      <c r="IWX61" s="273" t="n"/>
      <c r="IWY61" s="273" t="n"/>
      <c r="IWZ61" s="273" t="n"/>
      <c r="IXA61" s="273" t="n"/>
      <c r="IXB61" s="273" t="n"/>
      <c r="IXC61" s="273" t="n"/>
      <c r="IXD61" s="273" t="n"/>
      <c r="IXE61" s="273" t="n"/>
      <c r="IXF61" s="273" t="n"/>
      <c r="IXG61" s="273" t="n"/>
      <c r="IXH61" s="273" t="n"/>
      <c r="IXI61" s="273" t="n"/>
      <c r="IXJ61" s="273" t="n"/>
      <c r="IXK61" s="273" t="n"/>
      <c r="IXL61" s="273" t="n"/>
      <c r="IXM61" s="273" t="n"/>
      <c r="IXN61" s="273" t="n"/>
      <c r="IXO61" s="273" t="n"/>
      <c r="IXP61" s="273" t="n"/>
      <c r="IXQ61" s="273" t="n"/>
      <c r="IXR61" s="273" t="n"/>
      <c r="IXS61" s="273" t="n"/>
      <c r="IXT61" s="273" t="n"/>
      <c r="IXU61" s="273" t="n"/>
      <c r="IXV61" s="273" t="n"/>
      <c r="IXW61" s="273" t="n"/>
      <c r="IXX61" s="273" t="n"/>
      <c r="IXY61" s="273" t="n"/>
      <c r="IXZ61" s="273" t="n"/>
      <c r="IYA61" s="273" t="n"/>
      <c r="IYB61" s="273" t="n"/>
      <c r="IYC61" s="273" t="n"/>
      <c r="IYD61" s="273" t="n"/>
      <c r="IYE61" s="273" t="n"/>
      <c r="IYF61" s="273" t="n"/>
      <c r="IYG61" s="273" t="n"/>
      <c r="IYH61" s="273" t="n"/>
      <c r="IYI61" s="273" t="n"/>
      <c r="IYJ61" s="273" t="n"/>
      <c r="IYK61" s="273" t="n"/>
      <c r="IYL61" s="273" t="n"/>
      <c r="IYM61" s="273" t="n"/>
      <c r="IYN61" s="273" t="n"/>
      <c r="IYO61" s="273" t="n"/>
      <c r="IYP61" s="273" t="n"/>
      <c r="IYQ61" s="273" t="n"/>
      <c r="IYR61" s="273" t="n"/>
      <c r="IYS61" s="273" t="n"/>
      <c r="IYT61" s="273" t="n"/>
      <c r="IYU61" s="273" t="n"/>
      <c r="IYV61" s="273" t="n"/>
      <c r="IYW61" s="273" t="n"/>
      <c r="IYX61" s="273" t="n"/>
      <c r="IYY61" s="273" t="n"/>
      <c r="IYZ61" s="273" t="n"/>
      <c r="IZA61" s="273" t="n"/>
      <c r="IZB61" s="273" t="n"/>
      <c r="IZC61" s="273" t="n"/>
      <c r="IZD61" s="273" t="n"/>
      <c r="IZE61" s="273" t="n"/>
      <c r="IZF61" s="273" t="n"/>
      <c r="IZG61" s="273" t="n"/>
      <c r="IZH61" s="273" t="n"/>
      <c r="IZI61" s="273" t="n"/>
      <c r="IZJ61" s="273" t="n"/>
      <c r="IZK61" s="273" t="n"/>
      <c r="IZL61" s="273" t="n"/>
      <c r="IZM61" s="273" t="n"/>
      <c r="IZN61" s="273" t="n"/>
      <c r="IZO61" s="273" t="n"/>
      <c r="IZP61" s="273" t="n"/>
      <c r="IZQ61" s="273" t="n"/>
      <c r="IZR61" s="273" t="n"/>
      <c r="IZS61" s="273" t="n"/>
      <c r="IZT61" s="273" t="n"/>
      <c r="IZU61" s="273" t="n"/>
      <c r="IZV61" s="273" t="n"/>
      <c r="IZW61" s="273" t="n"/>
      <c r="IZX61" s="273" t="n"/>
      <c r="IZY61" s="273" t="n"/>
      <c r="IZZ61" s="273" t="n"/>
      <c r="JAA61" s="273" t="n"/>
      <c r="JAB61" s="273" t="n"/>
      <c r="JAC61" s="273" t="n"/>
      <c r="JAD61" s="273" t="n"/>
      <c r="JAE61" s="273" t="n"/>
      <c r="JAF61" s="273" t="n"/>
      <c r="JAG61" s="273" t="n"/>
      <c r="JAH61" s="273" t="n"/>
      <c r="JAI61" s="273" t="n"/>
      <c r="JAJ61" s="273" t="n"/>
      <c r="JAK61" s="273" t="n"/>
      <c r="JAL61" s="273" t="n"/>
      <c r="JAM61" s="273" t="n"/>
      <c r="JAN61" s="273" t="n"/>
      <c r="JAO61" s="273" t="n"/>
      <c r="JAP61" s="273" t="n"/>
      <c r="JAQ61" s="273" t="n"/>
      <c r="JAR61" s="273" t="n"/>
      <c r="JAS61" s="273" t="n"/>
      <c r="JAT61" s="273" t="n"/>
      <c r="JAU61" s="273" t="n"/>
      <c r="JAV61" s="273" t="n"/>
      <c r="JAW61" s="273" t="n"/>
      <c r="JAX61" s="273" t="n"/>
      <c r="JAY61" s="273" t="n"/>
      <c r="JAZ61" s="273" t="n"/>
      <c r="JBA61" s="273" t="n"/>
      <c r="JBB61" s="273" t="n"/>
      <c r="JBC61" s="273" t="n"/>
      <c r="JBD61" s="273" t="n"/>
      <c r="JBE61" s="273" t="n"/>
      <c r="JBF61" s="273" t="n"/>
      <c r="JBG61" s="273" t="n"/>
      <c r="JBH61" s="273" t="n"/>
      <c r="JBI61" s="273" t="n"/>
      <c r="JBJ61" s="273" t="n"/>
      <c r="JBK61" s="273" t="n"/>
      <c r="JBL61" s="273" t="n"/>
      <c r="JBM61" s="273" t="n"/>
      <c r="JBN61" s="273" t="n"/>
      <c r="JBO61" s="273" t="n"/>
      <c r="JBP61" s="273" t="n"/>
      <c r="JBQ61" s="273" t="n"/>
      <c r="JBR61" s="273" t="n"/>
      <c r="JBS61" s="273" t="n"/>
      <c r="JBT61" s="273" t="n"/>
      <c r="JBU61" s="273" t="n"/>
      <c r="JBV61" s="273" t="n"/>
      <c r="JBW61" s="273" t="n"/>
      <c r="JBX61" s="273" t="n"/>
      <c r="JBY61" s="273" t="n"/>
      <c r="JBZ61" s="273" t="n"/>
      <c r="JCA61" s="273" t="n"/>
      <c r="JCB61" s="273" t="n"/>
      <c r="JCC61" s="273" t="n"/>
      <c r="JCD61" s="273" t="n"/>
      <c r="JCE61" s="273" t="n"/>
      <c r="JCF61" s="273" t="n"/>
      <c r="JCG61" s="273" t="n"/>
      <c r="JCH61" s="273" t="n"/>
      <c r="JCI61" s="273" t="n"/>
      <c r="JCJ61" s="273" t="n"/>
      <c r="JCK61" s="273" t="n"/>
      <c r="JCL61" s="273" t="n"/>
      <c r="JCM61" s="273" t="n"/>
      <c r="JCN61" s="273" t="n"/>
      <c r="JCO61" s="273" t="n"/>
      <c r="JCP61" s="273" t="n"/>
      <c r="JCQ61" s="273" t="n"/>
      <c r="JCR61" s="273" t="n"/>
      <c r="JCS61" s="273" t="n"/>
      <c r="JCT61" s="273" t="n"/>
      <c r="JCU61" s="273" t="n"/>
      <c r="JCV61" s="273" t="n"/>
      <c r="JCW61" s="273" t="n"/>
      <c r="JCX61" s="273" t="n"/>
      <c r="JCY61" s="273" t="n"/>
      <c r="JCZ61" s="273" t="n"/>
      <c r="JDA61" s="273" t="n"/>
      <c r="JDB61" s="273" t="n"/>
      <c r="JDC61" s="273" t="n"/>
      <c r="JDD61" s="273" t="n"/>
      <c r="JDE61" s="273" t="n"/>
      <c r="JDF61" s="273" t="n"/>
      <c r="JDG61" s="273" t="n"/>
      <c r="JDH61" s="273" t="n"/>
      <c r="JDI61" s="273" t="n"/>
      <c r="JDJ61" s="273" t="n"/>
      <c r="JDK61" s="273" t="n"/>
      <c r="JDL61" s="273" t="n"/>
      <c r="JDM61" s="273" t="n"/>
      <c r="JDN61" s="273" t="n"/>
      <c r="JDO61" s="273" t="n"/>
      <c r="JDP61" s="273" t="n"/>
      <c r="JDQ61" s="273" t="n"/>
      <c r="JDR61" s="273" t="n"/>
      <c r="JDS61" s="273" t="n"/>
      <c r="JDT61" s="273" t="n"/>
      <c r="JDU61" s="273" t="n"/>
      <c r="JDV61" s="273" t="n"/>
      <c r="JDW61" s="273" t="n"/>
      <c r="JDX61" s="273" t="n"/>
      <c r="JDY61" s="273" t="n"/>
      <c r="JDZ61" s="273" t="n"/>
      <c r="JEA61" s="273" t="n"/>
      <c r="JEB61" s="273" t="n"/>
      <c r="JEC61" s="273" t="n"/>
      <c r="JED61" s="273" t="n"/>
      <c r="JEE61" s="273" t="n"/>
      <c r="JEF61" s="273" t="n"/>
      <c r="JEG61" s="273" t="n"/>
      <c r="JEH61" s="273" t="n"/>
      <c r="JEI61" s="273" t="n"/>
      <c r="JEJ61" s="273" t="n"/>
      <c r="JEK61" s="273" t="n"/>
      <c r="JEL61" s="273" t="n"/>
      <c r="JEM61" s="273" t="n"/>
      <c r="JEN61" s="273" t="n"/>
      <c r="JEO61" s="273" t="n"/>
      <c r="JEP61" s="273" t="n"/>
      <c r="JEQ61" s="273" t="n"/>
      <c r="JER61" s="273" t="n"/>
      <c r="JES61" s="273" t="n"/>
      <c r="JET61" s="273" t="n"/>
      <c r="JEU61" s="273" t="n"/>
      <c r="JEV61" s="273" t="n"/>
      <c r="JEW61" s="273" t="n"/>
      <c r="JEX61" s="273" t="n"/>
      <c r="JEY61" s="273" t="n"/>
      <c r="JEZ61" s="273" t="n"/>
      <c r="JFA61" s="273" t="n"/>
      <c r="JFB61" s="273" t="n"/>
      <c r="JFC61" s="273" t="n"/>
      <c r="JFD61" s="273" t="n"/>
      <c r="JFE61" s="273" t="n"/>
      <c r="JFF61" s="273" t="n"/>
      <c r="JFG61" s="273" t="n"/>
      <c r="JFH61" s="273" t="n"/>
      <c r="JFI61" s="273" t="n"/>
      <c r="JFJ61" s="273" t="n"/>
      <c r="JFK61" s="273" t="n"/>
      <c r="JFL61" s="273" t="n"/>
      <c r="JFM61" s="273" t="n"/>
      <c r="JFN61" s="273" t="n"/>
      <c r="JFO61" s="273" t="n"/>
      <c r="JFP61" s="273" t="n"/>
      <c r="JFQ61" s="273" t="n"/>
      <c r="JFR61" s="273" t="n"/>
      <c r="JFS61" s="273" t="n"/>
      <c r="JFT61" s="273" t="n"/>
      <c r="JFU61" s="273" t="n"/>
      <c r="JFV61" s="273" t="n"/>
      <c r="JFW61" s="273" t="n"/>
      <c r="JFX61" s="273" t="n"/>
      <c r="JFY61" s="273" t="n"/>
      <c r="JFZ61" s="273" t="n"/>
      <c r="JGA61" s="273" t="n"/>
      <c r="JGB61" s="273" t="n"/>
      <c r="JGC61" s="273" t="n"/>
      <c r="JGD61" s="273" t="n"/>
      <c r="JGE61" s="273" t="n"/>
      <c r="JGF61" s="273" t="n"/>
      <c r="JGG61" s="273" t="n"/>
      <c r="JGH61" s="273" t="n"/>
      <c r="JGI61" s="273" t="n"/>
      <c r="JGJ61" s="273" t="n"/>
      <c r="JGK61" s="273" t="n"/>
      <c r="JGL61" s="273" t="n"/>
      <c r="JGM61" s="273" t="n"/>
      <c r="JGN61" s="273" t="n"/>
      <c r="JGO61" s="273" t="n"/>
      <c r="JGP61" s="273" t="n"/>
      <c r="JGQ61" s="273" t="n"/>
      <c r="JGR61" s="273" t="n"/>
      <c r="JGS61" s="273" t="n"/>
      <c r="JGT61" s="273" t="n"/>
      <c r="JGU61" s="273" t="n"/>
      <c r="JGV61" s="273" t="n"/>
      <c r="JGW61" s="273" t="n"/>
      <c r="JGX61" s="273" t="n"/>
      <c r="JGY61" s="273" t="n"/>
      <c r="JGZ61" s="273" t="n"/>
      <c r="JHA61" s="273" t="n"/>
      <c r="JHB61" s="273" t="n"/>
      <c r="JHC61" s="273" t="n"/>
      <c r="JHD61" s="273" t="n"/>
      <c r="JHE61" s="273" t="n"/>
      <c r="JHF61" s="273" t="n"/>
      <c r="JHG61" s="273" t="n"/>
      <c r="JHH61" s="273" t="n"/>
      <c r="JHI61" s="273" t="n"/>
      <c r="JHJ61" s="273" t="n"/>
      <c r="JHK61" s="273" t="n"/>
      <c r="JHL61" s="273" t="n"/>
      <c r="JHM61" s="273" t="n"/>
      <c r="JHN61" s="273" t="n"/>
      <c r="JHO61" s="273" t="n"/>
      <c r="JHP61" s="273" t="n"/>
      <c r="JHQ61" s="273" t="n"/>
      <c r="JHR61" s="273" t="n"/>
      <c r="JHS61" s="273" t="n"/>
      <c r="JHT61" s="273" t="n"/>
      <c r="JHU61" s="273" t="n"/>
      <c r="JHV61" s="273" t="n"/>
      <c r="JHW61" s="273" t="n"/>
      <c r="JHX61" s="273" t="n"/>
      <c r="JHY61" s="273" t="n"/>
      <c r="JHZ61" s="273" t="n"/>
      <c r="JIA61" s="273" t="n"/>
      <c r="JIB61" s="273" t="n"/>
      <c r="JIC61" s="273" t="n"/>
      <c r="JID61" s="273" t="n"/>
      <c r="JIE61" s="273" t="n"/>
      <c r="JIF61" s="273" t="n"/>
      <c r="JIG61" s="273" t="n"/>
      <c r="JIH61" s="273" t="n"/>
      <c r="JII61" s="273" t="n"/>
      <c r="JIJ61" s="273" t="n"/>
      <c r="JIK61" s="273" t="n"/>
      <c r="JIL61" s="273" t="n"/>
      <c r="JIM61" s="273" t="n"/>
      <c r="JIN61" s="273" t="n"/>
      <c r="JIO61" s="273" t="n"/>
      <c r="JIP61" s="273" t="n"/>
      <c r="JIQ61" s="273" t="n"/>
      <c r="JIR61" s="273" t="n"/>
      <c r="JIS61" s="273" t="n"/>
      <c r="JIT61" s="273" t="n"/>
      <c r="JIU61" s="273" t="n"/>
      <c r="JIV61" s="273" t="n"/>
      <c r="JIW61" s="273" t="n"/>
      <c r="JIX61" s="273" t="n"/>
      <c r="JIY61" s="273" t="n"/>
      <c r="JIZ61" s="273" t="n"/>
      <c r="JJA61" s="273" t="n"/>
      <c r="JJB61" s="273" t="n"/>
      <c r="JJC61" s="273" t="n"/>
      <c r="JJD61" s="273" t="n"/>
      <c r="JJE61" s="273" t="n"/>
      <c r="JJF61" s="273" t="n"/>
      <c r="JJG61" s="273" t="n"/>
      <c r="JJH61" s="273" t="n"/>
      <c r="JJI61" s="273" t="n"/>
      <c r="JJJ61" s="273" t="n"/>
      <c r="JJK61" s="273" t="n"/>
      <c r="JJL61" s="273" t="n"/>
      <c r="JJM61" s="273" t="n"/>
      <c r="JJN61" s="273" t="n"/>
      <c r="JJO61" s="273" t="n"/>
      <c r="JJP61" s="273" t="n"/>
      <c r="JJQ61" s="273" t="n"/>
      <c r="JJR61" s="273" t="n"/>
      <c r="JJS61" s="273" t="n"/>
      <c r="JJT61" s="273" t="n"/>
      <c r="JJU61" s="273" t="n"/>
      <c r="JJV61" s="273" t="n"/>
      <c r="JJW61" s="273" t="n"/>
      <c r="JJX61" s="273" t="n"/>
      <c r="JJY61" s="273" t="n"/>
      <c r="JJZ61" s="273" t="n"/>
      <c r="JKA61" s="273" t="n"/>
      <c r="JKB61" s="273" t="n"/>
      <c r="JKC61" s="273" t="n"/>
      <c r="JKD61" s="273" t="n"/>
      <c r="JKE61" s="273" t="n"/>
      <c r="JKF61" s="273" t="n"/>
      <c r="JKG61" s="273" t="n"/>
      <c r="JKH61" s="273" t="n"/>
      <c r="JKI61" s="273" t="n"/>
      <c r="JKJ61" s="273" t="n"/>
      <c r="JKK61" s="273" t="n"/>
      <c r="JKL61" s="273" t="n"/>
      <c r="JKM61" s="273" t="n"/>
      <c r="JKN61" s="273" t="n"/>
      <c r="JKO61" s="273" t="n"/>
      <c r="JKP61" s="273" t="n"/>
      <c r="JKQ61" s="273" t="n"/>
      <c r="JKR61" s="273" t="n"/>
      <c r="JKS61" s="273" t="n"/>
      <c r="JKT61" s="273" t="n"/>
      <c r="JKU61" s="273" t="n"/>
      <c r="JKV61" s="273" t="n"/>
      <c r="JKW61" s="273" t="n"/>
      <c r="JKX61" s="273" t="n"/>
      <c r="JKY61" s="273" t="n"/>
      <c r="JKZ61" s="273" t="n"/>
      <c r="JLA61" s="273" t="n"/>
      <c r="JLB61" s="273" t="n"/>
      <c r="JLC61" s="273" t="n"/>
      <c r="JLD61" s="273" t="n"/>
      <c r="JLE61" s="273" t="n"/>
      <c r="JLF61" s="273" t="n"/>
      <c r="JLG61" s="273" t="n"/>
      <c r="JLH61" s="273" t="n"/>
      <c r="JLI61" s="273" t="n"/>
      <c r="JLJ61" s="273" t="n"/>
      <c r="JLK61" s="273" t="n"/>
      <c r="JLL61" s="273" t="n"/>
      <c r="JLM61" s="273" t="n"/>
      <c r="JLN61" s="273" t="n"/>
      <c r="JLO61" s="273" t="n"/>
      <c r="JLP61" s="273" t="n"/>
      <c r="JLQ61" s="273" t="n"/>
      <c r="JLR61" s="273" t="n"/>
      <c r="JLS61" s="273" t="n"/>
      <c r="JLT61" s="273" t="n"/>
      <c r="JLU61" s="273" t="n"/>
      <c r="JLV61" s="273" t="n"/>
      <c r="JLW61" s="273" t="n"/>
      <c r="JLX61" s="273" t="n"/>
      <c r="JLY61" s="273" t="n"/>
      <c r="JLZ61" s="273" t="n"/>
      <c r="JMA61" s="273" t="n"/>
      <c r="JMB61" s="273" t="n"/>
      <c r="JMC61" s="273" t="n"/>
      <c r="JMD61" s="273" t="n"/>
      <c r="JME61" s="273" t="n"/>
      <c r="JMF61" s="273" t="n"/>
      <c r="JMG61" s="273" t="n"/>
      <c r="JMH61" s="273" t="n"/>
      <c r="JMI61" s="273" t="n"/>
      <c r="JMJ61" s="273" t="n"/>
      <c r="JMK61" s="273" t="n"/>
      <c r="JML61" s="273" t="n"/>
      <c r="JMM61" s="273" t="n"/>
      <c r="JMN61" s="273" t="n"/>
      <c r="JMO61" s="273" t="n"/>
      <c r="JMP61" s="273" t="n"/>
      <c r="JMQ61" s="273" t="n"/>
      <c r="JMR61" s="273" t="n"/>
      <c r="JMS61" s="273" t="n"/>
      <c r="JMT61" s="273" t="n"/>
      <c r="JMU61" s="273" t="n"/>
      <c r="JMV61" s="273" t="n"/>
      <c r="JMW61" s="273" t="n"/>
      <c r="JMX61" s="273" t="n"/>
      <c r="JMY61" s="273" t="n"/>
      <c r="JMZ61" s="273" t="n"/>
      <c r="JNA61" s="273" t="n"/>
      <c r="JNB61" s="273" t="n"/>
      <c r="JNC61" s="273" t="n"/>
      <c r="JND61" s="273" t="n"/>
      <c r="JNE61" s="273" t="n"/>
      <c r="JNF61" s="273" t="n"/>
      <c r="JNG61" s="273" t="n"/>
      <c r="JNH61" s="273" t="n"/>
      <c r="JNI61" s="273" t="n"/>
      <c r="JNJ61" s="273" t="n"/>
      <c r="JNK61" s="273" t="n"/>
      <c r="JNL61" s="273" t="n"/>
      <c r="JNM61" s="273" t="n"/>
      <c r="JNN61" s="273" t="n"/>
      <c r="JNO61" s="273" t="n"/>
      <c r="JNP61" s="273" t="n"/>
      <c r="JNQ61" s="273" t="n"/>
      <c r="JNR61" s="273" t="n"/>
      <c r="JNS61" s="273" t="n"/>
      <c r="JNT61" s="273" t="n"/>
      <c r="JNU61" s="273" t="n"/>
      <c r="JNV61" s="273" t="n"/>
      <c r="JNW61" s="273" t="n"/>
      <c r="JNX61" s="273" t="n"/>
      <c r="JNY61" s="273" t="n"/>
      <c r="JNZ61" s="273" t="n"/>
      <c r="JOA61" s="273" t="n"/>
      <c r="JOB61" s="273" t="n"/>
      <c r="JOC61" s="273" t="n"/>
      <c r="JOD61" s="273" t="n"/>
      <c r="JOE61" s="273" t="n"/>
      <c r="JOF61" s="273" t="n"/>
      <c r="JOG61" s="273" t="n"/>
      <c r="JOH61" s="273" t="n"/>
      <c r="JOI61" s="273" t="n"/>
      <c r="JOJ61" s="273" t="n"/>
      <c r="JOK61" s="273" t="n"/>
      <c r="JOL61" s="273" t="n"/>
      <c r="JOM61" s="273" t="n"/>
      <c r="JON61" s="273" t="n"/>
      <c r="JOO61" s="273" t="n"/>
      <c r="JOP61" s="273" t="n"/>
      <c r="JOQ61" s="273" t="n"/>
      <c r="JOR61" s="273" t="n"/>
      <c r="JOS61" s="273" t="n"/>
      <c r="JOT61" s="273" t="n"/>
      <c r="JOU61" s="273" t="n"/>
      <c r="JOV61" s="273" t="n"/>
      <c r="JOW61" s="273" t="n"/>
      <c r="JOX61" s="273" t="n"/>
      <c r="JOY61" s="273" t="n"/>
      <c r="JOZ61" s="273" t="n"/>
      <c r="JPA61" s="273" t="n"/>
      <c r="JPB61" s="273" t="n"/>
      <c r="JPC61" s="273" t="n"/>
      <c r="JPD61" s="273" t="n"/>
      <c r="JPE61" s="273" t="n"/>
      <c r="JPF61" s="273" t="n"/>
      <c r="JPG61" s="273" t="n"/>
      <c r="JPH61" s="273" t="n"/>
      <c r="JPI61" s="273" t="n"/>
      <c r="JPJ61" s="273" t="n"/>
      <c r="JPK61" s="273" t="n"/>
      <c r="JPL61" s="273" t="n"/>
      <c r="JPM61" s="273" t="n"/>
      <c r="JPN61" s="273" t="n"/>
      <c r="JPO61" s="273" t="n"/>
      <c r="JPP61" s="273" t="n"/>
      <c r="JPQ61" s="273" t="n"/>
      <c r="JPR61" s="273" t="n"/>
      <c r="JPS61" s="273" t="n"/>
      <c r="JPT61" s="273" t="n"/>
      <c r="JPU61" s="273" t="n"/>
      <c r="JPV61" s="273" t="n"/>
      <c r="JPW61" s="273" t="n"/>
      <c r="JPX61" s="273" t="n"/>
      <c r="JPY61" s="273" t="n"/>
      <c r="JPZ61" s="273" t="n"/>
      <c r="JQA61" s="273" t="n"/>
      <c r="JQB61" s="273" t="n"/>
      <c r="JQC61" s="273" t="n"/>
      <c r="JQD61" s="273" t="n"/>
      <c r="JQE61" s="273" t="n"/>
      <c r="JQF61" s="273" t="n"/>
      <c r="JQG61" s="273" t="n"/>
      <c r="JQH61" s="273" t="n"/>
      <c r="JQI61" s="273" t="n"/>
      <c r="JQJ61" s="273" t="n"/>
      <c r="JQK61" s="273" t="n"/>
      <c r="JQL61" s="273" t="n"/>
      <c r="JQM61" s="273" t="n"/>
      <c r="JQN61" s="273" t="n"/>
      <c r="JQO61" s="273" t="n"/>
      <c r="JQP61" s="273" t="n"/>
      <c r="JQQ61" s="273" t="n"/>
      <c r="JQR61" s="273" t="n"/>
      <c r="JQS61" s="273" t="n"/>
      <c r="JQT61" s="273" t="n"/>
      <c r="JQU61" s="273" t="n"/>
      <c r="JQV61" s="273" t="n"/>
      <c r="JQW61" s="273" t="n"/>
      <c r="JQX61" s="273" t="n"/>
      <c r="JQY61" s="273" t="n"/>
      <c r="JQZ61" s="273" t="n"/>
      <c r="JRA61" s="273" t="n"/>
      <c r="JRB61" s="273" t="n"/>
      <c r="JRC61" s="273" t="n"/>
      <c r="JRD61" s="273" t="n"/>
      <c r="JRE61" s="273" t="n"/>
      <c r="JRF61" s="273" t="n"/>
      <c r="JRG61" s="273" t="n"/>
      <c r="JRH61" s="273" t="n"/>
      <c r="JRI61" s="273" t="n"/>
      <c r="JRJ61" s="273" t="n"/>
      <c r="JRK61" s="273" t="n"/>
      <c r="JRL61" s="273" t="n"/>
      <c r="JRM61" s="273" t="n"/>
      <c r="JRN61" s="273" t="n"/>
      <c r="JRO61" s="273" t="n"/>
      <c r="JRP61" s="273" t="n"/>
      <c r="JRQ61" s="273" t="n"/>
      <c r="JRR61" s="273" t="n"/>
      <c r="JRS61" s="273" t="n"/>
      <c r="JRT61" s="273" t="n"/>
      <c r="JRU61" s="273" t="n"/>
      <c r="JRV61" s="273" t="n"/>
      <c r="JRW61" s="273" t="n"/>
      <c r="JRX61" s="273" t="n"/>
      <c r="JRY61" s="273" t="n"/>
      <c r="JRZ61" s="273" t="n"/>
      <c r="JSA61" s="273" t="n"/>
      <c r="JSB61" s="273" t="n"/>
      <c r="JSC61" s="273" t="n"/>
      <c r="JSD61" s="273" t="n"/>
      <c r="JSE61" s="273" t="n"/>
      <c r="JSF61" s="273" t="n"/>
      <c r="JSG61" s="273" t="n"/>
      <c r="JSH61" s="273" t="n"/>
      <c r="JSI61" s="273" t="n"/>
      <c r="JSJ61" s="273" t="n"/>
      <c r="JSK61" s="273" t="n"/>
      <c r="JSL61" s="273" t="n"/>
      <c r="JSM61" s="273" t="n"/>
      <c r="JSN61" s="273" t="n"/>
      <c r="JSO61" s="273" t="n"/>
      <c r="JSP61" s="273" t="n"/>
      <c r="JSQ61" s="273" t="n"/>
      <c r="JSR61" s="273" t="n"/>
      <c r="JSS61" s="273" t="n"/>
      <c r="JST61" s="273" t="n"/>
      <c r="JSU61" s="273" t="n"/>
      <c r="JSV61" s="273" t="n"/>
      <c r="JSW61" s="273" t="n"/>
      <c r="JSX61" s="273" t="n"/>
      <c r="JSY61" s="273" t="n"/>
      <c r="JSZ61" s="273" t="n"/>
      <c r="JTA61" s="273" t="n"/>
      <c r="JTB61" s="273" t="n"/>
      <c r="JTC61" s="273" t="n"/>
      <c r="JTD61" s="273" t="n"/>
      <c r="JTE61" s="273" t="n"/>
      <c r="JTF61" s="273" t="n"/>
      <c r="JTG61" s="273" t="n"/>
      <c r="JTH61" s="273" t="n"/>
      <c r="JTI61" s="273" t="n"/>
      <c r="JTJ61" s="273" t="n"/>
      <c r="JTK61" s="273" t="n"/>
      <c r="JTL61" s="273" t="n"/>
      <c r="JTM61" s="273" t="n"/>
      <c r="JTN61" s="273" t="n"/>
      <c r="JTO61" s="273" t="n"/>
      <c r="JTP61" s="273" t="n"/>
      <c r="JTQ61" s="273" t="n"/>
      <c r="JTR61" s="273" t="n"/>
      <c r="JTS61" s="273" t="n"/>
      <c r="JTT61" s="273" t="n"/>
      <c r="JTU61" s="273" t="n"/>
      <c r="JTV61" s="273" t="n"/>
      <c r="JTW61" s="273" t="n"/>
      <c r="JTX61" s="273" t="n"/>
      <c r="JTY61" s="273" t="n"/>
      <c r="JTZ61" s="273" t="n"/>
      <c r="JUA61" s="273" t="n"/>
      <c r="JUB61" s="273" t="n"/>
      <c r="JUC61" s="273" t="n"/>
      <c r="JUD61" s="273" t="n"/>
      <c r="JUE61" s="273" t="n"/>
      <c r="JUF61" s="273" t="n"/>
      <c r="JUG61" s="273" t="n"/>
      <c r="JUH61" s="273" t="n"/>
      <c r="JUI61" s="273" t="n"/>
      <c r="JUJ61" s="273" t="n"/>
      <c r="JUK61" s="273" t="n"/>
      <c r="JUL61" s="273" t="n"/>
      <c r="JUM61" s="273" t="n"/>
      <c r="JUN61" s="273" t="n"/>
      <c r="JUO61" s="273" t="n"/>
      <c r="JUP61" s="273" t="n"/>
      <c r="JUQ61" s="273" t="n"/>
      <c r="JUR61" s="273" t="n"/>
      <c r="JUS61" s="273" t="n"/>
      <c r="JUT61" s="273" t="n"/>
      <c r="JUU61" s="273" t="n"/>
      <c r="JUV61" s="273" t="n"/>
      <c r="JUW61" s="273" t="n"/>
      <c r="JUX61" s="273" t="n"/>
      <c r="JUY61" s="273" t="n"/>
      <c r="JUZ61" s="273" t="n"/>
      <c r="JVA61" s="273" t="n"/>
      <c r="JVB61" s="273" t="n"/>
      <c r="JVC61" s="273" t="n"/>
      <c r="JVD61" s="273" t="n"/>
      <c r="JVE61" s="273" t="n"/>
      <c r="JVF61" s="273" t="n"/>
      <c r="JVG61" s="273" t="n"/>
      <c r="JVH61" s="273" t="n"/>
      <c r="JVI61" s="273" t="n"/>
      <c r="JVJ61" s="273" t="n"/>
      <c r="JVK61" s="273" t="n"/>
      <c r="JVL61" s="273" t="n"/>
      <c r="JVM61" s="273" t="n"/>
      <c r="JVN61" s="273" t="n"/>
      <c r="JVO61" s="273" t="n"/>
      <c r="JVP61" s="273" t="n"/>
      <c r="JVQ61" s="273" t="n"/>
      <c r="JVR61" s="273" t="n"/>
      <c r="JVS61" s="273" t="n"/>
      <c r="JVT61" s="273" t="n"/>
      <c r="JVU61" s="273" t="n"/>
      <c r="JVV61" s="273" t="n"/>
      <c r="JVW61" s="273" t="n"/>
      <c r="JVX61" s="273" t="n"/>
      <c r="JVY61" s="273" t="n"/>
      <c r="JVZ61" s="273" t="n"/>
      <c r="JWA61" s="273" t="n"/>
      <c r="JWB61" s="273" t="n"/>
      <c r="JWC61" s="273" t="n"/>
      <c r="JWD61" s="273" t="n"/>
      <c r="JWE61" s="273" t="n"/>
      <c r="JWF61" s="273" t="n"/>
      <c r="JWG61" s="273" t="n"/>
      <c r="JWH61" s="273" t="n"/>
      <c r="JWI61" s="273" t="n"/>
      <c r="JWJ61" s="273" t="n"/>
      <c r="JWK61" s="273" t="n"/>
      <c r="JWL61" s="273" t="n"/>
      <c r="JWM61" s="273" t="n"/>
      <c r="JWN61" s="273" t="n"/>
      <c r="JWO61" s="273" t="n"/>
      <c r="JWP61" s="273" t="n"/>
      <c r="JWQ61" s="273" t="n"/>
      <c r="JWR61" s="273" t="n"/>
      <c r="JWS61" s="273" t="n"/>
      <c r="JWT61" s="273" t="n"/>
      <c r="JWU61" s="273" t="n"/>
      <c r="JWV61" s="273" t="n"/>
      <c r="JWW61" s="273" t="n"/>
      <c r="JWX61" s="273" t="n"/>
      <c r="JWY61" s="273" t="n"/>
      <c r="JWZ61" s="273" t="n"/>
      <c r="JXA61" s="273" t="n"/>
      <c r="JXB61" s="273" t="n"/>
      <c r="JXC61" s="273" t="n"/>
      <c r="JXD61" s="273" t="n"/>
      <c r="JXE61" s="273" t="n"/>
      <c r="JXF61" s="273" t="n"/>
      <c r="JXG61" s="273" t="n"/>
      <c r="JXH61" s="273" t="n"/>
      <c r="JXI61" s="273" t="n"/>
      <c r="JXJ61" s="273" t="n"/>
      <c r="JXK61" s="273" t="n"/>
      <c r="JXL61" s="273" t="n"/>
      <c r="JXM61" s="273" t="n"/>
      <c r="JXN61" s="273" t="n"/>
      <c r="JXO61" s="273" t="n"/>
      <c r="JXP61" s="273" t="n"/>
      <c r="JXQ61" s="273" t="n"/>
      <c r="JXR61" s="273" t="n"/>
      <c r="JXS61" s="273" t="n"/>
      <c r="JXT61" s="273" t="n"/>
      <c r="JXU61" s="273" t="n"/>
      <c r="JXV61" s="273" t="n"/>
      <c r="JXW61" s="273" t="n"/>
      <c r="JXX61" s="273" t="n"/>
      <c r="JXY61" s="273" t="n"/>
      <c r="JXZ61" s="273" t="n"/>
      <c r="JYA61" s="273" t="n"/>
      <c r="JYB61" s="273" t="n"/>
      <c r="JYC61" s="273" t="n"/>
      <c r="JYD61" s="273" t="n"/>
      <c r="JYE61" s="273" t="n"/>
      <c r="JYF61" s="273" t="n"/>
      <c r="JYG61" s="273" t="n"/>
      <c r="JYH61" s="273" t="n"/>
      <c r="JYI61" s="273" t="n"/>
      <c r="JYJ61" s="273" t="n"/>
      <c r="JYK61" s="273" t="n"/>
      <c r="JYL61" s="273" t="n"/>
      <c r="JYM61" s="273" t="n"/>
      <c r="JYN61" s="273" t="n"/>
      <c r="JYO61" s="273" t="n"/>
      <c r="JYP61" s="273" t="n"/>
      <c r="JYQ61" s="273" t="n"/>
      <c r="JYR61" s="273" t="n"/>
      <c r="JYS61" s="273" t="n"/>
      <c r="JYT61" s="273" t="n"/>
      <c r="JYU61" s="273" t="n"/>
      <c r="JYV61" s="273" t="n"/>
      <c r="JYW61" s="273" t="n"/>
      <c r="JYX61" s="273" t="n"/>
      <c r="JYY61" s="273" t="n"/>
      <c r="JYZ61" s="273" t="n"/>
      <c r="JZA61" s="273" t="n"/>
      <c r="JZB61" s="273" t="n"/>
      <c r="JZC61" s="273" t="n"/>
      <c r="JZD61" s="273" t="n"/>
      <c r="JZE61" s="273" t="n"/>
      <c r="JZF61" s="273" t="n"/>
      <c r="JZG61" s="273" t="n"/>
      <c r="JZH61" s="273" t="n"/>
      <c r="JZI61" s="273" t="n"/>
      <c r="JZJ61" s="273" t="n"/>
      <c r="JZK61" s="273" t="n"/>
      <c r="JZL61" s="273" t="n"/>
      <c r="JZM61" s="273" t="n"/>
      <c r="JZN61" s="273" t="n"/>
      <c r="JZO61" s="273" t="n"/>
      <c r="JZP61" s="273" t="n"/>
      <c r="JZQ61" s="273" t="n"/>
      <c r="JZR61" s="273" t="n"/>
      <c r="JZS61" s="273" t="n"/>
      <c r="JZT61" s="273" t="n"/>
      <c r="JZU61" s="273" t="n"/>
      <c r="JZV61" s="273" t="n"/>
      <c r="JZW61" s="273" t="n"/>
      <c r="JZX61" s="273" t="n"/>
      <c r="JZY61" s="273" t="n"/>
      <c r="JZZ61" s="273" t="n"/>
      <c r="KAA61" s="273" t="n"/>
      <c r="KAB61" s="273" t="n"/>
      <c r="KAC61" s="273" t="n"/>
      <c r="KAD61" s="273" t="n"/>
      <c r="KAE61" s="273" t="n"/>
      <c r="KAF61" s="273" t="n"/>
      <c r="KAG61" s="273" t="n"/>
      <c r="KAH61" s="273" t="n"/>
      <c r="KAI61" s="273" t="n"/>
      <c r="KAJ61" s="273" t="n"/>
      <c r="KAK61" s="273" t="n"/>
      <c r="KAL61" s="273" t="n"/>
      <c r="KAM61" s="273" t="n"/>
      <c r="KAN61" s="273" t="n"/>
      <c r="KAO61" s="273" t="n"/>
      <c r="KAP61" s="273" t="n"/>
      <c r="KAQ61" s="273" t="n"/>
      <c r="KAR61" s="273" t="n"/>
      <c r="KAS61" s="273" t="n"/>
      <c r="KAT61" s="273" t="n"/>
      <c r="KAU61" s="273" t="n"/>
      <c r="KAV61" s="273" t="n"/>
      <c r="KAW61" s="273" t="n"/>
      <c r="KAX61" s="273" t="n"/>
      <c r="KAY61" s="273" t="n"/>
      <c r="KAZ61" s="273" t="n"/>
      <c r="KBA61" s="273" t="n"/>
      <c r="KBB61" s="273" t="n"/>
      <c r="KBC61" s="273" t="n"/>
      <c r="KBD61" s="273" t="n"/>
      <c r="KBE61" s="273" t="n"/>
      <c r="KBF61" s="273" t="n"/>
      <c r="KBG61" s="273" t="n"/>
      <c r="KBH61" s="273" t="n"/>
      <c r="KBI61" s="273" t="n"/>
      <c r="KBJ61" s="273" t="n"/>
      <c r="KBK61" s="273" t="n"/>
      <c r="KBL61" s="273" t="n"/>
      <c r="KBM61" s="273" t="n"/>
      <c r="KBN61" s="273" t="n"/>
      <c r="KBO61" s="273" t="n"/>
      <c r="KBP61" s="273" t="n"/>
      <c r="KBQ61" s="273" t="n"/>
      <c r="KBR61" s="273" t="n"/>
      <c r="KBS61" s="273" t="n"/>
      <c r="KBT61" s="273" t="n"/>
      <c r="KBU61" s="273" t="n"/>
      <c r="KBV61" s="273" t="n"/>
      <c r="KBW61" s="273" t="n"/>
      <c r="KBX61" s="273" t="n"/>
      <c r="KBY61" s="273" t="n"/>
      <c r="KBZ61" s="273" t="n"/>
      <c r="KCA61" s="273" t="n"/>
      <c r="KCB61" s="273" t="n"/>
      <c r="KCC61" s="273" t="n"/>
      <c r="KCD61" s="273" t="n"/>
      <c r="KCE61" s="273" t="n"/>
      <c r="KCF61" s="273" t="n"/>
      <c r="KCG61" s="273" t="n"/>
      <c r="KCH61" s="273" t="n"/>
      <c r="KCI61" s="273" t="n"/>
      <c r="KCJ61" s="273" t="n"/>
      <c r="KCK61" s="273" t="n"/>
      <c r="KCL61" s="273" t="n"/>
      <c r="KCM61" s="273" t="n"/>
      <c r="KCN61" s="273" t="n"/>
      <c r="KCO61" s="273" t="n"/>
      <c r="KCP61" s="273" t="n"/>
      <c r="KCQ61" s="273" t="n"/>
      <c r="KCR61" s="273" t="n"/>
      <c r="KCS61" s="273" t="n"/>
      <c r="KCT61" s="273" t="n"/>
      <c r="KCU61" s="273" t="n"/>
      <c r="KCV61" s="273" t="n"/>
      <c r="KCW61" s="273" t="n"/>
      <c r="KCX61" s="273" t="n"/>
      <c r="KCY61" s="273" t="n"/>
      <c r="KCZ61" s="273" t="n"/>
      <c r="KDA61" s="273" t="n"/>
      <c r="KDB61" s="273" t="n"/>
      <c r="KDC61" s="273" t="n"/>
      <c r="KDD61" s="273" t="n"/>
      <c r="KDE61" s="273" t="n"/>
      <c r="KDF61" s="273" t="n"/>
      <c r="KDG61" s="273" t="n"/>
      <c r="KDH61" s="273" t="n"/>
      <c r="KDI61" s="273" t="n"/>
      <c r="KDJ61" s="273" t="n"/>
      <c r="KDK61" s="273" t="n"/>
      <c r="KDL61" s="273" t="n"/>
      <c r="KDM61" s="273" t="n"/>
      <c r="KDN61" s="273" t="n"/>
      <c r="KDO61" s="273" t="n"/>
      <c r="KDP61" s="273" t="n"/>
      <c r="KDQ61" s="273" t="n"/>
      <c r="KDR61" s="273" t="n"/>
      <c r="KDS61" s="273" t="n"/>
      <c r="KDT61" s="273" t="n"/>
      <c r="KDU61" s="273" t="n"/>
      <c r="KDV61" s="273" t="n"/>
      <c r="KDW61" s="273" t="n"/>
      <c r="KDX61" s="273" t="n"/>
      <c r="KDY61" s="273" t="n"/>
      <c r="KDZ61" s="273" t="n"/>
      <c r="KEA61" s="273" t="n"/>
      <c r="KEB61" s="273" t="n"/>
      <c r="KEC61" s="273" t="n"/>
      <c r="KED61" s="273" t="n"/>
      <c r="KEE61" s="273" t="n"/>
      <c r="KEF61" s="273" t="n"/>
      <c r="KEG61" s="273" t="n"/>
      <c r="KEH61" s="273" t="n"/>
      <c r="KEI61" s="273" t="n"/>
      <c r="KEJ61" s="273" t="n"/>
      <c r="KEK61" s="273" t="n"/>
      <c r="KEL61" s="273" t="n"/>
      <c r="KEM61" s="273" t="n"/>
      <c r="KEN61" s="273" t="n"/>
      <c r="KEO61" s="273" t="n"/>
      <c r="KEP61" s="273" t="n"/>
      <c r="KEQ61" s="273" t="n"/>
      <c r="KER61" s="273" t="n"/>
      <c r="KES61" s="273" t="n"/>
      <c r="KET61" s="273" t="n"/>
      <c r="KEU61" s="273" t="n"/>
      <c r="KEV61" s="273" t="n"/>
      <c r="KEW61" s="273" t="n"/>
      <c r="KEX61" s="273" t="n"/>
      <c r="KEY61" s="273" t="n"/>
      <c r="KEZ61" s="273" t="n"/>
      <c r="KFA61" s="273" t="n"/>
      <c r="KFB61" s="273" t="n"/>
      <c r="KFC61" s="273" t="n"/>
      <c r="KFD61" s="273" t="n"/>
      <c r="KFE61" s="273" t="n"/>
      <c r="KFF61" s="273" t="n"/>
      <c r="KFG61" s="273" t="n"/>
      <c r="KFH61" s="273" t="n"/>
      <c r="KFI61" s="273" t="n"/>
      <c r="KFJ61" s="273" t="n"/>
      <c r="KFK61" s="273" t="n"/>
      <c r="KFL61" s="273" t="n"/>
      <c r="KFM61" s="273" t="n"/>
      <c r="KFN61" s="273" t="n"/>
      <c r="KFO61" s="273" t="n"/>
      <c r="KFP61" s="273" t="n"/>
      <c r="KFQ61" s="273" t="n"/>
      <c r="KFR61" s="273" t="n"/>
      <c r="KFS61" s="273" t="n"/>
      <c r="KFT61" s="273" t="n"/>
      <c r="KFU61" s="273" t="n"/>
      <c r="KFV61" s="273" t="n"/>
      <c r="KFW61" s="273" t="n"/>
      <c r="KFX61" s="273" t="n"/>
      <c r="KFY61" s="273" t="n"/>
      <c r="KFZ61" s="273" t="n"/>
      <c r="KGA61" s="273" t="n"/>
      <c r="KGB61" s="273" t="n"/>
      <c r="KGC61" s="273" t="n"/>
      <c r="KGD61" s="273" t="n"/>
      <c r="KGE61" s="273" t="n"/>
      <c r="KGF61" s="273" t="n"/>
      <c r="KGG61" s="273" t="n"/>
      <c r="KGH61" s="273" t="n"/>
      <c r="KGI61" s="273" t="n"/>
      <c r="KGJ61" s="273" t="n"/>
      <c r="KGK61" s="273" t="n"/>
      <c r="KGL61" s="273" t="n"/>
      <c r="KGM61" s="273" t="n"/>
      <c r="KGN61" s="273" t="n"/>
      <c r="KGO61" s="273" t="n"/>
      <c r="KGP61" s="273" t="n"/>
      <c r="KGQ61" s="273" t="n"/>
      <c r="KGR61" s="273" t="n"/>
      <c r="KGS61" s="273" t="n"/>
      <c r="KGT61" s="273" t="n"/>
      <c r="KGU61" s="273" t="n"/>
      <c r="KGV61" s="273" t="n"/>
      <c r="KGW61" s="273" t="n"/>
      <c r="KGX61" s="273" t="n"/>
      <c r="KGY61" s="273" t="n"/>
      <c r="KGZ61" s="273" t="n"/>
      <c r="KHA61" s="273" t="n"/>
      <c r="KHB61" s="273" t="n"/>
      <c r="KHC61" s="273" t="n"/>
      <c r="KHD61" s="273" t="n"/>
      <c r="KHE61" s="273" t="n"/>
      <c r="KHF61" s="273" t="n"/>
      <c r="KHG61" s="273" t="n"/>
      <c r="KHH61" s="273" t="n"/>
      <c r="KHI61" s="273" t="n"/>
      <c r="KHJ61" s="273" t="n"/>
      <c r="KHK61" s="273" t="n"/>
      <c r="KHL61" s="273" t="n"/>
      <c r="KHM61" s="273" t="n"/>
      <c r="KHN61" s="273" t="n"/>
      <c r="KHO61" s="273" t="n"/>
      <c r="KHP61" s="273" t="n"/>
      <c r="KHQ61" s="273" t="n"/>
      <c r="KHR61" s="273" t="n"/>
      <c r="KHS61" s="273" t="n"/>
      <c r="KHT61" s="273" t="n"/>
      <c r="KHU61" s="273" t="n"/>
      <c r="KHV61" s="273" t="n"/>
      <c r="KHW61" s="273" t="n"/>
      <c r="KHX61" s="273" t="n"/>
      <c r="KHY61" s="273" t="n"/>
      <c r="KHZ61" s="273" t="n"/>
      <c r="KIA61" s="273" t="n"/>
      <c r="KIB61" s="273" t="n"/>
      <c r="KIC61" s="273" t="n"/>
      <c r="KID61" s="273" t="n"/>
      <c r="KIE61" s="273" t="n"/>
      <c r="KIF61" s="273" t="n"/>
      <c r="KIG61" s="273" t="n"/>
      <c r="KIH61" s="273" t="n"/>
      <c r="KII61" s="273" t="n"/>
      <c r="KIJ61" s="273" t="n"/>
      <c r="KIK61" s="273" t="n"/>
      <c r="KIL61" s="273" t="n"/>
      <c r="KIM61" s="273" t="n"/>
      <c r="KIN61" s="273" t="n"/>
      <c r="KIO61" s="273" t="n"/>
      <c r="KIP61" s="273" t="n"/>
      <c r="KIQ61" s="273" t="n"/>
      <c r="KIR61" s="273" t="n"/>
      <c r="KIS61" s="273" t="n"/>
      <c r="KIT61" s="273" t="n"/>
      <c r="KIU61" s="273" t="n"/>
      <c r="KIV61" s="273" t="n"/>
      <c r="KIW61" s="273" t="n"/>
      <c r="KIX61" s="273" t="n"/>
      <c r="KIY61" s="273" t="n"/>
      <c r="KIZ61" s="273" t="n"/>
      <c r="KJA61" s="273" t="n"/>
      <c r="KJB61" s="273" t="n"/>
      <c r="KJC61" s="273" t="n"/>
      <c r="KJD61" s="273" t="n"/>
      <c r="KJE61" s="273" t="n"/>
      <c r="KJF61" s="273" t="n"/>
      <c r="KJG61" s="273" t="n"/>
      <c r="KJH61" s="273" t="n"/>
      <c r="KJI61" s="273" t="n"/>
      <c r="KJJ61" s="273" t="n"/>
      <c r="KJK61" s="273" t="n"/>
      <c r="KJL61" s="273" t="n"/>
      <c r="KJM61" s="273" t="n"/>
      <c r="KJN61" s="273" t="n"/>
      <c r="KJO61" s="273" t="n"/>
      <c r="KJP61" s="273" t="n"/>
      <c r="KJQ61" s="273" t="n"/>
      <c r="KJR61" s="273" t="n"/>
      <c r="KJS61" s="273" t="n"/>
      <c r="KJT61" s="273" t="n"/>
      <c r="KJU61" s="273" t="n"/>
      <c r="KJV61" s="273" t="n"/>
      <c r="KJW61" s="273" t="n"/>
      <c r="KJX61" s="273" t="n"/>
      <c r="KJY61" s="273" t="n"/>
      <c r="KJZ61" s="273" t="n"/>
      <c r="KKA61" s="273" t="n"/>
      <c r="KKB61" s="273" t="n"/>
      <c r="KKC61" s="273" t="n"/>
      <c r="KKD61" s="273" t="n"/>
      <c r="KKE61" s="273" t="n"/>
      <c r="KKF61" s="273" t="n"/>
      <c r="KKG61" s="273" t="n"/>
      <c r="KKH61" s="273" t="n"/>
      <c r="KKI61" s="273" t="n"/>
      <c r="KKJ61" s="273" t="n"/>
      <c r="KKK61" s="273" t="n"/>
      <c r="KKL61" s="273" t="n"/>
      <c r="KKM61" s="273" t="n"/>
      <c r="KKN61" s="273" t="n"/>
      <c r="KKO61" s="273" t="n"/>
      <c r="KKP61" s="273" t="n"/>
      <c r="KKQ61" s="273" t="n"/>
      <c r="KKR61" s="273" t="n"/>
      <c r="KKS61" s="273" t="n"/>
      <c r="KKT61" s="273" t="n"/>
      <c r="KKU61" s="273" t="n"/>
      <c r="KKV61" s="273" t="n"/>
      <c r="KKW61" s="273" t="n"/>
      <c r="KKX61" s="273" t="n"/>
      <c r="KKY61" s="273" t="n"/>
      <c r="KKZ61" s="273" t="n"/>
      <c r="KLA61" s="273" t="n"/>
      <c r="KLB61" s="273" t="n"/>
      <c r="KLC61" s="273" t="n"/>
      <c r="KLD61" s="273" t="n"/>
      <c r="KLE61" s="273" t="n"/>
      <c r="KLF61" s="273" t="n"/>
      <c r="KLG61" s="273" t="n"/>
      <c r="KLH61" s="273" t="n"/>
      <c r="KLI61" s="273" t="n"/>
      <c r="KLJ61" s="273" t="n"/>
      <c r="KLK61" s="273" t="n"/>
      <c r="KLL61" s="273" t="n"/>
      <c r="KLM61" s="273" t="n"/>
      <c r="KLN61" s="273" t="n"/>
      <c r="KLO61" s="273" t="n"/>
      <c r="KLP61" s="273" t="n"/>
      <c r="KLQ61" s="273" t="n"/>
      <c r="KLR61" s="273" t="n"/>
      <c r="KLS61" s="273" t="n"/>
      <c r="KLT61" s="273" t="n"/>
      <c r="KLU61" s="273" t="n"/>
      <c r="KLV61" s="273" t="n"/>
      <c r="KLW61" s="273" t="n"/>
      <c r="KLX61" s="273" t="n"/>
      <c r="KLY61" s="273" t="n"/>
      <c r="KLZ61" s="273" t="n"/>
      <c r="KMA61" s="273" t="n"/>
      <c r="KMB61" s="273" t="n"/>
      <c r="KMC61" s="273" t="n"/>
      <c r="KMD61" s="273" t="n"/>
      <c r="KME61" s="273" t="n"/>
      <c r="KMF61" s="273" t="n"/>
      <c r="KMG61" s="273" t="n"/>
      <c r="KMH61" s="273" t="n"/>
      <c r="KMI61" s="273" t="n"/>
      <c r="KMJ61" s="273" t="n"/>
      <c r="KMK61" s="273" t="n"/>
      <c r="KML61" s="273" t="n"/>
      <c r="KMM61" s="273" t="n"/>
      <c r="KMN61" s="273" t="n"/>
      <c r="KMO61" s="273" t="n"/>
      <c r="KMP61" s="273" t="n"/>
      <c r="KMQ61" s="273" t="n"/>
      <c r="KMR61" s="273" t="n"/>
      <c r="KMS61" s="273" t="n"/>
      <c r="KMT61" s="273" t="n"/>
      <c r="KMU61" s="273" t="n"/>
      <c r="KMV61" s="273" t="n"/>
      <c r="KMW61" s="273" t="n"/>
      <c r="KMX61" s="273" t="n"/>
      <c r="KMY61" s="273" t="n"/>
      <c r="KMZ61" s="273" t="n"/>
      <c r="KNA61" s="273" t="n"/>
      <c r="KNB61" s="273" t="n"/>
      <c r="KNC61" s="273" t="n"/>
      <c r="KND61" s="273" t="n"/>
      <c r="KNE61" s="273" t="n"/>
      <c r="KNF61" s="273" t="n"/>
      <c r="KNG61" s="273" t="n"/>
      <c r="KNH61" s="273" t="n"/>
      <c r="KNI61" s="273" t="n"/>
      <c r="KNJ61" s="273" t="n"/>
      <c r="KNK61" s="273" t="n"/>
      <c r="KNL61" s="273" t="n"/>
      <c r="KNM61" s="273" t="n"/>
      <c r="KNN61" s="273" t="n"/>
      <c r="KNO61" s="273" t="n"/>
      <c r="KNP61" s="273" t="n"/>
      <c r="KNQ61" s="273" t="n"/>
      <c r="KNR61" s="273" t="n"/>
      <c r="KNS61" s="273" t="n"/>
      <c r="KNT61" s="273" t="n"/>
      <c r="KNU61" s="273" t="n"/>
      <c r="KNV61" s="273" t="n"/>
      <c r="KNW61" s="273" t="n"/>
      <c r="KNX61" s="273" t="n"/>
      <c r="KNY61" s="273" t="n"/>
      <c r="KNZ61" s="273" t="n"/>
      <c r="KOA61" s="273" t="n"/>
      <c r="KOB61" s="273" t="n"/>
      <c r="KOC61" s="273" t="n"/>
      <c r="KOD61" s="273" t="n"/>
      <c r="KOE61" s="273" t="n"/>
      <c r="KOF61" s="273" t="n"/>
      <c r="KOG61" s="273" t="n"/>
      <c r="KOH61" s="273" t="n"/>
      <c r="KOI61" s="273" t="n"/>
      <c r="KOJ61" s="273" t="n"/>
      <c r="KOK61" s="273" t="n"/>
      <c r="KOL61" s="273" t="n"/>
      <c r="KOM61" s="273" t="n"/>
      <c r="KON61" s="273" t="n"/>
      <c r="KOO61" s="273" t="n"/>
      <c r="KOP61" s="273" t="n"/>
      <c r="KOQ61" s="273" t="n"/>
      <c r="KOR61" s="273" t="n"/>
      <c r="KOS61" s="273" t="n"/>
      <c r="KOT61" s="273" t="n"/>
      <c r="KOU61" s="273" t="n"/>
      <c r="KOV61" s="273" t="n"/>
      <c r="KOW61" s="273" t="n"/>
      <c r="KOX61" s="273" t="n"/>
      <c r="KOY61" s="273" t="n"/>
      <c r="KOZ61" s="273" t="n"/>
      <c r="KPA61" s="273" t="n"/>
      <c r="KPB61" s="273" t="n"/>
      <c r="KPC61" s="273" t="n"/>
      <c r="KPD61" s="273" t="n"/>
      <c r="KPE61" s="273" t="n"/>
      <c r="KPF61" s="273" t="n"/>
      <c r="KPG61" s="273" t="n"/>
      <c r="KPH61" s="273" t="n"/>
      <c r="KPI61" s="273" t="n"/>
      <c r="KPJ61" s="273" t="n"/>
      <c r="KPK61" s="273" t="n"/>
      <c r="KPL61" s="273" t="n"/>
      <c r="KPM61" s="273" t="n"/>
      <c r="KPN61" s="273" t="n"/>
      <c r="KPO61" s="273" t="n"/>
      <c r="KPP61" s="273" t="n"/>
      <c r="KPQ61" s="273" t="n"/>
      <c r="KPR61" s="273" t="n"/>
      <c r="KPS61" s="273" t="n"/>
      <c r="KPT61" s="273" t="n"/>
      <c r="KPU61" s="273" t="n"/>
      <c r="KPV61" s="273" t="n"/>
      <c r="KPW61" s="273" t="n"/>
      <c r="KPX61" s="273" t="n"/>
      <c r="KPY61" s="273" t="n"/>
      <c r="KPZ61" s="273" t="n"/>
      <c r="KQA61" s="273" t="n"/>
      <c r="KQB61" s="273" t="n"/>
      <c r="KQC61" s="273" t="n"/>
      <c r="KQD61" s="273" t="n"/>
      <c r="KQE61" s="273" t="n"/>
      <c r="KQF61" s="273" t="n"/>
      <c r="KQG61" s="273" t="n"/>
      <c r="KQH61" s="273" t="n"/>
      <c r="KQI61" s="273" t="n"/>
      <c r="KQJ61" s="273" t="n"/>
      <c r="KQK61" s="273" t="n"/>
      <c r="KQL61" s="273" t="n"/>
      <c r="KQM61" s="273" t="n"/>
      <c r="KQN61" s="273" t="n"/>
      <c r="KQO61" s="273" t="n"/>
      <c r="KQP61" s="273" t="n"/>
      <c r="KQQ61" s="273" t="n"/>
      <c r="KQR61" s="273" t="n"/>
      <c r="KQS61" s="273" t="n"/>
      <c r="KQT61" s="273" t="n"/>
      <c r="KQU61" s="273" t="n"/>
      <c r="KQV61" s="273" t="n"/>
      <c r="KQW61" s="273" t="n"/>
      <c r="KQX61" s="273" t="n"/>
      <c r="KQY61" s="273" t="n"/>
      <c r="KQZ61" s="273" t="n"/>
      <c r="KRA61" s="273" t="n"/>
      <c r="KRB61" s="273" t="n"/>
      <c r="KRC61" s="273" t="n"/>
      <c r="KRD61" s="273" t="n"/>
      <c r="KRE61" s="273" t="n"/>
      <c r="KRF61" s="273" t="n"/>
      <c r="KRG61" s="273" t="n"/>
      <c r="KRH61" s="273" t="n"/>
      <c r="KRI61" s="273" t="n"/>
      <c r="KRJ61" s="273" t="n"/>
      <c r="KRK61" s="273" t="n"/>
      <c r="KRL61" s="273" t="n"/>
      <c r="KRM61" s="273" t="n"/>
      <c r="KRN61" s="273" t="n"/>
      <c r="KRO61" s="273" t="n"/>
      <c r="KRP61" s="273" t="n"/>
      <c r="KRQ61" s="273" t="n"/>
      <c r="KRR61" s="273" t="n"/>
      <c r="KRS61" s="273" t="n"/>
      <c r="KRT61" s="273" t="n"/>
      <c r="KRU61" s="273" t="n"/>
      <c r="KRV61" s="273" t="n"/>
      <c r="KRW61" s="273" t="n"/>
      <c r="KRX61" s="273" t="n"/>
      <c r="KRY61" s="273" t="n"/>
      <c r="KRZ61" s="273" t="n"/>
      <c r="KSA61" s="273" t="n"/>
      <c r="KSB61" s="273" t="n"/>
      <c r="KSC61" s="273" t="n"/>
      <c r="KSD61" s="273" t="n"/>
      <c r="KSE61" s="273" t="n"/>
      <c r="KSF61" s="273" t="n"/>
      <c r="KSG61" s="273" t="n"/>
      <c r="KSH61" s="273" t="n"/>
      <c r="KSI61" s="273" t="n"/>
      <c r="KSJ61" s="273" t="n"/>
      <c r="KSK61" s="273" t="n"/>
      <c r="KSL61" s="273" t="n"/>
      <c r="KSM61" s="273" t="n"/>
      <c r="KSN61" s="273" t="n"/>
      <c r="KSO61" s="273" t="n"/>
      <c r="KSP61" s="273" t="n"/>
      <c r="KSQ61" s="273" t="n"/>
      <c r="KSR61" s="273" t="n"/>
      <c r="KSS61" s="273" t="n"/>
      <c r="KST61" s="273" t="n"/>
      <c r="KSU61" s="273" t="n"/>
      <c r="KSV61" s="273" t="n"/>
      <c r="KSW61" s="273" t="n"/>
      <c r="KSX61" s="273" t="n"/>
      <c r="KSY61" s="273" t="n"/>
      <c r="KSZ61" s="273" t="n"/>
      <c r="KTA61" s="273" t="n"/>
      <c r="KTB61" s="273" t="n"/>
      <c r="KTC61" s="273" t="n"/>
      <c r="KTD61" s="273" t="n"/>
      <c r="KTE61" s="273" t="n"/>
      <c r="KTF61" s="273" t="n"/>
      <c r="KTG61" s="273" t="n"/>
      <c r="KTH61" s="273" t="n"/>
      <c r="KTI61" s="273" t="n"/>
      <c r="KTJ61" s="273" t="n"/>
      <c r="KTK61" s="273" t="n"/>
      <c r="KTL61" s="273" t="n"/>
      <c r="KTM61" s="273" t="n"/>
      <c r="KTN61" s="273" t="n"/>
      <c r="KTO61" s="273" t="n"/>
      <c r="KTP61" s="273" t="n"/>
      <c r="KTQ61" s="273" t="n"/>
      <c r="KTR61" s="273" t="n"/>
      <c r="KTS61" s="273" t="n"/>
      <c r="KTT61" s="273" t="n"/>
      <c r="KTU61" s="273" t="n"/>
      <c r="KTV61" s="273" t="n"/>
      <c r="KTW61" s="273" t="n"/>
      <c r="KTX61" s="273" t="n"/>
      <c r="KTY61" s="273" t="n"/>
      <c r="KTZ61" s="273" t="n"/>
      <c r="KUA61" s="273" t="n"/>
      <c r="KUB61" s="273" t="n"/>
      <c r="KUC61" s="273" t="n"/>
      <c r="KUD61" s="273" t="n"/>
      <c r="KUE61" s="273" t="n"/>
      <c r="KUF61" s="273" t="n"/>
      <c r="KUG61" s="273" t="n"/>
      <c r="KUH61" s="273" t="n"/>
      <c r="KUI61" s="273" t="n"/>
      <c r="KUJ61" s="273" t="n"/>
      <c r="KUK61" s="273" t="n"/>
      <c r="KUL61" s="273" t="n"/>
      <c r="KUM61" s="273" t="n"/>
      <c r="KUN61" s="273" t="n"/>
      <c r="KUO61" s="273" t="n"/>
      <c r="KUP61" s="273" t="n"/>
      <c r="KUQ61" s="273" t="n"/>
      <c r="KUR61" s="273" t="n"/>
      <c r="KUS61" s="273" t="n"/>
      <c r="KUT61" s="273" t="n"/>
      <c r="KUU61" s="273" t="n"/>
      <c r="KUV61" s="273" t="n"/>
      <c r="KUW61" s="273" t="n"/>
      <c r="KUX61" s="273" t="n"/>
      <c r="KUY61" s="273" t="n"/>
      <c r="KUZ61" s="273" t="n"/>
      <c r="KVA61" s="273" t="n"/>
      <c r="KVB61" s="273" t="n"/>
      <c r="KVC61" s="273" t="n"/>
      <c r="KVD61" s="273" t="n"/>
      <c r="KVE61" s="273" t="n"/>
      <c r="KVF61" s="273" t="n"/>
      <c r="KVG61" s="273" t="n"/>
      <c r="KVH61" s="273" t="n"/>
      <c r="KVI61" s="273" t="n"/>
      <c r="KVJ61" s="273" t="n"/>
      <c r="KVK61" s="273" t="n"/>
      <c r="KVL61" s="273" t="n"/>
      <c r="KVM61" s="273" t="n"/>
      <c r="KVN61" s="273" t="n"/>
      <c r="KVO61" s="273" t="n"/>
      <c r="KVP61" s="273" t="n"/>
      <c r="KVQ61" s="273" t="n"/>
      <c r="KVR61" s="273" t="n"/>
      <c r="KVS61" s="273" t="n"/>
      <c r="KVT61" s="273" t="n"/>
      <c r="KVU61" s="273" t="n"/>
      <c r="KVV61" s="273" t="n"/>
      <c r="KVW61" s="273" t="n"/>
      <c r="KVX61" s="273" t="n"/>
      <c r="KVY61" s="273" t="n"/>
      <c r="KVZ61" s="273" t="n"/>
      <c r="KWA61" s="273" t="n"/>
      <c r="KWB61" s="273" t="n"/>
      <c r="KWC61" s="273" t="n"/>
      <c r="KWD61" s="273" t="n"/>
      <c r="KWE61" s="273" t="n"/>
      <c r="KWF61" s="273" t="n"/>
      <c r="KWG61" s="273" t="n"/>
      <c r="KWH61" s="273" t="n"/>
      <c r="KWI61" s="273" t="n"/>
      <c r="KWJ61" s="273" t="n"/>
      <c r="KWK61" s="273" t="n"/>
      <c r="KWL61" s="273" t="n"/>
      <c r="KWM61" s="273" t="n"/>
      <c r="KWN61" s="273" t="n"/>
      <c r="KWO61" s="273" t="n"/>
      <c r="KWP61" s="273" t="n"/>
      <c r="KWQ61" s="273" t="n"/>
      <c r="KWR61" s="273" t="n"/>
      <c r="KWS61" s="273" t="n"/>
      <c r="KWT61" s="273" t="n"/>
      <c r="KWU61" s="273" t="n"/>
      <c r="KWV61" s="273" t="n"/>
      <c r="KWW61" s="273" t="n"/>
      <c r="KWX61" s="273" t="n"/>
      <c r="KWY61" s="273" t="n"/>
      <c r="KWZ61" s="273" t="n"/>
      <c r="KXA61" s="273" t="n"/>
      <c r="KXB61" s="273" t="n"/>
      <c r="KXC61" s="273" t="n"/>
      <c r="KXD61" s="273" t="n"/>
      <c r="KXE61" s="273" t="n"/>
      <c r="KXF61" s="273" t="n"/>
      <c r="KXG61" s="273" t="n"/>
      <c r="KXH61" s="273" t="n"/>
      <c r="KXI61" s="273" t="n"/>
      <c r="KXJ61" s="273" t="n"/>
      <c r="KXK61" s="273" t="n"/>
      <c r="KXL61" s="273" t="n"/>
      <c r="KXM61" s="273" t="n"/>
      <c r="KXN61" s="273" t="n"/>
      <c r="KXO61" s="273" t="n"/>
      <c r="KXP61" s="273" t="n"/>
      <c r="KXQ61" s="273" t="n"/>
      <c r="KXR61" s="273" t="n"/>
      <c r="KXS61" s="273" t="n"/>
      <c r="KXT61" s="273" t="n"/>
      <c r="KXU61" s="273" t="n"/>
      <c r="KXV61" s="273" t="n"/>
      <c r="KXW61" s="273" t="n"/>
      <c r="KXX61" s="273" t="n"/>
      <c r="KXY61" s="273" t="n"/>
      <c r="KXZ61" s="273" t="n"/>
      <c r="KYA61" s="273" t="n"/>
      <c r="KYB61" s="273" t="n"/>
      <c r="KYC61" s="273" t="n"/>
      <c r="KYD61" s="273" t="n"/>
      <c r="KYE61" s="273" t="n"/>
      <c r="KYF61" s="273" t="n"/>
      <c r="KYG61" s="273" t="n"/>
      <c r="KYH61" s="273" t="n"/>
      <c r="KYI61" s="273" t="n"/>
      <c r="KYJ61" s="273" t="n"/>
      <c r="KYK61" s="273" t="n"/>
      <c r="KYL61" s="273" t="n"/>
      <c r="KYM61" s="273" t="n"/>
      <c r="KYN61" s="273" t="n"/>
      <c r="KYO61" s="273" t="n"/>
      <c r="KYP61" s="273" t="n"/>
      <c r="KYQ61" s="273" t="n"/>
      <c r="KYR61" s="273" t="n"/>
      <c r="KYS61" s="273" t="n"/>
      <c r="KYT61" s="273" t="n"/>
      <c r="KYU61" s="273" t="n"/>
      <c r="KYV61" s="273" t="n"/>
      <c r="KYW61" s="273" t="n"/>
      <c r="KYX61" s="273" t="n"/>
      <c r="KYY61" s="273" t="n"/>
      <c r="KYZ61" s="273" t="n"/>
      <c r="KZA61" s="273" t="n"/>
      <c r="KZB61" s="273" t="n"/>
      <c r="KZC61" s="273" t="n"/>
      <c r="KZD61" s="273" t="n"/>
      <c r="KZE61" s="273" t="n"/>
      <c r="KZF61" s="273" t="n"/>
      <c r="KZG61" s="273" t="n"/>
      <c r="KZH61" s="273" t="n"/>
      <c r="KZI61" s="273" t="n"/>
      <c r="KZJ61" s="273" t="n"/>
      <c r="KZK61" s="273" t="n"/>
      <c r="KZL61" s="273" t="n"/>
      <c r="KZM61" s="273" t="n"/>
      <c r="KZN61" s="273" t="n"/>
      <c r="KZO61" s="273" t="n"/>
      <c r="KZP61" s="273" t="n"/>
      <c r="KZQ61" s="273" t="n"/>
      <c r="KZR61" s="273" t="n"/>
      <c r="KZS61" s="273" t="n"/>
      <c r="KZT61" s="273" t="n"/>
      <c r="KZU61" s="273" t="n"/>
      <c r="KZV61" s="273" t="n"/>
      <c r="KZW61" s="273" t="n"/>
      <c r="KZX61" s="273" t="n"/>
      <c r="KZY61" s="273" t="n"/>
      <c r="KZZ61" s="273" t="n"/>
      <c r="LAA61" s="273" t="n"/>
      <c r="LAB61" s="273" t="n"/>
      <c r="LAC61" s="273" t="n"/>
      <c r="LAD61" s="273" t="n"/>
      <c r="LAE61" s="273" t="n"/>
      <c r="LAF61" s="273" t="n"/>
      <c r="LAG61" s="273" t="n"/>
      <c r="LAH61" s="273" t="n"/>
      <c r="LAI61" s="273" t="n"/>
      <c r="LAJ61" s="273" t="n"/>
      <c r="LAK61" s="273" t="n"/>
      <c r="LAL61" s="273" t="n"/>
      <c r="LAM61" s="273" t="n"/>
      <c r="LAN61" s="273" t="n"/>
      <c r="LAO61" s="273" t="n"/>
      <c r="LAP61" s="273" t="n"/>
      <c r="LAQ61" s="273" t="n"/>
      <c r="LAR61" s="273" t="n"/>
      <c r="LAS61" s="273" t="n"/>
      <c r="LAT61" s="273" t="n"/>
      <c r="LAU61" s="273" t="n"/>
      <c r="LAV61" s="273" t="n"/>
      <c r="LAW61" s="273" t="n"/>
      <c r="LAX61" s="273" t="n"/>
      <c r="LAY61" s="273" t="n"/>
      <c r="LAZ61" s="273" t="n"/>
      <c r="LBA61" s="273" t="n"/>
      <c r="LBB61" s="273" t="n"/>
      <c r="LBC61" s="273" t="n"/>
      <c r="LBD61" s="273" t="n"/>
      <c r="LBE61" s="273" t="n"/>
      <c r="LBF61" s="273" t="n"/>
      <c r="LBG61" s="273" t="n"/>
      <c r="LBH61" s="273" t="n"/>
      <c r="LBI61" s="273" t="n"/>
      <c r="LBJ61" s="273" t="n"/>
      <c r="LBK61" s="273" t="n"/>
      <c r="LBL61" s="273" t="n"/>
      <c r="LBM61" s="273" t="n"/>
      <c r="LBN61" s="273" t="n"/>
      <c r="LBO61" s="273" t="n"/>
      <c r="LBP61" s="273" t="n"/>
      <c r="LBQ61" s="273" t="n"/>
      <c r="LBR61" s="273" t="n"/>
      <c r="LBS61" s="273" t="n"/>
      <c r="LBT61" s="273" t="n"/>
      <c r="LBU61" s="273" t="n"/>
      <c r="LBV61" s="273" t="n"/>
      <c r="LBW61" s="273" t="n"/>
      <c r="LBX61" s="273" t="n"/>
      <c r="LBY61" s="273" t="n"/>
      <c r="LBZ61" s="273" t="n"/>
      <c r="LCA61" s="273" t="n"/>
      <c r="LCB61" s="273" t="n"/>
      <c r="LCC61" s="273" t="n"/>
      <c r="LCD61" s="273" t="n"/>
      <c r="LCE61" s="273" t="n"/>
      <c r="LCF61" s="273" t="n"/>
      <c r="LCG61" s="273" t="n"/>
      <c r="LCH61" s="273" t="n"/>
      <c r="LCI61" s="273" t="n"/>
      <c r="LCJ61" s="273" t="n"/>
      <c r="LCK61" s="273" t="n"/>
      <c r="LCL61" s="273" t="n"/>
      <c r="LCM61" s="273" t="n"/>
      <c r="LCN61" s="273" t="n"/>
      <c r="LCO61" s="273" t="n"/>
      <c r="LCP61" s="273" t="n"/>
      <c r="LCQ61" s="273" t="n"/>
      <c r="LCR61" s="273" t="n"/>
      <c r="LCS61" s="273" t="n"/>
      <c r="LCT61" s="273" t="n"/>
      <c r="LCU61" s="273" t="n"/>
      <c r="LCV61" s="273" t="n"/>
      <c r="LCW61" s="273" t="n"/>
      <c r="LCX61" s="273" t="n"/>
      <c r="LCY61" s="273" t="n"/>
      <c r="LCZ61" s="273" t="n"/>
      <c r="LDA61" s="273" t="n"/>
      <c r="LDB61" s="273" t="n"/>
      <c r="LDC61" s="273" t="n"/>
      <c r="LDD61" s="273" t="n"/>
      <c r="LDE61" s="273" t="n"/>
      <c r="LDF61" s="273" t="n"/>
      <c r="LDG61" s="273" t="n"/>
      <c r="LDH61" s="273" t="n"/>
      <c r="LDI61" s="273" t="n"/>
      <c r="LDJ61" s="273" t="n"/>
      <c r="LDK61" s="273" t="n"/>
      <c r="LDL61" s="273" t="n"/>
      <c r="LDM61" s="273" t="n"/>
      <c r="LDN61" s="273" t="n"/>
      <c r="LDO61" s="273" t="n"/>
      <c r="LDP61" s="273" t="n"/>
      <c r="LDQ61" s="273" t="n"/>
      <c r="LDR61" s="273" t="n"/>
      <c r="LDS61" s="273" t="n"/>
      <c r="LDT61" s="273" t="n"/>
      <c r="LDU61" s="273" t="n"/>
      <c r="LDV61" s="273" t="n"/>
      <c r="LDW61" s="273" t="n"/>
      <c r="LDX61" s="273" t="n"/>
      <c r="LDY61" s="273" t="n"/>
      <c r="LDZ61" s="273" t="n"/>
      <c r="LEA61" s="273" t="n"/>
      <c r="LEB61" s="273" t="n"/>
      <c r="LEC61" s="273" t="n"/>
      <c r="LED61" s="273" t="n"/>
      <c r="LEE61" s="273" t="n"/>
      <c r="LEF61" s="273" t="n"/>
      <c r="LEG61" s="273" t="n"/>
      <c r="LEH61" s="273" t="n"/>
      <c r="LEI61" s="273" t="n"/>
      <c r="LEJ61" s="273" t="n"/>
      <c r="LEK61" s="273" t="n"/>
      <c r="LEL61" s="273" t="n"/>
      <c r="LEM61" s="273" t="n"/>
      <c r="LEN61" s="273" t="n"/>
      <c r="LEO61" s="273" t="n"/>
      <c r="LEP61" s="273" t="n"/>
      <c r="LEQ61" s="273" t="n"/>
      <c r="LER61" s="273" t="n"/>
      <c r="LES61" s="273" t="n"/>
      <c r="LET61" s="273" t="n"/>
      <c r="LEU61" s="273" t="n"/>
      <c r="LEV61" s="273" t="n"/>
      <c r="LEW61" s="273" t="n"/>
      <c r="LEX61" s="273" t="n"/>
      <c r="LEY61" s="273" t="n"/>
      <c r="LEZ61" s="273" t="n"/>
      <c r="LFA61" s="273" t="n"/>
      <c r="LFB61" s="273" t="n"/>
      <c r="LFC61" s="273" t="n"/>
      <c r="LFD61" s="273" t="n"/>
      <c r="LFE61" s="273" t="n"/>
      <c r="LFF61" s="273" t="n"/>
      <c r="LFG61" s="273" t="n"/>
      <c r="LFH61" s="273" t="n"/>
      <c r="LFI61" s="273" t="n"/>
      <c r="LFJ61" s="273" t="n"/>
      <c r="LFK61" s="273" t="n"/>
      <c r="LFL61" s="273" t="n"/>
      <c r="LFM61" s="273" t="n"/>
      <c r="LFN61" s="273" t="n"/>
      <c r="LFO61" s="273" t="n"/>
      <c r="LFP61" s="273" t="n"/>
      <c r="LFQ61" s="273" t="n"/>
      <c r="LFR61" s="273" t="n"/>
      <c r="LFS61" s="273" t="n"/>
      <c r="LFT61" s="273" t="n"/>
      <c r="LFU61" s="273" t="n"/>
      <c r="LFV61" s="273" t="n"/>
      <c r="LFW61" s="273" t="n"/>
      <c r="LFX61" s="273" t="n"/>
      <c r="LFY61" s="273" t="n"/>
      <c r="LFZ61" s="273" t="n"/>
      <c r="LGA61" s="273" t="n"/>
      <c r="LGB61" s="273" t="n"/>
      <c r="LGC61" s="273" t="n"/>
      <c r="LGD61" s="273" t="n"/>
      <c r="LGE61" s="273" t="n"/>
      <c r="LGF61" s="273" t="n"/>
      <c r="LGG61" s="273" t="n"/>
      <c r="LGH61" s="273" t="n"/>
      <c r="LGI61" s="273" t="n"/>
      <c r="LGJ61" s="273" t="n"/>
      <c r="LGK61" s="273" t="n"/>
      <c r="LGL61" s="273" t="n"/>
      <c r="LGM61" s="273" t="n"/>
      <c r="LGN61" s="273" t="n"/>
      <c r="LGO61" s="273" t="n"/>
      <c r="LGP61" s="273" t="n"/>
      <c r="LGQ61" s="273" t="n"/>
      <c r="LGR61" s="273" t="n"/>
      <c r="LGS61" s="273" t="n"/>
      <c r="LGT61" s="273" t="n"/>
      <c r="LGU61" s="273" t="n"/>
      <c r="LGV61" s="273" t="n"/>
      <c r="LGW61" s="273" t="n"/>
      <c r="LGX61" s="273" t="n"/>
      <c r="LGY61" s="273" t="n"/>
      <c r="LGZ61" s="273" t="n"/>
      <c r="LHA61" s="273" t="n"/>
      <c r="LHB61" s="273" t="n"/>
      <c r="LHC61" s="273" t="n"/>
      <c r="LHD61" s="273" t="n"/>
      <c r="LHE61" s="273" t="n"/>
      <c r="LHF61" s="273" t="n"/>
      <c r="LHG61" s="273" t="n"/>
      <c r="LHH61" s="273" t="n"/>
      <c r="LHI61" s="273" t="n"/>
      <c r="LHJ61" s="273" t="n"/>
      <c r="LHK61" s="273" t="n"/>
      <c r="LHL61" s="273" t="n"/>
      <c r="LHM61" s="273" t="n"/>
      <c r="LHN61" s="273" t="n"/>
      <c r="LHO61" s="273" t="n"/>
      <c r="LHP61" s="273" t="n"/>
      <c r="LHQ61" s="273" t="n"/>
      <c r="LHR61" s="273" t="n"/>
      <c r="LHS61" s="273" t="n"/>
      <c r="LHT61" s="273" t="n"/>
      <c r="LHU61" s="273" t="n"/>
      <c r="LHV61" s="273" t="n"/>
      <c r="LHW61" s="273" t="n"/>
      <c r="LHX61" s="273" t="n"/>
      <c r="LHY61" s="273" t="n"/>
      <c r="LHZ61" s="273" t="n"/>
      <c r="LIA61" s="273" t="n"/>
      <c r="LIB61" s="273" t="n"/>
      <c r="LIC61" s="273" t="n"/>
      <c r="LID61" s="273" t="n"/>
      <c r="LIE61" s="273" t="n"/>
      <c r="LIF61" s="273" t="n"/>
      <c r="LIG61" s="273" t="n"/>
      <c r="LIH61" s="273" t="n"/>
      <c r="LII61" s="273" t="n"/>
      <c r="LIJ61" s="273" t="n"/>
      <c r="LIK61" s="273" t="n"/>
      <c r="LIL61" s="273" t="n"/>
      <c r="LIM61" s="273" t="n"/>
      <c r="LIN61" s="273" t="n"/>
      <c r="LIO61" s="273" t="n"/>
      <c r="LIP61" s="273" t="n"/>
      <c r="LIQ61" s="273" t="n"/>
      <c r="LIR61" s="273" t="n"/>
      <c r="LIS61" s="273" t="n"/>
      <c r="LIT61" s="273" t="n"/>
      <c r="LIU61" s="273" t="n"/>
      <c r="LIV61" s="273" t="n"/>
      <c r="LIW61" s="273" t="n"/>
      <c r="LIX61" s="273" t="n"/>
      <c r="LIY61" s="273" t="n"/>
      <c r="LIZ61" s="273" t="n"/>
      <c r="LJA61" s="273" t="n"/>
      <c r="LJB61" s="273" t="n"/>
      <c r="LJC61" s="273" t="n"/>
      <c r="LJD61" s="273" t="n"/>
      <c r="LJE61" s="273" t="n"/>
      <c r="LJF61" s="273" t="n"/>
      <c r="LJG61" s="273" t="n"/>
      <c r="LJH61" s="273" t="n"/>
      <c r="LJI61" s="273" t="n"/>
      <c r="LJJ61" s="273" t="n"/>
      <c r="LJK61" s="273" t="n"/>
      <c r="LJL61" s="273" t="n"/>
      <c r="LJM61" s="273" t="n"/>
      <c r="LJN61" s="273" t="n"/>
      <c r="LJO61" s="273" t="n"/>
      <c r="LJP61" s="273" t="n"/>
      <c r="LJQ61" s="273" t="n"/>
      <c r="LJR61" s="273" t="n"/>
      <c r="LJS61" s="273" t="n"/>
      <c r="LJT61" s="273" t="n"/>
      <c r="LJU61" s="273" t="n"/>
      <c r="LJV61" s="273" t="n"/>
      <c r="LJW61" s="273" t="n"/>
      <c r="LJX61" s="273" t="n"/>
      <c r="LJY61" s="273" t="n"/>
      <c r="LJZ61" s="273" t="n"/>
      <c r="LKA61" s="273" t="n"/>
      <c r="LKB61" s="273" t="n"/>
      <c r="LKC61" s="273" t="n"/>
      <c r="LKD61" s="273" t="n"/>
      <c r="LKE61" s="273" t="n"/>
      <c r="LKF61" s="273" t="n"/>
      <c r="LKG61" s="273" t="n"/>
      <c r="LKH61" s="273" t="n"/>
      <c r="LKI61" s="273" t="n"/>
      <c r="LKJ61" s="273" t="n"/>
      <c r="LKK61" s="273" t="n"/>
      <c r="LKL61" s="273" t="n"/>
      <c r="LKM61" s="273" t="n"/>
      <c r="LKN61" s="273" t="n"/>
      <c r="LKO61" s="273" t="n"/>
      <c r="LKP61" s="273" t="n"/>
      <c r="LKQ61" s="273" t="n"/>
      <c r="LKR61" s="273" t="n"/>
      <c r="LKS61" s="273" t="n"/>
      <c r="LKT61" s="273" t="n"/>
      <c r="LKU61" s="273" t="n"/>
      <c r="LKV61" s="273" t="n"/>
      <c r="LKW61" s="273" t="n"/>
      <c r="LKX61" s="273" t="n"/>
      <c r="LKY61" s="273" t="n"/>
      <c r="LKZ61" s="273" t="n"/>
      <c r="LLA61" s="273" t="n"/>
      <c r="LLB61" s="273" t="n"/>
      <c r="LLC61" s="273" t="n"/>
      <c r="LLD61" s="273" t="n"/>
      <c r="LLE61" s="273" t="n"/>
      <c r="LLF61" s="273" t="n"/>
      <c r="LLG61" s="273" t="n"/>
      <c r="LLH61" s="273" t="n"/>
      <c r="LLI61" s="273" t="n"/>
      <c r="LLJ61" s="273" t="n"/>
      <c r="LLK61" s="273" t="n"/>
      <c r="LLL61" s="273" t="n"/>
      <c r="LLM61" s="273" t="n"/>
      <c r="LLN61" s="273" t="n"/>
      <c r="LLO61" s="273" t="n"/>
      <c r="LLP61" s="273" t="n"/>
      <c r="LLQ61" s="273" t="n"/>
      <c r="LLR61" s="273" t="n"/>
      <c r="LLS61" s="273" t="n"/>
      <c r="LLT61" s="273" t="n"/>
      <c r="LLU61" s="273" t="n"/>
      <c r="LLV61" s="273" t="n"/>
      <c r="LLW61" s="273" t="n"/>
      <c r="LLX61" s="273" t="n"/>
      <c r="LLY61" s="273" t="n"/>
      <c r="LLZ61" s="273" t="n"/>
      <c r="LMA61" s="273" t="n"/>
      <c r="LMB61" s="273" t="n"/>
      <c r="LMC61" s="273" t="n"/>
      <c r="LMD61" s="273" t="n"/>
      <c r="LME61" s="273" t="n"/>
      <c r="LMF61" s="273" t="n"/>
      <c r="LMG61" s="273" t="n"/>
      <c r="LMH61" s="273" t="n"/>
      <c r="LMI61" s="273" t="n"/>
      <c r="LMJ61" s="273" t="n"/>
      <c r="LMK61" s="273" t="n"/>
      <c r="LML61" s="273" t="n"/>
      <c r="LMM61" s="273" t="n"/>
      <c r="LMN61" s="273" t="n"/>
      <c r="LMO61" s="273" t="n"/>
      <c r="LMP61" s="273" t="n"/>
      <c r="LMQ61" s="273" t="n"/>
      <c r="LMR61" s="273" t="n"/>
      <c r="LMS61" s="273" t="n"/>
      <c r="LMT61" s="273" t="n"/>
      <c r="LMU61" s="273" t="n"/>
      <c r="LMV61" s="273" t="n"/>
      <c r="LMW61" s="273" t="n"/>
      <c r="LMX61" s="273" t="n"/>
      <c r="LMY61" s="273" t="n"/>
      <c r="LMZ61" s="273" t="n"/>
      <c r="LNA61" s="273" t="n"/>
      <c r="LNB61" s="273" t="n"/>
      <c r="LNC61" s="273" t="n"/>
      <c r="LND61" s="273" t="n"/>
      <c r="LNE61" s="273" t="n"/>
      <c r="LNF61" s="273" t="n"/>
      <c r="LNG61" s="273" t="n"/>
      <c r="LNH61" s="273" t="n"/>
      <c r="LNI61" s="273" t="n"/>
      <c r="LNJ61" s="273" t="n"/>
      <c r="LNK61" s="273" t="n"/>
      <c r="LNL61" s="273" t="n"/>
      <c r="LNM61" s="273" t="n"/>
      <c r="LNN61" s="273" t="n"/>
      <c r="LNO61" s="273" t="n"/>
      <c r="LNP61" s="273" t="n"/>
      <c r="LNQ61" s="273" t="n"/>
      <c r="LNR61" s="273" t="n"/>
      <c r="LNS61" s="273" t="n"/>
      <c r="LNT61" s="273" t="n"/>
      <c r="LNU61" s="273" t="n"/>
      <c r="LNV61" s="273" t="n"/>
      <c r="LNW61" s="273" t="n"/>
      <c r="LNX61" s="273" t="n"/>
      <c r="LNY61" s="273" t="n"/>
      <c r="LNZ61" s="273" t="n"/>
      <c r="LOA61" s="273" t="n"/>
      <c r="LOB61" s="273" t="n"/>
      <c r="LOC61" s="273" t="n"/>
      <c r="LOD61" s="273" t="n"/>
      <c r="LOE61" s="273" t="n"/>
      <c r="LOF61" s="273" t="n"/>
      <c r="LOG61" s="273" t="n"/>
      <c r="LOH61" s="273" t="n"/>
      <c r="LOI61" s="273" t="n"/>
      <c r="LOJ61" s="273" t="n"/>
      <c r="LOK61" s="273" t="n"/>
      <c r="LOL61" s="273" t="n"/>
      <c r="LOM61" s="273" t="n"/>
      <c r="LON61" s="273" t="n"/>
      <c r="LOO61" s="273" t="n"/>
      <c r="LOP61" s="273" t="n"/>
      <c r="LOQ61" s="273" t="n"/>
      <c r="LOR61" s="273" t="n"/>
      <c r="LOS61" s="273" t="n"/>
      <c r="LOT61" s="273" t="n"/>
      <c r="LOU61" s="273" t="n"/>
      <c r="LOV61" s="273" t="n"/>
      <c r="LOW61" s="273" t="n"/>
      <c r="LOX61" s="273" t="n"/>
      <c r="LOY61" s="273" t="n"/>
      <c r="LOZ61" s="273" t="n"/>
      <c r="LPA61" s="273" t="n"/>
      <c r="LPB61" s="273" t="n"/>
      <c r="LPC61" s="273" t="n"/>
      <c r="LPD61" s="273" t="n"/>
      <c r="LPE61" s="273" t="n"/>
      <c r="LPF61" s="273" t="n"/>
      <c r="LPG61" s="273" t="n"/>
      <c r="LPH61" s="273" t="n"/>
      <c r="LPI61" s="273" t="n"/>
      <c r="LPJ61" s="273" t="n"/>
      <c r="LPK61" s="273" t="n"/>
      <c r="LPL61" s="273" t="n"/>
      <c r="LPM61" s="273" t="n"/>
      <c r="LPN61" s="273" t="n"/>
      <c r="LPO61" s="273" t="n"/>
      <c r="LPP61" s="273" t="n"/>
      <c r="LPQ61" s="273" t="n"/>
      <c r="LPR61" s="273" t="n"/>
      <c r="LPS61" s="273" t="n"/>
      <c r="LPT61" s="273" t="n"/>
      <c r="LPU61" s="273" t="n"/>
      <c r="LPV61" s="273" t="n"/>
      <c r="LPW61" s="273" t="n"/>
      <c r="LPX61" s="273" t="n"/>
      <c r="LPY61" s="273" t="n"/>
      <c r="LPZ61" s="273" t="n"/>
      <c r="LQA61" s="273" t="n"/>
      <c r="LQB61" s="273" t="n"/>
      <c r="LQC61" s="273" t="n"/>
      <c r="LQD61" s="273" t="n"/>
      <c r="LQE61" s="273" t="n"/>
      <c r="LQF61" s="273" t="n"/>
      <c r="LQG61" s="273" t="n"/>
      <c r="LQH61" s="273" t="n"/>
      <c r="LQI61" s="273" t="n"/>
      <c r="LQJ61" s="273" t="n"/>
      <c r="LQK61" s="273" t="n"/>
      <c r="LQL61" s="273" t="n"/>
      <c r="LQM61" s="273" t="n"/>
      <c r="LQN61" s="273" t="n"/>
      <c r="LQO61" s="273" t="n"/>
      <c r="LQP61" s="273" t="n"/>
      <c r="LQQ61" s="273" t="n"/>
      <c r="LQR61" s="273" t="n"/>
      <c r="LQS61" s="273" t="n"/>
      <c r="LQT61" s="273" t="n"/>
      <c r="LQU61" s="273" t="n"/>
      <c r="LQV61" s="273" t="n"/>
      <c r="LQW61" s="273" t="n"/>
      <c r="LQX61" s="273" t="n"/>
      <c r="LQY61" s="273" t="n"/>
      <c r="LQZ61" s="273" t="n"/>
      <c r="LRA61" s="273" t="n"/>
      <c r="LRB61" s="273" t="n"/>
      <c r="LRC61" s="273" t="n"/>
      <c r="LRD61" s="273" t="n"/>
      <c r="LRE61" s="273" t="n"/>
      <c r="LRF61" s="273" t="n"/>
      <c r="LRG61" s="273" t="n"/>
      <c r="LRH61" s="273" t="n"/>
      <c r="LRI61" s="273" t="n"/>
      <c r="LRJ61" s="273" t="n"/>
      <c r="LRK61" s="273" t="n"/>
      <c r="LRL61" s="273" t="n"/>
      <c r="LRM61" s="273" t="n"/>
      <c r="LRN61" s="273" t="n"/>
      <c r="LRO61" s="273" t="n"/>
      <c r="LRP61" s="273" t="n"/>
      <c r="LRQ61" s="273" t="n"/>
      <c r="LRR61" s="273" t="n"/>
      <c r="LRS61" s="273" t="n"/>
      <c r="LRT61" s="273" t="n"/>
      <c r="LRU61" s="273" t="n"/>
      <c r="LRV61" s="273" t="n"/>
      <c r="LRW61" s="273" t="n"/>
      <c r="LRX61" s="273" t="n"/>
      <c r="LRY61" s="273" t="n"/>
      <c r="LRZ61" s="273" t="n"/>
      <c r="LSA61" s="273" t="n"/>
      <c r="LSB61" s="273" t="n"/>
      <c r="LSC61" s="273" t="n"/>
      <c r="LSD61" s="273" t="n"/>
      <c r="LSE61" s="273" t="n"/>
      <c r="LSF61" s="273" t="n"/>
      <c r="LSG61" s="273" t="n"/>
      <c r="LSH61" s="273" t="n"/>
      <c r="LSI61" s="273" t="n"/>
      <c r="LSJ61" s="273" t="n"/>
      <c r="LSK61" s="273" t="n"/>
      <c r="LSL61" s="273" t="n"/>
      <c r="LSM61" s="273" t="n"/>
      <c r="LSN61" s="273" t="n"/>
      <c r="LSO61" s="273" t="n"/>
      <c r="LSP61" s="273" t="n"/>
      <c r="LSQ61" s="273" t="n"/>
      <c r="LSR61" s="273" t="n"/>
      <c r="LSS61" s="273" t="n"/>
      <c r="LST61" s="273" t="n"/>
      <c r="LSU61" s="273" t="n"/>
      <c r="LSV61" s="273" t="n"/>
      <c r="LSW61" s="273" t="n"/>
      <c r="LSX61" s="273" t="n"/>
      <c r="LSY61" s="273" t="n"/>
      <c r="LSZ61" s="273" t="n"/>
      <c r="LTA61" s="273" t="n"/>
      <c r="LTB61" s="273" t="n"/>
      <c r="LTC61" s="273" t="n"/>
      <c r="LTD61" s="273" t="n"/>
      <c r="LTE61" s="273" t="n"/>
      <c r="LTF61" s="273" t="n"/>
      <c r="LTG61" s="273" t="n"/>
      <c r="LTH61" s="273" t="n"/>
      <c r="LTI61" s="273" t="n"/>
      <c r="LTJ61" s="273" t="n"/>
      <c r="LTK61" s="273" t="n"/>
      <c r="LTL61" s="273" t="n"/>
      <c r="LTM61" s="273" t="n"/>
      <c r="LTN61" s="273" t="n"/>
      <c r="LTO61" s="273" t="n"/>
      <c r="LTP61" s="273" t="n"/>
      <c r="LTQ61" s="273" t="n"/>
      <c r="LTR61" s="273" t="n"/>
      <c r="LTS61" s="273" t="n"/>
      <c r="LTT61" s="273" t="n"/>
      <c r="LTU61" s="273" t="n"/>
      <c r="LTV61" s="273" t="n"/>
      <c r="LTW61" s="273" t="n"/>
      <c r="LTX61" s="273" t="n"/>
      <c r="LTY61" s="273" t="n"/>
      <c r="LTZ61" s="273" t="n"/>
      <c r="LUA61" s="273" t="n"/>
      <c r="LUB61" s="273" t="n"/>
      <c r="LUC61" s="273" t="n"/>
      <c r="LUD61" s="273" t="n"/>
      <c r="LUE61" s="273" t="n"/>
      <c r="LUF61" s="273" t="n"/>
      <c r="LUG61" s="273" t="n"/>
      <c r="LUH61" s="273" t="n"/>
      <c r="LUI61" s="273" t="n"/>
      <c r="LUJ61" s="273" t="n"/>
      <c r="LUK61" s="273" t="n"/>
      <c r="LUL61" s="273" t="n"/>
      <c r="LUM61" s="273" t="n"/>
      <c r="LUN61" s="273" t="n"/>
      <c r="LUO61" s="273" t="n"/>
      <c r="LUP61" s="273" t="n"/>
      <c r="LUQ61" s="273" t="n"/>
      <c r="LUR61" s="273" t="n"/>
      <c r="LUS61" s="273" t="n"/>
      <c r="LUT61" s="273" t="n"/>
      <c r="LUU61" s="273" t="n"/>
      <c r="LUV61" s="273" t="n"/>
      <c r="LUW61" s="273" t="n"/>
      <c r="LUX61" s="273" t="n"/>
      <c r="LUY61" s="273" t="n"/>
      <c r="LUZ61" s="273" t="n"/>
      <c r="LVA61" s="273" t="n"/>
      <c r="LVB61" s="273" t="n"/>
      <c r="LVC61" s="273" t="n"/>
      <c r="LVD61" s="273" t="n"/>
      <c r="LVE61" s="273" t="n"/>
      <c r="LVF61" s="273" t="n"/>
      <c r="LVG61" s="273" t="n"/>
      <c r="LVH61" s="273" t="n"/>
      <c r="LVI61" s="273" t="n"/>
      <c r="LVJ61" s="273" t="n"/>
      <c r="LVK61" s="273" t="n"/>
      <c r="LVL61" s="273" t="n"/>
      <c r="LVM61" s="273" t="n"/>
      <c r="LVN61" s="273" t="n"/>
      <c r="LVO61" s="273" t="n"/>
      <c r="LVP61" s="273" t="n"/>
      <c r="LVQ61" s="273" t="n"/>
      <c r="LVR61" s="273" t="n"/>
      <c r="LVS61" s="273" t="n"/>
      <c r="LVT61" s="273" t="n"/>
      <c r="LVU61" s="273" t="n"/>
      <c r="LVV61" s="273" t="n"/>
      <c r="LVW61" s="273" t="n"/>
      <c r="LVX61" s="273" t="n"/>
      <c r="LVY61" s="273" t="n"/>
      <c r="LVZ61" s="273" t="n"/>
      <c r="LWA61" s="273" t="n"/>
      <c r="LWB61" s="273" t="n"/>
      <c r="LWC61" s="273" t="n"/>
      <c r="LWD61" s="273" t="n"/>
      <c r="LWE61" s="273" t="n"/>
      <c r="LWF61" s="273" t="n"/>
      <c r="LWG61" s="273" t="n"/>
      <c r="LWH61" s="273" t="n"/>
      <c r="LWI61" s="273" t="n"/>
      <c r="LWJ61" s="273" t="n"/>
      <c r="LWK61" s="273" t="n"/>
      <c r="LWL61" s="273" t="n"/>
      <c r="LWM61" s="273" t="n"/>
      <c r="LWN61" s="273" t="n"/>
      <c r="LWO61" s="273" t="n"/>
      <c r="LWP61" s="273" t="n"/>
      <c r="LWQ61" s="273" t="n"/>
      <c r="LWR61" s="273" t="n"/>
      <c r="LWS61" s="273" t="n"/>
      <c r="LWT61" s="273" t="n"/>
      <c r="LWU61" s="273" t="n"/>
      <c r="LWV61" s="273" t="n"/>
      <c r="LWW61" s="273" t="n"/>
      <c r="LWX61" s="273" t="n"/>
      <c r="LWY61" s="273" t="n"/>
      <c r="LWZ61" s="273" t="n"/>
      <c r="LXA61" s="273" t="n"/>
      <c r="LXB61" s="273" t="n"/>
      <c r="LXC61" s="273" t="n"/>
      <c r="LXD61" s="273" t="n"/>
      <c r="LXE61" s="273" t="n"/>
      <c r="LXF61" s="273" t="n"/>
      <c r="LXG61" s="273" t="n"/>
      <c r="LXH61" s="273" t="n"/>
      <c r="LXI61" s="273" t="n"/>
      <c r="LXJ61" s="273" t="n"/>
      <c r="LXK61" s="273" t="n"/>
      <c r="LXL61" s="273" t="n"/>
      <c r="LXM61" s="273" t="n"/>
      <c r="LXN61" s="273" t="n"/>
      <c r="LXO61" s="273" t="n"/>
      <c r="LXP61" s="273" t="n"/>
      <c r="LXQ61" s="273" t="n"/>
      <c r="LXR61" s="273" t="n"/>
      <c r="LXS61" s="273" t="n"/>
      <c r="LXT61" s="273" t="n"/>
      <c r="LXU61" s="273" t="n"/>
      <c r="LXV61" s="273" t="n"/>
      <c r="LXW61" s="273" t="n"/>
      <c r="LXX61" s="273" t="n"/>
      <c r="LXY61" s="273" t="n"/>
      <c r="LXZ61" s="273" t="n"/>
      <c r="LYA61" s="273" t="n"/>
      <c r="LYB61" s="273" t="n"/>
      <c r="LYC61" s="273" t="n"/>
      <c r="LYD61" s="273" t="n"/>
      <c r="LYE61" s="273" t="n"/>
      <c r="LYF61" s="273" t="n"/>
      <c r="LYG61" s="273" t="n"/>
      <c r="LYH61" s="273" t="n"/>
      <c r="LYI61" s="273" t="n"/>
      <c r="LYJ61" s="273" t="n"/>
      <c r="LYK61" s="273" t="n"/>
      <c r="LYL61" s="273" t="n"/>
      <c r="LYM61" s="273" t="n"/>
      <c r="LYN61" s="273" t="n"/>
      <c r="LYO61" s="273" t="n"/>
      <c r="LYP61" s="273" t="n"/>
      <c r="LYQ61" s="273" t="n"/>
      <c r="LYR61" s="273" t="n"/>
      <c r="LYS61" s="273" t="n"/>
      <c r="LYT61" s="273" t="n"/>
      <c r="LYU61" s="273" t="n"/>
      <c r="LYV61" s="273" t="n"/>
      <c r="LYW61" s="273" t="n"/>
      <c r="LYX61" s="273" t="n"/>
      <c r="LYY61" s="273" t="n"/>
      <c r="LYZ61" s="273" t="n"/>
      <c r="LZA61" s="273" t="n"/>
      <c r="LZB61" s="273" t="n"/>
      <c r="LZC61" s="273" t="n"/>
      <c r="LZD61" s="273" t="n"/>
      <c r="LZE61" s="273" t="n"/>
      <c r="LZF61" s="273" t="n"/>
      <c r="LZG61" s="273" t="n"/>
      <c r="LZH61" s="273" t="n"/>
      <c r="LZI61" s="273" t="n"/>
      <c r="LZJ61" s="273" t="n"/>
      <c r="LZK61" s="273" t="n"/>
      <c r="LZL61" s="273" t="n"/>
      <c r="LZM61" s="273" t="n"/>
      <c r="LZN61" s="273" t="n"/>
      <c r="LZO61" s="273" t="n"/>
      <c r="LZP61" s="273" t="n"/>
      <c r="LZQ61" s="273" t="n"/>
      <c r="LZR61" s="273" t="n"/>
      <c r="LZS61" s="273" t="n"/>
      <c r="LZT61" s="273" t="n"/>
      <c r="LZU61" s="273" t="n"/>
      <c r="LZV61" s="273" t="n"/>
      <c r="LZW61" s="273" t="n"/>
      <c r="LZX61" s="273" t="n"/>
      <c r="LZY61" s="273" t="n"/>
      <c r="LZZ61" s="273" t="n"/>
      <c r="MAA61" s="273" t="n"/>
      <c r="MAB61" s="273" t="n"/>
      <c r="MAC61" s="273" t="n"/>
      <c r="MAD61" s="273" t="n"/>
      <c r="MAE61" s="273" t="n"/>
      <c r="MAF61" s="273" t="n"/>
      <c r="MAG61" s="273" t="n"/>
      <c r="MAH61" s="273" t="n"/>
      <c r="MAI61" s="273" t="n"/>
      <c r="MAJ61" s="273" t="n"/>
      <c r="MAK61" s="273" t="n"/>
      <c r="MAL61" s="273" t="n"/>
      <c r="MAM61" s="273" t="n"/>
      <c r="MAN61" s="273" t="n"/>
      <c r="MAO61" s="273" t="n"/>
      <c r="MAP61" s="273" t="n"/>
      <c r="MAQ61" s="273" t="n"/>
      <c r="MAR61" s="273" t="n"/>
      <c r="MAS61" s="273" t="n"/>
      <c r="MAT61" s="273" t="n"/>
      <c r="MAU61" s="273" t="n"/>
      <c r="MAV61" s="273" t="n"/>
      <c r="MAW61" s="273" t="n"/>
      <c r="MAX61" s="273" t="n"/>
      <c r="MAY61" s="273" t="n"/>
      <c r="MAZ61" s="273" t="n"/>
      <c r="MBA61" s="273" t="n"/>
      <c r="MBB61" s="273" t="n"/>
      <c r="MBC61" s="273" t="n"/>
      <c r="MBD61" s="273" t="n"/>
      <c r="MBE61" s="273" t="n"/>
      <c r="MBF61" s="273" t="n"/>
      <c r="MBG61" s="273" t="n"/>
      <c r="MBH61" s="273" t="n"/>
      <c r="MBI61" s="273" t="n"/>
      <c r="MBJ61" s="273" t="n"/>
      <c r="MBK61" s="273" t="n"/>
      <c r="MBL61" s="273" t="n"/>
      <c r="MBM61" s="273" t="n"/>
      <c r="MBN61" s="273" t="n"/>
      <c r="MBO61" s="273" t="n"/>
      <c r="MBP61" s="273" t="n"/>
      <c r="MBQ61" s="273" t="n"/>
      <c r="MBR61" s="273" t="n"/>
      <c r="MBS61" s="273" t="n"/>
      <c r="MBT61" s="273" t="n"/>
      <c r="MBU61" s="273" t="n"/>
      <c r="MBV61" s="273" t="n"/>
      <c r="MBW61" s="273" t="n"/>
      <c r="MBX61" s="273" t="n"/>
      <c r="MBY61" s="273" t="n"/>
      <c r="MBZ61" s="273" t="n"/>
      <c r="MCA61" s="273" t="n"/>
      <c r="MCB61" s="273" t="n"/>
      <c r="MCC61" s="273" t="n"/>
      <c r="MCD61" s="273" t="n"/>
      <c r="MCE61" s="273" t="n"/>
      <c r="MCF61" s="273" t="n"/>
      <c r="MCG61" s="273" t="n"/>
      <c r="MCH61" s="273" t="n"/>
      <c r="MCI61" s="273" t="n"/>
      <c r="MCJ61" s="273" t="n"/>
      <c r="MCK61" s="273" t="n"/>
      <c r="MCL61" s="273" t="n"/>
      <c r="MCM61" s="273" t="n"/>
      <c r="MCN61" s="273" t="n"/>
      <c r="MCO61" s="273" t="n"/>
      <c r="MCP61" s="273" t="n"/>
      <c r="MCQ61" s="273" t="n"/>
      <c r="MCR61" s="273" t="n"/>
      <c r="MCS61" s="273" t="n"/>
      <c r="MCT61" s="273" t="n"/>
      <c r="MCU61" s="273" t="n"/>
      <c r="MCV61" s="273" t="n"/>
      <c r="MCW61" s="273" t="n"/>
      <c r="MCX61" s="273" t="n"/>
      <c r="MCY61" s="273" t="n"/>
      <c r="MCZ61" s="273" t="n"/>
      <c r="MDA61" s="273" t="n"/>
      <c r="MDB61" s="273" t="n"/>
      <c r="MDC61" s="273" t="n"/>
      <c r="MDD61" s="273" t="n"/>
      <c r="MDE61" s="273" t="n"/>
      <c r="MDF61" s="273" t="n"/>
      <c r="MDG61" s="273" t="n"/>
      <c r="MDH61" s="273" t="n"/>
      <c r="MDI61" s="273" t="n"/>
      <c r="MDJ61" s="273" t="n"/>
      <c r="MDK61" s="273" t="n"/>
      <c r="MDL61" s="273" t="n"/>
      <c r="MDM61" s="273" t="n"/>
      <c r="MDN61" s="273" t="n"/>
      <c r="MDO61" s="273" t="n"/>
      <c r="MDP61" s="273" t="n"/>
      <c r="MDQ61" s="273" t="n"/>
      <c r="MDR61" s="273" t="n"/>
      <c r="MDS61" s="273" t="n"/>
      <c r="MDT61" s="273" t="n"/>
      <c r="MDU61" s="273" t="n"/>
      <c r="MDV61" s="273" t="n"/>
      <c r="MDW61" s="273" t="n"/>
      <c r="MDX61" s="273" t="n"/>
      <c r="MDY61" s="273" t="n"/>
      <c r="MDZ61" s="273" t="n"/>
      <c r="MEA61" s="273" t="n"/>
      <c r="MEB61" s="273" t="n"/>
      <c r="MEC61" s="273" t="n"/>
      <c r="MED61" s="273" t="n"/>
      <c r="MEE61" s="273" t="n"/>
      <c r="MEF61" s="273" t="n"/>
      <c r="MEG61" s="273" t="n"/>
      <c r="MEH61" s="273" t="n"/>
      <c r="MEI61" s="273" t="n"/>
      <c r="MEJ61" s="273" t="n"/>
      <c r="MEK61" s="273" t="n"/>
      <c r="MEL61" s="273" t="n"/>
      <c r="MEM61" s="273" t="n"/>
      <c r="MEN61" s="273" t="n"/>
      <c r="MEO61" s="273" t="n"/>
      <c r="MEP61" s="273" t="n"/>
      <c r="MEQ61" s="273" t="n"/>
      <c r="MER61" s="273" t="n"/>
      <c r="MES61" s="273" t="n"/>
      <c r="MET61" s="273" t="n"/>
      <c r="MEU61" s="273" t="n"/>
      <c r="MEV61" s="273" t="n"/>
      <c r="MEW61" s="273" t="n"/>
      <c r="MEX61" s="273" t="n"/>
      <c r="MEY61" s="273" t="n"/>
      <c r="MEZ61" s="273" t="n"/>
      <c r="MFA61" s="273" t="n"/>
      <c r="MFB61" s="273" t="n"/>
      <c r="MFC61" s="273" t="n"/>
      <c r="MFD61" s="273" t="n"/>
      <c r="MFE61" s="273" t="n"/>
      <c r="MFF61" s="273" t="n"/>
      <c r="MFG61" s="273" t="n"/>
      <c r="MFH61" s="273" t="n"/>
      <c r="MFI61" s="273" t="n"/>
      <c r="MFJ61" s="273" t="n"/>
      <c r="MFK61" s="273" t="n"/>
      <c r="MFL61" s="273" t="n"/>
      <c r="MFM61" s="273" t="n"/>
      <c r="MFN61" s="273" t="n"/>
      <c r="MFO61" s="273" t="n"/>
      <c r="MFP61" s="273" t="n"/>
      <c r="MFQ61" s="273" t="n"/>
      <c r="MFR61" s="273" t="n"/>
      <c r="MFS61" s="273" t="n"/>
      <c r="MFT61" s="273" t="n"/>
      <c r="MFU61" s="273" t="n"/>
      <c r="MFV61" s="273" t="n"/>
      <c r="MFW61" s="273" t="n"/>
      <c r="MFX61" s="273" t="n"/>
      <c r="MFY61" s="273" t="n"/>
      <c r="MFZ61" s="273" t="n"/>
      <c r="MGA61" s="273" t="n"/>
      <c r="MGB61" s="273" t="n"/>
      <c r="MGC61" s="273" t="n"/>
      <c r="MGD61" s="273" t="n"/>
      <c r="MGE61" s="273" t="n"/>
      <c r="MGF61" s="273" t="n"/>
      <c r="MGG61" s="273" t="n"/>
      <c r="MGH61" s="273" t="n"/>
      <c r="MGI61" s="273" t="n"/>
      <c r="MGJ61" s="273" t="n"/>
      <c r="MGK61" s="273" t="n"/>
      <c r="MGL61" s="273" t="n"/>
      <c r="MGM61" s="273" t="n"/>
      <c r="MGN61" s="273" t="n"/>
      <c r="MGO61" s="273" t="n"/>
      <c r="MGP61" s="273" t="n"/>
      <c r="MGQ61" s="273" t="n"/>
      <c r="MGR61" s="273" t="n"/>
      <c r="MGS61" s="273" t="n"/>
      <c r="MGT61" s="273" t="n"/>
      <c r="MGU61" s="273" t="n"/>
      <c r="MGV61" s="273" t="n"/>
      <c r="MGW61" s="273" t="n"/>
      <c r="MGX61" s="273" t="n"/>
      <c r="MGY61" s="273" t="n"/>
      <c r="MGZ61" s="273" t="n"/>
      <c r="MHA61" s="273" t="n"/>
      <c r="MHB61" s="273" t="n"/>
      <c r="MHC61" s="273" t="n"/>
      <c r="MHD61" s="273" t="n"/>
      <c r="MHE61" s="273" t="n"/>
      <c r="MHF61" s="273" t="n"/>
      <c r="MHG61" s="273" t="n"/>
      <c r="MHH61" s="273" t="n"/>
      <c r="MHI61" s="273" t="n"/>
      <c r="MHJ61" s="273" t="n"/>
      <c r="MHK61" s="273" t="n"/>
      <c r="MHL61" s="273" t="n"/>
      <c r="MHM61" s="273" t="n"/>
      <c r="MHN61" s="273" t="n"/>
      <c r="MHO61" s="273" t="n"/>
      <c r="MHP61" s="273" t="n"/>
      <c r="MHQ61" s="273" t="n"/>
      <c r="MHR61" s="273" t="n"/>
      <c r="MHS61" s="273" t="n"/>
      <c r="MHT61" s="273" t="n"/>
      <c r="MHU61" s="273" t="n"/>
      <c r="MHV61" s="273" t="n"/>
      <c r="MHW61" s="273" t="n"/>
      <c r="MHX61" s="273" t="n"/>
      <c r="MHY61" s="273" t="n"/>
      <c r="MHZ61" s="273" t="n"/>
      <c r="MIA61" s="273" t="n"/>
      <c r="MIB61" s="273" t="n"/>
      <c r="MIC61" s="273" t="n"/>
      <c r="MID61" s="273" t="n"/>
      <c r="MIE61" s="273" t="n"/>
      <c r="MIF61" s="273" t="n"/>
      <c r="MIG61" s="273" t="n"/>
      <c r="MIH61" s="273" t="n"/>
      <c r="MII61" s="273" t="n"/>
      <c r="MIJ61" s="273" t="n"/>
      <c r="MIK61" s="273" t="n"/>
      <c r="MIL61" s="273" t="n"/>
      <c r="MIM61" s="273" t="n"/>
      <c r="MIN61" s="273" t="n"/>
      <c r="MIO61" s="273" t="n"/>
      <c r="MIP61" s="273" t="n"/>
      <c r="MIQ61" s="273" t="n"/>
      <c r="MIR61" s="273" t="n"/>
      <c r="MIS61" s="273" t="n"/>
      <c r="MIT61" s="273" t="n"/>
      <c r="MIU61" s="273" t="n"/>
      <c r="MIV61" s="273" t="n"/>
      <c r="MIW61" s="273" t="n"/>
      <c r="MIX61" s="273" t="n"/>
      <c r="MIY61" s="273" t="n"/>
      <c r="MIZ61" s="273" t="n"/>
      <c r="MJA61" s="273" t="n"/>
      <c r="MJB61" s="273" t="n"/>
      <c r="MJC61" s="273" t="n"/>
      <c r="MJD61" s="273" t="n"/>
      <c r="MJE61" s="273" t="n"/>
      <c r="MJF61" s="273" t="n"/>
      <c r="MJG61" s="273" t="n"/>
      <c r="MJH61" s="273" t="n"/>
      <c r="MJI61" s="273" t="n"/>
      <c r="MJJ61" s="273" t="n"/>
      <c r="MJK61" s="273" t="n"/>
      <c r="MJL61" s="273" t="n"/>
      <c r="MJM61" s="273" t="n"/>
      <c r="MJN61" s="273" t="n"/>
      <c r="MJO61" s="273" t="n"/>
      <c r="MJP61" s="273" t="n"/>
      <c r="MJQ61" s="273" t="n"/>
      <c r="MJR61" s="273" t="n"/>
      <c r="MJS61" s="273" t="n"/>
      <c r="MJT61" s="273" t="n"/>
      <c r="MJU61" s="273" t="n"/>
      <c r="MJV61" s="273" t="n"/>
      <c r="MJW61" s="273" t="n"/>
      <c r="MJX61" s="273" t="n"/>
      <c r="MJY61" s="273" t="n"/>
      <c r="MJZ61" s="273" t="n"/>
      <c r="MKA61" s="273" t="n"/>
      <c r="MKB61" s="273" t="n"/>
      <c r="MKC61" s="273" t="n"/>
      <c r="MKD61" s="273" t="n"/>
      <c r="MKE61" s="273" t="n"/>
      <c r="MKF61" s="273" t="n"/>
      <c r="MKG61" s="273" t="n"/>
      <c r="MKH61" s="273" t="n"/>
      <c r="MKI61" s="273" t="n"/>
      <c r="MKJ61" s="273" t="n"/>
      <c r="MKK61" s="273" t="n"/>
      <c r="MKL61" s="273" t="n"/>
      <c r="MKM61" s="273" t="n"/>
      <c r="MKN61" s="273" t="n"/>
      <c r="MKO61" s="273" t="n"/>
      <c r="MKP61" s="273" t="n"/>
      <c r="MKQ61" s="273" t="n"/>
      <c r="MKR61" s="273" t="n"/>
      <c r="MKS61" s="273" t="n"/>
      <c r="MKT61" s="273" t="n"/>
      <c r="MKU61" s="273" t="n"/>
      <c r="MKV61" s="273" t="n"/>
      <c r="MKW61" s="273" t="n"/>
      <c r="MKX61" s="273" t="n"/>
      <c r="MKY61" s="273" t="n"/>
      <c r="MKZ61" s="273" t="n"/>
      <c r="MLA61" s="273" t="n"/>
      <c r="MLB61" s="273" t="n"/>
      <c r="MLC61" s="273" t="n"/>
      <c r="MLD61" s="273" t="n"/>
      <c r="MLE61" s="273" t="n"/>
      <c r="MLF61" s="273" t="n"/>
      <c r="MLG61" s="273" t="n"/>
      <c r="MLH61" s="273" t="n"/>
      <c r="MLI61" s="273" t="n"/>
      <c r="MLJ61" s="273" t="n"/>
      <c r="MLK61" s="273" t="n"/>
      <c r="MLL61" s="273" t="n"/>
      <c r="MLM61" s="273" t="n"/>
      <c r="MLN61" s="273" t="n"/>
      <c r="MLO61" s="273" t="n"/>
      <c r="MLP61" s="273" t="n"/>
      <c r="MLQ61" s="273" t="n"/>
      <c r="MLR61" s="273" t="n"/>
      <c r="MLS61" s="273" t="n"/>
      <c r="MLT61" s="273" t="n"/>
      <c r="MLU61" s="273" t="n"/>
      <c r="MLV61" s="273" t="n"/>
      <c r="MLW61" s="273" t="n"/>
      <c r="MLX61" s="273" t="n"/>
      <c r="MLY61" s="273" t="n"/>
      <c r="MLZ61" s="273" t="n"/>
      <c r="MMA61" s="273" t="n"/>
      <c r="MMB61" s="273" t="n"/>
      <c r="MMC61" s="273" t="n"/>
      <c r="MMD61" s="273" t="n"/>
      <c r="MME61" s="273" t="n"/>
      <c r="MMF61" s="273" t="n"/>
      <c r="MMG61" s="273" t="n"/>
      <c r="MMH61" s="273" t="n"/>
      <c r="MMI61" s="273" t="n"/>
      <c r="MMJ61" s="273" t="n"/>
      <c r="MMK61" s="273" t="n"/>
      <c r="MML61" s="273" t="n"/>
      <c r="MMM61" s="273" t="n"/>
      <c r="MMN61" s="273" t="n"/>
      <c r="MMO61" s="273" t="n"/>
      <c r="MMP61" s="273" t="n"/>
      <c r="MMQ61" s="273" t="n"/>
      <c r="MMR61" s="273" t="n"/>
      <c r="MMS61" s="273" t="n"/>
      <c r="MMT61" s="273" t="n"/>
      <c r="MMU61" s="273" t="n"/>
      <c r="MMV61" s="273" t="n"/>
      <c r="MMW61" s="273" t="n"/>
      <c r="MMX61" s="273" t="n"/>
      <c r="MMY61" s="273" t="n"/>
      <c r="MMZ61" s="273" t="n"/>
      <c r="MNA61" s="273" t="n"/>
      <c r="MNB61" s="273" t="n"/>
      <c r="MNC61" s="273" t="n"/>
      <c r="MND61" s="273" t="n"/>
      <c r="MNE61" s="273" t="n"/>
      <c r="MNF61" s="273" t="n"/>
      <c r="MNG61" s="273" t="n"/>
      <c r="MNH61" s="273" t="n"/>
      <c r="MNI61" s="273" t="n"/>
      <c r="MNJ61" s="273" t="n"/>
      <c r="MNK61" s="273" t="n"/>
      <c r="MNL61" s="273" t="n"/>
      <c r="MNM61" s="273" t="n"/>
      <c r="MNN61" s="273" t="n"/>
      <c r="MNO61" s="273" t="n"/>
      <c r="MNP61" s="273" t="n"/>
      <c r="MNQ61" s="273" t="n"/>
      <c r="MNR61" s="273" t="n"/>
      <c r="MNS61" s="273" t="n"/>
      <c r="MNT61" s="273" t="n"/>
      <c r="MNU61" s="273" t="n"/>
      <c r="MNV61" s="273" t="n"/>
      <c r="MNW61" s="273" t="n"/>
      <c r="MNX61" s="273" t="n"/>
      <c r="MNY61" s="273" t="n"/>
      <c r="MNZ61" s="273" t="n"/>
      <c r="MOA61" s="273" t="n"/>
      <c r="MOB61" s="273" t="n"/>
      <c r="MOC61" s="273" t="n"/>
      <c r="MOD61" s="273" t="n"/>
      <c r="MOE61" s="273" t="n"/>
      <c r="MOF61" s="273" t="n"/>
      <c r="MOG61" s="273" t="n"/>
      <c r="MOH61" s="273" t="n"/>
      <c r="MOI61" s="273" t="n"/>
      <c r="MOJ61" s="273" t="n"/>
      <c r="MOK61" s="273" t="n"/>
      <c r="MOL61" s="273" t="n"/>
      <c r="MOM61" s="273" t="n"/>
      <c r="MON61" s="273" t="n"/>
      <c r="MOO61" s="273" t="n"/>
      <c r="MOP61" s="273" t="n"/>
      <c r="MOQ61" s="273" t="n"/>
      <c r="MOR61" s="273" t="n"/>
      <c r="MOS61" s="273" t="n"/>
      <c r="MOT61" s="273" t="n"/>
      <c r="MOU61" s="273" t="n"/>
      <c r="MOV61" s="273" t="n"/>
      <c r="MOW61" s="273" t="n"/>
      <c r="MOX61" s="273" t="n"/>
      <c r="MOY61" s="273" t="n"/>
      <c r="MOZ61" s="273" t="n"/>
      <c r="MPA61" s="273" t="n"/>
      <c r="MPB61" s="273" t="n"/>
      <c r="MPC61" s="273" t="n"/>
      <c r="MPD61" s="273" t="n"/>
      <c r="MPE61" s="273" t="n"/>
      <c r="MPF61" s="273" t="n"/>
      <c r="MPG61" s="273" t="n"/>
      <c r="MPH61" s="273" t="n"/>
      <c r="MPI61" s="273" t="n"/>
      <c r="MPJ61" s="273" t="n"/>
      <c r="MPK61" s="273" t="n"/>
      <c r="MPL61" s="273" t="n"/>
      <c r="MPM61" s="273" t="n"/>
      <c r="MPN61" s="273" t="n"/>
      <c r="MPO61" s="273" t="n"/>
      <c r="MPP61" s="273" t="n"/>
      <c r="MPQ61" s="273" t="n"/>
      <c r="MPR61" s="273" t="n"/>
      <c r="MPS61" s="273" t="n"/>
      <c r="MPT61" s="273" t="n"/>
      <c r="MPU61" s="273" t="n"/>
      <c r="MPV61" s="273" t="n"/>
      <c r="MPW61" s="273" t="n"/>
      <c r="MPX61" s="273" t="n"/>
      <c r="MPY61" s="273" t="n"/>
      <c r="MPZ61" s="273" t="n"/>
      <c r="MQA61" s="273" t="n"/>
      <c r="MQB61" s="273" t="n"/>
      <c r="MQC61" s="273" t="n"/>
      <c r="MQD61" s="273" t="n"/>
      <c r="MQE61" s="273" t="n"/>
      <c r="MQF61" s="273" t="n"/>
      <c r="MQG61" s="273" t="n"/>
      <c r="MQH61" s="273" t="n"/>
      <c r="MQI61" s="273" t="n"/>
      <c r="MQJ61" s="273" t="n"/>
      <c r="MQK61" s="273" t="n"/>
      <c r="MQL61" s="273" t="n"/>
      <c r="MQM61" s="273" t="n"/>
      <c r="MQN61" s="273" t="n"/>
      <c r="MQO61" s="273" t="n"/>
      <c r="MQP61" s="273" t="n"/>
      <c r="MQQ61" s="273" t="n"/>
      <c r="MQR61" s="273" t="n"/>
      <c r="MQS61" s="273" t="n"/>
      <c r="MQT61" s="273" t="n"/>
      <c r="MQU61" s="273" t="n"/>
      <c r="MQV61" s="273" t="n"/>
      <c r="MQW61" s="273" t="n"/>
      <c r="MQX61" s="273" t="n"/>
      <c r="MQY61" s="273" t="n"/>
      <c r="MQZ61" s="273" t="n"/>
      <c r="MRA61" s="273" t="n"/>
      <c r="MRB61" s="273" t="n"/>
      <c r="MRC61" s="273" t="n"/>
      <c r="MRD61" s="273" t="n"/>
      <c r="MRE61" s="273" t="n"/>
      <c r="MRF61" s="273" t="n"/>
      <c r="MRG61" s="273" t="n"/>
      <c r="MRH61" s="273" t="n"/>
      <c r="MRI61" s="273" t="n"/>
      <c r="MRJ61" s="273" t="n"/>
      <c r="MRK61" s="273" t="n"/>
      <c r="MRL61" s="273" t="n"/>
      <c r="MRM61" s="273" t="n"/>
      <c r="MRN61" s="273" t="n"/>
      <c r="MRO61" s="273" t="n"/>
      <c r="MRP61" s="273" t="n"/>
      <c r="MRQ61" s="273" t="n"/>
      <c r="MRR61" s="273" t="n"/>
      <c r="MRS61" s="273" t="n"/>
      <c r="MRT61" s="273" t="n"/>
      <c r="MRU61" s="273" t="n"/>
      <c r="MRV61" s="273" t="n"/>
      <c r="MRW61" s="273" t="n"/>
      <c r="MRX61" s="273" t="n"/>
      <c r="MRY61" s="273" t="n"/>
      <c r="MRZ61" s="273" t="n"/>
      <c r="MSA61" s="273" t="n"/>
      <c r="MSB61" s="273" t="n"/>
      <c r="MSC61" s="273" t="n"/>
      <c r="MSD61" s="273" t="n"/>
      <c r="MSE61" s="273" t="n"/>
      <c r="MSF61" s="273" t="n"/>
      <c r="MSG61" s="273" t="n"/>
      <c r="MSH61" s="273" t="n"/>
      <c r="MSI61" s="273" t="n"/>
      <c r="MSJ61" s="273" t="n"/>
      <c r="MSK61" s="273" t="n"/>
      <c r="MSL61" s="273" t="n"/>
      <c r="MSM61" s="273" t="n"/>
      <c r="MSN61" s="273" t="n"/>
      <c r="MSO61" s="273" t="n"/>
      <c r="MSP61" s="273" t="n"/>
      <c r="MSQ61" s="273" t="n"/>
      <c r="MSR61" s="273" t="n"/>
      <c r="MSS61" s="273" t="n"/>
      <c r="MST61" s="273" t="n"/>
      <c r="MSU61" s="273" t="n"/>
      <c r="MSV61" s="273" t="n"/>
      <c r="MSW61" s="273" t="n"/>
      <c r="MSX61" s="273" t="n"/>
      <c r="MSY61" s="273" t="n"/>
      <c r="MSZ61" s="273" t="n"/>
      <c r="MTA61" s="273" t="n"/>
      <c r="MTB61" s="273" t="n"/>
      <c r="MTC61" s="273" t="n"/>
      <c r="MTD61" s="273" t="n"/>
      <c r="MTE61" s="273" t="n"/>
      <c r="MTF61" s="273" t="n"/>
      <c r="MTG61" s="273" t="n"/>
      <c r="MTH61" s="273" t="n"/>
      <c r="MTI61" s="273" t="n"/>
      <c r="MTJ61" s="273" t="n"/>
      <c r="MTK61" s="273" t="n"/>
      <c r="MTL61" s="273" t="n"/>
      <c r="MTM61" s="273" t="n"/>
      <c r="MTN61" s="273" t="n"/>
      <c r="MTO61" s="273" t="n"/>
      <c r="MTP61" s="273" t="n"/>
      <c r="MTQ61" s="273" t="n"/>
      <c r="MTR61" s="273" t="n"/>
      <c r="MTS61" s="273" t="n"/>
      <c r="MTT61" s="273" t="n"/>
      <c r="MTU61" s="273" t="n"/>
      <c r="MTV61" s="273" t="n"/>
      <c r="MTW61" s="273" t="n"/>
      <c r="MTX61" s="273" t="n"/>
      <c r="MTY61" s="273" t="n"/>
      <c r="MTZ61" s="273" t="n"/>
      <c r="MUA61" s="273" t="n"/>
      <c r="MUB61" s="273" t="n"/>
      <c r="MUC61" s="273" t="n"/>
      <c r="MUD61" s="273" t="n"/>
      <c r="MUE61" s="273" t="n"/>
      <c r="MUF61" s="273" t="n"/>
      <c r="MUG61" s="273" t="n"/>
      <c r="MUH61" s="273" t="n"/>
      <c r="MUI61" s="273" t="n"/>
      <c r="MUJ61" s="273" t="n"/>
      <c r="MUK61" s="273" t="n"/>
      <c r="MUL61" s="273" t="n"/>
      <c r="MUM61" s="273" t="n"/>
      <c r="MUN61" s="273" t="n"/>
      <c r="MUO61" s="273" t="n"/>
      <c r="MUP61" s="273" t="n"/>
      <c r="MUQ61" s="273" t="n"/>
      <c r="MUR61" s="273" t="n"/>
      <c r="MUS61" s="273" t="n"/>
      <c r="MUT61" s="273" t="n"/>
      <c r="MUU61" s="273" t="n"/>
      <c r="MUV61" s="273" t="n"/>
      <c r="MUW61" s="273" t="n"/>
      <c r="MUX61" s="273" t="n"/>
      <c r="MUY61" s="273" t="n"/>
      <c r="MUZ61" s="273" t="n"/>
      <c r="MVA61" s="273" t="n"/>
      <c r="MVB61" s="273" t="n"/>
      <c r="MVC61" s="273" t="n"/>
      <c r="MVD61" s="273" t="n"/>
      <c r="MVE61" s="273" t="n"/>
      <c r="MVF61" s="273" t="n"/>
      <c r="MVG61" s="273" t="n"/>
      <c r="MVH61" s="273" t="n"/>
      <c r="MVI61" s="273" t="n"/>
      <c r="MVJ61" s="273" t="n"/>
      <c r="MVK61" s="273" t="n"/>
      <c r="MVL61" s="273" t="n"/>
      <c r="MVM61" s="273" t="n"/>
      <c r="MVN61" s="273" t="n"/>
      <c r="MVO61" s="273" t="n"/>
      <c r="MVP61" s="273" t="n"/>
      <c r="MVQ61" s="273" t="n"/>
      <c r="MVR61" s="273" t="n"/>
      <c r="MVS61" s="273" t="n"/>
      <c r="MVT61" s="273" t="n"/>
      <c r="MVU61" s="273" t="n"/>
      <c r="MVV61" s="273" t="n"/>
      <c r="MVW61" s="273" t="n"/>
      <c r="MVX61" s="273" t="n"/>
      <c r="MVY61" s="273" t="n"/>
      <c r="MVZ61" s="273" t="n"/>
      <c r="MWA61" s="273" t="n"/>
      <c r="MWB61" s="273" t="n"/>
      <c r="MWC61" s="273" t="n"/>
      <c r="MWD61" s="273" t="n"/>
      <c r="MWE61" s="273" t="n"/>
      <c r="MWF61" s="273" t="n"/>
      <c r="MWG61" s="273" t="n"/>
      <c r="MWH61" s="273" t="n"/>
      <c r="MWI61" s="273" t="n"/>
      <c r="MWJ61" s="273" t="n"/>
      <c r="MWK61" s="273" t="n"/>
      <c r="MWL61" s="273" t="n"/>
      <c r="MWM61" s="273" t="n"/>
      <c r="MWN61" s="273" t="n"/>
      <c r="MWO61" s="273" t="n"/>
      <c r="MWP61" s="273" t="n"/>
      <c r="MWQ61" s="273" t="n"/>
      <c r="MWR61" s="273" t="n"/>
      <c r="MWS61" s="273" t="n"/>
      <c r="MWT61" s="273" t="n"/>
      <c r="MWU61" s="273" t="n"/>
      <c r="MWV61" s="273" t="n"/>
      <c r="MWW61" s="273" t="n"/>
      <c r="MWX61" s="273" t="n"/>
      <c r="MWY61" s="273" t="n"/>
      <c r="MWZ61" s="273" t="n"/>
      <c r="MXA61" s="273" t="n"/>
      <c r="MXB61" s="273" t="n"/>
      <c r="MXC61" s="273" t="n"/>
      <c r="MXD61" s="273" t="n"/>
      <c r="MXE61" s="273" t="n"/>
      <c r="MXF61" s="273" t="n"/>
      <c r="MXG61" s="273" t="n"/>
      <c r="MXH61" s="273" t="n"/>
      <c r="MXI61" s="273" t="n"/>
      <c r="MXJ61" s="273" t="n"/>
      <c r="MXK61" s="273" t="n"/>
      <c r="MXL61" s="273" t="n"/>
      <c r="MXM61" s="273" t="n"/>
      <c r="MXN61" s="273" t="n"/>
      <c r="MXO61" s="273" t="n"/>
      <c r="MXP61" s="273" t="n"/>
      <c r="MXQ61" s="273" t="n"/>
      <c r="MXR61" s="273" t="n"/>
      <c r="MXS61" s="273" t="n"/>
      <c r="MXT61" s="273" t="n"/>
      <c r="MXU61" s="273" t="n"/>
      <c r="MXV61" s="273" t="n"/>
      <c r="MXW61" s="273" t="n"/>
      <c r="MXX61" s="273" t="n"/>
      <c r="MXY61" s="273" t="n"/>
      <c r="MXZ61" s="273" t="n"/>
      <c r="MYA61" s="273" t="n"/>
      <c r="MYB61" s="273" t="n"/>
      <c r="MYC61" s="273" t="n"/>
      <c r="MYD61" s="273" t="n"/>
      <c r="MYE61" s="273" t="n"/>
      <c r="MYF61" s="273" t="n"/>
      <c r="MYG61" s="273" t="n"/>
      <c r="MYH61" s="273" t="n"/>
      <c r="MYI61" s="273" t="n"/>
      <c r="MYJ61" s="273" t="n"/>
      <c r="MYK61" s="273" t="n"/>
      <c r="MYL61" s="273" t="n"/>
      <c r="MYM61" s="273" t="n"/>
      <c r="MYN61" s="273" t="n"/>
      <c r="MYO61" s="273" t="n"/>
      <c r="MYP61" s="273" t="n"/>
      <c r="MYQ61" s="273" t="n"/>
      <c r="MYR61" s="273" t="n"/>
      <c r="MYS61" s="273" t="n"/>
      <c r="MYT61" s="273" t="n"/>
      <c r="MYU61" s="273" t="n"/>
      <c r="MYV61" s="273" t="n"/>
      <c r="MYW61" s="273" t="n"/>
      <c r="MYX61" s="273" t="n"/>
      <c r="MYY61" s="273" t="n"/>
      <c r="MYZ61" s="273" t="n"/>
      <c r="MZA61" s="273" t="n"/>
      <c r="MZB61" s="273" t="n"/>
      <c r="MZC61" s="273" t="n"/>
      <c r="MZD61" s="273" t="n"/>
      <c r="MZE61" s="273" t="n"/>
      <c r="MZF61" s="273" t="n"/>
      <c r="MZG61" s="273" t="n"/>
      <c r="MZH61" s="273" t="n"/>
      <c r="MZI61" s="273" t="n"/>
      <c r="MZJ61" s="273" t="n"/>
      <c r="MZK61" s="273" t="n"/>
      <c r="MZL61" s="273" t="n"/>
      <c r="MZM61" s="273" t="n"/>
      <c r="MZN61" s="273" t="n"/>
      <c r="MZO61" s="273" t="n"/>
      <c r="MZP61" s="273" t="n"/>
      <c r="MZQ61" s="273" t="n"/>
      <c r="MZR61" s="273" t="n"/>
      <c r="MZS61" s="273" t="n"/>
      <c r="MZT61" s="273" t="n"/>
      <c r="MZU61" s="273" t="n"/>
      <c r="MZV61" s="273" t="n"/>
      <c r="MZW61" s="273" t="n"/>
      <c r="MZX61" s="273" t="n"/>
      <c r="MZY61" s="273" t="n"/>
      <c r="MZZ61" s="273" t="n"/>
      <c r="NAA61" s="273" t="n"/>
      <c r="NAB61" s="273" t="n"/>
      <c r="NAC61" s="273" t="n"/>
      <c r="NAD61" s="273" t="n"/>
      <c r="NAE61" s="273" t="n"/>
      <c r="NAF61" s="273" t="n"/>
      <c r="NAG61" s="273" t="n"/>
      <c r="NAH61" s="273" t="n"/>
      <c r="NAI61" s="273" t="n"/>
      <c r="NAJ61" s="273" t="n"/>
      <c r="NAK61" s="273" t="n"/>
      <c r="NAL61" s="273" t="n"/>
      <c r="NAM61" s="273" t="n"/>
      <c r="NAN61" s="273" t="n"/>
      <c r="NAO61" s="273" t="n"/>
      <c r="NAP61" s="273" t="n"/>
      <c r="NAQ61" s="273" t="n"/>
      <c r="NAR61" s="273" t="n"/>
      <c r="NAS61" s="273" t="n"/>
      <c r="NAT61" s="273" t="n"/>
      <c r="NAU61" s="273" t="n"/>
      <c r="NAV61" s="273" t="n"/>
      <c r="NAW61" s="273" t="n"/>
      <c r="NAX61" s="273" t="n"/>
      <c r="NAY61" s="273" t="n"/>
      <c r="NAZ61" s="273" t="n"/>
      <c r="NBA61" s="273" t="n"/>
      <c r="NBB61" s="273" t="n"/>
      <c r="NBC61" s="273" t="n"/>
      <c r="NBD61" s="273" t="n"/>
      <c r="NBE61" s="273" t="n"/>
      <c r="NBF61" s="273" t="n"/>
      <c r="NBG61" s="273" t="n"/>
      <c r="NBH61" s="273" t="n"/>
      <c r="NBI61" s="273" t="n"/>
      <c r="NBJ61" s="273" t="n"/>
      <c r="NBK61" s="273" t="n"/>
      <c r="NBL61" s="273" t="n"/>
      <c r="NBM61" s="273" t="n"/>
      <c r="NBN61" s="273" t="n"/>
      <c r="NBO61" s="273" t="n"/>
      <c r="NBP61" s="273" t="n"/>
      <c r="NBQ61" s="273" t="n"/>
      <c r="NBR61" s="273" t="n"/>
      <c r="NBS61" s="273" t="n"/>
      <c r="NBT61" s="273" t="n"/>
      <c r="NBU61" s="273" t="n"/>
      <c r="NBV61" s="273" t="n"/>
      <c r="NBW61" s="273" t="n"/>
      <c r="NBX61" s="273" t="n"/>
      <c r="NBY61" s="273" t="n"/>
      <c r="NBZ61" s="273" t="n"/>
      <c r="NCA61" s="273" t="n"/>
      <c r="NCB61" s="273" t="n"/>
      <c r="NCC61" s="273" t="n"/>
      <c r="NCD61" s="273" t="n"/>
      <c r="NCE61" s="273" t="n"/>
      <c r="NCF61" s="273" t="n"/>
      <c r="NCG61" s="273" t="n"/>
      <c r="NCH61" s="273" t="n"/>
      <c r="NCI61" s="273" t="n"/>
      <c r="NCJ61" s="273" t="n"/>
      <c r="NCK61" s="273" t="n"/>
      <c r="NCL61" s="273" t="n"/>
      <c r="NCM61" s="273" t="n"/>
      <c r="NCN61" s="273" t="n"/>
      <c r="NCO61" s="273" t="n"/>
      <c r="NCP61" s="273" t="n"/>
      <c r="NCQ61" s="273" t="n"/>
      <c r="NCR61" s="273" t="n"/>
      <c r="NCS61" s="273" t="n"/>
      <c r="NCT61" s="273" t="n"/>
      <c r="NCU61" s="273" t="n"/>
      <c r="NCV61" s="273" t="n"/>
      <c r="NCW61" s="273" t="n"/>
      <c r="NCX61" s="273" t="n"/>
      <c r="NCY61" s="273" t="n"/>
      <c r="NCZ61" s="273" t="n"/>
      <c r="NDA61" s="273" t="n"/>
      <c r="NDB61" s="273" t="n"/>
      <c r="NDC61" s="273" t="n"/>
      <c r="NDD61" s="273" t="n"/>
      <c r="NDE61" s="273" t="n"/>
      <c r="NDF61" s="273" t="n"/>
      <c r="NDG61" s="273" t="n"/>
      <c r="NDH61" s="273" t="n"/>
      <c r="NDI61" s="273" t="n"/>
      <c r="NDJ61" s="273" t="n"/>
      <c r="NDK61" s="273" t="n"/>
      <c r="NDL61" s="273" t="n"/>
      <c r="NDM61" s="273" t="n"/>
      <c r="NDN61" s="273" t="n"/>
      <c r="NDO61" s="273" t="n"/>
      <c r="NDP61" s="273" t="n"/>
      <c r="NDQ61" s="273" t="n"/>
      <c r="NDR61" s="273" t="n"/>
      <c r="NDS61" s="273" t="n"/>
      <c r="NDT61" s="273" t="n"/>
      <c r="NDU61" s="273" t="n"/>
      <c r="NDV61" s="273" t="n"/>
      <c r="NDW61" s="273" t="n"/>
      <c r="NDX61" s="273" t="n"/>
      <c r="NDY61" s="273" t="n"/>
      <c r="NDZ61" s="273" t="n"/>
      <c r="NEA61" s="273" t="n"/>
      <c r="NEB61" s="273" t="n"/>
      <c r="NEC61" s="273" t="n"/>
      <c r="NED61" s="273" t="n"/>
      <c r="NEE61" s="273" t="n"/>
      <c r="NEF61" s="273" t="n"/>
      <c r="NEG61" s="273" t="n"/>
      <c r="NEH61" s="273" t="n"/>
      <c r="NEI61" s="273" t="n"/>
      <c r="NEJ61" s="273" t="n"/>
      <c r="NEK61" s="273" t="n"/>
      <c r="NEL61" s="273" t="n"/>
      <c r="NEM61" s="273" t="n"/>
      <c r="NEN61" s="273" t="n"/>
      <c r="NEO61" s="273" t="n"/>
      <c r="NEP61" s="273" t="n"/>
      <c r="NEQ61" s="273" t="n"/>
      <c r="NER61" s="273" t="n"/>
      <c r="NES61" s="273" t="n"/>
      <c r="NET61" s="273" t="n"/>
      <c r="NEU61" s="273" t="n"/>
      <c r="NEV61" s="273" t="n"/>
      <c r="NEW61" s="273" t="n"/>
      <c r="NEX61" s="273" t="n"/>
      <c r="NEY61" s="273" t="n"/>
      <c r="NEZ61" s="273" t="n"/>
      <c r="NFA61" s="273" t="n"/>
      <c r="NFB61" s="273" t="n"/>
      <c r="NFC61" s="273" t="n"/>
      <c r="NFD61" s="273" t="n"/>
      <c r="NFE61" s="273" t="n"/>
      <c r="NFF61" s="273" t="n"/>
      <c r="NFG61" s="273" t="n"/>
      <c r="NFH61" s="273" t="n"/>
      <c r="NFI61" s="273" t="n"/>
      <c r="NFJ61" s="273" t="n"/>
      <c r="NFK61" s="273" t="n"/>
      <c r="NFL61" s="273" t="n"/>
      <c r="NFM61" s="273" t="n"/>
      <c r="NFN61" s="273" t="n"/>
      <c r="NFO61" s="273" t="n"/>
      <c r="NFP61" s="273" t="n"/>
      <c r="NFQ61" s="273" t="n"/>
      <c r="NFR61" s="273" t="n"/>
      <c r="NFS61" s="273" t="n"/>
      <c r="NFT61" s="273" t="n"/>
      <c r="NFU61" s="273" t="n"/>
      <c r="NFV61" s="273" t="n"/>
      <c r="NFW61" s="273" t="n"/>
      <c r="NFX61" s="273" t="n"/>
      <c r="NFY61" s="273" t="n"/>
      <c r="NFZ61" s="273" t="n"/>
      <c r="NGA61" s="273" t="n"/>
      <c r="NGB61" s="273" t="n"/>
      <c r="NGC61" s="273" t="n"/>
      <c r="NGD61" s="273" t="n"/>
      <c r="NGE61" s="273" t="n"/>
      <c r="NGF61" s="273" t="n"/>
      <c r="NGG61" s="273" t="n"/>
      <c r="NGH61" s="273" t="n"/>
      <c r="NGI61" s="273" t="n"/>
      <c r="NGJ61" s="273" t="n"/>
      <c r="NGK61" s="273" t="n"/>
      <c r="NGL61" s="273" t="n"/>
      <c r="NGM61" s="273" t="n"/>
      <c r="NGN61" s="273" t="n"/>
      <c r="NGO61" s="273" t="n"/>
      <c r="NGP61" s="273" t="n"/>
      <c r="NGQ61" s="273" t="n"/>
      <c r="NGR61" s="273" t="n"/>
      <c r="NGS61" s="273" t="n"/>
      <c r="NGT61" s="273" t="n"/>
      <c r="NGU61" s="273" t="n"/>
      <c r="NGV61" s="273" t="n"/>
      <c r="NGW61" s="273" t="n"/>
      <c r="NGX61" s="273" t="n"/>
      <c r="NGY61" s="273" t="n"/>
      <c r="NGZ61" s="273" t="n"/>
      <c r="NHA61" s="273" t="n"/>
      <c r="NHB61" s="273" t="n"/>
      <c r="NHC61" s="273" t="n"/>
      <c r="NHD61" s="273" t="n"/>
      <c r="NHE61" s="273" t="n"/>
      <c r="NHF61" s="273" t="n"/>
      <c r="NHG61" s="273" t="n"/>
      <c r="NHH61" s="273" t="n"/>
      <c r="NHI61" s="273" t="n"/>
      <c r="NHJ61" s="273" t="n"/>
      <c r="NHK61" s="273" t="n"/>
      <c r="NHL61" s="273" t="n"/>
      <c r="NHM61" s="273" t="n"/>
      <c r="NHN61" s="273" t="n"/>
      <c r="NHO61" s="273" t="n"/>
      <c r="NHP61" s="273" t="n"/>
      <c r="NHQ61" s="273" t="n"/>
      <c r="NHR61" s="273" t="n"/>
      <c r="NHS61" s="273" t="n"/>
      <c r="NHT61" s="273" t="n"/>
      <c r="NHU61" s="273" t="n"/>
      <c r="NHV61" s="273" t="n"/>
      <c r="NHW61" s="273" t="n"/>
      <c r="NHX61" s="273" t="n"/>
      <c r="NHY61" s="273" t="n"/>
      <c r="NHZ61" s="273" t="n"/>
      <c r="NIA61" s="273" t="n"/>
      <c r="NIB61" s="273" t="n"/>
      <c r="NIC61" s="273" t="n"/>
      <c r="NID61" s="273" t="n"/>
      <c r="NIE61" s="273" t="n"/>
      <c r="NIF61" s="273" t="n"/>
      <c r="NIG61" s="273" t="n"/>
      <c r="NIH61" s="273" t="n"/>
      <c r="NII61" s="273" t="n"/>
      <c r="NIJ61" s="273" t="n"/>
      <c r="NIK61" s="273" t="n"/>
      <c r="NIL61" s="273" t="n"/>
      <c r="NIM61" s="273" t="n"/>
      <c r="NIN61" s="273" t="n"/>
      <c r="NIO61" s="273" t="n"/>
      <c r="NIP61" s="273" t="n"/>
      <c r="NIQ61" s="273" t="n"/>
      <c r="NIR61" s="273" t="n"/>
      <c r="NIS61" s="273" t="n"/>
      <c r="NIT61" s="273" t="n"/>
      <c r="NIU61" s="273" t="n"/>
      <c r="NIV61" s="273" t="n"/>
      <c r="NIW61" s="273" t="n"/>
      <c r="NIX61" s="273" t="n"/>
      <c r="NIY61" s="273" t="n"/>
      <c r="NIZ61" s="273" t="n"/>
      <c r="NJA61" s="273" t="n"/>
      <c r="NJB61" s="273" t="n"/>
      <c r="NJC61" s="273" t="n"/>
      <c r="NJD61" s="273" t="n"/>
      <c r="NJE61" s="273" t="n"/>
      <c r="NJF61" s="273" t="n"/>
      <c r="NJG61" s="273" t="n"/>
      <c r="NJH61" s="273" t="n"/>
      <c r="NJI61" s="273" t="n"/>
      <c r="NJJ61" s="273" t="n"/>
      <c r="NJK61" s="273" t="n"/>
      <c r="NJL61" s="273" t="n"/>
      <c r="NJM61" s="273" t="n"/>
      <c r="NJN61" s="273" t="n"/>
      <c r="NJO61" s="273" t="n"/>
      <c r="NJP61" s="273" t="n"/>
      <c r="NJQ61" s="273" t="n"/>
      <c r="NJR61" s="273" t="n"/>
      <c r="NJS61" s="273" t="n"/>
      <c r="NJT61" s="273" t="n"/>
      <c r="NJU61" s="273" t="n"/>
      <c r="NJV61" s="273" t="n"/>
      <c r="NJW61" s="273" t="n"/>
      <c r="NJX61" s="273" t="n"/>
      <c r="NJY61" s="273" t="n"/>
      <c r="NJZ61" s="273" t="n"/>
      <c r="NKA61" s="273" t="n"/>
      <c r="NKB61" s="273" t="n"/>
      <c r="NKC61" s="273" t="n"/>
      <c r="NKD61" s="273" t="n"/>
      <c r="NKE61" s="273" t="n"/>
      <c r="NKF61" s="273" t="n"/>
      <c r="NKG61" s="273" t="n"/>
      <c r="NKH61" s="273" t="n"/>
      <c r="NKI61" s="273" t="n"/>
      <c r="NKJ61" s="273" t="n"/>
      <c r="NKK61" s="273" t="n"/>
      <c r="NKL61" s="273" t="n"/>
      <c r="NKM61" s="273" t="n"/>
      <c r="NKN61" s="273" t="n"/>
      <c r="NKO61" s="273" t="n"/>
      <c r="NKP61" s="273" t="n"/>
      <c r="NKQ61" s="273" t="n"/>
      <c r="NKR61" s="273" t="n"/>
      <c r="NKS61" s="273" t="n"/>
      <c r="NKT61" s="273" t="n"/>
      <c r="NKU61" s="273" t="n"/>
      <c r="NKV61" s="273" t="n"/>
      <c r="NKW61" s="273" t="n"/>
      <c r="NKX61" s="273" t="n"/>
      <c r="NKY61" s="273" t="n"/>
      <c r="NKZ61" s="273" t="n"/>
      <c r="NLA61" s="273" t="n"/>
      <c r="NLB61" s="273" t="n"/>
      <c r="NLC61" s="273" t="n"/>
      <c r="NLD61" s="273" t="n"/>
      <c r="NLE61" s="273" t="n"/>
      <c r="NLF61" s="273" t="n"/>
      <c r="NLG61" s="273" t="n"/>
      <c r="NLH61" s="273" t="n"/>
      <c r="NLI61" s="273" t="n"/>
      <c r="NLJ61" s="273" t="n"/>
      <c r="NLK61" s="273" t="n"/>
      <c r="NLL61" s="273" t="n"/>
      <c r="NLM61" s="273" t="n"/>
      <c r="NLN61" s="273" t="n"/>
      <c r="NLO61" s="273" t="n"/>
      <c r="NLP61" s="273" t="n"/>
      <c r="NLQ61" s="273" t="n"/>
      <c r="NLR61" s="273" t="n"/>
      <c r="NLS61" s="273" t="n"/>
      <c r="NLT61" s="273" t="n"/>
      <c r="NLU61" s="273" t="n"/>
      <c r="NLV61" s="273" t="n"/>
      <c r="NLW61" s="273" t="n"/>
      <c r="NLX61" s="273" t="n"/>
      <c r="NLY61" s="273" t="n"/>
      <c r="NLZ61" s="273" t="n"/>
      <c r="NMA61" s="273" t="n"/>
      <c r="NMB61" s="273" t="n"/>
      <c r="NMC61" s="273" t="n"/>
      <c r="NMD61" s="273" t="n"/>
      <c r="NME61" s="273" t="n"/>
      <c r="NMF61" s="273" t="n"/>
      <c r="NMG61" s="273" t="n"/>
      <c r="NMH61" s="273" t="n"/>
      <c r="NMI61" s="273" t="n"/>
      <c r="NMJ61" s="273" t="n"/>
      <c r="NMK61" s="273" t="n"/>
      <c r="NML61" s="273" t="n"/>
      <c r="NMM61" s="273" t="n"/>
      <c r="NMN61" s="273" t="n"/>
      <c r="NMO61" s="273" t="n"/>
      <c r="NMP61" s="273" t="n"/>
      <c r="NMQ61" s="273" t="n"/>
      <c r="NMR61" s="273" t="n"/>
      <c r="NMS61" s="273" t="n"/>
      <c r="NMT61" s="273" t="n"/>
      <c r="NMU61" s="273" t="n"/>
      <c r="NMV61" s="273" t="n"/>
      <c r="NMW61" s="273" t="n"/>
      <c r="NMX61" s="273" t="n"/>
      <c r="NMY61" s="273" t="n"/>
      <c r="NMZ61" s="273" t="n"/>
      <c r="NNA61" s="273" t="n"/>
      <c r="NNB61" s="273" t="n"/>
      <c r="NNC61" s="273" t="n"/>
      <c r="NND61" s="273" t="n"/>
      <c r="NNE61" s="273" t="n"/>
      <c r="NNF61" s="273" t="n"/>
      <c r="NNG61" s="273" t="n"/>
      <c r="NNH61" s="273" t="n"/>
      <c r="NNI61" s="273" t="n"/>
      <c r="NNJ61" s="273" t="n"/>
      <c r="NNK61" s="273" t="n"/>
      <c r="NNL61" s="273" t="n"/>
      <c r="NNM61" s="273" t="n"/>
      <c r="NNN61" s="273" t="n"/>
      <c r="NNO61" s="273" t="n"/>
      <c r="NNP61" s="273" t="n"/>
      <c r="NNQ61" s="273" t="n"/>
      <c r="NNR61" s="273" t="n"/>
      <c r="NNS61" s="273" t="n"/>
      <c r="NNT61" s="273" t="n"/>
      <c r="NNU61" s="273" t="n"/>
      <c r="NNV61" s="273" t="n"/>
      <c r="NNW61" s="273" t="n"/>
      <c r="NNX61" s="273" t="n"/>
      <c r="NNY61" s="273" t="n"/>
      <c r="NNZ61" s="273" t="n"/>
      <c r="NOA61" s="273" t="n"/>
      <c r="NOB61" s="273" t="n"/>
      <c r="NOC61" s="273" t="n"/>
      <c r="NOD61" s="273" t="n"/>
      <c r="NOE61" s="273" t="n"/>
      <c r="NOF61" s="273" t="n"/>
      <c r="NOG61" s="273" t="n"/>
      <c r="NOH61" s="273" t="n"/>
      <c r="NOI61" s="273" t="n"/>
      <c r="NOJ61" s="273" t="n"/>
      <c r="NOK61" s="273" t="n"/>
      <c r="NOL61" s="273" t="n"/>
      <c r="NOM61" s="273" t="n"/>
      <c r="NON61" s="273" t="n"/>
      <c r="NOO61" s="273" t="n"/>
      <c r="NOP61" s="273" t="n"/>
      <c r="NOQ61" s="273" t="n"/>
      <c r="NOR61" s="273" t="n"/>
      <c r="NOS61" s="273" t="n"/>
      <c r="NOT61" s="273" t="n"/>
      <c r="NOU61" s="273" t="n"/>
      <c r="NOV61" s="273" t="n"/>
      <c r="NOW61" s="273" t="n"/>
      <c r="NOX61" s="273" t="n"/>
      <c r="NOY61" s="273" t="n"/>
      <c r="NOZ61" s="273" t="n"/>
      <c r="NPA61" s="273" t="n"/>
      <c r="NPB61" s="273" t="n"/>
      <c r="NPC61" s="273" t="n"/>
      <c r="NPD61" s="273" t="n"/>
      <c r="NPE61" s="273" t="n"/>
      <c r="NPF61" s="273" t="n"/>
      <c r="NPG61" s="273" t="n"/>
      <c r="NPH61" s="273" t="n"/>
      <c r="NPI61" s="273" t="n"/>
      <c r="NPJ61" s="273" t="n"/>
      <c r="NPK61" s="273" t="n"/>
      <c r="NPL61" s="273" t="n"/>
      <c r="NPM61" s="273" t="n"/>
      <c r="NPN61" s="273" t="n"/>
      <c r="NPO61" s="273" t="n"/>
      <c r="NPP61" s="273" t="n"/>
      <c r="NPQ61" s="273" t="n"/>
      <c r="NPR61" s="273" t="n"/>
      <c r="NPS61" s="273" t="n"/>
      <c r="NPT61" s="273" t="n"/>
      <c r="NPU61" s="273" t="n"/>
      <c r="NPV61" s="273" t="n"/>
      <c r="NPW61" s="273" t="n"/>
      <c r="NPX61" s="273" t="n"/>
      <c r="NPY61" s="273" t="n"/>
      <c r="NPZ61" s="273" t="n"/>
      <c r="NQA61" s="273" t="n"/>
      <c r="NQB61" s="273" t="n"/>
      <c r="NQC61" s="273" t="n"/>
      <c r="NQD61" s="273" t="n"/>
      <c r="NQE61" s="273" t="n"/>
      <c r="NQF61" s="273" t="n"/>
      <c r="NQG61" s="273" t="n"/>
      <c r="NQH61" s="273" t="n"/>
      <c r="NQI61" s="273" t="n"/>
      <c r="NQJ61" s="273" t="n"/>
      <c r="NQK61" s="273" t="n"/>
      <c r="NQL61" s="273" t="n"/>
      <c r="NQM61" s="273" t="n"/>
      <c r="NQN61" s="273" t="n"/>
      <c r="NQO61" s="273" t="n"/>
      <c r="NQP61" s="273" t="n"/>
      <c r="NQQ61" s="273" t="n"/>
      <c r="NQR61" s="273" t="n"/>
      <c r="NQS61" s="273" t="n"/>
      <c r="NQT61" s="273" t="n"/>
      <c r="NQU61" s="273" t="n"/>
      <c r="NQV61" s="273" t="n"/>
      <c r="NQW61" s="273" t="n"/>
      <c r="NQX61" s="273" t="n"/>
      <c r="NQY61" s="273" t="n"/>
      <c r="NQZ61" s="273" t="n"/>
      <c r="NRA61" s="273" t="n"/>
      <c r="NRB61" s="273" t="n"/>
      <c r="NRC61" s="273" t="n"/>
      <c r="NRD61" s="273" t="n"/>
      <c r="NRE61" s="273" t="n"/>
      <c r="NRF61" s="273" t="n"/>
      <c r="NRG61" s="273" t="n"/>
      <c r="NRH61" s="273" t="n"/>
      <c r="NRI61" s="273" t="n"/>
      <c r="NRJ61" s="273" t="n"/>
      <c r="NRK61" s="273" t="n"/>
      <c r="NRL61" s="273" t="n"/>
      <c r="NRM61" s="273" t="n"/>
      <c r="NRN61" s="273" t="n"/>
      <c r="NRO61" s="273" t="n"/>
      <c r="NRP61" s="273" t="n"/>
      <c r="NRQ61" s="273" t="n"/>
      <c r="NRR61" s="273" t="n"/>
      <c r="NRS61" s="273" t="n"/>
      <c r="NRT61" s="273" t="n"/>
      <c r="NRU61" s="273" t="n"/>
      <c r="NRV61" s="273" t="n"/>
      <c r="NRW61" s="273" t="n"/>
      <c r="NRX61" s="273" t="n"/>
      <c r="NRY61" s="273" t="n"/>
      <c r="NRZ61" s="273" t="n"/>
      <c r="NSA61" s="273" t="n"/>
      <c r="NSB61" s="273" t="n"/>
      <c r="NSC61" s="273" t="n"/>
      <c r="NSD61" s="273" t="n"/>
      <c r="NSE61" s="273" t="n"/>
      <c r="NSF61" s="273" t="n"/>
      <c r="NSG61" s="273" t="n"/>
      <c r="NSH61" s="273" t="n"/>
      <c r="NSI61" s="273" t="n"/>
      <c r="NSJ61" s="273" t="n"/>
      <c r="NSK61" s="273" t="n"/>
      <c r="NSL61" s="273" t="n"/>
      <c r="NSM61" s="273" t="n"/>
      <c r="NSN61" s="273" t="n"/>
      <c r="NSO61" s="273" t="n"/>
      <c r="NSP61" s="273" t="n"/>
      <c r="NSQ61" s="273" t="n"/>
      <c r="NSR61" s="273" t="n"/>
      <c r="NSS61" s="273" t="n"/>
      <c r="NST61" s="273" t="n"/>
      <c r="NSU61" s="273" t="n"/>
      <c r="NSV61" s="273" t="n"/>
      <c r="NSW61" s="273" t="n"/>
      <c r="NSX61" s="273" t="n"/>
      <c r="NSY61" s="273" t="n"/>
      <c r="NSZ61" s="273" t="n"/>
      <c r="NTA61" s="273" t="n"/>
      <c r="NTB61" s="273" t="n"/>
      <c r="NTC61" s="273" t="n"/>
      <c r="NTD61" s="273" t="n"/>
      <c r="NTE61" s="273" t="n"/>
      <c r="NTF61" s="273" t="n"/>
      <c r="NTG61" s="273" t="n"/>
      <c r="NTH61" s="273" t="n"/>
      <c r="NTI61" s="273" t="n"/>
      <c r="NTJ61" s="273" t="n"/>
      <c r="NTK61" s="273" t="n"/>
      <c r="NTL61" s="273" t="n"/>
      <c r="NTM61" s="273" t="n"/>
      <c r="NTN61" s="273" t="n"/>
      <c r="NTO61" s="273" t="n"/>
      <c r="NTP61" s="273" t="n"/>
      <c r="NTQ61" s="273" t="n"/>
      <c r="NTR61" s="273" t="n"/>
      <c r="NTS61" s="273" t="n"/>
      <c r="NTT61" s="273" t="n"/>
      <c r="NTU61" s="273" t="n"/>
      <c r="NTV61" s="273" t="n"/>
      <c r="NTW61" s="273" t="n"/>
      <c r="NTX61" s="273" t="n"/>
      <c r="NTY61" s="273" t="n"/>
      <c r="NTZ61" s="273" t="n"/>
      <c r="NUA61" s="273" t="n"/>
      <c r="NUB61" s="273" t="n"/>
      <c r="NUC61" s="273" t="n"/>
      <c r="NUD61" s="273" t="n"/>
      <c r="NUE61" s="273" t="n"/>
      <c r="NUF61" s="273" t="n"/>
      <c r="NUG61" s="273" t="n"/>
      <c r="NUH61" s="273" t="n"/>
      <c r="NUI61" s="273" t="n"/>
      <c r="NUJ61" s="273" t="n"/>
      <c r="NUK61" s="273" t="n"/>
      <c r="NUL61" s="273" t="n"/>
      <c r="NUM61" s="273" t="n"/>
      <c r="NUN61" s="273" t="n"/>
      <c r="NUO61" s="273" t="n"/>
      <c r="NUP61" s="273" t="n"/>
      <c r="NUQ61" s="273" t="n"/>
      <c r="NUR61" s="273" t="n"/>
      <c r="NUS61" s="273" t="n"/>
      <c r="NUT61" s="273" t="n"/>
      <c r="NUU61" s="273" t="n"/>
      <c r="NUV61" s="273" t="n"/>
      <c r="NUW61" s="273" t="n"/>
      <c r="NUX61" s="273" t="n"/>
      <c r="NUY61" s="273" t="n"/>
      <c r="NUZ61" s="273" t="n"/>
      <c r="NVA61" s="273" t="n"/>
      <c r="NVB61" s="273" t="n"/>
      <c r="NVC61" s="273" t="n"/>
      <c r="NVD61" s="273" t="n"/>
      <c r="NVE61" s="273" t="n"/>
      <c r="NVF61" s="273" t="n"/>
      <c r="NVG61" s="273" t="n"/>
      <c r="NVH61" s="273" t="n"/>
      <c r="NVI61" s="273" t="n"/>
      <c r="NVJ61" s="273" t="n"/>
      <c r="NVK61" s="273" t="n"/>
      <c r="NVL61" s="273" t="n"/>
      <c r="NVM61" s="273" t="n"/>
      <c r="NVN61" s="273" t="n"/>
      <c r="NVO61" s="273" t="n"/>
      <c r="NVP61" s="273" t="n"/>
      <c r="NVQ61" s="273" t="n"/>
      <c r="NVR61" s="273" t="n"/>
      <c r="NVS61" s="273" t="n"/>
      <c r="NVT61" s="273" t="n"/>
      <c r="NVU61" s="273" t="n"/>
      <c r="NVV61" s="273" t="n"/>
      <c r="NVW61" s="273" t="n"/>
      <c r="NVX61" s="273" t="n"/>
      <c r="NVY61" s="273" t="n"/>
      <c r="NVZ61" s="273" t="n"/>
      <c r="NWA61" s="273" t="n"/>
      <c r="NWB61" s="273" t="n"/>
      <c r="NWC61" s="273" t="n"/>
      <c r="NWD61" s="273" t="n"/>
      <c r="NWE61" s="273" t="n"/>
      <c r="NWF61" s="273" t="n"/>
      <c r="NWG61" s="273" t="n"/>
      <c r="NWH61" s="273" t="n"/>
      <c r="NWI61" s="273" t="n"/>
      <c r="NWJ61" s="273" t="n"/>
      <c r="NWK61" s="273" t="n"/>
      <c r="NWL61" s="273" t="n"/>
      <c r="NWM61" s="273" t="n"/>
      <c r="NWN61" s="273" t="n"/>
      <c r="NWO61" s="273" t="n"/>
      <c r="NWP61" s="273" t="n"/>
      <c r="NWQ61" s="273" t="n"/>
      <c r="NWR61" s="273" t="n"/>
      <c r="NWS61" s="273" t="n"/>
      <c r="NWT61" s="273" t="n"/>
      <c r="NWU61" s="273" t="n"/>
      <c r="NWV61" s="273" t="n"/>
      <c r="NWW61" s="273" t="n"/>
      <c r="NWX61" s="273" t="n"/>
      <c r="NWY61" s="273" t="n"/>
      <c r="NWZ61" s="273" t="n"/>
      <c r="NXA61" s="273" t="n"/>
      <c r="NXB61" s="273" t="n"/>
      <c r="NXC61" s="273" t="n"/>
      <c r="NXD61" s="273" t="n"/>
      <c r="NXE61" s="273" t="n"/>
      <c r="NXF61" s="273" t="n"/>
      <c r="NXG61" s="273" t="n"/>
      <c r="NXH61" s="273" t="n"/>
      <c r="NXI61" s="273" t="n"/>
      <c r="NXJ61" s="273" t="n"/>
      <c r="NXK61" s="273" t="n"/>
      <c r="NXL61" s="273" t="n"/>
      <c r="NXM61" s="273" t="n"/>
      <c r="NXN61" s="273" t="n"/>
      <c r="NXO61" s="273" t="n"/>
      <c r="NXP61" s="273" t="n"/>
      <c r="NXQ61" s="273" t="n"/>
      <c r="NXR61" s="273" t="n"/>
      <c r="NXS61" s="273" t="n"/>
      <c r="NXT61" s="273" t="n"/>
      <c r="NXU61" s="273" t="n"/>
      <c r="NXV61" s="273" t="n"/>
      <c r="NXW61" s="273" t="n"/>
      <c r="NXX61" s="273" t="n"/>
      <c r="NXY61" s="273" t="n"/>
      <c r="NXZ61" s="273" t="n"/>
      <c r="NYA61" s="273" t="n"/>
      <c r="NYB61" s="273" t="n"/>
      <c r="NYC61" s="273" t="n"/>
      <c r="NYD61" s="273" t="n"/>
      <c r="NYE61" s="273" t="n"/>
      <c r="NYF61" s="273" t="n"/>
      <c r="NYG61" s="273" t="n"/>
      <c r="NYH61" s="273" t="n"/>
      <c r="NYI61" s="273" t="n"/>
      <c r="NYJ61" s="273" t="n"/>
      <c r="NYK61" s="273" t="n"/>
      <c r="NYL61" s="273" t="n"/>
      <c r="NYM61" s="273" t="n"/>
      <c r="NYN61" s="273" t="n"/>
      <c r="NYO61" s="273" t="n"/>
      <c r="NYP61" s="273" t="n"/>
      <c r="NYQ61" s="273" t="n"/>
      <c r="NYR61" s="273" t="n"/>
      <c r="NYS61" s="273" t="n"/>
      <c r="NYT61" s="273" t="n"/>
      <c r="NYU61" s="273" t="n"/>
      <c r="NYV61" s="273" t="n"/>
      <c r="NYW61" s="273" t="n"/>
      <c r="NYX61" s="273" t="n"/>
      <c r="NYY61" s="273" t="n"/>
      <c r="NYZ61" s="273" t="n"/>
      <c r="NZA61" s="273" t="n"/>
      <c r="NZB61" s="273" t="n"/>
      <c r="NZC61" s="273" t="n"/>
      <c r="NZD61" s="273" t="n"/>
      <c r="NZE61" s="273" t="n"/>
      <c r="NZF61" s="273" t="n"/>
      <c r="NZG61" s="273" t="n"/>
      <c r="NZH61" s="273" t="n"/>
      <c r="NZI61" s="273" t="n"/>
      <c r="NZJ61" s="273" t="n"/>
      <c r="NZK61" s="273" t="n"/>
      <c r="NZL61" s="273" t="n"/>
      <c r="NZM61" s="273" t="n"/>
      <c r="NZN61" s="273" t="n"/>
      <c r="NZO61" s="273" t="n"/>
      <c r="NZP61" s="273" t="n"/>
      <c r="NZQ61" s="273" t="n"/>
      <c r="NZR61" s="273" t="n"/>
      <c r="NZS61" s="273" t="n"/>
      <c r="NZT61" s="273" t="n"/>
      <c r="NZU61" s="273" t="n"/>
      <c r="NZV61" s="273" t="n"/>
      <c r="NZW61" s="273" t="n"/>
      <c r="NZX61" s="273" t="n"/>
      <c r="NZY61" s="273" t="n"/>
      <c r="NZZ61" s="273" t="n"/>
      <c r="OAA61" s="273" t="n"/>
      <c r="OAB61" s="273" t="n"/>
      <c r="OAC61" s="273" t="n"/>
      <c r="OAD61" s="273" t="n"/>
      <c r="OAE61" s="273" t="n"/>
      <c r="OAF61" s="273" t="n"/>
      <c r="OAG61" s="273" t="n"/>
      <c r="OAH61" s="273" t="n"/>
      <c r="OAI61" s="273" t="n"/>
      <c r="OAJ61" s="273" t="n"/>
      <c r="OAK61" s="273" t="n"/>
      <c r="OAL61" s="273" t="n"/>
      <c r="OAM61" s="273" t="n"/>
      <c r="OAN61" s="273" t="n"/>
      <c r="OAO61" s="273" t="n"/>
      <c r="OAP61" s="273" t="n"/>
      <c r="OAQ61" s="273" t="n"/>
      <c r="OAR61" s="273" t="n"/>
      <c r="OAS61" s="273" t="n"/>
      <c r="OAT61" s="273" t="n"/>
      <c r="OAU61" s="273" t="n"/>
      <c r="OAV61" s="273" t="n"/>
      <c r="OAW61" s="273" t="n"/>
      <c r="OAX61" s="273" t="n"/>
      <c r="OAY61" s="273" t="n"/>
      <c r="OAZ61" s="273" t="n"/>
      <c r="OBA61" s="273" t="n"/>
      <c r="OBB61" s="273" t="n"/>
      <c r="OBC61" s="273" t="n"/>
      <c r="OBD61" s="273" t="n"/>
      <c r="OBE61" s="273" t="n"/>
      <c r="OBF61" s="273" t="n"/>
      <c r="OBG61" s="273" t="n"/>
      <c r="OBH61" s="273" t="n"/>
      <c r="OBI61" s="273" t="n"/>
      <c r="OBJ61" s="273" t="n"/>
      <c r="OBK61" s="273" t="n"/>
      <c r="OBL61" s="273" t="n"/>
      <c r="OBM61" s="273" t="n"/>
      <c r="OBN61" s="273" t="n"/>
      <c r="OBO61" s="273" t="n"/>
      <c r="OBP61" s="273" t="n"/>
      <c r="OBQ61" s="273" t="n"/>
      <c r="OBR61" s="273" t="n"/>
      <c r="OBS61" s="273" t="n"/>
      <c r="OBT61" s="273" t="n"/>
      <c r="OBU61" s="273" t="n"/>
      <c r="OBV61" s="273" t="n"/>
      <c r="OBW61" s="273" t="n"/>
      <c r="OBX61" s="273" t="n"/>
      <c r="OBY61" s="273" t="n"/>
      <c r="OBZ61" s="273" t="n"/>
      <c r="OCA61" s="273" t="n"/>
      <c r="OCB61" s="273" t="n"/>
      <c r="OCC61" s="273" t="n"/>
      <c r="OCD61" s="273" t="n"/>
      <c r="OCE61" s="273" t="n"/>
      <c r="OCF61" s="273" t="n"/>
      <c r="OCG61" s="273" t="n"/>
      <c r="OCH61" s="273" t="n"/>
      <c r="OCI61" s="273" t="n"/>
      <c r="OCJ61" s="273" t="n"/>
      <c r="OCK61" s="273" t="n"/>
      <c r="OCL61" s="273" t="n"/>
      <c r="OCM61" s="273" t="n"/>
      <c r="OCN61" s="273" t="n"/>
      <c r="OCO61" s="273" t="n"/>
      <c r="OCP61" s="273" t="n"/>
      <c r="OCQ61" s="273" t="n"/>
      <c r="OCR61" s="273" t="n"/>
      <c r="OCS61" s="273" t="n"/>
      <c r="OCT61" s="273" t="n"/>
      <c r="OCU61" s="273" t="n"/>
      <c r="OCV61" s="273" t="n"/>
      <c r="OCW61" s="273" t="n"/>
      <c r="OCX61" s="273" t="n"/>
      <c r="OCY61" s="273" t="n"/>
      <c r="OCZ61" s="273" t="n"/>
      <c r="ODA61" s="273" t="n"/>
      <c r="ODB61" s="273" t="n"/>
      <c r="ODC61" s="273" t="n"/>
      <c r="ODD61" s="273" t="n"/>
      <c r="ODE61" s="273" t="n"/>
      <c r="ODF61" s="273" t="n"/>
      <c r="ODG61" s="273" t="n"/>
      <c r="ODH61" s="273" t="n"/>
      <c r="ODI61" s="273" t="n"/>
      <c r="ODJ61" s="273" t="n"/>
      <c r="ODK61" s="273" t="n"/>
      <c r="ODL61" s="273" t="n"/>
      <c r="ODM61" s="273" t="n"/>
      <c r="ODN61" s="273" t="n"/>
      <c r="ODO61" s="273" t="n"/>
      <c r="ODP61" s="273" t="n"/>
      <c r="ODQ61" s="273" t="n"/>
      <c r="ODR61" s="273" t="n"/>
      <c r="ODS61" s="273" t="n"/>
      <c r="ODT61" s="273" t="n"/>
      <c r="ODU61" s="273" t="n"/>
      <c r="ODV61" s="273" t="n"/>
      <c r="ODW61" s="273" t="n"/>
      <c r="ODX61" s="273" t="n"/>
      <c r="ODY61" s="273" t="n"/>
      <c r="ODZ61" s="273" t="n"/>
      <c r="OEA61" s="273" t="n"/>
      <c r="OEB61" s="273" t="n"/>
      <c r="OEC61" s="273" t="n"/>
      <c r="OED61" s="273" t="n"/>
      <c r="OEE61" s="273" t="n"/>
      <c r="OEF61" s="273" t="n"/>
      <c r="OEG61" s="273" t="n"/>
      <c r="OEH61" s="273" t="n"/>
      <c r="OEI61" s="273" t="n"/>
      <c r="OEJ61" s="273" t="n"/>
      <c r="OEK61" s="273" t="n"/>
      <c r="OEL61" s="273" t="n"/>
      <c r="OEM61" s="273" t="n"/>
      <c r="OEN61" s="273" t="n"/>
      <c r="OEO61" s="273" t="n"/>
      <c r="OEP61" s="273" t="n"/>
      <c r="OEQ61" s="273" t="n"/>
      <c r="OER61" s="273" t="n"/>
      <c r="OES61" s="273" t="n"/>
      <c r="OET61" s="273" t="n"/>
      <c r="OEU61" s="273" t="n"/>
      <c r="OEV61" s="273" t="n"/>
      <c r="OEW61" s="273" t="n"/>
      <c r="OEX61" s="273" t="n"/>
      <c r="OEY61" s="273" t="n"/>
      <c r="OEZ61" s="273" t="n"/>
      <c r="OFA61" s="273" t="n"/>
      <c r="OFB61" s="273" t="n"/>
      <c r="OFC61" s="273" t="n"/>
      <c r="OFD61" s="273" t="n"/>
      <c r="OFE61" s="273" t="n"/>
      <c r="OFF61" s="273" t="n"/>
      <c r="OFG61" s="273" t="n"/>
      <c r="OFH61" s="273" t="n"/>
      <c r="OFI61" s="273" t="n"/>
      <c r="OFJ61" s="273" t="n"/>
      <c r="OFK61" s="273" t="n"/>
      <c r="OFL61" s="273" t="n"/>
      <c r="OFM61" s="273" t="n"/>
      <c r="OFN61" s="273" t="n"/>
      <c r="OFO61" s="273" t="n"/>
      <c r="OFP61" s="273" t="n"/>
      <c r="OFQ61" s="273" t="n"/>
      <c r="OFR61" s="273" t="n"/>
      <c r="OFS61" s="273" t="n"/>
      <c r="OFT61" s="273" t="n"/>
      <c r="OFU61" s="273" t="n"/>
      <c r="OFV61" s="273" t="n"/>
      <c r="OFW61" s="273" t="n"/>
      <c r="OFX61" s="273" t="n"/>
      <c r="OFY61" s="273" t="n"/>
      <c r="OFZ61" s="273" t="n"/>
      <c r="OGA61" s="273" t="n"/>
      <c r="OGB61" s="273" t="n"/>
      <c r="OGC61" s="273" t="n"/>
      <c r="OGD61" s="273" t="n"/>
      <c r="OGE61" s="273" t="n"/>
      <c r="OGF61" s="273" t="n"/>
      <c r="OGG61" s="273" t="n"/>
      <c r="OGH61" s="273" t="n"/>
      <c r="OGI61" s="273" t="n"/>
      <c r="OGJ61" s="273" t="n"/>
      <c r="OGK61" s="273" t="n"/>
      <c r="OGL61" s="273" t="n"/>
      <c r="OGM61" s="273" t="n"/>
      <c r="OGN61" s="273" t="n"/>
      <c r="OGO61" s="273" t="n"/>
      <c r="OGP61" s="273" t="n"/>
      <c r="OGQ61" s="273" t="n"/>
      <c r="OGR61" s="273" t="n"/>
      <c r="OGS61" s="273" t="n"/>
      <c r="OGT61" s="273" t="n"/>
      <c r="OGU61" s="273" t="n"/>
      <c r="OGV61" s="273" t="n"/>
      <c r="OGW61" s="273" t="n"/>
      <c r="OGX61" s="273" t="n"/>
      <c r="OGY61" s="273" t="n"/>
      <c r="OGZ61" s="273" t="n"/>
      <c r="OHA61" s="273" t="n"/>
      <c r="OHB61" s="273" t="n"/>
      <c r="OHC61" s="273" t="n"/>
      <c r="OHD61" s="273" t="n"/>
      <c r="OHE61" s="273" t="n"/>
      <c r="OHF61" s="273" t="n"/>
      <c r="OHG61" s="273" t="n"/>
      <c r="OHH61" s="273" t="n"/>
      <c r="OHI61" s="273" t="n"/>
      <c r="OHJ61" s="273" t="n"/>
      <c r="OHK61" s="273" t="n"/>
      <c r="OHL61" s="273" t="n"/>
      <c r="OHM61" s="273" t="n"/>
      <c r="OHN61" s="273" t="n"/>
      <c r="OHO61" s="273" t="n"/>
      <c r="OHP61" s="273" t="n"/>
      <c r="OHQ61" s="273" t="n"/>
      <c r="OHR61" s="273" t="n"/>
      <c r="OHS61" s="273" t="n"/>
      <c r="OHT61" s="273" t="n"/>
      <c r="OHU61" s="273" t="n"/>
      <c r="OHV61" s="273" t="n"/>
      <c r="OHW61" s="273" t="n"/>
      <c r="OHX61" s="273" t="n"/>
      <c r="OHY61" s="273" t="n"/>
      <c r="OHZ61" s="273" t="n"/>
      <c r="OIA61" s="273" t="n"/>
      <c r="OIB61" s="273" t="n"/>
      <c r="OIC61" s="273" t="n"/>
      <c r="OID61" s="273" t="n"/>
      <c r="OIE61" s="273" t="n"/>
      <c r="OIF61" s="273" t="n"/>
      <c r="OIG61" s="273" t="n"/>
      <c r="OIH61" s="273" t="n"/>
      <c r="OII61" s="273" t="n"/>
      <c r="OIJ61" s="273" t="n"/>
      <c r="OIK61" s="273" t="n"/>
      <c r="OIL61" s="273" t="n"/>
      <c r="OIM61" s="273" t="n"/>
      <c r="OIN61" s="273" t="n"/>
      <c r="OIO61" s="273" t="n"/>
      <c r="OIP61" s="273" t="n"/>
      <c r="OIQ61" s="273" t="n"/>
      <c r="OIR61" s="273" t="n"/>
      <c r="OIS61" s="273" t="n"/>
      <c r="OIT61" s="273" t="n"/>
      <c r="OIU61" s="273" t="n"/>
      <c r="OIV61" s="273" t="n"/>
      <c r="OIW61" s="273" t="n"/>
      <c r="OIX61" s="273" t="n"/>
      <c r="OIY61" s="273" t="n"/>
      <c r="OIZ61" s="273" t="n"/>
      <c r="OJA61" s="273" t="n"/>
      <c r="OJB61" s="273" t="n"/>
      <c r="OJC61" s="273" t="n"/>
      <c r="OJD61" s="273" t="n"/>
      <c r="OJE61" s="273" t="n"/>
      <c r="OJF61" s="273" t="n"/>
      <c r="OJG61" s="273" t="n"/>
      <c r="OJH61" s="273" t="n"/>
      <c r="OJI61" s="273" t="n"/>
      <c r="OJJ61" s="273" t="n"/>
      <c r="OJK61" s="273" t="n"/>
      <c r="OJL61" s="273" t="n"/>
      <c r="OJM61" s="273" t="n"/>
      <c r="OJN61" s="273" t="n"/>
      <c r="OJO61" s="273" t="n"/>
      <c r="OJP61" s="273" t="n"/>
      <c r="OJQ61" s="273" t="n"/>
      <c r="OJR61" s="273" t="n"/>
      <c r="OJS61" s="273" t="n"/>
      <c r="OJT61" s="273" t="n"/>
      <c r="OJU61" s="273" t="n"/>
      <c r="OJV61" s="273" t="n"/>
      <c r="OJW61" s="273" t="n"/>
      <c r="OJX61" s="273" t="n"/>
      <c r="OJY61" s="273" t="n"/>
      <c r="OJZ61" s="273" t="n"/>
      <c r="OKA61" s="273" t="n"/>
      <c r="OKB61" s="273" t="n"/>
      <c r="OKC61" s="273" t="n"/>
      <c r="OKD61" s="273" t="n"/>
      <c r="OKE61" s="273" t="n"/>
      <c r="OKF61" s="273" t="n"/>
      <c r="OKG61" s="273" t="n"/>
      <c r="OKH61" s="273" t="n"/>
      <c r="OKI61" s="273" t="n"/>
      <c r="OKJ61" s="273" t="n"/>
      <c r="OKK61" s="273" t="n"/>
      <c r="OKL61" s="273" t="n"/>
      <c r="OKM61" s="273" t="n"/>
      <c r="OKN61" s="273" t="n"/>
      <c r="OKO61" s="273" t="n"/>
      <c r="OKP61" s="273" t="n"/>
      <c r="OKQ61" s="273" t="n"/>
      <c r="OKR61" s="273" t="n"/>
      <c r="OKS61" s="273" t="n"/>
      <c r="OKT61" s="273" t="n"/>
      <c r="OKU61" s="273" t="n"/>
      <c r="OKV61" s="273" t="n"/>
      <c r="OKW61" s="273" t="n"/>
      <c r="OKX61" s="273" t="n"/>
      <c r="OKY61" s="273" t="n"/>
      <c r="OKZ61" s="273" t="n"/>
      <c r="OLA61" s="273" t="n"/>
      <c r="OLB61" s="273" t="n"/>
      <c r="OLC61" s="273" t="n"/>
      <c r="OLD61" s="273" t="n"/>
      <c r="OLE61" s="273" t="n"/>
      <c r="OLF61" s="273" t="n"/>
      <c r="OLG61" s="273" t="n"/>
      <c r="OLH61" s="273" t="n"/>
      <c r="OLI61" s="273" t="n"/>
      <c r="OLJ61" s="273" t="n"/>
      <c r="OLK61" s="273" t="n"/>
      <c r="OLL61" s="273" t="n"/>
      <c r="OLM61" s="273" t="n"/>
      <c r="OLN61" s="273" t="n"/>
      <c r="OLO61" s="273" t="n"/>
      <c r="OLP61" s="273" t="n"/>
      <c r="OLQ61" s="273" t="n"/>
      <c r="OLR61" s="273" t="n"/>
      <c r="OLS61" s="273" t="n"/>
      <c r="OLT61" s="273" t="n"/>
      <c r="OLU61" s="273" t="n"/>
      <c r="OLV61" s="273" t="n"/>
      <c r="OLW61" s="273" t="n"/>
      <c r="OLX61" s="273" t="n"/>
      <c r="OLY61" s="273" t="n"/>
      <c r="OLZ61" s="273" t="n"/>
      <c r="OMA61" s="273" t="n"/>
      <c r="OMB61" s="273" t="n"/>
      <c r="OMC61" s="273" t="n"/>
      <c r="OMD61" s="273" t="n"/>
      <c r="OME61" s="273" t="n"/>
      <c r="OMF61" s="273" t="n"/>
      <c r="OMG61" s="273" t="n"/>
      <c r="OMH61" s="273" t="n"/>
      <c r="OMI61" s="273" t="n"/>
      <c r="OMJ61" s="273" t="n"/>
      <c r="OMK61" s="273" t="n"/>
      <c r="OML61" s="273" t="n"/>
      <c r="OMM61" s="273" t="n"/>
      <c r="OMN61" s="273" t="n"/>
      <c r="OMO61" s="273" t="n"/>
      <c r="OMP61" s="273" t="n"/>
      <c r="OMQ61" s="273" t="n"/>
      <c r="OMR61" s="273" t="n"/>
      <c r="OMS61" s="273" t="n"/>
      <c r="OMT61" s="273" t="n"/>
      <c r="OMU61" s="273" t="n"/>
      <c r="OMV61" s="273" t="n"/>
      <c r="OMW61" s="273" t="n"/>
      <c r="OMX61" s="273" t="n"/>
      <c r="OMY61" s="273" t="n"/>
      <c r="OMZ61" s="273" t="n"/>
      <c r="ONA61" s="273" t="n"/>
      <c r="ONB61" s="273" t="n"/>
      <c r="ONC61" s="273" t="n"/>
      <c r="OND61" s="273" t="n"/>
      <c r="ONE61" s="273" t="n"/>
      <c r="ONF61" s="273" t="n"/>
      <c r="ONG61" s="273" t="n"/>
      <c r="ONH61" s="273" t="n"/>
      <c r="ONI61" s="273" t="n"/>
      <c r="ONJ61" s="273" t="n"/>
      <c r="ONK61" s="273" t="n"/>
      <c r="ONL61" s="273" t="n"/>
      <c r="ONM61" s="273" t="n"/>
      <c r="ONN61" s="273" t="n"/>
      <c r="ONO61" s="273" t="n"/>
      <c r="ONP61" s="273" t="n"/>
      <c r="ONQ61" s="273" t="n"/>
      <c r="ONR61" s="273" t="n"/>
      <c r="ONS61" s="273" t="n"/>
      <c r="ONT61" s="273" t="n"/>
      <c r="ONU61" s="273" t="n"/>
      <c r="ONV61" s="273" t="n"/>
      <c r="ONW61" s="273" t="n"/>
      <c r="ONX61" s="273" t="n"/>
      <c r="ONY61" s="273" t="n"/>
      <c r="ONZ61" s="273" t="n"/>
      <c r="OOA61" s="273" t="n"/>
      <c r="OOB61" s="273" t="n"/>
      <c r="OOC61" s="273" t="n"/>
      <c r="OOD61" s="273" t="n"/>
      <c r="OOE61" s="273" t="n"/>
      <c r="OOF61" s="273" t="n"/>
      <c r="OOG61" s="273" t="n"/>
      <c r="OOH61" s="273" t="n"/>
      <c r="OOI61" s="273" t="n"/>
      <c r="OOJ61" s="273" t="n"/>
      <c r="OOK61" s="273" t="n"/>
      <c r="OOL61" s="273" t="n"/>
      <c r="OOM61" s="273" t="n"/>
      <c r="OON61" s="273" t="n"/>
      <c r="OOO61" s="273" t="n"/>
      <c r="OOP61" s="273" t="n"/>
      <c r="OOQ61" s="273" t="n"/>
      <c r="OOR61" s="273" t="n"/>
      <c r="OOS61" s="273" t="n"/>
      <c r="OOT61" s="273" t="n"/>
      <c r="OOU61" s="273" t="n"/>
      <c r="OOV61" s="273" t="n"/>
      <c r="OOW61" s="273" t="n"/>
      <c r="OOX61" s="273" t="n"/>
      <c r="OOY61" s="273" t="n"/>
      <c r="OOZ61" s="273" t="n"/>
      <c r="OPA61" s="273" t="n"/>
      <c r="OPB61" s="273" t="n"/>
      <c r="OPC61" s="273" t="n"/>
      <c r="OPD61" s="273" t="n"/>
      <c r="OPE61" s="273" t="n"/>
      <c r="OPF61" s="273" t="n"/>
      <c r="OPG61" s="273" t="n"/>
      <c r="OPH61" s="273" t="n"/>
      <c r="OPI61" s="273" t="n"/>
      <c r="OPJ61" s="273" t="n"/>
      <c r="OPK61" s="273" t="n"/>
      <c r="OPL61" s="273" t="n"/>
      <c r="OPM61" s="273" t="n"/>
      <c r="OPN61" s="273" t="n"/>
      <c r="OPO61" s="273" t="n"/>
      <c r="OPP61" s="273" t="n"/>
      <c r="OPQ61" s="273" t="n"/>
      <c r="OPR61" s="273" t="n"/>
      <c r="OPS61" s="273" t="n"/>
      <c r="OPT61" s="273" t="n"/>
      <c r="OPU61" s="273" t="n"/>
      <c r="OPV61" s="273" t="n"/>
      <c r="OPW61" s="273" t="n"/>
      <c r="OPX61" s="273" t="n"/>
      <c r="OPY61" s="273" t="n"/>
      <c r="OPZ61" s="273" t="n"/>
      <c r="OQA61" s="273" t="n"/>
      <c r="OQB61" s="273" t="n"/>
      <c r="OQC61" s="273" t="n"/>
      <c r="OQD61" s="273" t="n"/>
      <c r="OQE61" s="273" t="n"/>
      <c r="OQF61" s="273" t="n"/>
      <c r="OQG61" s="273" t="n"/>
      <c r="OQH61" s="273" t="n"/>
      <c r="OQI61" s="273" t="n"/>
      <c r="OQJ61" s="273" t="n"/>
      <c r="OQK61" s="273" t="n"/>
      <c r="OQL61" s="273" t="n"/>
      <c r="OQM61" s="273" t="n"/>
      <c r="OQN61" s="273" t="n"/>
      <c r="OQO61" s="273" t="n"/>
      <c r="OQP61" s="273" t="n"/>
      <c r="OQQ61" s="273" t="n"/>
      <c r="OQR61" s="273" t="n"/>
      <c r="OQS61" s="273" t="n"/>
      <c r="OQT61" s="273" t="n"/>
      <c r="OQU61" s="273" t="n"/>
      <c r="OQV61" s="273" t="n"/>
      <c r="OQW61" s="273" t="n"/>
      <c r="OQX61" s="273" t="n"/>
      <c r="OQY61" s="273" t="n"/>
      <c r="OQZ61" s="273" t="n"/>
      <c r="ORA61" s="273" t="n"/>
      <c r="ORB61" s="273" t="n"/>
      <c r="ORC61" s="273" t="n"/>
      <c r="ORD61" s="273" t="n"/>
      <c r="ORE61" s="273" t="n"/>
      <c r="ORF61" s="273" t="n"/>
      <c r="ORG61" s="273" t="n"/>
      <c r="ORH61" s="273" t="n"/>
      <c r="ORI61" s="273" t="n"/>
      <c r="ORJ61" s="273" t="n"/>
      <c r="ORK61" s="273" t="n"/>
      <c r="ORL61" s="273" t="n"/>
      <c r="ORM61" s="273" t="n"/>
      <c r="ORN61" s="273" t="n"/>
      <c r="ORO61" s="273" t="n"/>
      <c r="ORP61" s="273" t="n"/>
      <c r="ORQ61" s="273" t="n"/>
      <c r="ORR61" s="273" t="n"/>
      <c r="ORS61" s="273" t="n"/>
      <c r="ORT61" s="273" t="n"/>
      <c r="ORU61" s="273" t="n"/>
      <c r="ORV61" s="273" t="n"/>
      <c r="ORW61" s="273" t="n"/>
      <c r="ORX61" s="273" t="n"/>
      <c r="ORY61" s="273" t="n"/>
      <c r="ORZ61" s="273" t="n"/>
      <c r="OSA61" s="273" t="n"/>
      <c r="OSB61" s="273" t="n"/>
      <c r="OSC61" s="273" t="n"/>
      <c r="OSD61" s="273" t="n"/>
      <c r="OSE61" s="273" t="n"/>
      <c r="OSF61" s="273" t="n"/>
      <c r="OSG61" s="273" t="n"/>
      <c r="OSH61" s="273" t="n"/>
      <c r="OSI61" s="273" t="n"/>
      <c r="OSJ61" s="273" t="n"/>
      <c r="OSK61" s="273" t="n"/>
      <c r="OSL61" s="273" t="n"/>
      <c r="OSM61" s="273" t="n"/>
      <c r="OSN61" s="273" t="n"/>
      <c r="OSO61" s="273" t="n"/>
      <c r="OSP61" s="273" t="n"/>
      <c r="OSQ61" s="273" t="n"/>
      <c r="OSR61" s="273" t="n"/>
      <c r="OSS61" s="273" t="n"/>
      <c r="OST61" s="273" t="n"/>
      <c r="OSU61" s="273" t="n"/>
      <c r="OSV61" s="273" t="n"/>
      <c r="OSW61" s="273" t="n"/>
      <c r="OSX61" s="273" t="n"/>
      <c r="OSY61" s="273" t="n"/>
      <c r="OSZ61" s="273" t="n"/>
      <c r="OTA61" s="273" t="n"/>
      <c r="OTB61" s="273" t="n"/>
      <c r="OTC61" s="273" t="n"/>
      <c r="OTD61" s="273" t="n"/>
      <c r="OTE61" s="273" t="n"/>
      <c r="OTF61" s="273" t="n"/>
      <c r="OTG61" s="273" t="n"/>
      <c r="OTH61" s="273" t="n"/>
      <c r="OTI61" s="273" t="n"/>
      <c r="OTJ61" s="273" t="n"/>
      <c r="OTK61" s="273" t="n"/>
      <c r="OTL61" s="273" t="n"/>
      <c r="OTM61" s="273" t="n"/>
      <c r="OTN61" s="273" t="n"/>
      <c r="OTO61" s="273" t="n"/>
      <c r="OTP61" s="273" t="n"/>
      <c r="OTQ61" s="273" t="n"/>
      <c r="OTR61" s="273" t="n"/>
      <c r="OTS61" s="273" t="n"/>
      <c r="OTT61" s="273" t="n"/>
      <c r="OTU61" s="273" t="n"/>
      <c r="OTV61" s="273" t="n"/>
      <c r="OTW61" s="273" t="n"/>
      <c r="OTX61" s="273" t="n"/>
      <c r="OTY61" s="273" t="n"/>
      <c r="OTZ61" s="273" t="n"/>
      <c r="OUA61" s="273" t="n"/>
      <c r="OUB61" s="273" t="n"/>
      <c r="OUC61" s="273" t="n"/>
      <c r="OUD61" s="273" t="n"/>
      <c r="OUE61" s="273" t="n"/>
      <c r="OUF61" s="273" t="n"/>
      <c r="OUG61" s="273" t="n"/>
      <c r="OUH61" s="273" t="n"/>
      <c r="OUI61" s="273" t="n"/>
      <c r="OUJ61" s="273" t="n"/>
      <c r="OUK61" s="273" t="n"/>
      <c r="OUL61" s="273" t="n"/>
      <c r="OUM61" s="273" t="n"/>
      <c r="OUN61" s="273" t="n"/>
      <c r="OUO61" s="273" t="n"/>
      <c r="OUP61" s="273" t="n"/>
      <c r="OUQ61" s="273" t="n"/>
      <c r="OUR61" s="273" t="n"/>
      <c r="OUS61" s="273" t="n"/>
      <c r="OUT61" s="273" t="n"/>
      <c r="OUU61" s="273" t="n"/>
      <c r="OUV61" s="273" t="n"/>
      <c r="OUW61" s="273" t="n"/>
      <c r="OUX61" s="273" t="n"/>
      <c r="OUY61" s="273" t="n"/>
      <c r="OUZ61" s="273" t="n"/>
      <c r="OVA61" s="273" t="n"/>
      <c r="OVB61" s="273" t="n"/>
      <c r="OVC61" s="273" t="n"/>
      <c r="OVD61" s="273" t="n"/>
      <c r="OVE61" s="273" t="n"/>
      <c r="OVF61" s="273" t="n"/>
      <c r="OVG61" s="273" t="n"/>
      <c r="OVH61" s="273" t="n"/>
      <c r="OVI61" s="273" t="n"/>
      <c r="OVJ61" s="273" t="n"/>
      <c r="OVK61" s="273" t="n"/>
      <c r="OVL61" s="273" t="n"/>
      <c r="OVM61" s="273" t="n"/>
      <c r="OVN61" s="273" t="n"/>
      <c r="OVO61" s="273" t="n"/>
      <c r="OVP61" s="273" t="n"/>
      <c r="OVQ61" s="273" t="n"/>
      <c r="OVR61" s="273" t="n"/>
      <c r="OVS61" s="273" t="n"/>
      <c r="OVT61" s="273" t="n"/>
      <c r="OVU61" s="273" t="n"/>
      <c r="OVV61" s="273" t="n"/>
      <c r="OVW61" s="273" t="n"/>
      <c r="OVX61" s="273" t="n"/>
      <c r="OVY61" s="273" t="n"/>
      <c r="OVZ61" s="273" t="n"/>
      <c r="OWA61" s="273" t="n"/>
      <c r="OWB61" s="273" t="n"/>
      <c r="OWC61" s="273" t="n"/>
      <c r="OWD61" s="273" t="n"/>
      <c r="OWE61" s="273" t="n"/>
      <c r="OWF61" s="273" t="n"/>
      <c r="OWG61" s="273" t="n"/>
      <c r="OWH61" s="273" t="n"/>
      <c r="OWI61" s="273" t="n"/>
      <c r="OWJ61" s="273" t="n"/>
      <c r="OWK61" s="273" t="n"/>
      <c r="OWL61" s="273" t="n"/>
      <c r="OWM61" s="273" t="n"/>
      <c r="OWN61" s="273" t="n"/>
      <c r="OWO61" s="273" t="n"/>
      <c r="OWP61" s="273" t="n"/>
      <c r="OWQ61" s="273" t="n"/>
      <c r="OWR61" s="273" t="n"/>
      <c r="OWS61" s="273" t="n"/>
      <c r="OWT61" s="273" t="n"/>
      <c r="OWU61" s="273" t="n"/>
      <c r="OWV61" s="273" t="n"/>
      <c r="OWW61" s="273" t="n"/>
      <c r="OWX61" s="273" t="n"/>
      <c r="OWY61" s="273" t="n"/>
      <c r="OWZ61" s="273" t="n"/>
      <c r="OXA61" s="273" t="n"/>
      <c r="OXB61" s="273" t="n"/>
      <c r="OXC61" s="273" t="n"/>
      <c r="OXD61" s="273" t="n"/>
      <c r="OXE61" s="273" t="n"/>
      <c r="OXF61" s="273" t="n"/>
      <c r="OXG61" s="273" t="n"/>
      <c r="OXH61" s="273" t="n"/>
      <c r="OXI61" s="273" t="n"/>
      <c r="OXJ61" s="273" t="n"/>
      <c r="OXK61" s="273" t="n"/>
      <c r="OXL61" s="273" t="n"/>
      <c r="OXM61" s="273" t="n"/>
      <c r="OXN61" s="273" t="n"/>
      <c r="OXO61" s="273" t="n"/>
      <c r="OXP61" s="273" t="n"/>
      <c r="OXQ61" s="273" t="n"/>
      <c r="OXR61" s="273" t="n"/>
      <c r="OXS61" s="273" t="n"/>
      <c r="OXT61" s="273" t="n"/>
      <c r="OXU61" s="273" t="n"/>
      <c r="OXV61" s="273" t="n"/>
      <c r="OXW61" s="273" t="n"/>
      <c r="OXX61" s="273" t="n"/>
      <c r="OXY61" s="273" t="n"/>
      <c r="OXZ61" s="273" t="n"/>
      <c r="OYA61" s="273" t="n"/>
      <c r="OYB61" s="273" t="n"/>
      <c r="OYC61" s="273" t="n"/>
      <c r="OYD61" s="273" t="n"/>
      <c r="OYE61" s="273" t="n"/>
      <c r="OYF61" s="273" t="n"/>
      <c r="OYG61" s="273" t="n"/>
      <c r="OYH61" s="273" t="n"/>
      <c r="OYI61" s="273" t="n"/>
      <c r="OYJ61" s="273" t="n"/>
      <c r="OYK61" s="273" t="n"/>
      <c r="OYL61" s="273" t="n"/>
      <c r="OYM61" s="273" t="n"/>
      <c r="OYN61" s="273" t="n"/>
      <c r="OYO61" s="273" t="n"/>
      <c r="OYP61" s="273" t="n"/>
      <c r="OYQ61" s="273" t="n"/>
      <c r="OYR61" s="273" t="n"/>
      <c r="OYS61" s="273" t="n"/>
      <c r="OYT61" s="273" t="n"/>
      <c r="OYU61" s="273" t="n"/>
      <c r="OYV61" s="273" t="n"/>
      <c r="OYW61" s="273" t="n"/>
      <c r="OYX61" s="273" t="n"/>
      <c r="OYY61" s="273" t="n"/>
      <c r="OYZ61" s="273" t="n"/>
      <c r="OZA61" s="273" t="n"/>
      <c r="OZB61" s="273" t="n"/>
      <c r="OZC61" s="273" t="n"/>
      <c r="OZD61" s="273" t="n"/>
      <c r="OZE61" s="273" t="n"/>
      <c r="OZF61" s="273" t="n"/>
      <c r="OZG61" s="273" t="n"/>
      <c r="OZH61" s="273" t="n"/>
      <c r="OZI61" s="273" t="n"/>
      <c r="OZJ61" s="273" t="n"/>
      <c r="OZK61" s="273" t="n"/>
      <c r="OZL61" s="273" t="n"/>
      <c r="OZM61" s="273" t="n"/>
      <c r="OZN61" s="273" t="n"/>
      <c r="OZO61" s="273" t="n"/>
      <c r="OZP61" s="273" t="n"/>
      <c r="OZQ61" s="273" t="n"/>
      <c r="OZR61" s="273" t="n"/>
      <c r="OZS61" s="273" t="n"/>
      <c r="OZT61" s="273" t="n"/>
      <c r="OZU61" s="273" t="n"/>
      <c r="OZV61" s="273" t="n"/>
      <c r="OZW61" s="273" t="n"/>
      <c r="OZX61" s="273" t="n"/>
      <c r="OZY61" s="273" t="n"/>
      <c r="OZZ61" s="273" t="n"/>
      <c r="PAA61" s="273" t="n"/>
      <c r="PAB61" s="273" t="n"/>
      <c r="PAC61" s="273" t="n"/>
      <c r="PAD61" s="273" t="n"/>
      <c r="PAE61" s="273" t="n"/>
      <c r="PAF61" s="273" t="n"/>
      <c r="PAG61" s="273" t="n"/>
      <c r="PAH61" s="273" t="n"/>
      <c r="PAI61" s="273" t="n"/>
      <c r="PAJ61" s="273" t="n"/>
      <c r="PAK61" s="273" t="n"/>
      <c r="PAL61" s="273" t="n"/>
      <c r="PAM61" s="273" t="n"/>
      <c r="PAN61" s="273" t="n"/>
      <c r="PAO61" s="273" t="n"/>
      <c r="PAP61" s="273" t="n"/>
      <c r="PAQ61" s="273" t="n"/>
      <c r="PAR61" s="273" t="n"/>
      <c r="PAS61" s="273" t="n"/>
      <c r="PAT61" s="273" t="n"/>
      <c r="PAU61" s="273" t="n"/>
      <c r="PAV61" s="273" t="n"/>
      <c r="PAW61" s="273" t="n"/>
      <c r="PAX61" s="273" t="n"/>
      <c r="PAY61" s="273" t="n"/>
      <c r="PAZ61" s="273" t="n"/>
      <c r="PBA61" s="273" t="n"/>
      <c r="PBB61" s="273" t="n"/>
      <c r="PBC61" s="273" t="n"/>
      <c r="PBD61" s="273" t="n"/>
      <c r="PBE61" s="273" t="n"/>
      <c r="PBF61" s="273" t="n"/>
      <c r="PBG61" s="273" t="n"/>
      <c r="PBH61" s="273" t="n"/>
      <c r="PBI61" s="273" t="n"/>
      <c r="PBJ61" s="273" t="n"/>
      <c r="PBK61" s="273" t="n"/>
      <c r="PBL61" s="273" t="n"/>
      <c r="PBM61" s="273" t="n"/>
      <c r="PBN61" s="273" t="n"/>
      <c r="PBO61" s="273" t="n"/>
      <c r="PBP61" s="273" t="n"/>
      <c r="PBQ61" s="273" t="n"/>
      <c r="PBR61" s="273" t="n"/>
      <c r="PBS61" s="273" t="n"/>
      <c r="PBT61" s="273" t="n"/>
      <c r="PBU61" s="273" t="n"/>
      <c r="PBV61" s="273" t="n"/>
      <c r="PBW61" s="273" t="n"/>
      <c r="PBX61" s="273" t="n"/>
      <c r="PBY61" s="273" t="n"/>
      <c r="PBZ61" s="273" t="n"/>
      <c r="PCA61" s="273" t="n"/>
      <c r="PCB61" s="273" t="n"/>
      <c r="PCC61" s="273" t="n"/>
      <c r="PCD61" s="273" t="n"/>
      <c r="PCE61" s="273" t="n"/>
      <c r="PCF61" s="273" t="n"/>
      <c r="PCG61" s="273" t="n"/>
      <c r="PCH61" s="273" t="n"/>
      <c r="PCI61" s="273" t="n"/>
      <c r="PCJ61" s="273" t="n"/>
      <c r="PCK61" s="273" t="n"/>
      <c r="PCL61" s="273" t="n"/>
      <c r="PCM61" s="273" t="n"/>
      <c r="PCN61" s="273" t="n"/>
      <c r="PCO61" s="273" t="n"/>
      <c r="PCP61" s="273" t="n"/>
      <c r="PCQ61" s="273" t="n"/>
      <c r="PCR61" s="273" t="n"/>
      <c r="PCS61" s="273" t="n"/>
      <c r="PCT61" s="273" t="n"/>
      <c r="PCU61" s="273" t="n"/>
      <c r="PCV61" s="273" t="n"/>
      <c r="PCW61" s="273" t="n"/>
      <c r="PCX61" s="273" t="n"/>
      <c r="PCY61" s="273" t="n"/>
      <c r="PCZ61" s="273" t="n"/>
      <c r="PDA61" s="273" t="n"/>
      <c r="PDB61" s="273" t="n"/>
      <c r="PDC61" s="273" t="n"/>
      <c r="PDD61" s="273" t="n"/>
      <c r="PDE61" s="273" t="n"/>
      <c r="PDF61" s="273" t="n"/>
      <c r="PDG61" s="273" t="n"/>
      <c r="PDH61" s="273" t="n"/>
      <c r="PDI61" s="273" t="n"/>
      <c r="PDJ61" s="273" t="n"/>
      <c r="PDK61" s="273" t="n"/>
      <c r="PDL61" s="273" t="n"/>
      <c r="PDM61" s="273" t="n"/>
      <c r="PDN61" s="273" t="n"/>
      <c r="PDO61" s="273" t="n"/>
      <c r="PDP61" s="273" t="n"/>
      <c r="PDQ61" s="273" t="n"/>
      <c r="PDR61" s="273" t="n"/>
      <c r="PDS61" s="273" t="n"/>
      <c r="PDT61" s="273" t="n"/>
      <c r="PDU61" s="273" t="n"/>
      <c r="PDV61" s="273" t="n"/>
      <c r="PDW61" s="273" t="n"/>
      <c r="PDX61" s="273" t="n"/>
      <c r="PDY61" s="273" t="n"/>
      <c r="PDZ61" s="273" t="n"/>
      <c r="PEA61" s="273" t="n"/>
      <c r="PEB61" s="273" t="n"/>
      <c r="PEC61" s="273" t="n"/>
      <c r="PED61" s="273" t="n"/>
      <c r="PEE61" s="273" t="n"/>
      <c r="PEF61" s="273" t="n"/>
      <c r="PEG61" s="273" t="n"/>
      <c r="PEH61" s="273" t="n"/>
      <c r="PEI61" s="273" t="n"/>
      <c r="PEJ61" s="273" t="n"/>
      <c r="PEK61" s="273" t="n"/>
      <c r="PEL61" s="273" t="n"/>
      <c r="PEM61" s="273" t="n"/>
      <c r="PEN61" s="273" t="n"/>
      <c r="PEO61" s="273" t="n"/>
      <c r="PEP61" s="273" t="n"/>
      <c r="PEQ61" s="273" t="n"/>
      <c r="PER61" s="273" t="n"/>
      <c r="PES61" s="273" t="n"/>
      <c r="PET61" s="273" t="n"/>
      <c r="PEU61" s="273" t="n"/>
      <c r="PEV61" s="273" t="n"/>
      <c r="PEW61" s="273" t="n"/>
      <c r="PEX61" s="273" t="n"/>
      <c r="PEY61" s="273" t="n"/>
      <c r="PEZ61" s="273" t="n"/>
      <c r="PFA61" s="273" t="n"/>
      <c r="PFB61" s="273" t="n"/>
      <c r="PFC61" s="273" t="n"/>
      <c r="PFD61" s="273" t="n"/>
      <c r="PFE61" s="273" t="n"/>
      <c r="PFF61" s="273" t="n"/>
      <c r="PFG61" s="273" t="n"/>
      <c r="PFH61" s="273" t="n"/>
      <c r="PFI61" s="273" t="n"/>
      <c r="PFJ61" s="273" t="n"/>
      <c r="PFK61" s="273" t="n"/>
      <c r="PFL61" s="273" t="n"/>
      <c r="PFM61" s="273" t="n"/>
      <c r="PFN61" s="273" t="n"/>
      <c r="PFO61" s="273" t="n"/>
      <c r="PFP61" s="273" t="n"/>
      <c r="PFQ61" s="273" t="n"/>
      <c r="PFR61" s="273" t="n"/>
      <c r="PFS61" s="273" t="n"/>
      <c r="PFT61" s="273" t="n"/>
      <c r="PFU61" s="273" t="n"/>
      <c r="PFV61" s="273" t="n"/>
      <c r="PFW61" s="273" t="n"/>
      <c r="PFX61" s="273" t="n"/>
      <c r="PFY61" s="273" t="n"/>
      <c r="PFZ61" s="273" t="n"/>
      <c r="PGA61" s="273" t="n"/>
      <c r="PGB61" s="273" t="n"/>
      <c r="PGC61" s="273" t="n"/>
      <c r="PGD61" s="273" t="n"/>
      <c r="PGE61" s="273" t="n"/>
      <c r="PGF61" s="273" t="n"/>
      <c r="PGG61" s="273" t="n"/>
      <c r="PGH61" s="273" t="n"/>
      <c r="PGI61" s="273" t="n"/>
      <c r="PGJ61" s="273" t="n"/>
      <c r="PGK61" s="273" t="n"/>
      <c r="PGL61" s="273" t="n"/>
      <c r="PGM61" s="273" t="n"/>
      <c r="PGN61" s="273" t="n"/>
      <c r="PGO61" s="273" t="n"/>
      <c r="PGP61" s="273" t="n"/>
      <c r="PGQ61" s="273" t="n"/>
      <c r="PGR61" s="273" t="n"/>
      <c r="PGS61" s="273" t="n"/>
      <c r="PGT61" s="273" t="n"/>
      <c r="PGU61" s="273" t="n"/>
      <c r="PGV61" s="273" t="n"/>
      <c r="PGW61" s="273" t="n"/>
      <c r="PGX61" s="273" t="n"/>
      <c r="PGY61" s="273" t="n"/>
      <c r="PGZ61" s="273" t="n"/>
      <c r="PHA61" s="273" t="n"/>
      <c r="PHB61" s="273" t="n"/>
      <c r="PHC61" s="273" t="n"/>
      <c r="PHD61" s="273" t="n"/>
      <c r="PHE61" s="273" t="n"/>
      <c r="PHF61" s="273" t="n"/>
      <c r="PHG61" s="273" t="n"/>
      <c r="PHH61" s="273" t="n"/>
      <c r="PHI61" s="273" t="n"/>
      <c r="PHJ61" s="273" t="n"/>
      <c r="PHK61" s="273" t="n"/>
      <c r="PHL61" s="273" t="n"/>
      <c r="PHM61" s="273" t="n"/>
      <c r="PHN61" s="273" t="n"/>
      <c r="PHO61" s="273" t="n"/>
      <c r="PHP61" s="273" t="n"/>
      <c r="PHQ61" s="273" t="n"/>
      <c r="PHR61" s="273" t="n"/>
      <c r="PHS61" s="273" t="n"/>
      <c r="PHT61" s="273" t="n"/>
      <c r="PHU61" s="273" t="n"/>
      <c r="PHV61" s="273" t="n"/>
      <c r="PHW61" s="273" t="n"/>
      <c r="PHX61" s="273" t="n"/>
      <c r="PHY61" s="273" t="n"/>
      <c r="PHZ61" s="273" t="n"/>
      <c r="PIA61" s="273" t="n"/>
      <c r="PIB61" s="273" t="n"/>
      <c r="PIC61" s="273" t="n"/>
      <c r="PID61" s="273" t="n"/>
      <c r="PIE61" s="273" t="n"/>
      <c r="PIF61" s="273" t="n"/>
      <c r="PIG61" s="273" t="n"/>
      <c r="PIH61" s="273" t="n"/>
      <c r="PII61" s="273" t="n"/>
      <c r="PIJ61" s="273" t="n"/>
      <c r="PIK61" s="273" t="n"/>
      <c r="PIL61" s="273" t="n"/>
      <c r="PIM61" s="273" t="n"/>
      <c r="PIN61" s="273" t="n"/>
      <c r="PIO61" s="273" t="n"/>
      <c r="PIP61" s="273" t="n"/>
      <c r="PIQ61" s="273" t="n"/>
      <c r="PIR61" s="273" t="n"/>
      <c r="PIS61" s="273" t="n"/>
      <c r="PIT61" s="273" t="n"/>
      <c r="PIU61" s="273" t="n"/>
      <c r="PIV61" s="273" t="n"/>
      <c r="PIW61" s="273" t="n"/>
      <c r="PIX61" s="273" t="n"/>
      <c r="PIY61" s="273" t="n"/>
      <c r="PIZ61" s="273" t="n"/>
      <c r="PJA61" s="273" t="n"/>
      <c r="PJB61" s="273" t="n"/>
      <c r="PJC61" s="273" t="n"/>
      <c r="PJD61" s="273" t="n"/>
      <c r="PJE61" s="273" t="n"/>
      <c r="PJF61" s="273" t="n"/>
      <c r="PJG61" s="273" t="n"/>
      <c r="PJH61" s="273" t="n"/>
      <c r="PJI61" s="273" t="n"/>
      <c r="PJJ61" s="273" t="n"/>
      <c r="PJK61" s="273" t="n"/>
      <c r="PJL61" s="273" t="n"/>
      <c r="PJM61" s="273" t="n"/>
      <c r="PJN61" s="273" t="n"/>
      <c r="PJO61" s="273" t="n"/>
      <c r="PJP61" s="273" t="n"/>
      <c r="PJQ61" s="273" t="n"/>
      <c r="PJR61" s="273" t="n"/>
      <c r="PJS61" s="273" t="n"/>
      <c r="PJT61" s="273" t="n"/>
      <c r="PJU61" s="273" t="n"/>
      <c r="PJV61" s="273" t="n"/>
      <c r="PJW61" s="273" t="n"/>
      <c r="PJX61" s="273" t="n"/>
      <c r="PJY61" s="273" t="n"/>
      <c r="PJZ61" s="273" t="n"/>
      <c r="PKA61" s="273" t="n"/>
      <c r="PKB61" s="273" t="n"/>
      <c r="PKC61" s="273" t="n"/>
      <c r="PKD61" s="273" t="n"/>
      <c r="PKE61" s="273" t="n"/>
      <c r="PKF61" s="273" t="n"/>
      <c r="PKG61" s="273" t="n"/>
      <c r="PKH61" s="273" t="n"/>
      <c r="PKI61" s="273" t="n"/>
      <c r="PKJ61" s="273" t="n"/>
      <c r="PKK61" s="273" t="n"/>
      <c r="PKL61" s="273" t="n"/>
      <c r="PKM61" s="273" t="n"/>
      <c r="PKN61" s="273" t="n"/>
      <c r="PKO61" s="273" t="n"/>
      <c r="PKP61" s="273" t="n"/>
      <c r="PKQ61" s="273" t="n"/>
      <c r="PKR61" s="273" t="n"/>
      <c r="PKS61" s="273" t="n"/>
      <c r="PKT61" s="273" t="n"/>
      <c r="PKU61" s="273" t="n"/>
      <c r="PKV61" s="273" t="n"/>
      <c r="PKW61" s="273" t="n"/>
      <c r="PKX61" s="273" t="n"/>
      <c r="PKY61" s="273" t="n"/>
      <c r="PKZ61" s="273" t="n"/>
      <c r="PLA61" s="273" t="n"/>
      <c r="PLB61" s="273" t="n"/>
      <c r="PLC61" s="273" t="n"/>
      <c r="PLD61" s="273" t="n"/>
      <c r="PLE61" s="273" t="n"/>
      <c r="PLF61" s="273" t="n"/>
      <c r="PLG61" s="273" t="n"/>
      <c r="PLH61" s="273" t="n"/>
      <c r="PLI61" s="273" t="n"/>
      <c r="PLJ61" s="273" t="n"/>
      <c r="PLK61" s="273" t="n"/>
      <c r="PLL61" s="273" t="n"/>
      <c r="PLM61" s="273" t="n"/>
      <c r="PLN61" s="273" t="n"/>
      <c r="PLO61" s="273" t="n"/>
      <c r="PLP61" s="273" t="n"/>
      <c r="PLQ61" s="273" t="n"/>
      <c r="PLR61" s="273" t="n"/>
      <c r="PLS61" s="273" t="n"/>
      <c r="PLT61" s="273" t="n"/>
      <c r="PLU61" s="273" t="n"/>
      <c r="PLV61" s="273" t="n"/>
      <c r="PLW61" s="273" t="n"/>
      <c r="PLX61" s="273" t="n"/>
      <c r="PLY61" s="273" t="n"/>
      <c r="PLZ61" s="273" t="n"/>
      <c r="PMA61" s="273" t="n"/>
      <c r="PMB61" s="273" t="n"/>
      <c r="PMC61" s="273" t="n"/>
      <c r="PMD61" s="273" t="n"/>
      <c r="PME61" s="273" t="n"/>
      <c r="PMF61" s="273" t="n"/>
      <c r="PMG61" s="273" t="n"/>
      <c r="PMH61" s="273" t="n"/>
      <c r="PMI61" s="273" t="n"/>
      <c r="PMJ61" s="273" t="n"/>
      <c r="PMK61" s="273" t="n"/>
      <c r="PML61" s="273" t="n"/>
      <c r="PMM61" s="273" t="n"/>
      <c r="PMN61" s="273" t="n"/>
      <c r="PMO61" s="273" t="n"/>
      <c r="PMP61" s="273" t="n"/>
      <c r="PMQ61" s="273" t="n"/>
      <c r="PMR61" s="273" t="n"/>
      <c r="PMS61" s="273" t="n"/>
      <c r="PMT61" s="273" t="n"/>
      <c r="PMU61" s="273" t="n"/>
      <c r="PMV61" s="273" t="n"/>
      <c r="PMW61" s="273" t="n"/>
      <c r="PMX61" s="273" t="n"/>
      <c r="PMY61" s="273" t="n"/>
      <c r="PMZ61" s="273" t="n"/>
      <c r="PNA61" s="273" t="n"/>
      <c r="PNB61" s="273" t="n"/>
      <c r="PNC61" s="273" t="n"/>
      <c r="PND61" s="273" t="n"/>
      <c r="PNE61" s="273" t="n"/>
      <c r="PNF61" s="273" t="n"/>
      <c r="PNG61" s="273" t="n"/>
      <c r="PNH61" s="273" t="n"/>
      <c r="PNI61" s="273" t="n"/>
      <c r="PNJ61" s="273" t="n"/>
      <c r="PNK61" s="273" t="n"/>
      <c r="PNL61" s="273" t="n"/>
      <c r="PNM61" s="273" t="n"/>
      <c r="PNN61" s="273" t="n"/>
      <c r="PNO61" s="273" t="n"/>
      <c r="PNP61" s="273" t="n"/>
      <c r="PNQ61" s="273" t="n"/>
      <c r="PNR61" s="273" t="n"/>
      <c r="PNS61" s="273" t="n"/>
      <c r="PNT61" s="273" t="n"/>
      <c r="PNU61" s="273" t="n"/>
      <c r="PNV61" s="273" t="n"/>
      <c r="PNW61" s="273" t="n"/>
      <c r="PNX61" s="273" t="n"/>
      <c r="PNY61" s="273" t="n"/>
      <c r="PNZ61" s="273" t="n"/>
      <c r="POA61" s="273" t="n"/>
      <c r="POB61" s="273" t="n"/>
      <c r="POC61" s="273" t="n"/>
      <c r="POD61" s="273" t="n"/>
      <c r="POE61" s="273" t="n"/>
      <c r="POF61" s="273" t="n"/>
      <c r="POG61" s="273" t="n"/>
      <c r="POH61" s="273" t="n"/>
      <c r="POI61" s="273" t="n"/>
      <c r="POJ61" s="273" t="n"/>
      <c r="POK61" s="273" t="n"/>
      <c r="POL61" s="273" t="n"/>
      <c r="POM61" s="273" t="n"/>
      <c r="PON61" s="273" t="n"/>
      <c r="POO61" s="273" t="n"/>
      <c r="POP61" s="273" t="n"/>
      <c r="POQ61" s="273" t="n"/>
      <c r="POR61" s="273" t="n"/>
      <c r="POS61" s="273" t="n"/>
      <c r="POT61" s="273" t="n"/>
      <c r="POU61" s="273" t="n"/>
      <c r="POV61" s="273" t="n"/>
      <c r="POW61" s="273" t="n"/>
      <c r="POX61" s="273" t="n"/>
      <c r="POY61" s="273" t="n"/>
      <c r="POZ61" s="273" t="n"/>
      <c r="PPA61" s="273" t="n"/>
      <c r="PPB61" s="273" t="n"/>
      <c r="PPC61" s="273" t="n"/>
      <c r="PPD61" s="273" t="n"/>
      <c r="PPE61" s="273" t="n"/>
      <c r="PPF61" s="273" t="n"/>
      <c r="PPG61" s="273" t="n"/>
      <c r="PPH61" s="273" t="n"/>
      <c r="PPI61" s="273" t="n"/>
      <c r="PPJ61" s="273" t="n"/>
      <c r="PPK61" s="273" t="n"/>
      <c r="PPL61" s="273" t="n"/>
      <c r="PPM61" s="273" t="n"/>
      <c r="PPN61" s="273" t="n"/>
      <c r="PPO61" s="273" t="n"/>
      <c r="PPP61" s="273" t="n"/>
      <c r="PPQ61" s="273" t="n"/>
      <c r="PPR61" s="273" t="n"/>
      <c r="PPS61" s="273" t="n"/>
      <c r="PPT61" s="273" t="n"/>
      <c r="PPU61" s="273" t="n"/>
      <c r="PPV61" s="273" t="n"/>
      <c r="PPW61" s="273" t="n"/>
      <c r="PPX61" s="273" t="n"/>
      <c r="PPY61" s="273" t="n"/>
      <c r="PPZ61" s="273" t="n"/>
      <c r="PQA61" s="273" t="n"/>
      <c r="PQB61" s="273" t="n"/>
      <c r="PQC61" s="273" t="n"/>
      <c r="PQD61" s="273" t="n"/>
      <c r="PQE61" s="273" t="n"/>
      <c r="PQF61" s="273" t="n"/>
      <c r="PQG61" s="273" t="n"/>
      <c r="PQH61" s="273" t="n"/>
      <c r="PQI61" s="273" t="n"/>
      <c r="PQJ61" s="273" t="n"/>
      <c r="PQK61" s="273" t="n"/>
      <c r="PQL61" s="273" t="n"/>
      <c r="PQM61" s="273" t="n"/>
      <c r="PQN61" s="273" t="n"/>
      <c r="PQO61" s="273" t="n"/>
      <c r="PQP61" s="273" t="n"/>
      <c r="PQQ61" s="273" t="n"/>
      <c r="PQR61" s="273" t="n"/>
      <c r="PQS61" s="273" t="n"/>
      <c r="PQT61" s="273" t="n"/>
      <c r="PQU61" s="273" t="n"/>
      <c r="PQV61" s="273" t="n"/>
      <c r="PQW61" s="273" t="n"/>
      <c r="PQX61" s="273" t="n"/>
      <c r="PQY61" s="273" t="n"/>
      <c r="PQZ61" s="273" t="n"/>
      <c r="PRA61" s="273" t="n"/>
      <c r="PRB61" s="273" t="n"/>
      <c r="PRC61" s="273" t="n"/>
      <c r="PRD61" s="273" t="n"/>
      <c r="PRE61" s="273" t="n"/>
      <c r="PRF61" s="273" t="n"/>
      <c r="PRG61" s="273" t="n"/>
      <c r="PRH61" s="273" t="n"/>
      <c r="PRI61" s="273" t="n"/>
      <c r="PRJ61" s="273" t="n"/>
      <c r="PRK61" s="273" t="n"/>
      <c r="PRL61" s="273" t="n"/>
      <c r="PRM61" s="273" t="n"/>
      <c r="PRN61" s="273" t="n"/>
      <c r="PRO61" s="273" t="n"/>
      <c r="PRP61" s="273" t="n"/>
      <c r="PRQ61" s="273" t="n"/>
      <c r="PRR61" s="273" t="n"/>
      <c r="PRS61" s="273" t="n"/>
      <c r="PRT61" s="273" t="n"/>
      <c r="PRU61" s="273" t="n"/>
      <c r="PRV61" s="273" t="n"/>
      <c r="PRW61" s="273" t="n"/>
      <c r="PRX61" s="273" t="n"/>
      <c r="PRY61" s="273" t="n"/>
      <c r="PRZ61" s="273" t="n"/>
      <c r="PSA61" s="273" t="n"/>
      <c r="PSB61" s="273" t="n"/>
      <c r="PSC61" s="273" t="n"/>
      <c r="PSD61" s="273" t="n"/>
      <c r="PSE61" s="273" t="n"/>
      <c r="PSF61" s="273" t="n"/>
      <c r="PSG61" s="273" t="n"/>
      <c r="PSH61" s="273" t="n"/>
      <c r="PSI61" s="273" t="n"/>
      <c r="PSJ61" s="273" t="n"/>
      <c r="PSK61" s="273" t="n"/>
      <c r="PSL61" s="273" t="n"/>
      <c r="PSM61" s="273" t="n"/>
      <c r="PSN61" s="273" t="n"/>
      <c r="PSO61" s="273" t="n"/>
      <c r="PSP61" s="273" t="n"/>
      <c r="PSQ61" s="273" t="n"/>
      <c r="PSR61" s="273" t="n"/>
      <c r="PSS61" s="273" t="n"/>
      <c r="PST61" s="273" t="n"/>
      <c r="PSU61" s="273" t="n"/>
      <c r="PSV61" s="273" t="n"/>
      <c r="PSW61" s="273" t="n"/>
      <c r="PSX61" s="273" t="n"/>
      <c r="PSY61" s="273" t="n"/>
      <c r="PSZ61" s="273" t="n"/>
      <c r="PTA61" s="273" t="n"/>
      <c r="PTB61" s="273" t="n"/>
      <c r="PTC61" s="273" t="n"/>
      <c r="PTD61" s="273" t="n"/>
      <c r="PTE61" s="273" t="n"/>
      <c r="PTF61" s="273" t="n"/>
      <c r="PTG61" s="273" t="n"/>
      <c r="PTH61" s="273" t="n"/>
      <c r="PTI61" s="273" t="n"/>
      <c r="PTJ61" s="273" t="n"/>
      <c r="PTK61" s="273" t="n"/>
      <c r="PTL61" s="273" t="n"/>
      <c r="PTM61" s="273" t="n"/>
      <c r="PTN61" s="273" t="n"/>
      <c r="PTO61" s="273" t="n"/>
      <c r="PTP61" s="273" t="n"/>
      <c r="PTQ61" s="273" t="n"/>
      <c r="PTR61" s="273" t="n"/>
      <c r="PTS61" s="273" t="n"/>
      <c r="PTT61" s="273" t="n"/>
      <c r="PTU61" s="273" t="n"/>
      <c r="PTV61" s="273" t="n"/>
      <c r="PTW61" s="273" t="n"/>
      <c r="PTX61" s="273" t="n"/>
      <c r="PTY61" s="273" t="n"/>
      <c r="PTZ61" s="273" t="n"/>
      <c r="PUA61" s="273" t="n"/>
      <c r="PUB61" s="273" t="n"/>
      <c r="PUC61" s="273" t="n"/>
      <c r="PUD61" s="273" t="n"/>
      <c r="PUE61" s="273" t="n"/>
      <c r="PUF61" s="273" t="n"/>
      <c r="PUG61" s="273" t="n"/>
      <c r="PUH61" s="273" t="n"/>
      <c r="PUI61" s="273" t="n"/>
      <c r="PUJ61" s="273" t="n"/>
      <c r="PUK61" s="273" t="n"/>
      <c r="PUL61" s="273" t="n"/>
      <c r="PUM61" s="273" t="n"/>
      <c r="PUN61" s="273" t="n"/>
      <c r="PUO61" s="273" t="n"/>
      <c r="PUP61" s="273" t="n"/>
      <c r="PUQ61" s="273" t="n"/>
      <c r="PUR61" s="273" t="n"/>
      <c r="PUS61" s="273" t="n"/>
      <c r="PUT61" s="273" t="n"/>
      <c r="PUU61" s="273" t="n"/>
      <c r="PUV61" s="273" t="n"/>
      <c r="PUW61" s="273" t="n"/>
      <c r="PUX61" s="273" t="n"/>
      <c r="PUY61" s="273" t="n"/>
      <c r="PUZ61" s="273" t="n"/>
      <c r="PVA61" s="273" t="n"/>
      <c r="PVB61" s="273" t="n"/>
      <c r="PVC61" s="273" t="n"/>
      <c r="PVD61" s="273" t="n"/>
      <c r="PVE61" s="273" t="n"/>
      <c r="PVF61" s="273" t="n"/>
      <c r="PVG61" s="273" t="n"/>
      <c r="PVH61" s="273" t="n"/>
      <c r="PVI61" s="273" t="n"/>
      <c r="PVJ61" s="273" t="n"/>
      <c r="PVK61" s="273" t="n"/>
      <c r="PVL61" s="273" t="n"/>
      <c r="PVM61" s="273" t="n"/>
      <c r="PVN61" s="273" t="n"/>
      <c r="PVO61" s="273" t="n"/>
      <c r="PVP61" s="273" t="n"/>
      <c r="PVQ61" s="273" t="n"/>
      <c r="PVR61" s="273" t="n"/>
      <c r="PVS61" s="273" t="n"/>
      <c r="PVT61" s="273" t="n"/>
      <c r="PVU61" s="273" t="n"/>
      <c r="PVV61" s="273" t="n"/>
      <c r="PVW61" s="273" t="n"/>
      <c r="PVX61" s="273" t="n"/>
      <c r="PVY61" s="273" t="n"/>
      <c r="PVZ61" s="273" t="n"/>
      <c r="PWA61" s="273" t="n"/>
      <c r="PWB61" s="273" t="n"/>
      <c r="PWC61" s="273" t="n"/>
      <c r="PWD61" s="273" t="n"/>
      <c r="PWE61" s="273" t="n"/>
      <c r="PWF61" s="273" t="n"/>
      <c r="PWG61" s="273" t="n"/>
      <c r="PWH61" s="273" t="n"/>
      <c r="PWI61" s="273" t="n"/>
      <c r="PWJ61" s="273" t="n"/>
      <c r="PWK61" s="273" t="n"/>
      <c r="PWL61" s="273" t="n"/>
      <c r="PWM61" s="273" t="n"/>
      <c r="PWN61" s="273" t="n"/>
      <c r="PWO61" s="273" t="n"/>
      <c r="PWP61" s="273" t="n"/>
      <c r="PWQ61" s="273" t="n"/>
      <c r="PWR61" s="273" t="n"/>
      <c r="PWS61" s="273" t="n"/>
      <c r="PWT61" s="273" t="n"/>
      <c r="PWU61" s="273" t="n"/>
      <c r="PWV61" s="273" t="n"/>
      <c r="PWW61" s="273" t="n"/>
      <c r="PWX61" s="273" t="n"/>
      <c r="PWY61" s="273" t="n"/>
      <c r="PWZ61" s="273" t="n"/>
      <c r="PXA61" s="273" t="n"/>
      <c r="PXB61" s="273" t="n"/>
      <c r="PXC61" s="273" t="n"/>
      <c r="PXD61" s="273" t="n"/>
      <c r="PXE61" s="273" t="n"/>
      <c r="PXF61" s="273" t="n"/>
      <c r="PXG61" s="273" t="n"/>
      <c r="PXH61" s="273" t="n"/>
      <c r="PXI61" s="273" t="n"/>
      <c r="PXJ61" s="273" t="n"/>
      <c r="PXK61" s="273" t="n"/>
      <c r="PXL61" s="273" t="n"/>
      <c r="PXM61" s="273" t="n"/>
      <c r="PXN61" s="273" t="n"/>
      <c r="PXO61" s="273" t="n"/>
      <c r="PXP61" s="273" t="n"/>
      <c r="PXQ61" s="273" t="n"/>
      <c r="PXR61" s="273" t="n"/>
      <c r="PXS61" s="273" t="n"/>
      <c r="PXT61" s="273" t="n"/>
      <c r="PXU61" s="273" t="n"/>
      <c r="PXV61" s="273" t="n"/>
      <c r="PXW61" s="273" t="n"/>
      <c r="PXX61" s="273" t="n"/>
      <c r="PXY61" s="273" t="n"/>
      <c r="PXZ61" s="273" t="n"/>
      <c r="PYA61" s="273" t="n"/>
      <c r="PYB61" s="273" t="n"/>
      <c r="PYC61" s="273" t="n"/>
      <c r="PYD61" s="273" t="n"/>
      <c r="PYE61" s="273" t="n"/>
      <c r="PYF61" s="273" t="n"/>
      <c r="PYG61" s="273" t="n"/>
      <c r="PYH61" s="273" t="n"/>
      <c r="PYI61" s="273" t="n"/>
      <c r="PYJ61" s="273" t="n"/>
      <c r="PYK61" s="273" t="n"/>
      <c r="PYL61" s="273" t="n"/>
      <c r="PYM61" s="273" t="n"/>
      <c r="PYN61" s="273" t="n"/>
      <c r="PYO61" s="273" t="n"/>
      <c r="PYP61" s="273" t="n"/>
      <c r="PYQ61" s="273" t="n"/>
      <c r="PYR61" s="273" t="n"/>
      <c r="PYS61" s="273" t="n"/>
      <c r="PYT61" s="273" t="n"/>
      <c r="PYU61" s="273" t="n"/>
      <c r="PYV61" s="273" t="n"/>
      <c r="PYW61" s="273" t="n"/>
      <c r="PYX61" s="273" t="n"/>
      <c r="PYY61" s="273" t="n"/>
      <c r="PYZ61" s="273" t="n"/>
      <c r="PZA61" s="273" t="n"/>
      <c r="PZB61" s="273" t="n"/>
      <c r="PZC61" s="273" t="n"/>
      <c r="PZD61" s="273" t="n"/>
      <c r="PZE61" s="273" t="n"/>
      <c r="PZF61" s="273" t="n"/>
      <c r="PZG61" s="273" t="n"/>
      <c r="PZH61" s="273" t="n"/>
      <c r="PZI61" s="273" t="n"/>
      <c r="PZJ61" s="273" t="n"/>
      <c r="PZK61" s="273" t="n"/>
      <c r="PZL61" s="273" t="n"/>
      <c r="PZM61" s="273" t="n"/>
      <c r="PZN61" s="273" t="n"/>
      <c r="PZO61" s="273" t="n"/>
      <c r="PZP61" s="273" t="n"/>
      <c r="PZQ61" s="273" t="n"/>
      <c r="PZR61" s="273" t="n"/>
      <c r="PZS61" s="273" t="n"/>
      <c r="PZT61" s="273" t="n"/>
      <c r="PZU61" s="273" t="n"/>
      <c r="PZV61" s="273" t="n"/>
      <c r="PZW61" s="273" t="n"/>
      <c r="PZX61" s="273" t="n"/>
      <c r="PZY61" s="273" t="n"/>
      <c r="PZZ61" s="273" t="n"/>
      <c r="QAA61" s="273" t="n"/>
      <c r="QAB61" s="273" t="n"/>
      <c r="QAC61" s="273" t="n"/>
      <c r="QAD61" s="273" t="n"/>
      <c r="QAE61" s="273" t="n"/>
      <c r="QAF61" s="273" t="n"/>
      <c r="QAG61" s="273" t="n"/>
      <c r="QAH61" s="273" t="n"/>
      <c r="QAI61" s="273" t="n"/>
      <c r="QAJ61" s="273" t="n"/>
      <c r="QAK61" s="273" t="n"/>
      <c r="QAL61" s="273" t="n"/>
      <c r="QAM61" s="273" t="n"/>
      <c r="QAN61" s="273" t="n"/>
      <c r="QAO61" s="273" t="n"/>
      <c r="QAP61" s="273" t="n"/>
      <c r="QAQ61" s="273" t="n"/>
      <c r="QAR61" s="273" t="n"/>
      <c r="QAS61" s="273" t="n"/>
      <c r="QAT61" s="273" t="n"/>
      <c r="QAU61" s="273" t="n"/>
      <c r="QAV61" s="273" t="n"/>
      <c r="QAW61" s="273" t="n"/>
      <c r="QAX61" s="273" t="n"/>
      <c r="QAY61" s="273" t="n"/>
      <c r="QAZ61" s="273" t="n"/>
      <c r="QBA61" s="273" t="n"/>
      <c r="QBB61" s="273" t="n"/>
      <c r="QBC61" s="273" t="n"/>
      <c r="QBD61" s="273" t="n"/>
      <c r="QBE61" s="273" t="n"/>
      <c r="QBF61" s="273" t="n"/>
      <c r="QBG61" s="273" t="n"/>
      <c r="QBH61" s="273" t="n"/>
      <c r="QBI61" s="273" t="n"/>
      <c r="QBJ61" s="273" t="n"/>
      <c r="QBK61" s="273" t="n"/>
      <c r="QBL61" s="273" t="n"/>
      <c r="QBM61" s="273" t="n"/>
      <c r="QBN61" s="273" t="n"/>
      <c r="QBO61" s="273" t="n"/>
      <c r="QBP61" s="273" t="n"/>
      <c r="QBQ61" s="273" t="n"/>
      <c r="QBR61" s="273" t="n"/>
      <c r="QBS61" s="273" t="n"/>
      <c r="QBT61" s="273" t="n"/>
      <c r="QBU61" s="273" t="n"/>
      <c r="QBV61" s="273" t="n"/>
      <c r="QBW61" s="273" t="n"/>
      <c r="QBX61" s="273" t="n"/>
      <c r="QBY61" s="273" t="n"/>
      <c r="QBZ61" s="273" t="n"/>
      <c r="QCA61" s="273" t="n"/>
      <c r="QCB61" s="273" t="n"/>
      <c r="QCC61" s="273" t="n"/>
      <c r="QCD61" s="273" t="n"/>
      <c r="QCE61" s="273" t="n"/>
      <c r="QCF61" s="273" t="n"/>
      <c r="QCG61" s="273" t="n"/>
      <c r="QCH61" s="273" t="n"/>
      <c r="QCI61" s="273" t="n"/>
      <c r="QCJ61" s="273" t="n"/>
      <c r="QCK61" s="273" t="n"/>
      <c r="QCL61" s="273" t="n"/>
      <c r="QCM61" s="273" t="n"/>
      <c r="QCN61" s="273" t="n"/>
      <c r="QCO61" s="273" t="n"/>
      <c r="QCP61" s="273" t="n"/>
      <c r="QCQ61" s="273" t="n"/>
      <c r="QCR61" s="273" t="n"/>
      <c r="QCS61" s="273" t="n"/>
      <c r="QCT61" s="273" t="n"/>
      <c r="QCU61" s="273" t="n"/>
      <c r="QCV61" s="273" t="n"/>
      <c r="QCW61" s="273" t="n"/>
      <c r="QCX61" s="273" t="n"/>
      <c r="QCY61" s="273" t="n"/>
      <c r="QCZ61" s="273" t="n"/>
      <c r="QDA61" s="273" t="n"/>
      <c r="QDB61" s="273" t="n"/>
      <c r="QDC61" s="273" t="n"/>
      <c r="QDD61" s="273" t="n"/>
      <c r="QDE61" s="273" t="n"/>
      <c r="QDF61" s="273" t="n"/>
      <c r="QDG61" s="273" t="n"/>
      <c r="QDH61" s="273" t="n"/>
      <c r="QDI61" s="273" t="n"/>
      <c r="QDJ61" s="273" t="n"/>
      <c r="QDK61" s="273" t="n"/>
      <c r="QDL61" s="273" t="n"/>
      <c r="QDM61" s="273" t="n"/>
      <c r="QDN61" s="273" t="n"/>
      <c r="QDO61" s="273" t="n"/>
      <c r="QDP61" s="273" t="n"/>
      <c r="QDQ61" s="273" t="n"/>
      <c r="QDR61" s="273" t="n"/>
      <c r="QDS61" s="273" t="n"/>
      <c r="QDT61" s="273" t="n"/>
      <c r="QDU61" s="273" t="n"/>
      <c r="QDV61" s="273" t="n"/>
      <c r="QDW61" s="273" t="n"/>
      <c r="QDX61" s="273" t="n"/>
      <c r="QDY61" s="273" t="n"/>
      <c r="QDZ61" s="273" t="n"/>
      <c r="QEA61" s="273" t="n"/>
      <c r="QEB61" s="273" t="n"/>
      <c r="QEC61" s="273" t="n"/>
      <c r="QED61" s="273" t="n"/>
      <c r="QEE61" s="273" t="n"/>
      <c r="QEF61" s="273" t="n"/>
      <c r="QEG61" s="273" t="n"/>
      <c r="QEH61" s="273" t="n"/>
      <c r="QEI61" s="273" t="n"/>
      <c r="QEJ61" s="273" t="n"/>
      <c r="QEK61" s="273" t="n"/>
      <c r="QEL61" s="273" t="n"/>
      <c r="QEM61" s="273" t="n"/>
      <c r="QEN61" s="273" t="n"/>
      <c r="QEO61" s="273" t="n"/>
      <c r="QEP61" s="273" t="n"/>
      <c r="QEQ61" s="273" t="n"/>
      <c r="QER61" s="273" t="n"/>
      <c r="QES61" s="273" t="n"/>
      <c r="QET61" s="273" t="n"/>
      <c r="QEU61" s="273" t="n"/>
      <c r="QEV61" s="273" t="n"/>
      <c r="QEW61" s="273" t="n"/>
      <c r="QEX61" s="273" t="n"/>
      <c r="QEY61" s="273" t="n"/>
      <c r="QEZ61" s="273" t="n"/>
      <c r="QFA61" s="273" t="n"/>
      <c r="QFB61" s="273" t="n"/>
      <c r="QFC61" s="273" t="n"/>
      <c r="QFD61" s="273" t="n"/>
      <c r="QFE61" s="273" t="n"/>
      <c r="QFF61" s="273" t="n"/>
      <c r="QFG61" s="273" t="n"/>
      <c r="QFH61" s="273" t="n"/>
      <c r="QFI61" s="273" t="n"/>
      <c r="QFJ61" s="273" t="n"/>
      <c r="QFK61" s="273" t="n"/>
      <c r="QFL61" s="273" t="n"/>
      <c r="QFM61" s="273" t="n"/>
      <c r="QFN61" s="273" t="n"/>
      <c r="QFO61" s="273" t="n"/>
      <c r="QFP61" s="273" t="n"/>
      <c r="QFQ61" s="273" t="n"/>
      <c r="QFR61" s="273" t="n"/>
      <c r="QFS61" s="273" t="n"/>
      <c r="QFT61" s="273" t="n"/>
      <c r="QFU61" s="273" t="n"/>
      <c r="QFV61" s="273" t="n"/>
      <c r="QFW61" s="273" t="n"/>
      <c r="QFX61" s="273" t="n"/>
      <c r="QFY61" s="273" t="n"/>
      <c r="QFZ61" s="273" t="n"/>
      <c r="QGA61" s="273" t="n"/>
      <c r="QGB61" s="273" t="n"/>
      <c r="QGC61" s="273" t="n"/>
      <c r="QGD61" s="273" t="n"/>
      <c r="QGE61" s="273" t="n"/>
      <c r="QGF61" s="273" t="n"/>
      <c r="QGG61" s="273" t="n"/>
      <c r="QGH61" s="273" t="n"/>
      <c r="QGI61" s="273" t="n"/>
      <c r="QGJ61" s="273" t="n"/>
      <c r="QGK61" s="273" t="n"/>
      <c r="QGL61" s="273" t="n"/>
      <c r="QGM61" s="273" t="n"/>
      <c r="QGN61" s="273" t="n"/>
      <c r="QGO61" s="273" t="n"/>
      <c r="QGP61" s="273" t="n"/>
      <c r="QGQ61" s="273" t="n"/>
      <c r="QGR61" s="273" t="n"/>
      <c r="QGS61" s="273" t="n"/>
      <c r="QGT61" s="273" t="n"/>
      <c r="QGU61" s="273" t="n"/>
      <c r="QGV61" s="273" t="n"/>
      <c r="QGW61" s="273" t="n"/>
      <c r="QGX61" s="273" t="n"/>
      <c r="QGY61" s="273" t="n"/>
      <c r="QGZ61" s="273" t="n"/>
      <c r="QHA61" s="273" t="n"/>
      <c r="QHB61" s="273" t="n"/>
      <c r="QHC61" s="273" t="n"/>
      <c r="QHD61" s="273" t="n"/>
      <c r="QHE61" s="273" t="n"/>
      <c r="QHF61" s="273" t="n"/>
      <c r="QHG61" s="273" t="n"/>
      <c r="QHH61" s="273" t="n"/>
      <c r="QHI61" s="273" t="n"/>
      <c r="QHJ61" s="273" t="n"/>
      <c r="QHK61" s="273" t="n"/>
      <c r="QHL61" s="273" t="n"/>
      <c r="QHM61" s="273" t="n"/>
      <c r="QHN61" s="273" t="n"/>
      <c r="QHO61" s="273" t="n"/>
      <c r="QHP61" s="273" t="n"/>
      <c r="QHQ61" s="273" t="n"/>
      <c r="QHR61" s="273" t="n"/>
      <c r="QHS61" s="273" t="n"/>
      <c r="QHT61" s="273" t="n"/>
      <c r="QHU61" s="273" t="n"/>
      <c r="QHV61" s="273" t="n"/>
      <c r="QHW61" s="273" t="n"/>
      <c r="QHX61" s="273" t="n"/>
      <c r="QHY61" s="273" t="n"/>
      <c r="QHZ61" s="273" t="n"/>
      <c r="QIA61" s="273" t="n"/>
      <c r="QIB61" s="273" t="n"/>
      <c r="QIC61" s="273" t="n"/>
      <c r="QID61" s="273" t="n"/>
      <c r="QIE61" s="273" t="n"/>
      <c r="QIF61" s="273" t="n"/>
      <c r="QIG61" s="273" t="n"/>
      <c r="QIH61" s="273" t="n"/>
      <c r="QII61" s="273" t="n"/>
      <c r="QIJ61" s="273" t="n"/>
      <c r="QIK61" s="273" t="n"/>
      <c r="QIL61" s="273" t="n"/>
      <c r="QIM61" s="273" t="n"/>
      <c r="QIN61" s="273" t="n"/>
      <c r="QIO61" s="273" t="n"/>
      <c r="QIP61" s="273" t="n"/>
      <c r="QIQ61" s="273" t="n"/>
      <c r="QIR61" s="273" t="n"/>
      <c r="QIS61" s="273" t="n"/>
      <c r="QIT61" s="273" t="n"/>
      <c r="QIU61" s="273" t="n"/>
      <c r="QIV61" s="273" t="n"/>
      <c r="QIW61" s="273" t="n"/>
      <c r="QIX61" s="273" t="n"/>
      <c r="QIY61" s="273" t="n"/>
      <c r="QIZ61" s="273" t="n"/>
      <c r="QJA61" s="273" t="n"/>
      <c r="QJB61" s="273" t="n"/>
      <c r="QJC61" s="273" t="n"/>
      <c r="QJD61" s="273" t="n"/>
      <c r="QJE61" s="273" t="n"/>
      <c r="QJF61" s="273" t="n"/>
      <c r="QJG61" s="273" t="n"/>
      <c r="QJH61" s="273" t="n"/>
      <c r="QJI61" s="273" t="n"/>
      <c r="QJJ61" s="273" t="n"/>
      <c r="QJK61" s="273" t="n"/>
      <c r="QJL61" s="273" t="n"/>
      <c r="QJM61" s="273" t="n"/>
      <c r="QJN61" s="273" t="n"/>
      <c r="QJO61" s="273" t="n"/>
      <c r="QJP61" s="273" t="n"/>
      <c r="QJQ61" s="273" t="n"/>
      <c r="QJR61" s="273" t="n"/>
      <c r="QJS61" s="273" t="n"/>
      <c r="QJT61" s="273" t="n"/>
      <c r="QJU61" s="273" t="n"/>
      <c r="QJV61" s="273" t="n"/>
      <c r="QJW61" s="273" t="n"/>
      <c r="QJX61" s="273" t="n"/>
      <c r="QJY61" s="273" t="n"/>
      <c r="QJZ61" s="273" t="n"/>
      <c r="QKA61" s="273" t="n"/>
      <c r="QKB61" s="273" t="n"/>
      <c r="QKC61" s="273" t="n"/>
      <c r="QKD61" s="273" t="n"/>
      <c r="QKE61" s="273" t="n"/>
      <c r="QKF61" s="273" t="n"/>
      <c r="QKG61" s="273" t="n"/>
      <c r="QKH61" s="273" t="n"/>
      <c r="QKI61" s="273" t="n"/>
      <c r="QKJ61" s="273" t="n"/>
      <c r="QKK61" s="273" t="n"/>
      <c r="QKL61" s="273" t="n"/>
      <c r="QKM61" s="273" t="n"/>
      <c r="QKN61" s="273" t="n"/>
      <c r="QKO61" s="273" t="n"/>
      <c r="QKP61" s="273" t="n"/>
      <c r="QKQ61" s="273" t="n"/>
      <c r="QKR61" s="273" t="n"/>
      <c r="QKS61" s="273" t="n"/>
      <c r="QKT61" s="273" t="n"/>
      <c r="QKU61" s="273" t="n"/>
      <c r="QKV61" s="273" t="n"/>
      <c r="QKW61" s="273" t="n"/>
      <c r="QKX61" s="273" t="n"/>
      <c r="QKY61" s="273" t="n"/>
      <c r="QKZ61" s="273" t="n"/>
      <c r="QLA61" s="273" t="n"/>
      <c r="QLB61" s="273" t="n"/>
      <c r="QLC61" s="273" t="n"/>
      <c r="QLD61" s="273" t="n"/>
      <c r="QLE61" s="273" t="n"/>
      <c r="QLF61" s="273" t="n"/>
      <c r="QLG61" s="273" t="n"/>
      <c r="QLH61" s="273" t="n"/>
      <c r="QLI61" s="273" t="n"/>
      <c r="QLJ61" s="273" t="n"/>
      <c r="QLK61" s="273" t="n"/>
      <c r="QLL61" s="273" t="n"/>
      <c r="QLM61" s="273" t="n"/>
      <c r="QLN61" s="273" t="n"/>
      <c r="QLO61" s="273" t="n"/>
      <c r="QLP61" s="273" t="n"/>
      <c r="QLQ61" s="273" t="n"/>
      <c r="QLR61" s="273" t="n"/>
      <c r="QLS61" s="273" t="n"/>
      <c r="QLT61" s="273" t="n"/>
      <c r="QLU61" s="273" t="n"/>
      <c r="QLV61" s="273" t="n"/>
      <c r="QLW61" s="273" t="n"/>
      <c r="QLX61" s="273" t="n"/>
      <c r="QLY61" s="273" t="n"/>
      <c r="QLZ61" s="273" t="n"/>
      <c r="QMA61" s="273" t="n"/>
      <c r="QMB61" s="273" t="n"/>
      <c r="QMC61" s="273" t="n"/>
      <c r="QMD61" s="273" t="n"/>
      <c r="QME61" s="273" t="n"/>
      <c r="QMF61" s="273" t="n"/>
      <c r="QMG61" s="273" t="n"/>
      <c r="QMH61" s="273" t="n"/>
      <c r="QMI61" s="273" t="n"/>
      <c r="QMJ61" s="273" t="n"/>
      <c r="QMK61" s="273" t="n"/>
      <c r="QML61" s="273" t="n"/>
      <c r="QMM61" s="273" t="n"/>
      <c r="QMN61" s="273" t="n"/>
      <c r="QMO61" s="273" t="n"/>
      <c r="QMP61" s="273" t="n"/>
      <c r="QMQ61" s="273" t="n"/>
      <c r="QMR61" s="273" t="n"/>
      <c r="QMS61" s="273" t="n"/>
      <c r="QMT61" s="273" t="n"/>
      <c r="QMU61" s="273" t="n"/>
      <c r="QMV61" s="273" t="n"/>
      <c r="QMW61" s="273" t="n"/>
      <c r="QMX61" s="273" t="n"/>
      <c r="QMY61" s="273" t="n"/>
      <c r="QMZ61" s="273" t="n"/>
      <c r="QNA61" s="273" t="n"/>
      <c r="QNB61" s="273" t="n"/>
      <c r="QNC61" s="273" t="n"/>
      <c r="QND61" s="273" t="n"/>
      <c r="QNE61" s="273" t="n"/>
      <c r="QNF61" s="273" t="n"/>
      <c r="QNG61" s="273" t="n"/>
      <c r="QNH61" s="273" t="n"/>
      <c r="QNI61" s="273" t="n"/>
      <c r="QNJ61" s="273" t="n"/>
      <c r="QNK61" s="273" t="n"/>
      <c r="QNL61" s="273" t="n"/>
      <c r="QNM61" s="273" t="n"/>
      <c r="QNN61" s="273" t="n"/>
      <c r="QNO61" s="273" t="n"/>
      <c r="QNP61" s="273" t="n"/>
      <c r="QNQ61" s="273" t="n"/>
      <c r="QNR61" s="273" t="n"/>
      <c r="QNS61" s="273" t="n"/>
      <c r="QNT61" s="273" t="n"/>
      <c r="QNU61" s="273" t="n"/>
      <c r="QNV61" s="273" t="n"/>
      <c r="QNW61" s="273" t="n"/>
      <c r="QNX61" s="273" t="n"/>
      <c r="QNY61" s="273" t="n"/>
      <c r="QNZ61" s="273" t="n"/>
      <c r="QOA61" s="273" t="n"/>
      <c r="QOB61" s="273" t="n"/>
      <c r="QOC61" s="273" t="n"/>
      <c r="QOD61" s="273" t="n"/>
      <c r="QOE61" s="273" t="n"/>
      <c r="QOF61" s="273" t="n"/>
      <c r="QOG61" s="273" t="n"/>
      <c r="QOH61" s="273" t="n"/>
      <c r="QOI61" s="273" t="n"/>
      <c r="QOJ61" s="273" t="n"/>
      <c r="QOK61" s="273" t="n"/>
      <c r="QOL61" s="273" t="n"/>
      <c r="QOM61" s="273" t="n"/>
      <c r="QON61" s="273" t="n"/>
      <c r="QOO61" s="273" t="n"/>
      <c r="QOP61" s="273" t="n"/>
      <c r="QOQ61" s="273" t="n"/>
      <c r="QOR61" s="273" t="n"/>
      <c r="QOS61" s="273" t="n"/>
      <c r="QOT61" s="273" t="n"/>
      <c r="QOU61" s="273" t="n"/>
      <c r="QOV61" s="273" t="n"/>
      <c r="QOW61" s="273" t="n"/>
      <c r="QOX61" s="273" t="n"/>
      <c r="QOY61" s="273" t="n"/>
      <c r="QOZ61" s="273" t="n"/>
      <c r="QPA61" s="273" t="n"/>
      <c r="QPB61" s="273" t="n"/>
      <c r="QPC61" s="273" t="n"/>
      <c r="QPD61" s="273" t="n"/>
      <c r="QPE61" s="273" t="n"/>
      <c r="QPF61" s="273" t="n"/>
      <c r="QPG61" s="273" t="n"/>
      <c r="QPH61" s="273" t="n"/>
      <c r="QPI61" s="273" t="n"/>
      <c r="QPJ61" s="273" t="n"/>
      <c r="QPK61" s="273" t="n"/>
      <c r="QPL61" s="273" t="n"/>
      <c r="QPM61" s="273" t="n"/>
      <c r="QPN61" s="273" t="n"/>
      <c r="QPO61" s="273" t="n"/>
      <c r="QPP61" s="273" t="n"/>
      <c r="QPQ61" s="273" t="n"/>
      <c r="QPR61" s="273" t="n"/>
      <c r="QPS61" s="273" t="n"/>
      <c r="QPT61" s="273" t="n"/>
      <c r="QPU61" s="273" t="n"/>
      <c r="QPV61" s="273" t="n"/>
      <c r="QPW61" s="273" t="n"/>
      <c r="QPX61" s="273" t="n"/>
      <c r="QPY61" s="273" t="n"/>
      <c r="QPZ61" s="273" t="n"/>
      <c r="QQA61" s="273" t="n"/>
      <c r="QQB61" s="273" t="n"/>
      <c r="QQC61" s="273" t="n"/>
      <c r="QQD61" s="273" t="n"/>
      <c r="QQE61" s="273" t="n"/>
      <c r="QQF61" s="273" t="n"/>
      <c r="QQG61" s="273" t="n"/>
      <c r="QQH61" s="273" t="n"/>
      <c r="QQI61" s="273" t="n"/>
      <c r="QQJ61" s="273" t="n"/>
      <c r="QQK61" s="273" t="n"/>
      <c r="QQL61" s="273" t="n"/>
      <c r="QQM61" s="273" t="n"/>
      <c r="QQN61" s="273" t="n"/>
      <c r="QQO61" s="273" t="n"/>
      <c r="QQP61" s="273" t="n"/>
      <c r="QQQ61" s="273" t="n"/>
      <c r="QQR61" s="273" t="n"/>
      <c r="QQS61" s="273" t="n"/>
      <c r="QQT61" s="273" t="n"/>
      <c r="QQU61" s="273" t="n"/>
      <c r="QQV61" s="273" t="n"/>
      <c r="QQW61" s="273" t="n"/>
      <c r="QQX61" s="273" t="n"/>
      <c r="QQY61" s="273" t="n"/>
      <c r="QQZ61" s="273" t="n"/>
      <c r="QRA61" s="273" t="n"/>
      <c r="QRB61" s="273" t="n"/>
      <c r="QRC61" s="273" t="n"/>
      <c r="QRD61" s="273" t="n"/>
      <c r="QRE61" s="273" t="n"/>
      <c r="QRF61" s="273" t="n"/>
      <c r="QRG61" s="273" t="n"/>
      <c r="QRH61" s="273" t="n"/>
      <c r="QRI61" s="273" t="n"/>
      <c r="QRJ61" s="273" t="n"/>
      <c r="QRK61" s="273" t="n"/>
      <c r="QRL61" s="273" t="n"/>
      <c r="QRM61" s="273" t="n"/>
      <c r="QRN61" s="273" t="n"/>
      <c r="QRO61" s="273" t="n"/>
      <c r="QRP61" s="273" t="n"/>
      <c r="QRQ61" s="273" t="n"/>
      <c r="QRR61" s="273" t="n"/>
      <c r="QRS61" s="273" t="n"/>
      <c r="QRT61" s="273" t="n"/>
      <c r="QRU61" s="273" t="n"/>
      <c r="QRV61" s="273" t="n"/>
      <c r="QRW61" s="273" t="n"/>
      <c r="QRX61" s="273" t="n"/>
      <c r="QRY61" s="273" t="n"/>
      <c r="QRZ61" s="273" t="n"/>
      <c r="QSA61" s="273" t="n"/>
      <c r="QSB61" s="273" t="n"/>
      <c r="QSC61" s="273" t="n"/>
      <c r="QSD61" s="273" t="n"/>
      <c r="QSE61" s="273" t="n"/>
      <c r="QSF61" s="273" t="n"/>
      <c r="QSG61" s="273" t="n"/>
      <c r="QSH61" s="273" t="n"/>
      <c r="QSI61" s="273" t="n"/>
      <c r="QSJ61" s="273" t="n"/>
      <c r="QSK61" s="273" t="n"/>
      <c r="QSL61" s="273" t="n"/>
      <c r="QSM61" s="273" t="n"/>
      <c r="QSN61" s="273" t="n"/>
      <c r="QSO61" s="273" t="n"/>
      <c r="QSP61" s="273" t="n"/>
      <c r="QSQ61" s="273" t="n"/>
      <c r="QSR61" s="273" t="n"/>
      <c r="QSS61" s="273" t="n"/>
      <c r="QST61" s="273" t="n"/>
      <c r="QSU61" s="273" t="n"/>
      <c r="QSV61" s="273" t="n"/>
      <c r="QSW61" s="273" t="n"/>
      <c r="QSX61" s="273" t="n"/>
      <c r="QSY61" s="273" t="n"/>
      <c r="QSZ61" s="273" t="n"/>
      <c r="QTA61" s="273" t="n"/>
      <c r="QTB61" s="273" t="n"/>
      <c r="QTC61" s="273" t="n"/>
      <c r="QTD61" s="273" t="n"/>
      <c r="QTE61" s="273" t="n"/>
      <c r="QTF61" s="273" t="n"/>
      <c r="QTG61" s="273" t="n"/>
      <c r="QTH61" s="273" t="n"/>
      <c r="QTI61" s="273" t="n"/>
      <c r="QTJ61" s="273" t="n"/>
      <c r="QTK61" s="273" t="n"/>
      <c r="QTL61" s="273" t="n"/>
      <c r="QTM61" s="273" t="n"/>
      <c r="QTN61" s="273" t="n"/>
      <c r="QTO61" s="273" t="n"/>
      <c r="QTP61" s="273" t="n"/>
      <c r="QTQ61" s="273" t="n"/>
      <c r="QTR61" s="273" t="n"/>
      <c r="QTS61" s="273" t="n"/>
      <c r="QTT61" s="273" t="n"/>
      <c r="QTU61" s="273" t="n"/>
      <c r="QTV61" s="273" t="n"/>
      <c r="QTW61" s="273" t="n"/>
      <c r="QTX61" s="273" t="n"/>
      <c r="QTY61" s="273" t="n"/>
      <c r="QTZ61" s="273" t="n"/>
      <c r="QUA61" s="273" t="n"/>
      <c r="QUB61" s="273" t="n"/>
      <c r="QUC61" s="273" t="n"/>
      <c r="QUD61" s="273" t="n"/>
      <c r="QUE61" s="273" t="n"/>
      <c r="QUF61" s="273" t="n"/>
      <c r="QUG61" s="273" t="n"/>
      <c r="QUH61" s="273" t="n"/>
      <c r="QUI61" s="273" t="n"/>
      <c r="QUJ61" s="273" t="n"/>
      <c r="QUK61" s="273" t="n"/>
      <c r="QUL61" s="273" t="n"/>
      <c r="QUM61" s="273" t="n"/>
      <c r="QUN61" s="273" t="n"/>
      <c r="QUO61" s="273" t="n"/>
      <c r="QUP61" s="273" t="n"/>
      <c r="QUQ61" s="273" t="n"/>
      <c r="QUR61" s="273" t="n"/>
      <c r="QUS61" s="273" t="n"/>
      <c r="QUT61" s="273" t="n"/>
      <c r="QUU61" s="273" t="n"/>
      <c r="QUV61" s="273" t="n"/>
      <c r="QUW61" s="273" t="n"/>
      <c r="QUX61" s="273" t="n"/>
      <c r="QUY61" s="273" t="n"/>
      <c r="QUZ61" s="273" t="n"/>
      <c r="QVA61" s="273" t="n"/>
      <c r="QVB61" s="273" t="n"/>
      <c r="QVC61" s="273" t="n"/>
      <c r="QVD61" s="273" t="n"/>
      <c r="QVE61" s="273" t="n"/>
      <c r="QVF61" s="273" t="n"/>
      <c r="QVG61" s="273" t="n"/>
      <c r="QVH61" s="273" t="n"/>
      <c r="QVI61" s="273" t="n"/>
      <c r="QVJ61" s="273" t="n"/>
      <c r="QVK61" s="273" t="n"/>
      <c r="QVL61" s="273" t="n"/>
      <c r="QVM61" s="273" t="n"/>
      <c r="QVN61" s="273" t="n"/>
      <c r="QVO61" s="273" t="n"/>
      <c r="QVP61" s="273" t="n"/>
      <c r="QVQ61" s="273" t="n"/>
      <c r="QVR61" s="273" t="n"/>
      <c r="QVS61" s="273" t="n"/>
      <c r="QVT61" s="273" t="n"/>
      <c r="QVU61" s="273" t="n"/>
      <c r="QVV61" s="273" t="n"/>
      <c r="QVW61" s="273" t="n"/>
      <c r="QVX61" s="273" t="n"/>
      <c r="QVY61" s="273" t="n"/>
      <c r="QVZ61" s="273" t="n"/>
      <c r="QWA61" s="273" t="n"/>
      <c r="QWB61" s="273" t="n"/>
      <c r="QWC61" s="273" t="n"/>
      <c r="QWD61" s="273" t="n"/>
      <c r="QWE61" s="273" t="n"/>
      <c r="QWF61" s="273" t="n"/>
      <c r="QWG61" s="273" t="n"/>
      <c r="QWH61" s="273" t="n"/>
      <c r="QWI61" s="273" t="n"/>
      <c r="QWJ61" s="273" t="n"/>
      <c r="QWK61" s="273" t="n"/>
      <c r="QWL61" s="273" t="n"/>
      <c r="QWM61" s="273" t="n"/>
      <c r="QWN61" s="273" t="n"/>
      <c r="QWO61" s="273" t="n"/>
      <c r="QWP61" s="273" t="n"/>
      <c r="QWQ61" s="273" t="n"/>
      <c r="QWR61" s="273" t="n"/>
      <c r="QWS61" s="273" t="n"/>
      <c r="QWT61" s="273" t="n"/>
      <c r="QWU61" s="273" t="n"/>
      <c r="QWV61" s="273" t="n"/>
      <c r="QWW61" s="273" t="n"/>
      <c r="QWX61" s="273" t="n"/>
      <c r="QWY61" s="273" t="n"/>
      <c r="QWZ61" s="273" t="n"/>
      <c r="QXA61" s="273" t="n"/>
      <c r="QXB61" s="273" t="n"/>
      <c r="QXC61" s="273" t="n"/>
      <c r="QXD61" s="273" t="n"/>
      <c r="QXE61" s="273" t="n"/>
      <c r="QXF61" s="273" t="n"/>
      <c r="QXG61" s="273" t="n"/>
      <c r="QXH61" s="273" t="n"/>
      <c r="QXI61" s="273" t="n"/>
      <c r="QXJ61" s="273" t="n"/>
      <c r="QXK61" s="273" t="n"/>
      <c r="QXL61" s="273" t="n"/>
      <c r="QXM61" s="273" t="n"/>
      <c r="QXN61" s="273" t="n"/>
      <c r="QXO61" s="273" t="n"/>
      <c r="QXP61" s="273" t="n"/>
      <c r="QXQ61" s="273" t="n"/>
      <c r="QXR61" s="273" t="n"/>
      <c r="QXS61" s="273" t="n"/>
      <c r="QXT61" s="273" t="n"/>
      <c r="QXU61" s="273" t="n"/>
      <c r="QXV61" s="273" t="n"/>
      <c r="QXW61" s="273" t="n"/>
      <c r="QXX61" s="273" t="n"/>
      <c r="QXY61" s="273" t="n"/>
      <c r="QXZ61" s="273" t="n"/>
      <c r="QYA61" s="273" t="n"/>
      <c r="QYB61" s="273" t="n"/>
      <c r="QYC61" s="273" t="n"/>
      <c r="QYD61" s="273" t="n"/>
      <c r="QYE61" s="273" t="n"/>
      <c r="QYF61" s="273" t="n"/>
      <c r="QYG61" s="273" t="n"/>
      <c r="QYH61" s="273" t="n"/>
      <c r="QYI61" s="273" t="n"/>
      <c r="QYJ61" s="273" t="n"/>
      <c r="QYK61" s="273" t="n"/>
      <c r="QYL61" s="273" t="n"/>
      <c r="QYM61" s="273" t="n"/>
      <c r="QYN61" s="273" t="n"/>
      <c r="QYO61" s="273" t="n"/>
      <c r="QYP61" s="273" t="n"/>
      <c r="QYQ61" s="273" t="n"/>
      <c r="QYR61" s="273" t="n"/>
      <c r="QYS61" s="273" t="n"/>
      <c r="QYT61" s="273" t="n"/>
      <c r="QYU61" s="273" t="n"/>
      <c r="QYV61" s="273" t="n"/>
      <c r="QYW61" s="273" t="n"/>
      <c r="QYX61" s="273" t="n"/>
      <c r="QYY61" s="273" t="n"/>
      <c r="QYZ61" s="273" t="n"/>
      <c r="QZA61" s="273" t="n"/>
      <c r="QZB61" s="273" t="n"/>
      <c r="QZC61" s="273" t="n"/>
      <c r="QZD61" s="273" t="n"/>
      <c r="QZE61" s="273" t="n"/>
      <c r="QZF61" s="273" t="n"/>
      <c r="QZG61" s="273" t="n"/>
      <c r="QZH61" s="273" t="n"/>
      <c r="QZI61" s="273" t="n"/>
      <c r="QZJ61" s="273" t="n"/>
      <c r="QZK61" s="273" t="n"/>
      <c r="QZL61" s="273" t="n"/>
      <c r="QZM61" s="273" t="n"/>
      <c r="QZN61" s="273" t="n"/>
      <c r="QZO61" s="273" t="n"/>
      <c r="QZP61" s="273" t="n"/>
      <c r="QZQ61" s="273" t="n"/>
      <c r="QZR61" s="273" t="n"/>
      <c r="QZS61" s="273" t="n"/>
      <c r="QZT61" s="273" t="n"/>
      <c r="QZU61" s="273" t="n"/>
      <c r="QZV61" s="273" t="n"/>
      <c r="QZW61" s="273" t="n"/>
      <c r="QZX61" s="273" t="n"/>
      <c r="QZY61" s="273" t="n"/>
      <c r="QZZ61" s="273" t="n"/>
      <c r="RAA61" s="273" t="n"/>
      <c r="RAB61" s="273" t="n"/>
      <c r="RAC61" s="273" t="n"/>
      <c r="RAD61" s="273" t="n"/>
      <c r="RAE61" s="273" t="n"/>
      <c r="RAF61" s="273" t="n"/>
      <c r="RAG61" s="273" t="n"/>
      <c r="RAH61" s="273" t="n"/>
      <c r="RAI61" s="273" t="n"/>
      <c r="RAJ61" s="273" t="n"/>
      <c r="RAK61" s="273" t="n"/>
      <c r="RAL61" s="273" t="n"/>
      <c r="RAM61" s="273" t="n"/>
      <c r="RAN61" s="273" t="n"/>
      <c r="RAO61" s="273" t="n"/>
      <c r="RAP61" s="273" t="n"/>
      <c r="RAQ61" s="273" t="n"/>
      <c r="RAR61" s="273" t="n"/>
      <c r="RAS61" s="273" t="n"/>
      <c r="RAT61" s="273" t="n"/>
      <c r="RAU61" s="273" t="n"/>
      <c r="RAV61" s="273" t="n"/>
      <c r="RAW61" s="273" t="n"/>
      <c r="RAX61" s="273" t="n"/>
      <c r="RAY61" s="273" t="n"/>
      <c r="RAZ61" s="273" t="n"/>
      <c r="RBA61" s="273" t="n"/>
      <c r="RBB61" s="273" t="n"/>
      <c r="RBC61" s="273" t="n"/>
      <c r="RBD61" s="273" t="n"/>
      <c r="RBE61" s="273" t="n"/>
      <c r="RBF61" s="273" t="n"/>
      <c r="RBG61" s="273" t="n"/>
      <c r="RBH61" s="273" t="n"/>
      <c r="RBI61" s="273" t="n"/>
      <c r="RBJ61" s="273" t="n"/>
      <c r="RBK61" s="273" t="n"/>
      <c r="RBL61" s="273" t="n"/>
      <c r="RBM61" s="273" t="n"/>
      <c r="RBN61" s="273" t="n"/>
      <c r="RBO61" s="273" t="n"/>
      <c r="RBP61" s="273" t="n"/>
      <c r="RBQ61" s="273" t="n"/>
      <c r="RBR61" s="273" t="n"/>
      <c r="RBS61" s="273" t="n"/>
      <c r="RBT61" s="273" t="n"/>
      <c r="RBU61" s="273" t="n"/>
      <c r="RBV61" s="273" t="n"/>
      <c r="RBW61" s="273" t="n"/>
      <c r="RBX61" s="273" t="n"/>
      <c r="RBY61" s="273" t="n"/>
      <c r="RBZ61" s="273" t="n"/>
      <c r="RCA61" s="273" t="n"/>
      <c r="RCB61" s="273" t="n"/>
      <c r="RCC61" s="273" t="n"/>
      <c r="RCD61" s="273" t="n"/>
      <c r="RCE61" s="273" t="n"/>
      <c r="RCF61" s="273" t="n"/>
      <c r="RCG61" s="273" t="n"/>
      <c r="RCH61" s="273" t="n"/>
      <c r="RCI61" s="273" t="n"/>
      <c r="RCJ61" s="273" t="n"/>
      <c r="RCK61" s="273" t="n"/>
      <c r="RCL61" s="273" t="n"/>
      <c r="RCM61" s="273" t="n"/>
      <c r="RCN61" s="273" t="n"/>
      <c r="RCO61" s="273" t="n"/>
      <c r="RCP61" s="273" t="n"/>
      <c r="RCQ61" s="273" t="n"/>
      <c r="RCR61" s="273" t="n"/>
      <c r="RCS61" s="273" t="n"/>
      <c r="RCT61" s="273" t="n"/>
      <c r="RCU61" s="273" t="n"/>
      <c r="RCV61" s="273" t="n"/>
      <c r="RCW61" s="273" t="n"/>
      <c r="RCX61" s="273" t="n"/>
      <c r="RCY61" s="273" t="n"/>
      <c r="RCZ61" s="273" t="n"/>
      <c r="RDA61" s="273" t="n"/>
      <c r="RDB61" s="273" t="n"/>
      <c r="RDC61" s="273" t="n"/>
      <c r="RDD61" s="273" t="n"/>
      <c r="RDE61" s="273" t="n"/>
      <c r="RDF61" s="273" t="n"/>
      <c r="RDG61" s="273" t="n"/>
      <c r="RDH61" s="273" t="n"/>
      <c r="RDI61" s="273" t="n"/>
      <c r="RDJ61" s="273" t="n"/>
      <c r="RDK61" s="273" t="n"/>
      <c r="RDL61" s="273" t="n"/>
      <c r="RDM61" s="273" t="n"/>
      <c r="RDN61" s="273" t="n"/>
      <c r="RDO61" s="273" t="n"/>
      <c r="RDP61" s="273" t="n"/>
      <c r="RDQ61" s="273" t="n"/>
      <c r="RDR61" s="273" t="n"/>
      <c r="RDS61" s="273" t="n"/>
      <c r="RDT61" s="273" t="n"/>
      <c r="RDU61" s="273" t="n"/>
      <c r="RDV61" s="273" t="n"/>
      <c r="RDW61" s="273" t="n"/>
      <c r="RDX61" s="273" t="n"/>
      <c r="RDY61" s="273" t="n"/>
      <c r="RDZ61" s="273" t="n"/>
      <c r="REA61" s="273" t="n"/>
      <c r="REB61" s="273" t="n"/>
      <c r="REC61" s="273" t="n"/>
      <c r="RED61" s="273" t="n"/>
      <c r="REE61" s="273" t="n"/>
      <c r="REF61" s="273" t="n"/>
      <c r="REG61" s="273" t="n"/>
      <c r="REH61" s="273" t="n"/>
      <c r="REI61" s="273" t="n"/>
      <c r="REJ61" s="273" t="n"/>
      <c r="REK61" s="273" t="n"/>
      <c r="REL61" s="273" t="n"/>
      <c r="REM61" s="273" t="n"/>
      <c r="REN61" s="273" t="n"/>
      <c r="REO61" s="273" t="n"/>
      <c r="REP61" s="273" t="n"/>
      <c r="REQ61" s="273" t="n"/>
      <c r="RER61" s="273" t="n"/>
      <c r="RES61" s="273" t="n"/>
      <c r="RET61" s="273" t="n"/>
      <c r="REU61" s="273" t="n"/>
      <c r="REV61" s="273" t="n"/>
      <c r="REW61" s="273" t="n"/>
      <c r="REX61" s="273" t="n"/>
      <c r="REY61" s="273" t="n"/>
      <c r="REZ61" s="273" t="n"/>
      <c r="RFA61" s="273" t="n"/>
      <c r="RFB61" s="273" t="n"/>
      <c r="RFC61" s="273" t="n"/>
      <c r="RFD61" s="273" t="n"/>
      <c r="RFE61" s="273" t="n"/>
      <c r="RFF61" s="273" t="n"/>
      <c r="RFG61" s="273" t="n"/>
      <c r="RFH61" s="273" t="n"/>
      <c r="RFI61" s="273" t="n"/>
      <c r="RFJ61" s="273" t="n"/>
      <c r="RFK61" s="273" t="n"/>
      <c r="RFL61" s="273" t="n"/>
      <c r="RFM61" s="273" t="n"/>
      <c r="RFN61" s="273" t="n"/>
      <c r="RFO61" s="273" t="n"/>
      <c r="RFP61" s="273" t="n"/>
      <c r="RFQ61" s="273" t="n"/>
      <c r="RFR61" s="273" t="n"/>
      <c r="RFS61" s="273" t="n"/>
      <c r="RFT61" s="273" t="n"/>
      <c r="RFU61" s="273" t="n"/>
      <c r="RFV61" s="273" t="n"/>
      <c r="RFW61" s="273" t="n"/>
      <c r="RFX61" s="273" t="n"/>
      <c r="RFY61" s="273" t="n"/>
      <c r="RFZ61" s="273" t="n"/>
      <c r="RGA61" s="273" t="n"/>
      <c r="RGB61" s="273" t="n"/>
      <c r="RGC61" s="273" t="n"/>
      <c r="RGD61" s="273" t="n"/>
      <c r="RGE61" s="273" t="n"/>
      <c r="RGF61" s="273" t="n"/>
      <c r="RGG61" s="273" t="n"/>
      <c r="RGH61" s="273" t="n"/>
      <c r="RGI61" s="273" t="n"/>
      <c r="RGJ61" s="273" t="n"/>
      <c r="RGK61" s="273" t="n"/>
      <c r="RGL61" s="273" t="n"/>
      <c r="RGM61" s="273" t="n"/>
      <c r="RGN61" s="273" t="n"/>
      <c r="RGO61" s="273" t="n"/>
      <c r="RGP61" s="273" t="n"/>
      <c r="RGQ61" s="273" t="n"/>
      <c r="RGR61" s="273" t="n"/>
      <c r="RGS61" s="273" t="n"/>
      <c r="RGT61" s="273" t="n"/>
      <c r="RGU61" s="273" t="n"/>
      <c r="RGV61" s="273" t="n"/>
      <c r="RGW61" s="273" t="n"/>
      <c r="RGX61" s="273" t="n"/>
      <c r="RGY61" s="273" t="n"/>
      <c r="RGZ61" s="273" t="n"/>
      <c r="RHA61" s="273" t="n"/>
      <c r="RHB61" s="273" t="n"/>
      <c r="RHC61" s="273" t="n"/>
      <c r="RHD61" s="273" t="n"/>
      <c r="RHE61" s="273" t="n"/>
      <c r="RHF61" s="273" t="n"/>
      <c r="RHG61" s="273" t="n"/>
      <c r="RHH61" s="273" t="n"/>
      <c r="RHI61" s="273" t="n"/>
      <c r="RHJ61" s="273" t="n"/>
      <c r="RHK61" s="273" t="n"/>
      <c r="RHL61" s="273" t="n"/>
      <c r="RHM61" s="273" t="n"/>
      <c r="RHN61" s="273" t="n"/>
      <c r="RHO61" s="273" t="n"/>
      <c r="RHP61" s="273" t="n"/>
      <c r="RHQ61" s="273" t="n"/>
      <c r="RHR61" s="273" t="n"/>
      <c r="RHS61" s="273" t="n"/>
      <c r="RHT61" s="273" t="n"/>
      <c r="RHU61" s="273" t="n"/>
      <c r="RHV61" s="273" t="n"/>
      <c r="RHW61" s="273" t="n"/>
      <c r="RHX61" s="273" t="n"/>
      <c r="RHY61" s="273" t="n"/>
      <c r="RHZ61" s="273" t="n"/>
      <c r="RIA61" s="273" t="n"/>
      <c r="RIB61" s="273" t="n"/>
      <c r="RIC61" s="273" t="n"/>
      <c r="RID61" s="273" t="n"/>
      <c r="RIE61" s="273" t="n"/>
      <c r="RIF61" s="273" t="n"/>
      <c r="RIG61" s="273" t="n"/>
      <c r="RIH61" s="273" t="n"/>
      <c r="RII61" s="273" t="n"/>
      <c r="RIJ61" s="273" t="n"/>
      <c r="RIK61" s="273" t="n"/>
      <c r="RIL61" s="273" t="n"/>
      <c r="RIM61" s="273" t="n"/>
      <c r="RIN61" s="273" t="n"/>
      <c r="RIO61" s="273" t="n"/>
      <c r="RIP61" s="273" t="n"/>
      <c r="RIQ61" s="273" t="n"/>
      <c r="RIR61" s="273" t="n"/>
      <c r="RIS61" s="273" t="n"/>
      <c r="RIT61" s="273" t="n"/>
      <c r="RIU61" s="273" t="n"/>
      <c r="RIV61" s="273" t="n"/>
      <c r="RIW61" s="273" t="n"/>
      <c r="RIX61" s="273" t="n"/>
      <c r="RIY61" s="273" t="n"/>
      <c r="RIZ61" s="273" t="n"/>
      <c r="RJA61" s="273" t="n"/>
      <c r="RJB61" s="273" t="n"/>
      <c r="RJC61" s="273" t="n"/>
      <c r="RJD61" s="273" t="n"/>
      <c r="RJE61" s="273" t="n"/>
      <c r="RJF61" s="273" t="n"/>
      <c r="RJG61" s="273" t="n"/>
      <c r="RJH61" s="273" t="n"/>
      <c r="RJI61" s="273" t="n"/>
      <c r="RJJ61" s="273" t="n"/>
      <c r="RJK61" s="273" t="n"/>
      <c r="RJL61" s="273" t="n"/>
      <c r="RJM61" s="273" t="n"/>
      <c r="RJN61" s="273" t="n"/>
      <c r="RJO61" s="273" t="n"/>
      <c r="RJP61" s="273" t="n"/>
      <c r="RJQ61" s="273" t="n"/>
      <c r="RJR61" s="273" t="n"/>
      <c r="RJS61" s="273" t="n"/>
      <c r="RJT61" s="273" t="n"/>
      <c r="RJU61" s="273" t="n"/>
      <c r="RJV61" s="273" t="n"/>
      <c r="RJW61" s="273" t="n"/>
      <c r="RJX61" s="273" t="n"/>
      <c r="RJY61" s="273" t="n"/>
      <c r="RJZ61" s="273" t="n"/>
      <c r="RKA61" s="273" t="n"/>
      <c r="RKB61" s="273" t="n"/>
      <c r="RKC61" s="273" t="n"/>
      <c r="RKD61" s="273" t="n"/>
      <c r="RKE61" s="273" t="n"/>
      <c r="RKF61" s="273" t="n"/>
      <c r="RKG61" s="273" t="n"/>
      <c r="RKH61" s="273" t="n"/>
      <c r="RKI61" s="273" t="n"/>
      <c r="RKJ61" s="273" t="n"/>
      <c r="RKK61" s="273" t="n"/>
      <c r="RKL61" s="273" t="n"/>
      <c r="RKM61" s="273" t="n"/>
      <c r="RKN61" s="273" t="n"/>
      <c r="RKO61" s="273" t="n"/>
      <c r="RKP61" s="273" t="n"/>
      <c r="RKQ61" s="273" t="n"/>
      <c r="RKR61" s="273" t="n"/>
      <c r="RKS61" s="273" t="n"/>
      <c r="RKT61" s="273" t="n"/>
      <c r="RKU61" s="273" t="n"/>
      <c r="RKV61" s="273" t="n"/>
      <c r="RKW61" s="273" t="n"/>
      <c r="RKX61" s="273" t="n"/>
      <c r="RKY61" s="273" t="n"/>
      <c r="RKZ61" s="273" t="n"/>
      <c r="RLA61" s="273" t="n"/>
      <c r="RLB61" s="273" t="n"/>
      <c r="RLC61" s="273" t="n"/>
      <c r="RLD61" s="273" t="n"/>
      <c r="RLE61" s="273" t="n"/>
      <c r="RLF61" s="273" t="n"/>
      <c r="RLG61" s="273" t="n"/>
      <c r="RLH61" s="273" t="n"/>
      <c r="RLI61" s="273" t="n"/>
      <c r="RLJ61" s="273" t="n"/>
      <c r="RLK61" s="273" t="n"/>
      <c r="RLL61" s="273" t="n"/>
      <c r="RLM61" s="273" t="n"/>
      <c r="RLN61" s="273" t="n"/>
      <c r="RLO61" s="273" t="n"/>
      <c r="RLP61" s="273" t="n"/>
      <c r="RLQ61" s="273" t="n"/>
      <c r="RLR61" s="273" t="n"/>
      <c r="RLS61" s="273" t="n"/>
      <c r="RLT61" s="273" t="n"/>
      <c r="RLU61" s="273" t="n"/>
      <c r="RLV61" s="273" t="n"/>
      <c r="RLW61" s="273" t="n"/>
      <c r="RLX61" s="273" t="n"/>
      <c r="RLY61" s="273" t="n"/>
      <c r="RLZ61" s="273" t="n"/>
      <c r="RMA61" s="273" t="n"/>
      <c r="RMB61" s="273" t="n"/>
      <c r="RMC61" s="273" t="n"/>
      <c r="RMD61" s="273" t="n"/>
      <c r="RME61" s="273" t="n"/>
      <c r="RMF61" s="273" t="n"/>
      <c r="RMG61" s="273" t="n"/>
      <c r="RMH61" s="273" t="n"/>
      <c r="RMI61" s="273" t="n"/>
      <c r="RMJ61" s="273" t="n"/>
      <c r="RMK61" s="273" t="n"/>
      <c r="RML61" s="273" t="n"/>
      <c r="RMM61" s="273" t="n"/>
      <c r="RMN61" s="273" t="n"/>
      <c r="RMO61" s="273" t="n"/>
      <c r="RMP61" s="273" t="n"/>
      <c r="RMQ61" s="273" t="n"/>
      <c r="RMR61" s="273" t="n"/>
      <c r="RMS61" s="273" t="n"/>
      <c r="RMT61" s="273" t="n"/>
      <c r="RMU61" s="273" t="n"/>
      <c r="RMV61" s="273" t="n"/>
      <c r="RMW61" s="273" t="n"/>
      <c r="RMX61" s="273" t="n"/>
      <c r="RMY61" s="273" t="n"/>
      <c r="RMZ61" s="273" t="n"/>
      <c r="RNA61" s="273" t="n"/>
      <c r="RNB61" s="273" t="n"/>
      <c r="RNC61" s="273" t="n"/>
      <c r="RND61" s="273" t="n"/>
      <c r="RNE61" s="273" t="n"/>
      <c r="RNF61" s="273" t="n"/>
      <c r="RNG61" s="273" t="n"/>
      <c r="RNH61" s="273" t="n"/>
      <c r="RNI61" s="273" t="n"/>
      <c r="RNJ61" s="273" t="n"/>
      <c r="RNK61" s="273" t="n"/>
      <c r="RNL61" s="273" t="n"/>
      <c r="RNM61" s="273" t="n"/>
      <c r="RNN61" s="273" t="n"/>
      <c r="RNO61" s="273" t="n"/>
      <c r="RNP61" s="273" t="n"/>
      <c r="RNQ61" s="273" t="n"/>
      <c r="RNR61" s="273" t="n"/>
      <c r="RNS61" s="273" t="n"/>
      <c r="RNT61" s="273" t="n"/>
      <c r="RNU61" s="273" t="n"/>
      <c r="RNV61" s="273" t="n"/>
      <c r="RNW61" s="273" t="n"/>
      <c r="RNX61" s="273" t="n"/>
      <c r="RNY61" s="273" t="n"/>
      <c r="RNZ61" s="273" t="n"/>
      <c r="ROA61" s="273" t="n"/>
      <c r="ROB61" s="273" t="n"/>
      <c r="ROC61" s="273" t="n"/>
      <c r="ROD61" s="273" t="n"/>
      <c r="ROE61" s="273" t="n"/>
      <c r="ROF61" s="273" t="n"/>
      <c r="ROG61" s="273" t="n"/>
      <c r="ROH61" s="273" t="n"/>
      <c r="ROI61" s="273" t="n"/>
      <c r="ROJ61" s="273" t="n"/>
      <c r="ROK61" s="273" t="n"/>
      <c r="ROL61" s="273" t="n"/>
      <c r="ROM61" s="273" t="n"/>
      <c r="RON61" s="273" t="n"/>
      <c r="ROO61" s="273" t="n"/>
      <c r="ROP61" s="273" t="n"/>
      <c r="ROQ61" s="273" t="n"/>
      <c r="ROR61" s="273" t="n"/>
      <c r="ROS61" s="273" t="n"/>
      <c r="ROT61" s="273" t="n"/>
      <c r="ROU61" s="273" t="n"/>
      <c r="ROV61" s="273" t="n"/>
      <c r="ROW61" s="273" t="n"/>
      <c r="ROX61" s="273" t="n"/>
      <c r="ROY61" s="273" t="n"/>
      <c r="ROZ61" s="273" t="n"/>
      <c r="RPA61" s="273" t="n"/>
      <c r="RPB61" s="273" t="n"/>
      <c r="RPC61" s="273" t="n"/>
      <c r="RPD61" s="273" t="n"/>
      <c r="RPE61" s="273" t="n"/>
      <c r="RPF61" s="273" t="n"/>
      <c r="RPG61" s="273" t="n"/>
      <c r="RPH61" s="273" t="n"/>
      <c r="RPI61" s="273" t="n"/>
      <c r="RPJ61" s="273" t="n"/>
      <c r="RPK61" s="273" t="n"/>
      <c r="RPL61" s="273" t="n"/>
      <c r="RPM61" s="273" t="n"/>
      <c r="RPN61" s="273" t="n"/>
      <c r="RPO61" s="273" t="n"/>
      <c r="RPP61" s="273" t="n"/>
      <c r="RPQ61" s="273" t="n"/>
      <c r="RPR61" s="273" t="n"/>
      <c r="RPS61" s="273" t="n"/>
      <c r="RPT61" s="273" t="n"/>
      <c r="RPU61" s="273" t="n"/>
      <c r="RPV61" s="273" t="n"/>
      <c r="RPW61" s="273" t="n"/>
      <c r="RPX61" s="273" t="n"/>
      <c r="RPY61" s="273" t="n"/>
      <c r="RPZ61" s="273" t="n"/>
      <c r="RQA61" s="273" t="n"/>
      <c r="RQB61" s="273" t="n"/>
      <c r="RQC61" s="273" t="n"/>
      <c r="RQD61" s="273" t="n"/>
      <c r="RQE61" s="273" t="n"/>
      <c r="RQF61" s="273" t="n"/>
      <c r="RQG61" s="273" t="n"/>
      <c r="RQH61" s="273" t="n"/>
      <c r="RQI61" s="273" t="n"/>
      <c r="RQJ61" s="273" t="n"/>
      <c r="RQK61" s="273" t="n"/>
      <c r="RQL61" s="273" t="n"/>
      <c r="RQM61" s="273" t="n"/>
      <c r="RQN61" s="273" t="n"/>
      <c r="RQO61" s="273" t="n"/>
      <c r="RQP61" s="273" t="n"/>
      <c r="RQQ61" s="273" t="n"/>
      <c r="RQR61" s="273" t="n"/>
      <c r="RQS61" s="273" t="n"/>
      <c r="RQT61" s="273" t="n"/>
      <c r="RQU61" s="273" t="n"/>
      <c r="RQV61" s="273" t="n"/>
      <c r="RQW61" s="273" t="n"/>
      <c r="RQX61" s="273" t="n"/>
      <c r="RQY61" s="273" t="n"/>
      <c r="RQZ61" s="273" t="n"/>
      <c r="RRA61" s="273" t="n"/>
      <c r="RRB61" s="273" t="n"/>
      <c r="RRC61" s="273" t="n"/>
      <c r="RRD61" s="273" t="n"/>
      <c r="RRE61" s="273" t="n"/>
      <c r="RRF61" s="273" t="n"/>
      <c r="RRG61" s="273" t="n"/>
      <c r="RRH61" s="273" t="n"/>
      <c r="RRI61" s="273" t="n"/>
      <c r="RRJ61" s="273" t="n"/>
      <c r="RRK61" s="273" t="n"/>
      <c r="RRL61" s="273" t="n"/>
      <c r="RRM61" s="273" t="n"/>
      <c r="RRN61" s="273" t="n"/>
      <c r="RRO61" s="273" t="n"/>
      <c r="RRP61" s="273" t="n"/>
      <c r="RRQ61" s="273" t="n"/>
      <c r="RRR61" s="273" t="n"/>
      <c r="RRS61" s="273" t="n"/>
      <c r="RRT61" s="273" t="n"/>
      <c r="RRU61" s="273" t="n"/>
      <c r="RRV61" s="273" t="n"/>
      <c r="RRW61" s="273" t="n"/>
      <c r="RRX61" s="273" t="n"/>
      <c r="RRY61" s="273" t="n"/>
      <c r="RRZ61" s="273" t="n"/>
      <c r="RSA61" s="273" t="n"/>
      <c r="RSB61" s="273" t="n"/>
      <c r="RSC61" s="273" t="n"/>
      <c r="RSD61" s="273" t="n"/>
      <c r="RSE61" s="273" t="n"/>
      <c r="RSF61" s="273" t="n"/>
      <c r="RSG61" s="273" t="n"/>
      <c r="RSH61" s="273" t="n"/>
      <c r="RSI61" s="273" t="n"/>
      <c r="RSJ61" s="273" t="n"/>
      <c r="RSK61" s="273" t="n"/>
      <c r="RSL61" s="273" t="n"/>
      <c r="RSM61" s="273" t="n"/>
      <c r="RSN61" s="273" t="n"/>
      <c r="RSO61" s="273" t="n"/>
      <c r="RSP61" s="273" t="n"/>
      <c r="RSQ61" s="273" t="n"/>
      <c r="RSR61" s="273" t="n"/>
      <c r="RSS61" s="273" t="n"/>
      <c r="RST61" s="273" t="n"/>
      <c r="RSU61" s="273" t="n"/>
      <c r="RSV61" s="273" t="n"/>
      <c r="RSW61" s="273" t="n"/>
      <c r="RSX61" s="273" t="n"/>
      <c r="RSY61" s="273" t="n"/>
      <c r="RSZ61" s="273" t="n"/>
      <c r="RTA61" s="273" t="n"/>
      <c r="RTB61" s="273" t="n"/>
      <c r="RTC61" s="273" t="n"/>
      <c r="RTD61" s="273" t="n"/>
      <c r="RTE61" s="273" t="n"/>
      <c r="RTF61" s="273" t="n"/>
      <c r="RTG61" s="273" t="n"/>
      <c r="RTH61" s="273" t="n"/>
      <c r="RTI61" s="273" t="n"/>
      <c r="RTJ61" s="273" t="n"/>
      <c r="RTK61" s="273" t="n"/>
      <c r="RTL61" s="273" t="n"/>
      <c r="RTM61" s="273" t="n"/>
      <c r="RTN61" s="273" t="n"/>
      <c r="RTO61" s="273" t="n"/>
      <c r="RTP61" s="273" t="n"/>
      <c r="RTQ61" s="273" t="n"/>
      <c r="RTR61" s="273" t="n"/>
      <c r="RTS61" s="273" t="n"/>
      <c r="RTT61" s="273" t="n"/>
      <c r="RTU61" s="273" t="n"/>
      <c r="RTV61" s="273" t="n"/>
      <c r="RTW61" s="273" t="n"/>
      <c r="RTX61" s="273" t="n"/>
      <c r="RTY61" s="273" t="n"/>
      <c r="RTZ61" s="273" t="n"/>
      <c r="RUA61" s="273" t="n"/>
      <c r="RUB61" s="273" t="n"/>
      <c r="RUC61" s="273" t="n"/>
      <c r="RUD61" s="273" t="n"/>
      <c r="RUE61" s="273" t="n"/>
      <c r="RUF61" s="273" t="n"/>
      <c r="RUG61" s="273" t="n"/>
      <c r="RUH61" s="273" t="n"/>
      <c r="RUI61" s="273" t="n"/>
      <c r="RUJ61" s="273" t="n"/>
      <c r="RUK61" s="273" t="n"/>
      <c r="RUL61" s="273" t="n"/>
      <c r="RUM61" s="273" t="n"/>
      <c r="RUN61" s="273" t="n"/>
      <c r="RUO61" s="273" t="n"/>
      <c r="RUP61" s="273" t="n"/>
      <c r="RUQ61" s="273" t="n"/>
      <c r="RUR61" s="273" t="n"/>
      <c r="RUS61" s="273" t="n"/>
      <c r="RUT61" s="273" t="n"/>
      <c r="RUU61" s="273" t="n"/>
      <c r="RUV61" s="273" t="n"/>
      <c r="RUW61" s="273" t="n"/>
      <c r="RUX61" s="273" t="n"/>
      <c r="RUY61" s="273" t="n"/>
      <c r="RUZ61" s="273" t="n"/>
      <c r="RVA61" s="273" t="n"/>
      <c r="RVB61" s="273" t="n"/>
      <c r="RVC61" s="273" t="n"/>
      <c r="RVD61" s="273" t="n"/>
      <c r="RVE61" s="273" t="n"/>
      <c r="RVF61" s="273" t="n"/>
      <c r="RVG61" s="273" t="n"/>
      <c r="RVH61" s="273" t="n"/>
      <c r="RVI61" s="273" t="n"/>
      <c r="RVJ61" s="273" t="n"/>
      <c r="RVK61" s="273" t="n"/>
      <c r="RVL61" s="273" t="n"/>
      <c r="RVM61" s="273" t="n"/>
      <c r="RVN61" s="273" t="n"/>
      <c r="RVO61" s="273" t="n"/>
      <c r="RVP61" s="273" t="n"/>
      <c r="RVQ61" s="273" t="n"/>
      <c r="RVR61" s="273" t="n"/>
      <c r="RVS61" s="273" t="n"/>
      <c r="RVT61" s="273" t="n"/>
      <c r="RVU61" s="273" t="n"/>
      <c r="RVV61" s="273" t="n"/>
      <c r="RVW61" s="273" t="n"/>
      <c r="RVX61" s="273" t="n"/>
      <c r="RVY61" s="273" t="n"/>
      <c r="RVZ61" s="273" t="n"/>
      <c r="RWA61" s="273" t="n"/>
      <c r="RWB61" s="273" t="n"/>
      <c r="RWC61" s="273" t="n"/>
      <c r="RWD61" s="273" t="n"/>
      <c r="RWE61" s="273" t="n"/>
      <c r="RWF61" s="273" t="n"/>
      <c r="RWG61" s="273" t="n"/>
      <c r="RWH61" s="273" t="n"/>
      <c r="RWI61" s="273" t="n"/>
      <c r="RWJ61" s="273" t="n"/>
      <c r="RWK61" s="273" t="n"/>
      <c r="RWL61" s="273" t="n"/>
      <c r="RWM61" s="273" t="n"/>
      <c r="RWN61" s="273" t="n"/>
      <c r="RWO61" s="273" t="n"/>
      <c r="RWP61" s="273" t="n"/>
      <c r="RWQ61" s="273" t="n"/>
      <c r="RWR61" s="273" t="n"/>
      <c r="RWS61" s="273" t="n"/>
      <c r="RWT61" s="273" t="n"/>
      <c r="RWU61" s="273" t="n"/>
      <c r="RWV61" s="273" t="n"/>
      <c r="RWW61" s="273" t="n"/>
      <c r="RWX61" s="273" t="n"/>
      <c r="RWY61" s="273" t="n"/>
      <c r="RWZ61" s="273" t="n"/>
      <c r="RXA61" s="273" t="n"/>
      <c r="RXB61" s="273" t="n"/>
      <c r="RXC61" s="273" t="n"/>
      <c r="RXD61" s="273" t="n"/>
      <c r="RXE61" s="273" t="n"/>
      <c r="RXF61" s="273" t="n"/>
      <c r="RXG61" s="273" t="n"/>
      <c r="RXH61" s="273" t="n"/>
      <c r="RXI61" s="273" t="n"/>
      <c r="RXJ61" s="273" t="n"/>
      <c r="RXK61" s="273" t="n"/>
      <c r="RXL61" s="273" t="n"/>
      <c r="RXM61" s="273" t="n"/>
      <c r="RXN61" s="273" t="n"/>
      <c r="RXO61" s="273" t="n"/>
      <c r="RXP61" s="273" t="n"/>
      <c r="RXQ61" s="273" t="n"/>
      <c r="RXR61" s="273" t="n"/>
      <c r="RXS61" s="273" t="n"/>
      <c r="RXT61" s="273" t="n"/>
      <c r="RXU61" s="273" t="n"/>
      <c r="RXV61" s="273" t="n"/>
      <c r="RXW61" s="273" t="n"/>
      <c r="RXX61" s="273" t="n"/>
      <c r="RXY61" s="273" t="n"/>
      <c r="RXZ61" s="273" t="n"/>
      <c r="RYA61" s="273" t="n"/>
      <c r="RYB61" s="273" t="n"/>
      <c r="RYC61" s="273" t="n"/>
      <c r="RYD61" s="273" t="n"/>
      <c r="RYE61" s="273" t="n"/>
      <c r="RYF61" s="273" t="n"/>
      <c r="RYG61" s="273" t="n"/>
      <c r="RYH61" s="273" t="n"/>
      <c r="RYI61" s="273" t="n"/>
      <c r="RYJ61" s="273" t="n"/>
      <c r="RYK61" s="273" t="n"/>
      <c r="RYL61" s="273" t="n"/>
      <c r="RYM61" s="273" t="n"/>
      <c r="RYN61" s="273" t="n"/>
      <c r="RYO61" s="273" t="n"/>
      <c r="RYP61" s="273" t="n"/>
      <c r="RYQ61" s="273" t="n"/>
      <c r="RYR61" s="273" t="n"/>
      <c r="RYS61" s="273" t="n"/>
      <c r="RYT61" s="273" t="n"/>
      <c r="RYU61" s="273" t="n"/>
      <c r="RYV61" s="273" t="n"/>
      <c r="RYW61" s="273" t="n"/>
      <c r="RYX61" s="273" t="n"/>
      <c r="RYY61" s="273" t="n"/>
      <c r="RYZ61" s="273" t="n"/>
      <c r="RZA61" s="273" t="n"/>
      <c r="RZB61" s="273" t="n"/>
      <c r="RZC61" s="273" t="n"/>
      <c r="RZD61" s="273" t="n"/>
      <c r="RZE61" s="273" t="n"/>
      <c r="RZF61" s="273" t="n"/>
      <c r="RZG61" s="273" t="n"/>
      <c r="RZH61" s="273" t="n"/>
      <c r="RZI61" s="273" t="n"/>
      <c r="RZJ61" s="273" t="n"/>
      <c r="RZK61" s="273" t="n"/>
      <c r="RZL61" s="273" t="n"/>
      <c r="RZM61" s="273" t="n"/>
      <c r="RZN61" s="273" t="n"/>
      <c r="RZO61" s="273" t="n"/>
      <c r="RZP61" s="273" t="n"/>
      <c r="RZQ61" s="273" t="n"/>
      <c r="RZR61" s="273" t="n"/>
      <c r="RZS61" s="273" t="n"/>
      <c r="RZT61" s="273" t="n"/>
      <c r="RZU61" s="273" t="n"/>
      <c r="RZV61" s="273" t="n"/>
      <c r="RZW61" s="273" t="n"/>
      <c r="RZX61" s="273" t="n"/>
      <c r="RZY61" s="273" t="n"/>
      <c r="RZZ61" s="273" t="n"/>
      <c r="SAA61" s="273" t="n"/>
      <c r="SAB61" s="273" t="n"/>
      <c r="SAC61" s="273" t="n"/>
      <c r="SAD61" s="273" t="n"/>
      <c r="SAE61" s="273" t="n"/>
      <c r="SAF61" s="273" t="n"/>
      <c r="SAG61" s="273" t="n"/>
      <c r="SAH61" s="273" t="n"/>
      <c r="SAI61" s="273" t="n"/>
      <c r="SAJ61" s="273" t="n"/>
      <c r="SAK61" s="273" t="n"/>
      <c r="SAL61" s="273" t="n"/>
      <c r="SAM61" s="273" t="n"/>
      <c r="SAN61" s="273" t="n"/>
      <c r="SAO61" s="273" t="n"/>
      <c r="SAP61" s="273" t="n"/>
      <c r="SAQ61" s="273" t="n"/>
      <c r="SAR61" s="273" t="n"/>
      <c r="SAS61" s="273" t="n"/>
      <c r="SAT61" s="273" t="n"/>
      <c r="SAU61" s="273" t="n"/>
      <c r="SAV61" s="273" t="n"/>
      <c r="SAW61" s="273" t="n"/>
      <c r="SAX61" s="273" t="n"/>
      <c r="SAY61" s="273" t="n"/>
      <c r="SAZ61" s="273" t="n"/>
      <c r="SBA61" s="273" t="n"/>
      <c r="SBB61" s="273" t="n"/>
      <c r="SBC61" s="273" t="n"/>
      <c r="SBD61" s="273" t="n"/>
      <c r="SBE61" s="273" t="n"/>
      <c r="SBF61" s="273" t="n"/>
      <c r="SBG61" s="273" t="n"/>
      <c r="SBH61" s="273" t="n"/>
      <c r="SBI61" s="273" t="n"/>
      <c r="SBJ61" s="273" t="n"/>
      <c r="SBK61" s="273" t="n"/>
      <c r="SBL61" s="273" t="n"/>
      <c r="SBM61" s="273" t="n"/>
      <c r="SBN61" s="273" t="n"/>
      <c r="SBO61" s="273" t="n"/>
      <c r="SBP61" s="273" t="n"/>
      <c r="SBQ61" s="273" t="n"/>
      <c r="SBR61" s="273" t="n"/>
      <c r="SBS61" s="273" t="n"/>
      <c r="SBT61" s="273" t="n"/>
      <c r="SBU61" s="273" t="n"/>
      <c r="SBV61" s="273" t="n"/>
      <c r="SBW61" s="273" t="n"/>
      <c r="SBX61" s="273" t="n"/>
      <c r="SBY61" s="273" t="n"/>
      <c r="SBZ61" s="273" t="n"/>
      <c r="SCA61" s="273" t="n"/>
      <c r="SCB61" s="273" t="n"/>
      <c r="SCC61" s="273" t="n"/>
      <c r="SCD61" s="273" t="n"/>
      <c r="SCE61" s="273" t="n"/>
      <c r="SCF61" s="273" t="n"/>
      <c r="SCG61" s="273" t="n"/>
      <c r="SCH61" s="273" t="n"/>
      <c r="SCI61" s="273" t="n"/>
      <c r="SCJ61" s="273" t="n"/>
      <c r="SCK61" s="273" t="n"/>
      <c r="SCL61" s="273" t="n"/>
      <c r="SCM61" s="273" t="n"/>
      <c r="SCN61" s="273" t="n"/>
      <c r="SCO61" s="273" t="n"/>
      <c r="SCP61" s="273" t="n"/>
      <c r="SCQ61" s="273" t="n"/>
      <c r="SCR61" s="273" t="n"/>
      <c r="SCS61" s="273" t="n"/>
      <c r="SCT61" s="273" t="n"/>
      <c r="SCU61" s="273" t="n"/>
      <c r="SCV61" s="273" t="n"/>
      <c r="SCW61" s="273" t="n"/>
      <c r="SCX61" s="273" t="n"/>
      <c r="SCY61" s="273" t="n"/>
      <c r="SCZ61" s="273" t="n"/>
      <c r="SDA61" s="273" t="n"/>
      <c r="SDB61" s="273" t="n"/>
      <c r="SDC61" s="273" t="n"/>
      <c r="SDD61" s="273" t="n"/>
      <c r="SDE61" s="273" t="n"/>
      <c r="SDF61" s="273" t="n"/>
      <c r="SDG61" s="273" t="n"/>
      <c r="SDH61" s="273" t="n"/>
      <c r="SDI61" s="273" t="n"/>
      <c r="SDJ61" s="273" t="n"/>
      <c r="SDK61" s="273" t="n"/>
      <c r="SDL61" s="273" t="n"/>
      <c r="SDM61" s="273" t="n"/>
      <c r="SDN61" s="273" t="n"/>
      <c r="SDO61" s="273" t="n"/>
      <c r="SDP61" s="273" t="n"/>
      <c r="SDQ61" s="273" t="n"/>
      <c r="SDR61" s="273" t="n"/>
      <c r="SDS61" s="273" t="n"/>
      <c r="SDT61" s="273" t="n"/>
      <c r="SDU61" s="273" t="n"/>
      <c r="SDV61" s="273" t="n"/>
      <c r="SDW61" s="273" t="n"/>
      <c r="SDX61" s="273" t="n"/>
      <c r="SDY61" s="273" t="n"/>
      <c r="SDZ61" s="273" t="n"/>
      <c r="SEA61" s="273" t="n"/>
      <c r="SEB61" s="273" t="n"/>
      <c r="SEC61" s="273" t="n"/>
      <c r="SED61" s="273" t="n"/>
      <c r="SEE61" s="273" t="n"/>
      <c r="SEF61" s="273" t="n"/>
      <c r="SEG61" s="273" t="n"/>
      <c r="SEH61" s="273" t="n"/>
      <c r="SEI61" s="273" t="n"/>
      <c r="SEJ61" s="273" t="n"/>
      <c r="SEK61" s="273" t="n"/>
      <c r="SEL61" s="273" t="n"/>
      <c r="SEM61" s="273" t="n"/>
      <c r="SEN61" s="273" t="n"/>
      <c r="SEO61" s="273" t="n"/>
      <c r="SEP61" s="273" t="n"/>
      <c r="SEQ61" s="273" t="n"/>
      <c r="SER61" s="273" t="n"/>
      <c r="SES61" s="273" t="n"/>
      <c r="SET61" s="273" t="n"/>
      <c r="SEU61" s="273" t="n"/>
      <c r="SEV61" s="273" t="n"/>
      <c r="SEW61" s="273" t="n"/>
      <c r="SEX61" s="273" t="n"/>
      <c r="SEY61" s="273" t="n"/>
      <c r="SEZ61" s="273" t="n"/>
      <c r="SFA61" s="273" t="n"/>
      <c r="SFB61" s="273" t="n"/>
      <c r="SFC61" s="273" t="n"/>
      <c r="SFD61" s="273" t="n"/>
      <c r="SFE61" s="273" t="n"/>
      <c r="SFF61" s="273" t="n"/>
      <c r="SFG61" s="273" t="n"/>
      <c r="SFH61" s="273" t="n"/>
      <c r="SFI61" s="273" t="n"/>
      <c r="SFJ61" s="273" t="n"/>
      <c r="SFK61" s="273" t="n"/>
      <c r="SFL61" s="273" t="n"/>
      <c r="SFM61" s="273" t="n"/>
      <c r="SFN61" s="273" t="n"/>
      <c r="SFO61" s="273" t="n"/>
      <c r="SFP61" s="273" t="n"/>
      <c r="SFQ61" s="273" t="n"/>
      <c r="SFR61" s="273" t="n"/>
      <c r="SFS61" s="273" t="n"/>
      <c r="SFT61" s="273" t="n"/>
      <c r="SFU61" s="273" t="n"/>
      <c r="SFV61" s="273" t="n"/>
      <c r="SFW61" s="273" t="n"/>
      <c r="SFX61" s="273" t="n"/>
      <c r="SFY61" s="273" t="n"/>
      <c r="SFZ61" s="273" t="n"/>
      <c r="SGA61" s="273" t="n"/>
      <c r="SGB61" s="273" t="n"/>
      <c r="SGC61" s="273" t="n"/>
      <c r="SGD61" s="273" t="n"/>
      <c r="SGE61" s="273" t="n"/>
      <c r="SGF61" s="273" t="n"/>
      <c r="SGG61" s="273" t="n"/>
      <c r="SGH61" s="273" t="n"/>
      <c r="SGI61" s="273" t="n"/>
      <c r="SGJ61" s="273" t="n"/>
      <c r="SGK61" s="273" t="n"/>
      <c r="SGL61" s="273" t="n"/>
      <c r="SGM61" s="273" t="n"/>
      <c r="SGN61" s="273" t="n"/>
      <c r="SGO61" s="273" t="n"/>
      <c r="SGP61" s="273" t="n"/>
      <c r="SGQ61" s="273" t="n"/>
      <c r="SGR61" s="273" t="n"/>
      <c r="SGS61" s="273" t="n"/>
      <c r="SGT61" s="273" t="n"/>
      <c r="SGU61" s="273" t="n"/>
      <c r="SGV61" s="273" t="n"/>
      <c r="SGW61" s="273" t="n"/>
      <c r="SGX61" s="273" t="n"/>
      <c r="SGY61" s="273" t="n"/>
      <c r="SGZ61" s="273" t="n"/>
      <c r="SHA61" s="273" t="n"/>
      <c r="SHB61" s="273" t="n"/>
      <c r="SHC61" s="273" t="n"/>
      <c r="SHD61" s="273" t="n"/>
      <c r="SHE61" s="273" t="n"/>
      <c r="SHF61" s="273" t="n"/>
      <c r="SHG61" s="273" t="n"/>
      <c r="SHH61" s="273" t="n"/>
      <c r="SHI61" s="273" t="n"/>
      <c r="SHJ61" s="273" t="n"/>
      <c r="SHK61" s="273" t="n"/>
      <c r="SHL61" s="273" t="n"/>
      <c r="SHM61" s="273" t="n"/>
      <c r="SHN61" s="273" t="n"/>
      <c r="SHO61" s="273" t="n"/>
      <c r="SHP61" s="273" t="n"/>
      <c r="SHQ61" s="273" t="n"/>
      <c r="SHR61" s="273" t="n"/>
      <c r="SHS61" s="273" t="n"/>
      <c r="SHT61" s="273" t="n"/>
      <c r="SHU61" s="273" t="n"/>
      <c r="SHV61" s="273" t="n"/>
      <c r="SHW61" s="273" t="n"/>
      <c r="SHX61" s="273" t="n"/>
      <c r="SHY61" s="273" t="n"/>
      <c r="SHZ61" s="273" t="n"/>
      <c r="SIA61" s="273" t="n"/>
      <c r="SIB61" s="273" t="n"/>
      <c r="SIC61" s="273" t="n"/>
      <c r="SID61" s="273" t="n"/>
      <c r="SIE61" s="273" t="n"/>
      <c r="SIF61" s="273" t="n"/>
      <c r="SIG61" s="273" t="n"/>
      <c r="SIH61" s="273" t="n"/>
      <c r="SII61" s="273" t="n"/>
      <c r="SIJ61" s="273" t="n"/>
      <c r="SIK61" s="273" t="n"/>
      <c r="SIL61" s="273" t="n"/>
      <c r="SIM61" s="273" t="n"/>
      <c r="SIN61" s="273" t="n"/>
      <c r="SIO61" s="273" t="n"/>
      <c r="SIP61" s="273" t="n"/>
      <c r="SIQ61" s="273" t="n"/>
      <c r="SIR61" s="273" t="n"/>
      <c r="SIS61" s="273" t="n"/>
      <c r="SIT61" s="273" t="n"/>
      <c r="SIU61" s="273" t="n"/>
      <c r="SIV61" s="273" t="n"/>
      <c r="SIW61" s="273" t="n"/>
      <c r="SIX61" s="273" t="n"/>
      <c r="SIY61" s="273" t="n"/>
      <c r="SIZ61" s="273" t="n"/>
      <c r="SJA61" s="273" t="n"/>
      <c r="SJB61" s="273" t="n"/>
      <c r="SJC61" s="273" t="n"/>
      <c r="SJD61" s="273" t="n"/>
      <c r="SJE61" s="273" t="n"/>
      <c r="SJF61" s="273" t="n"/>
      <c r="SJG61" s="273" t="n"/>
      <c r="SJH61" s="273" t="n"/>
      <c r="SJI61" s="273" t="n"/>
      <c r="SJJ61" s="273" t="n"/>
      <c r="SJK61" s="273" t="n"/>
      <c r="SJL61" s="273" t="n"/>
      <c r="SJM61" s="273" t="n"/>
      <c r="SJN61" s="273" t="n"/>
      <c r="SJO61" s="273" t="n"/>
      <c r="SJP61" s="273" t="n"/>
      <c r="SJQ61" s="273" t="n"/>
      <c r="SJR61" s="273" t="n"/>
      <c r="SJS61" s="273" t="n"/>
      <c r="SJT61" s="273" t="n"/>
      <c r="SJU61" s="273" t="n"/>
      <c r="SJV61" s="273" t="n"/>
      <c r="SJW61" s="273" t="n"/>
      <c r="SJX61" s="273" t="n"/>
      <c r="SJY61" s="273" t="n"/>
      <c r="SJZ61" s="273" t="n"/>
      <c r="SKA61" s="273" t="n"/>
      <c r="SKB61" s="273" t="n"/>
      <c r="SKC61" s="273" t="n"/>
      <c r="SKD61" s="273" t="n"/>
      <c r="SKE61" s="273" t="n"/>
      <c r="SKF61" s="273" t="n"/>
      <c r="SKG61" s="273" t="n"/>
      <c r="SKH61" s="273" t="n"/>
      <c r="SKI61" s="273" t="n"/>
      <c r="SKJ61" s="273" t="n"/>
      <c r="SKK61" s="273" t="n"/>
      <c r="SKL61" s="273" t="n"/>
      <c r="SKM61" s="273" t="n"/>
      <c r="SKN61" s="273" t="n"/>
      <c r="SKO61" s="273" t="n"/>
      <c r="SKP61" s="273" t="n"/>
      <c r="SKQ61" s="273" t="n"/>
      <c r="SKR61" s="273" t="n"/>
      <c r="SKS61" s="273" t="n"/>
      <c r="SKT61" s="273" t="n"/>
      <c r="SKU61" s="273" t="n"/>
      <c r="SKV61" s="273" t="n"/>
      <c r="SKW61" s="273" t="n"/>
      <c r="SKX61" s="273" t="n"/>
      <c r="SKY61" s="273" t="n"/>
      <c r="SKZ61" s="273" t="n"/>
      <c r="SLA61" s="273" t="n"/>
      <c r="SLB61" s="273" t="n"/>
      <c r="SLC61" s="273" t="n"/>
      <c r="SLD61" s="273" t="n"/>
      <c r="SLE61" s="273" t="n"/>
      <c r="SLF61" s="273" t="n"/>
      <c r="SLG61" s="273" t="n"/>
      <c r="SLH61" s="273" t="n"/>
      <c r="SLI61" s="273" t="n"/>
      <c r="SLJ61" s="273" t="n"/>
      <c r="SLK61" s="273" t="n"/>
      <c r="SLL61" s="273" t="n"/>
      <c r="SLM61" s="273" t="n"/>
      <c r="SLN61" s="273" t="n"/>
      <c r="SLO61" s="273" t="n"/>
      <c r="SLP61" s="273" t="n"/>
      <c r="SLQ61" s="273" t="n"/>
      <c r="SLR61" s="273" t="n"/>
      <c r="SLS61" s="273" t="n"/>
      <c r="SLT61" s="273" t="n"/>
      <c r="SLU61" s="273" t="n"/>
      <c r="SLV61" s="273" t="n"/>
      <c r="SLW61" s="273" t="n"/>
      <c r="SLX61" s="273" t="n"/>
      <c r="SLY61" s="273" t="n"/>
      <c r="SLZ61" s="273" t="n"/>
      <c r="SMA61" s="273" t="n"/>
      <c r="SMB61" s="273" t="n"/>
      <c r="SMC61" s="273" t="n"/>
      <c r="SMD61" s="273" t="n"/>
      <c r="SME61" s="273" t="n"/>
      <c r="SMF61" s="273" t="n"/>
      <c r="SMG61" s="273" t="n"/>
      <c r="SMH61" s="273" t="n"/>
      <c r="SMI61" s="273" t="n"/>
      <c r="SMJ61" s="273" t="n"/>
      <c r="SMK61" s="273" t="n"/>
      <c r="SML61" s="273" t="n"/>
      <c r="SMM61" s="273" t="n"/>
      <c r="SMN61" s="273" t="n"/>
      <c r="SMO61" s="273" t="n"/>
      <c r="SMP61" s="273" t="n"/>
      <c r="SMQ61" s="273" t="n"/>
      <c r="SMR61" s="273" t="n"/>
      <c r="SMS61" s="273" t="n"/>
      <c r="SMT61" s="273" t="n"/>
      <c r="SMU61" s="273" t="n"/>
      <c r="SMV61" s="273" t="n"/>
      <c r="SMW61" s="273" t="n"/>
      <c r="SMX61" s="273" t="n"/>
      <c r="SMY61" s="273" t="n"/>
      <c r="SMZ61" s="273" t="n"/>
      <c r="SNA61" s="273" t="n"/>
      <c r="SNB61" s="273" t="n"/>
      <c r="SNC61" s="273" t="n"/>
      <c r="SND61" s="273" t="n"/>
      <c r="SNE61" s="273" t="n"/>
      <c r="SNF61" s="273" t="n"/>
      <c r="SNG61" s="273" t="n"/>
      <c r="SNH61" s="273" t="n"/>
      <c r="SNI61" s="273" t="n"/>
      <c r="SNJ61" s="273" t="n"/>
      <c r="SNK61" s="273" t="n"/>
      <c r="SNL61" s="273" t="n"/>
      <c r="SNM61" s="273" t="n"/>
      <c r="SNN61" s="273" t="n"/>
      <c r="SNO61" s="273" t="n"/>
      <c r="SNP61" s="273" t="n"/>
      <c r="SNQ61" s="273" t="n"/>
      <c r="SNR61" s="273" t="n"/>
      <c r="SNS61" s="273" t="n"/>
      <c r="SNT61" s="273" t="n"/>
      <c r="SNU61" s="273" t="n"/>
      <c r="SNV61" s="273" t="n"/>
      <c r="SNW61" s="273" t="n"/>
      <c r="SNX61" s="273" t="n"/>
      <c r="SNY61" s="273" t="n"/>
      <c r="SNZ61" s="273" t="n"/>
      <c r="SOA61" s="273" t="n"/>
      <c r="SOB61" s="273" t="n"/>
      <c r="SOC61" s="273" t="n"/>
      <c r="SOD61" s="273" t="n"/>
      <c r="SOE61" s="273" t="n"/>
      <c r="SOF61" s="273" t="n"/>
      <c r="SOG61" s="273" t="n"/>
      <c r="SOH61" s="273" t="n"/>
      <c r="SOI61" s="273" t="n"/>
      <c r="SOJ61" s="273" t="n"/>
      <c r="SOK61" s="273" t="n"/>
      <c r="SOL61" s="273" t="n"/>
      <c r="SOM61" s="273" t="n"/>
      <c r="SON61" s="273" t="n"/>
      <c r="SOO61" s="273" t="n"/>
      <c r="SOP61" s="273" t="n"/>
      <c r="SOQ61" s="273" t="n"/>
      <c r="SOR61" s="273" t="n"/>
      <c r="SOS61" s="273" t="n"/>
      <c r="SOT61" s="273" t="n"/>
      <c r="SOU61" s="273" t="n"/>
      <c r="SOV61" s="273" t="n"/>
      <c r="SOW61" s="273" t="n"/>
      <c r="SOX61" s="273" t="n"/>
      <c r="SOY61" s="273" t="n"/>
      <c r="SOZ61" s="273" t="n"/>
      <c r="SPA61" s="273" t="n"/>
      <c r="SPB61" s="273" t="n"/>
      <c r="SPC61" s="273" t="n"/>
      <c r="SPD61" s="273" t="n"/>
      <c r="SPE61" s="273" t="n"/>
      <c r="SPF61" s="273" t="n"/>
      <c r="SPG61" s="273" t="n"/>
      <c r="SPH61" s="273" t="n"/>
      <c r="SPI61" s="273" t="n"/>
      <c r="SPJ61" s="273" t="n"/>
      <c r="SPK61" s="273" t="n"/>
      <c r="SPL61" s="273" t="n"/>
      <c r="SPM61" s="273" t="n"/>
      <c r="SPN61" s="273" t="n"/>
      <c r="SPO61" s="273" t="n"/>
      <c r="SPP61" s="273" t="n"/>
      <c r="SPQ61" s="273" t="n"/>
      <c r="SPR61" s="273" t="n"/>
      <c r="SPS61" s="273" t="n"/>
      <c r="SPT61" s="273" t="n"/>
      <c r="SPU61" s="273" t="n"/>
      <c r="SPV61" s="273" t="n"/>
      <c r="SPW61" s="273" t="n"/>
      <c r="SPX61" s="273" t="n"/>
      <c r="SPY61" s="273" t="n"/>
      <c r="SPZ61" s="273" t="n"/>
      <c r="SQA61" s="273" t="n"/>
      <c r="SQB61" s="273" t="n"/>
      <c r="SQC61" s="273" t="n"/>
      <c r="SQD61" s="273" t="n"/>
      <c r="SQE61" s="273" t="n"/>
      <c r="SQF61" s="273" t="n"/>
      <c r="SQG61" s="273" t="n"/>
      <c r="SQH61" s="273" t="n"/>
      <c r="SQI61" s="273" t="n"/>
      <c r="SQJ61" s="273" t="n"/>
      <c r="SQK61" s="273" t="n"/>
      <c r="SQL61" s="273" t="n"/>
      <c r="SQM61" s="273" t="n"/>
      <c r="SQN61" s="273" t="n"/>
      <c r="SQO61" s="273" t="n"/>
      <c r="SQP61" s="273" t="n"/>
      <c r="SQQ61" s="273" t="n"/>
      <c r="SQR61" s="273" t="n"/>
      <c r="SQS61" s="273" t="n"/>
      <c r="SQT61" s="273" t="n"/>
      <c r="SQU61" s="273" t="n"/>
      <c r="SQV61" s="273" t="n"/>
      <c r="SQW61" s="273" t="n"/>
      <c r="SQX61" s="273" t="n"/>
      <c r="SQY61" s="273" t="n"/>
      <c r="SQZ61" s="273" t="n"/>
      <c r="SRA61" s="273" t="n"/>
      <c r="SRB61" s="273" t="n"/>
      <c r="SRC61" s="273" t="n"/>
      <c r="SRD61" s="273" t="n"/>
      <c r="SRE61" s="273" t="n"/>
      <c r="SRF61" s="273" t="n"/>
      <c r="SRG61" s="273" t="n"/>
      <c r="SRH61" s="273" t="n"/>
      <c r="SRI61" s="273" t="n"/>
      <c r="SRJ61" s="273" t="n"/>
      <c r="SRK61" s="273" t="n"/>
      <c r="SRL61" s="273" t="n"/>
      <c r="SRM61" s="273" t="n"/>
      <c r="SRN61" s="273" t="n"/>
      <c r="SRO61" s="273" t="n"/>
      <c r="SRP61" s="273" t="n"/>
      <c r="SRQ61" s="273" t="n"/>
      <c r="SRR61" s="273" t="n"/>
      <c r="SRS61" s="273" t="n"/>
      <c r="SRT61" s="273" t="n"/>
      <c r="SRU61" s="273" t="n"/>
      <c r="SRV61" s="273" t="n"/>
      <c r="SRW61" s="273" t="n"/>
      <c r="SRX61" s="273" t="n"/>
      <c r="SRY61" s="273" t="n"/>
      <c r="SRZ61" s="273" t="n"/>
      <c r="SSA61" s="273" t="n"/>
      <c r="SSB61" s="273" t="n"/>
      <c r="SSC61" s="273" t="n"/>
      <c r="SSD61" s="273" t="n"/>
      <c r="SSE61" s="273" t="n"/>
      <c r="SSF61" s="273" t="n"/>
      <c r="SSG61" s="273" t="n"/>
      <c r="SSH61" s="273" t="n"/>
      <c r="SSI61" s="273" t="n"/>
      <c r="SSJ61" s="273" t="n"/>
      <c r="SSK61" s="273" t="n"/>
      <c r="SSL61" s="273" t="n"/>
      <c r="SSM61" s="273" t="n"/>
      <c r="SSN61" s="273" t="n"/>
      <c r="SSO61" s="273" t="n"/>
      <c r="SSP61" s="273" t="n"/>
      <c r="SSQ61" s="273" t="n"/>
      <c r="SSR61" s="273" t="n"/>
      <c r="SSS61" s="273" t="n"/>
      <c r="SST61" s="273" t="n"/>
      <c r="SSU61" s="273" t="n"/>
      <c r="SSV61" s="273" t="n"/>
      <c r="SSW61" s="273" t="n"/>
      <c r="SSX61" s="273" t="n"/>
      <c r="SSY61" s="273" t="n"/>
      <c r="SSZ61" s="273" t="n"/>
      <c r="STA61" s="273" t="n"/>
      <c r="STB61" s="273" t="n"/>
      <c r="STC61" s="273" t="n"/>
      <c r="STD61" s="273" t="n"/>
      <c r="STE61" s="273" t="n"/>
      <c r="STF61" s="273" t="n"/>
      <c r="STG61" s="273" t="n"/>
      <c r="STH61" s="273" t="n"/>
      <c r="STI61" s="273" t="n"/>
      <c r="STJ61" s="273" t="n"/>
      <c r="STK61" s="273" t="n"/>
      <c r="STL61" s="273" t="n"/>
      <c r="STM61" s="273" t="n"/>
      <c r="STN61" s="273" t="n"/>
      <c r="STO61" s="273" t="n"/>
      <c r="STP61" s="273" t="n"/>
      <c r="STQ61" s="273" t="n"/>
      <c r="STR61" s="273" t="n"/>
      <c r="STS61" s="273" t="n"/>
      <c r="STT61" s="273" t="n"/>
      <c r="STU61" s="273" t="n"/>
      <c r="STV61" s="273" t="n"/>
      <c r="STW61" s="273" t="n"/>
      <c r="STX61" s="273" t="n"/>
      <c r="STY61" s="273" t="n"/>
      <c r="STZ61" s="273" t="n"/>
      <c r="SUA61" s="273" t="n"/>
      <c r="SUB61" s="273" t="n"/>
      <c r="SUC61" s="273" t="n"/>
      <c r="SUD61" s="273" t="n"/>
      <c r="SUE61" s="273" t="n"/>
      <c r="SUF61" s="273" t="n"/>
      <c r="SUG61" s="273" t="n"/>
      <c r="SUH61" s="273" t="n"/>
      <c r="SUI61" s="273" t="n"/>
      <c r="SUJ61" s="273" t="n"/>
      <c r="SUK61" s="273" t="n"/>
      <c r="SUL61" s="273" t="n"/>
      <c r="SUM61" s="273" t="n"/>
      <c r="SUN61" s="273" t="n"/>
      <c r="SUO61" s="273" t="n"/>
      <c r="SUP61" s="273" t="n"/>
      <c r="SUQ61" s="273" t="n"/>
      <c r="SUR61" s="273" t="n"/>
      <c r="SUS61" s="273" t="n"/>
      <c r="SUT61" s="273" t="n"/>
      <c r="SUU61" s="273" t="n"/>
      <c r="SUV61" s="273" t="n"/>
      <c r="SUW61" s="273" t="n"/>
      <c r="SUX61" s="273" t="n"/>
      <c r="SUY61" s="273" t="n"/>
      <c r="SUZ61" s="273" t="n"/>
      <c r="SVA61" s="273" t="n"/>
      <c r="SVB61" s="273" t="n"/>
      <c r="SVC61" s="273" t="n"/>
      <c r="SVD61" s="273" t="n"/>
      <c r="SVE61" s="273" t="n"/>
      <c r="SVF61" s="273" t="n"/>
      <c r="SVG61" s="273" t="n"/>
      <c r="SVH61" s="273" t="n"/>
      <c r="SVI61" s="273" t="n"/>
      <c r="SVJ61" s="273" t="n"/>
      <c r="SVK61" s="273" t="n"/>
      <c r="SVL61" s="273" t="n"/>
      <c r="SVM61" s="273" t="n"/>
      <c r="SVN61" s="273" t="n"/>
      <c r="SVO61" s="273" t="n"/>
      <c r="SVP61" s="273" t="n"/>
      <c r="SVQ61" s="273" t="n"/>
      <c r="SVR61" s="273" t="n"/>
      <c r="SVS61" s="273" t="n"/>
      <c r="SVT61" s="273" t="n"/>
      <c r="SVU61" s="273" t="n"/>
      <c r="SVV61" s="273" t="n"/>
      <c r="SVW61" s="273" t="n"/>
      <c r="SVX61" s="273" t="n"/>
      <c r="SVY61" s="273" t="n"/>
      <c r="SVZ61" s="273" t="n"/>
      <c r="SWA61" s="273" t="n"/>
      <c r="SWB61" s="273" t="n"/>
      <c r="SWC61" s="273" t="n"/>
      <c r="SWD61" s="273" t="n"/>
      <c r="SWE61" s="273" t="n"/>
      <c r="SWF61" s="273" t="n"/>
      <c r="SWG61" s="273" t="n"/>
      <c r="SWH61" s="273" t="n"/>
      <c r="SWI61" s="273" t="n"/>
      <c r="SWJ61" s="273" t="n"/>
      <c r="SWK61" s="273" t="n"/>
      <c r="SWL61" s="273" t="n"/>
      <c r="SWM61" s="273" t="n"/>
      <c r="SWN61" s="273" t="n"/>
      <c r="SWO61" s="273" t="n"/>
      <c r="SWP61" s="273" t="n"/>
      <c r="SWQ61" s="273" t="n"/>
      <c r="SWR61" s="273" t="n"/>
      <c r="SWS61" s="273" t="n"/>
      <c r="SWT61" s="273" t="n"/>
      <c r="SWU61" s="273" t="n"/>
      <c r="SWV61" s="273" t="n"/>
      <c r="SWW61" s="273" t="n"/>
      <c r="SWX61" s="273" t="n"/>
      <c r="SWY61" s="273" t="n"/>
      <c r="SWZ61" s="273" t="n"/>
      <c r="SXA61" s="273" t="n"/>
      <c r="SXB61" s="273" t="n"/>
      <c r="SXC61" s="273" t="n"/>
      <c r="SXD61" s="273" t="n"/>
      <c r="SXE61" s="273" t="n"/>
      <c r="SXF61" s="273" t="n"/>
      <c r="SXG61" s="273" t="n"/>
      <c r="SXH61" s="273" t="n"/>
      <c r="SXI61" s="273" t="n"/>
      <c r="SXJ61" s="273" t="n"/>
      <c r="SXK61" s="273" t="n"/>
      <c r="SXL61" s="273" t="n"/>
      <c r="SXM61" s="273" t="n"/>
      <c r="SXN61" s="273" t="n"/>
      <c r="SXO61" s="273" t="n"/>
      <c r="SXP61" s="273" t="n"/>
      <c r="SXQ61" s="273" t="n"/>
      <c r="SXR61" s="273" t="n"/>
      <c r="SXS61" s="273" t="n"/>
      <c r="SXT61" s="273" t="n"/>
      <c r="SXU61" s="273" t="n"/>
      <c r="SXV61" s="273" t="n"/>
      <c r="SXW61" s="273" t="n"/>
      <c r="SXX61" s="273" t="n"/>
      <c r="SXY61" s="273" t="n"/>
      <c r="SXZ61" s="273" t="n"/>
      <c r="SYA61" s="273" t="n"/>
      <c r="SYB61" s="273" t="n"/>
      <c r="SYC61" s="273" t="n"/>
      <c r="SYD61" s="273" t="n"/>
      <c r="SYE61" s="273" t="n"/>
      <c r="SYF61" s="273" t="n"/>
      <c r="SYG61" s="273" t="n"/>
      <c r="SYH61" s="273" t="n"/>
      <c r="SYI61" s="273" t="n"/>
      <c r="SYJ61" s="273" t="n"/>
      <c r="SYK61" s="273" t="n"/>
      <c r="SYL61" s="273" t="n"/>
      <c r="SYM61" s="273" t="n"/>
      <c r="SYN61" s="273" t="n"/>
      <c r="SYO61" s="273" t="n"/>
      <c r="SYP61" s="273" t="n"/>
      <c r="SYQ61" s="273" t="n"/>
      <c r="SYR61" s="273" t="n"/>
      <c r="SYS61" s="273" t="n"/>
      <c r="SYT61" s="273" t="n"/>
      <c r="SYU61" s="273" t="n"/>
      <c r="SYV61" s="273" t="n"/>
      <c r="SYW61" s="273" t="n"/>
      <c r="SYX61" s="273" t="n"/>
      <c r="SYY61" s="273" t="n"/>
      <c r="SYZ61" s="273" t="n"/>
      <c r="SZA61" s="273" t="n"/>
      <c r="SZB61" s="273" t="n"/>
      <c r="SZC61" s="273" t="n"/>
      <c r="SZD61" s="273" t="n"/>
      <c r="SZE61" s="273" t="n"/>
      <c r="SZF61" s="273" t="n"/>
      <c r="SZG61" s="273" t="n"/>
      <c r="SZH61" s="273" t="n"/>
      <c r="SZI61" s="273" t="n"/>
      <c r="SZJ61" s="273" t="n"/>
      <c r="SZK61" s="273" t="n"/>
      <c r="SZL61" s="273" t="n"/>
      <c r="SZM61" s="273" t="n"/>
      <c r="SZN61" s="273" t="n"/>
      <c r="SZO61" s="273" t="n"/>
      <c r="SZP61" s="273" t="n"/>
      <c r="SZQ61" s="273" t="n"/>
      <c r="SZR61" s="273" t="n"/>
      <c r="SZS61" s="273" t="n"/>
      <c r="SZT61" s="273" t="n"/>
      <c r="SZU61" s="273" t="n"/>
      <c r="SZV61" s="273" t="n"/>
      <c r="SZW61" s="273" t="n"/>
      <c r="SZX61" s="273" t="n"/>
      <c r="SZY61" s="273" t="n"/>
      <c r="SZZ61" s="273" t="n"/>
      <c r="TAA61" s="273" t="n"/>
      <c r="TAB61" s="273" t="n"/>
      <c r="TAC61" s="273" t="n"/>
      <c r="TAD61" s="273" t="n"/>
      <c r="TAE61" s="273" t="n"/>
      <c r="TAF61" s="273" t="n"/>
      <c r="TAG61" s="273" t="n"/>
      <c r="TAH61" s="273" t="n"/>
      <c r="TAI61" s="273" t="n"/>
      <c r="TAJ61" s="273" t="n"/>
      <c r="TAK61" s="273" t="n"/>
      <c r="TAL61" s="273" t="n"/>
      <c r="TAM61" s="273" t="n"/>
      <c r="TAN61" s="273" t="n"/>
      <c r="TAO61" s="273" t="n"/>
      <c r="TAP61" s="273" t="n"/>
      <c r="TAQ61" s="273" t="n"/>
      <c r="TAR61" s="273" t="n"/>
      <c r="TAS61" s="273" t="n"/>
      <c r="TAT61" s="273" t="n"/>
      <c r="TAU61" s="273" t="n"/>
      <c r="TAV61" s="273" t="n"/>
      <c r="TAW61" s="273" t="n"/>
      <c r="TAX61" s="273" t="n"/>
      <c r="TAY61" s="273" t="n"/>
      <c r="TAZ61" s="273" t="n"/>
      <c r="TBA61" s="273" t="n"/>
      <c r="TBB61" s="273" t="n"/>
      <c r="TBC61" s="273" t="n"/>
      <c r="TBD61" s="273" t="n"/>
      <c r="TBE61" s="273" t="n"/>
      <c r="TBF61" s="273" t="n"/>
      <c r="TBG61" s="273" t="n"/>
      <c r="TBH61" s="273" t="n"/>
      <c r="TBI61" s="273" t="n"/>
      <c r="TBJ61" s="273" t="n"/>
      <c r="TBK61" s="273" t="n"/>
      <c r="TBL61" s="273" t="n"/>
      <c r="TBM61" s="273" t="n"/>
      <c r="TBN61" s="273" t="n"/>
      <c r="TBO61" s="273" t="n"/>
      <c r="TBP61" s="273" t="n"/>
      <c r="TBQ61" s="273" t="n"/>
      <c r="TBR61" s="273" t="n"/>
      <c r="TBS61" s="273" t="n"/>
      <c r="TBT61" s="273" t="n"/>
      <c r="TBU61" s="273" t="n"/>
      <c r="TBV61" s="273" t="n"/>
      <c r="TBW61" s="273" t="n"/>
      <c r="TBX61" s="273" t="n"/>
      <c r="TBY61" s="273" t="n"/>
      <c r="TBZ61" s="273" t="n"/>
      <c r="TCA61" s="273" t="n"/>
      <c r="TCB61" s="273" t="n"/>
      <c r="TCC61" s="273" t="n"/>
      <c r="TCD61" s="273" t="n"/>
      <c r="TCE61" s="273" t="n"/>
      <c r="TCF61" s="273" t="n"/>
      <c r="TCG61" s="273" t="n"/>
      <c r="TCH61" s="273" t="n"/>
      <c r="TCI61" s="273" t="n"/>
      <c r="TCJ61" s="273" t="n"/>
      <c r="TCK61" s="273" t="n"/>
      <c r="TCL61" s="273" t="n"/>
      <c r="TCM61" s="273" t="n"/>
      <c r="TCN61" s="273" t="n"/>
      <c r="TCO61" s="273" t="n"/>
      <c r="TCP61" s="273" t="n"/>
      <c r="TCQ61" s="273" t="n"/>
      <c r="TCR61" s="273" t="n"/>
      <c r="TCS61" s="273" t="n"/>
      <c r="TCT61" s="273" t="n"/>
      <c r="TCU61" s="273" t="n"/>
      <c r="TCV61" s="273" t="n"/>
      <c r="TCW61" s="273" t="n"/>
      <c r="TCX61" s="273" t="n"/>
      <c r="TCY61" s="273" t="n"/>
      <c r="TCZ61" s="273" t="n"/>
      <c r="TDA61" s="273" t="n"/>
      <c r="TDB61" s="273" t="n"/>
      <c r="TDC61" s="273" t="n"/>
      <c r="TDD61" s="273" t="n"/>
      <c r="TDE61" s="273" t="n"/>
      <c r="TDF61" s="273" t="n"/>
      <c r="TDG61" s="273" t="n"/>
      <c r="TDH61" s="273" t="n"/>
      <c r="TDI61" s="273" t="n"/>
      <c r="TDJ61" s="273" t="n"/>
      <c r="TDK61" s="273" t="n"/>
      <c r="TDL61" s="273" t="n"/>
      <c r="TDM61" s="273" t="n"/>
      <c r="TDN61" s="273" t="n"/>
      <c r="TDO61" s="273" t="n"/>
      <c r="TDP61" s="273" t="n"/>
      <c r="TDQ61" s="273" t="n"/>
      <c r="TDR61" s="273" t="n"/>
      <c r="TDS61" s="273" t="n"/>
      <c r="TDT61" s="273" t="n"/>
      <c r="TDU61" s="273" t="n"/>
      <c r="TDV61" s="273" t="n"/>
      <c r="TDW61" s="273" t="n"/>
      <c r="TDX61" s="273" t="n"/>
      <c r="TDY61" s="273" t="n"/>
      <c r="TDZ61" s="273" t="n"/>
      <c r="TEA61" s="273" t="n"/>
      <c r="TEB61" s="273" t="n"/>
      <c r="TEC61" s="273" t="n"/>
      <c r="TED61" s="273" t="n"/>
      <c r="TEE61" s="273" t="n"/>
      <c r="TEF61" s="273" t="n"/>
      <c r="TEG61" s="273" t="n"/>
      <c r="TEH61" s="273" t="n"/>
      <c r="TEI61" s="273" t="n"/>
      <c r="TEJ61" s="273" t="n"/>
      <c r="TEK61" s="273" t="n"/>
      <c r="TEL61" s="273" t="n"/>
      <c r="TEM61" s="273" t="n"/>
      <c r="TEN61" s="273" t="n"/>
      <c r="TEO61" s="273" t="n"/>
      <c r="TEP61" s="273" t="n"/>
      <c r="TEQ61" s="273" t="n"/>
      <c r="TER61" s="273" t="n"/>
      <c r="TES61" s="273" t="n"/>
      <c r="TET61" s="273" t="n"/>
      <c r="TEU61" s="273" t="n"/>
      <c r="TEV61" s="273" t="n"/>
      <c r="TEW61" s="273" t="n"/>
      <c r="TEX61" s="273" t="n"/>
      <c r="TEY61" s="273" t="n"/>
      <c r="TEZ61" s="273" t="n"/>
      <c r="TFA61" s="273" t="n"/>
      <c r="TFB61" s="273" t="n"/>
      <c r="TFC61" s="273" t="n"/>
      <c r="TFD61" s="273" t="n"/>
      <c r="TFE61" s="273" t="n"/>
      <c r="TFF61" s="273" t="n"/>
      <c r="TFG61" s="273" t="n"/>
      <c r="TFH61" s="273" t="n"/>
      <c r="TFI61" s="273" t="n"/>
      <c r="TFJ61" s="273" t="n"/>
      <c r="TFK61" s="273" t="n"/>
      <c r="TFL61" s="273" t="n"/>
      <c r="TFM61" s="273" t="n"/>
      <c r="TFN61" s="273" t="n"/>
      <c r="TFO61" s="273" t="n"/>
      <c r="TFP61" s="273" t="n"/>
      <c r="TFQ61" s="273" t="n"/>
      <c r="TFR61" s="273" t="n"/>
      <c r="TFS61" s="273" t="n"/>
      <c r="TFT61" s="273" t="n"/>
      <c r="TFU61" s="273" t="n"/>
      <c r="TFV61" s="273" t="n"/>
      <c r="TFW61" s="273" t="n"/>
      <c r="TFX61" s="273" t="n"/>
      <c r="TFY61" s="273" t="n"/>
      <c r="TFZ61" s="273" t="n"/>
      <c r="TGA61" s="273" t="n"/>
      <c r="TGB61" s="273" t="n"/>
      <c r="TGC61" s="273" t="n"/>
      <c r="TGD61" s="273" t="n"/>
      <c r="TGE61" s="273" t="n"/>
      <c r="TGF61" s="273" t="n"/>
      <c r="TGG61" s="273" t="n"/>
      <c r="TGH61" s="273" t="n"/>
      <c r="TGI61" s="273" t="n"/>
      <c r="TGJ61" s="273" t="n"/>
      <c r="TGK61" s="273" t="n"/>
      <c r="TGL61" s="273" t="n"/>
      <c r="TGM61" s="273" t="n"/>
      <c r="TGN61" s="273" t="n"/>
      <c r="TGO61" s="273" t="n"/>
      <c r="TGP61" s="273" t="n"/>
      <c r="TGQ61" s="273" t="n"/>
      <c r="TGR61" s="273" t="n"/>
      <c r="TGS61" s="273" t="n"/>
      <c r="TGT61" s="273" t="n"/>
      <c r="TGU61" s="273" t="n"/>
      <c r="TGV61" s="273" t="n"/>
      <c r="TGW61" s="273" t="n"/>
      <c r="TGX61" s="273" t="n"/>
      <c r="TGY61" s="273" t="n"/>
      <c r="TGZ61" s="273" t="n"/>
      <c r="THA61" s="273" t="n"/>
      <c r="THB61" s="273" t="n"/>
      <c r="THC61" s="273" t="n"/>
      <c r="THD61" s="273" t="n"/>
      <c r="THE61" s="273" t="n"/>
      <c r="THF61" s="273" t="n"/>
      <c r="THG61" s="273" t="n"/>
      <c r="THH61" s="273" t="n"/>
      <c r="THI61" s="273" t="n"/>
      <c r="THJ61" s="273" t="n"/>
      <c r="THK61" s="273" t="n"/>
      <c r="THL61" s="273" t="n"/>
      <c r="THM61" s="273" t="n"/>
      <c r="THN61" s="273" t="n"/>
      <c r="THO61" s="273" t="n"/>
      <c r="THP61" s="273" t="n"/>
      <c r="THQ61" s="273" t="n"/>
      <c r="THR61" s="273" t="n"/>
      <c r="THS61" s="273" t="n"/>
      <c r="THT61" s="273" t="n"/>
      <c r="THU61" s="273" t="n"/>
      <c r="THV61" s="273" t="n"/>
      <c r="THW61" s="273" t="n"/>
      <c r="THX61" s="273" t="n"/>
      <c r="THY61" s="273" t="n"/>
      <c r="THZ61" s="273" t="n"/>
      <c r="TIA61" s="273" t="n"/>
      <c r="TIB61" s="273" t="n"/>
      <c r="TIC61" s="273" t="n"/>
      <c r="TID61" s="273" t="n"/>
      <c r="TIE61" s="273" t="n"/>
      <c r="TIF61" s="273" t="n"/>
      <c r="TIG61" s="273" t="n"/>
      <c r="TIH61" s="273" t="n"/>
      <c r="TII61" s="273" t="n"/>
      <c r="TIJ61" s="273" t="n"/>
      <c r="TIK61" s="273" t="n"/>
      <c r="TIL61" s="273" t="n"/>
      <c r="TIM61" s="273" t="n"/>
      <c r="TIN61" s="273" t="n"/>
      <c r="TIO61" s="273" t="n"/>
      <c r="TIP61" s="273" t="n"/>
      <c r="TIQ61" s="273" t="n"/>
      <c r="TIR61" s="273" t="n"/>
      <c r="TIS61" s="273" t="n"/>
      <c r="TIT61" s="273" t="n"/>
      <c r="TIU61" s="273" t="n"/>
      <c r="TIV61" s="273" t="n"/>
      <c r="TIW61" s="273" t="n"/>
      <c r="TIX61" s="273" t="n"/>
      <c r="TIY61" s="273" t="n"/>
      <c r="TIZ61" s="273" t="n"/>
      <c r="TJA61" s="273" t="n"/>
      <c r="TJB61" s="273" t="n"/>
      <c r="TJC61" s="273" t="n"/>
      <c r="TJD61" s="273" t="n"/>
      <c r="TJE61" s="273" t="n"/>
      <c r="TJF61" s="273" t="n"/>
      <c r="TJG61" s="273" t="n"/>
      <c r="TJH61" s="273" t="n"/>
      <c r="TJI61" s="273" t="n"/>
      <c r="TJJ61" s="273" t="n"/>
      <c r="TJK61" s="273" t="n"/>
      <c r="TJL61" s="273" t="n"/>
      <c r="TJM61" s="273" t="n"/>
      <c r="TJN61" s="273" t="n"/>
      <c r="TJO61" s="273" t="n"/>
      <c r="TJP61" s="273" t="n"/>
      <c r="TJQ61" s="273" t="n"/>
      <c r="TJR61" s="273" t="n"/>
      <c r="TJS61" s="273" t="n"/>
      <c r="TJT61" s="273" t="n"/>
      <c r="TJU61" s="273" t="n"/>
      <c r="TJV61" s="273" t="n"/>
      <c r="TJW61" s="273" t="n"/>
      <c r="TJX61" s="273" t="n"/>
      <c r="TJY61" s="273" t="n"/>
      <c r="TJZ61" s="273" t="n"/>
      <c r="TKA61" s="273" t="n"/>
      <c r="TKB61" s="273" t="n"/>
      <c r="TKC61" s="273" t="n"/>
      <c r="TKD61" s="273" t="n"/>
      <c r="TKE61" s="273" t="n"/>
      <c r="TKF61" s="273" t="n"/>
      <c r="TKG61" s="273" t="n"/>
      <c r="TKH61" s="273" t="n"/>
      <c r="TKI61" s="273" t="n"/>
      <c r="TKJ61" s="273" t="n"/>
      <c r="TKK61" s="273" t="n"/>
      <c r="TKL61" s="273" t="n"/>
      <c r="TKM61" s="273" t="n"/>
      <c r="TKN61" s="273" t="n"/>
      <c r="TKO61" s="273" t="n"/>
      <c r="TKP61" s="273" t="n"/>
      <c r="TKQ61" s="273" t="n"/>
      <c r="TKR61" s="273" t="n"/>
      <c r="TKS61" s="273" t="n"/>
      <c r="TKT61" s="273" t="n"/>
      <c r="TKU61" s="273" t="n"/>
      <c r="TKV61" s="273" t="n"/>
      <c r="TKW61" s="273" t="n"/>
      <c r="TKX61" s="273" t="n"/>
      <c r="TKY61" s="273" t="n"/>
      <c r="TKZ61" s="273" t="n"/>
      <c r="TLA61" s="273" t="n"/>
      <c r="TLB61" s="273" t="n"/>
      <c r="TLC61" s="273" t="n"/>
      <c r="TLD61" s="273" t="n"/>
      <c r="TLE61" s="273" t="n"/>
      <c r="TLF61" s="273" t="n"/>
      <c r="TLG61" s="273" t="n"/>
      <c r="TLH61" s="273" t="n"/>
      <c r="TLI61" s="273" t="n"/>
      <c r="TLJ61" s="273" t="n"/>
      <c r="TLK61" s="273" t="n"/>
      <c r="TLL61" s="273" t="n"/>
      <c r="TLM61" s="273" t="n"/>
      <c r="TLN61" s="273" t="n"/>
      <c r="TLO61" s="273" t="n"/>
      <c r="TLP61" s="273" t="n"/>
      <c r="TLQ61" s="273" t="n"/>
      <c r="TLR61" s="273" t="n"/>
      <c r="TLS61" s="273" t="n"/>
      <c r="TLT61" s="273" t="n"/>
      <c r="TLU61" s="273" t="n"/>
      <c r="TLV61" s="273" t="n"/>
      <c r="TLW61" s="273" t="n"/>
      <c r="TLX61" s="273" t="n"/>
      <c r="TLY61" s="273" t="n"/>
      <c r="TLZ61" s="273" t="n"/>
      <c r="TMA61" s="273" t="n"/>
      <c r="TMB61" s="273" t="n"/>
      <c r="TMC61" s="273" t="n"/>
      <c r="TMD61" s="273" t="n"/>
      <c r="TME61" s="273" t="n"/>
      <c r="TMF61" s="273" t="n"/>
      <c r="TMG61" s="273" t="n"/>
      <c r="TMH61" s="273" t="n"/>
      <c r="TMI61" s="273" t="n"/>
      <c r="TMJ61" s="273" t="n"/>
      <c r="TMK61" s="273" t="n"/>
      <c r="TML61" s="273" t="n"/>
      <c r="TMM61" s="273" t="n"/>
      <c r="TMN61" s="273" t="n"/>
      <c r="TMO61" s="273" t="n"/>
      <c r="TMP61" s="273" t="n"/>
      <c r="TMQ61" s="273" t="n"/>
      <c r="TMR61" s="273" t="n"/>
      <c r="TMS61" s="273" t="n"/>
      <c r="TMT61" s="273" t="n"/>
      <c r="TMU61" s="273" t="n"/>
      <c r="TMV61" s="273" t="n"/>
      <c r="TMW61" s="273" t="n"/>
      <c r="TMX61" s="273" t="n"/>
      <c r="TMY61" s="273" t="n"/>
      <c r="TMZ61" s="273" t="n"/>
      <c r="TNA61" s="273" t="n"/>
      <c r="TNB61" s="273" t="n"/>
      <c r="TNC61" s="273" t="n"/>
      <c r="TND61" s="273" t="n"/>
      <c r="TNE61" s="273" t="n"/>
      <c r="TNF61" s="273" t="n"/>
      <c r="TNG61" s="273" t="n"/>
      <c r="TNH61" s="273" t="n"/>
      <c r="TNI61" s="273" t="n"/>
      <c r="TNJ61" s="273" t="n"/>
      <c r="TNK61" s="273" t="n"/>
      <c r="TNL61" s="273" t="n"/>
      <c r="TNM61" s="273" t="n"/>
      <c r="TNN61" s="273" t="n"/>
      <c r="TNO61" s="273" t="n"/>
      <c r="TNP61" s="273" t="n"/>
      <c r="TNQ61" s="273" t="n"/>
      <c r="TNR61" s="273" t="n"/>
      <c r="TNS61" s="273" t="n"/>
      <c r="TNT61" s="273" t="n"/>
      <c r="TNU61" s="273" t="n"/>
      <c r="TNV61" s="273" t="n"/>
      <c r="TNW61" s="273" t="n"/>
      <c r="TNX61" s="273" t="n"/>
      <c r="TNY61" s="273" t="n"/>
      <c r="TNZ61" s="273" t="n"/>
      <c r="TOA61" s="273" t="n"/>
      <c r="TOB61" s="273" t="n"/>
      <c r="TOC61" s="273" t="n"/>
      <c r="TOD61" s="273" t="n"/>
      <c r="TOE61" s="273" t="n"/>
      <c r="TOF61" s="273" t="n"/>
      <c r="TOG61" s="273" t="n"/>
      <c r="TOH61" s="273" t="n"/>
      <c r="TOI61" s="273" t="n"/>
      <c r="TOJ61" s="273" t="n"/>
      <c r="TOK61" s="273" t="n"/>
      <c r="TOL61" s="273" t="n"/>
      <c r="TOM61" s="273" t="n"/>
      <c r="TON61" s="273" t="n"/>
      <c r="TOO61" s="273" t="n"/>
      <c r="TOP61" s="273" t="n"/>
      <c r="TOQ61" s="273" t="n"/>
      <c r="TOR61" s="273" t="n"/>
      <c r="TOS61" s="273" t="n"/>
      <c r="TOT61" s="273" t="n"/>
      <c r="TOU61" s="273" t="n"/>
      <c r="TOV61" s="273" t="n"/>
      <c r="TOW61" s="273" t="n"/>
      <c r="TOX61" s="273" t="n"/>
      <c r="TOY61" s="273" t="n"/>
      <c r="TOZ61" s="273" t="n"/>
      <c r="TPA61" s="273" t="n"/>
      <c r="TPB61" s="273" t="n"/>
      <c r="TPC61" s="273" t="n"/>
      <c r="TPD61" s="273" t="n"/>
      <c r="TPE61" s="273" t="n"/>
      <c r="TPF61" s="273" t="n"/>
      <c r="TPG61" s="273" t="n"/>
      <c r="TPH61" s="273" t="n"/>
      <c r="TPI61" s="273" t="n"/>
      <c r="TPJ61" s="273" t="n"/>
      <c r="TPK61" s="273" t="n"/>
      <c r="TPL61" s="273" t="n"/>
      <c r="TPM61" s="273" t="n"/>
      <c r="TPN61" s="273" t="n"/>
      <c r="TPO61" s="273" t="n"/>
      <c r="TPP61" s="273" t="n"/>
      <c r="TPQ61" s="273" t="n"/>
      <c r="TPR61" s="273" t="n"/>
      <c r="TPS61" s="273" t="n"/>
      <c r="TPT61" s="273" t="n"/>
      <c r="TPU61" s="273" t="n"/>
      <c r="TPV61" s="273" t="n"/>
      <c r="TPW61" s="273" t="n"/>
      <c r="TPX61" s="273" t="n"/>
      <c r="TPY61" s="273" t="n"/>
      <c r="TPZ61" s="273" t="n"/>
      <c r="TQA61" s="273" t="n"/>
      <c r="TQB61" s="273" t="n"/>
      <c r="TQC61" s="273" t="n"/>
      <c r="TQD61" s="273" t="n"/>
      <c r="TQE61" s="273" t="n"/>
      <c r="TQF61" s="273" t="n"/>
      <c r="TQG61" s="273" t="n"/>
      <c r="TQH61" s="273" t="n"/>
      <c r="TQI61" s="273" t="n"/>
      <c r="TQJ61" s="273" t="n"/>
      <c r="TQK61" s="273" t="n"/>
      <c r="TQL61" s="273" t="n"/>
      <c r="TQM61" s="273" t="n"/>
      <c r="TQN61" s="273" t="n"/>
      <c r="TQO61" s="273" t="n"/>
      <c r="TQP61" s="273" t="n"/>
      <c r="TQQ61" s="273" t="n"/>
      <c r="TQR61" s="273" t="n"/>
      <c r="TQS61" s="273" t="n"/>
      <c r="TQT61" s="273" t="n"/>
      <c r="TQU61" s="273" t="n"/>
      <c r="TQV61" s="273" t="n"/>
      <c r="TQW61" s="273" t="n"/>
      <c r="TQX61" s="273" t="n"/>
      <c r="TQY61" s="273" t="n"/>
      <c r="TQZ61" s="273" t="n"/>
      <c r="TRA61" s="273" t="n"/>
      <c r="TRB61" s="273" t="n"/>
      <c r="TRC61" s="273" t="n"/>
      <c r="TRD61" s="273" t="n"/>
      <c r="TRE61" s="273" t="n"/>
      <c r="TRF61" s="273" t="n"/>
      <c r="TRG61" s="273" t="n"/>
      <c r="TRH61" s="273" t="n"/>
      <c r="TRI61" s="273" t="n"/>
      <c r="TRJ61" s="273" t="n"/>
      <c r="TRK61" s="273" t="n"/>
      <c r="TRL61" s="273" t="n"/>
      <c r="TRM61" s="273" t="n"/>
      <c r="TRN61" s="273" t="n"/>
      <c r="TRO61" s="273" t="n"/>
      <c r="TRP61" s="273" t="n"/>
      <c r="TRQ61" s="273" t="n"/>
      <c r="TRR61" s="273" t="n"/>
      <c r="TRS61" s="273" t="n"/>
      <c r="TRT61" s="273" t="n"/>
      <c r="TRU61" s="273" t="n"/>
      <c r="TRV61" s="273" t="n"/>
      <c r="TRW61" s="273" t="n"/>
      <c r="TRX61" s="273" t="n"/>
      <c r="TRY61" s="273" t="n"/>
      <c r="TRZ61" s="273" t="n"/>
      <c r="TSA61" s="273" t="n"/>
      <c r="TSB61" s="273" t="n"/>
      <c r="TSC61" s="273" t="n"/>
      <c r="TSD61" s="273" t="n"/>
      <c r="TSE61" s="273" t="n"/>
      <c r="TSF61" s="273" t="n"/>
      <c r="TSG61" s="273" t="n"/>
      <c r="TSH61" s="273" t="n"/>
      <c r="TSI61" s="273" t="n"/>
      <c r="TSJ61" s="273" t="n"/>
      <c r="TSK61" s="273" t="n"/>
      <c r="TSL61" s="273" t="n"/>
      <c r="TSM61" s="273" t="n"/>
      <c r="TSN61" s="273" t="n"/>
      <c r="TSO61" s="273" t="n"/>
      <c r="TSP61" s="273" t="n"/>
      <c r="TSQ61" s="273" t="n"/>
      <c r="TSR61" s="273" t="n"/>
      <c r="TSS61" s="273" t="n"/>
      <c r="TST61" s="273" t="n"/>
      <c r="TSU61" s="273" t="n"/>
      <c r="TSV61" s="273" t="n"/>
      <c r="TSW61" s="273" t="n"/>
      <c r="TSX61" s="273" t="n"/>
      <c r="TSY61" s="273" t="n"/>
      <c r="TSZ61" s="273" t="n"/>
      <c r="TTA61" s="273" t="n"/>
      <c r="TTB61" s="273" t="n"/>
      <c r="TTC61" s="273" t="n"/>
      <c r="TTD61" s="273" t="n"/>
      <c r="TTE61" s="273" t="n"/>
      <c r="TTF61" s="273" t="n"/>
      <c r="TTG61" s="273" t="n"/>
      <c r="TTH61" s="273" t="n"/>
      <c r="TTI61" s="273" t="n"/>
      <c r="TTJ61" s="273" t="n"/>
      <c r="TTK61" s="273" t="n"/>
      <c r="TTL61" s="273" t="n"/>
      <c r="TTM61" s="273" t="n"/>
      <c r="TTN61" s="273" t="n"/>
      <c r="TTO61" s="273" t="n"/>
      <c r="TTP61" s="273" t="n"/>
      <c r="TTQ61" s="273" t="n"/>
      <c r="TTR61" s="273" t="n"/>
      <c r="TTS61" s="273" t="n"/>
      <c r="TTT61" s="273" t="n"/>
      <c r="TTU61" s="273" t="n"/>
      <c r="TTV61" s="273" t="n"/>
      <c r="TTW61" s="273" t="n"/>
      <c r="TTX61" s="273" t="n"/>
      <c r="TTY61" s="273" t="n"/>
      <c r="TTZ61" s="273" t="n"/>
      <c r="TUA61" s="273" t="n"/>
      <c r="TUB61" s="273" t="n"/>
      <c r="TUC61" s="273" t="n"/>
      <c r="TUD61" s="273" t="n"/>
      <c r="TUE61" s="273" t="n"/>
      <c r="TUF61" s="273" t="n"/>
      <c r="TUG61" s="273" t="n"/>
      <c r="TUH61" s="273" t="n"/>
      <c r="TUI61" s="273" t="n"/>
      <c r="TUJ61" s="273" t="n"/>
      <c r="TUK61" s="273" t="n"/>
      <c r="TUL61" s="273" t="n"/>
      <c r="TUM61" s="273" t="n"/>
      <c r="TUN61" s="273" t="n"/>
      <c r="TUO61" s="273" t="n"/>
      <c r="TUP61" s="273" t="n"/>
      <c r="TUQ61" s="273" t="n"/>
      <c r="TUR61" s="273" t="n"/>
      <c r="TUS61" s="273" t="n"/>
      <c r="TUT61" s="273" t="n"/>
      <c r="TUU61" s="273" t="n"/>
      <c r="TUV61" s="273" t="n"/>
      <c r="TUW61" s="273" t="n"/>
      <c r="TUX61" s="273" t="n"/>
      <c r="TUY61" s="273" t="n"/>
      <c r="TUZ61" s="273" t="n"/>
      <c r="TVA61" s="273" t="n"/>
      <c r="TVB61" s="273" t="n"/>
      <c r="TVC61" s="273" t="n"/>
      <c r="TVD61" s="273" t="n"/>
      <c r="TVE61" s="273" t="n"/>
      <c r="TVF61" s="273" t="n"/>
      <c r="TVG61" s="273" t="n"/>
      <c r="TVH61" s="273" t="n"/>
      <c r="TVI61" s="273" t="n"/>
      <c r="TVJ61" s="273" t="n"/>
      <c r="TVK61" s="273" t="n"/>
      <c r="TVL61" s="273" t="n"/>
      <c r="TVM61" s="273" t="n"/>
      <c r="TVN61" s="273" t="n"/>
      <c r="TVO61" s="273" t="n"/>
      <c r="TVP61" s="273" t="n"/>
      <c r="TVQ61" s="273" t="n"/>
      <c r="TVR61" s="273" t="n"/>
      <c r="TVS61" s="273" t="n"/>
      <c r="TVT61" s="273" t="n"/>
      <c r="TVU61" s="273" t="n"/>
      <c r="TVV61" s="273" t="n"/>
      <c r="TVW61" s="273" t="n"/>
      <c r="TVX61" s="273" t="n"/>
      <c r="TVY61" s="273" t="n"/>
      <c r="TVZ61" s="273" t="n"/>
      <c r="TWA61" s="273" t="n"/>
      <c r="TWB61" s="273" t="n"/>
      <c r="TWC61" s="273" t="n"/>
      <c r="TWD61" s="273" t="n"/>
      <c r="TWE61" s="273" t="n"/>
      <c r="TWF61" s="273" t="n"/>
      <c r="TWG61" s="273" t="n"/>
      <c r="TWH61" s="273" t="n"/>
      <c r="TWI61" s="273" t="n"/>
      <c r="TWJ61" s="273" t="n"/>
      <c r="TWK61" s="273" t="n"/>
      <c r="TWL61" s="273" t="n"/>
      <c r="TWM61" s="273" t="n"/>
      <c r="TWN61" s="273" t="n"/>
      <c r="TWO61" s="273" t="n"/>
      <c r="TWP61" s="273" t="n"/>
      <c r="TWQ61" s="273" t="n"/>
      <c r="TWR61" s="273" t="n"/>
      <c r="TWS61" s="273" t="n"/>
      <c r="TWT61" s="273" t="n"/>
      <c r="TWU61" s="273" t="n"/>
      <c r="TWV61" s="273" t="n"/>
      <c r="TWW61" s="273" t="n"/>
      <c r="TWX61" s="273" t="n"/>
      <c r="TWY61" s="273" t="n"/>
      <c r="TWZ61" s="273" t="n"/>
      <c r="TXA61" s="273" t="n"/>
      <c r="TXB61" s="273" t="n"/>
      <c r="TXC61" s="273" t="n"/>
      <c r="TXD61" s="273" t="n"/>
      <c r="TXE61" s="273" t="n"/>
      <c r="TXF61" s="273" t="n"/>
      <c r="TXG61" s="273" t="n"/>
      <c r="TXH61" s="273" t="n"/>
      <c r="TXI61" s="273" t="n"/>
      <c r="TXJ61" s="273" t="n"/>
      <c r="TXK61" s="273" t="n"/>
      <c r="TXL61" s="273" t="n"/>
      <c r="TXM61" s="273" t="n"/>
      <c r="TXN61" s="273" t="n"/>
      <c r="TXO61" s="273" t="n"/>
      <c r="TXP61" s="273" t="n"/>
      <c r="TXQ61" s="273" t="n"/>
      <c r="TXR61" s="273" t="n"/>
      <c r="TXS61" s="273" t="n"/>
      <c r="TXT61" s="273" t="n"/>
      <c r="TXU61" s="273" t="n"/>
      <c r="TXV61" s="273" t="n"/>
      <c r="TXW61" s="273" t="n"/>
      <c r="TXX61" s="273" t="n"/>
      <c r="TXY61" s="273" t="n"/>
      <c r="TXZ61" s="273" t="n"/>
      <c r="TYA61" s="273" t="n"/>
      <c r="TYB61" s="273" t="n"/>
      <c r="TYC61" s="273" t="n"/>
      <c r="TYD61" s="273" t="n"/>
      <c r="TYE61" s="273" t="n"/>
      <c r="TYF61" s="273" t="n"/>
      <c r="TYG61" s="273" t="n"/>
      <c r="TYH61" s="273" t="n"/>
      <c r="TYI61" s="273" t="n"/>
      <c r="TYJ61" s="273" t="n"/>
      <c r="TYK61" s="273" t="n"/>
      <c r="TYL61" s="273" t="n"/>
      <c r="TYM61" s="273" t="n"/>
      <c r="TYN61" s="273" t="n"/>
      <c r="TYO61" s="273" t="n"/>
      <c r="TYP61" s="273" t="n"/>
      <c r="TYQ61" s="273" t="n"/>
      <c r="TYR61" s="273" t="n"/>
      <c r="TYS61" s="273" t="n"/>
      <c r="TYT61" s="273" t="n"/>
      <c r="TYU61" s="273" t="n"/>
      <c r="TYV61" s="273" t="n"/>
      <c r="TYW61" s="273" t="n"/>
      <c r="TYX61" s="273" t="n"/>
      <c r="TYY61" s="273" t="n"/>
      <c r="TYZ61" s="273" t="n"/>
      <c r="TZA61" s="273" t="n"/>
      <c r="TZB61" s="273" t="n"/>
      <c r="TZC61" s="273" t="n"/>
      <c r="TZD61" s="273" t="n"/>
      <c r="TZE61" s="273" t="n"/>
      <c r="TZF61" s="273" t="n"/>
      <c r="TZG61" s="273" t="n"/>
      <c r="TZH61" s="273" t="n"/>
      <c r="TZI61" s="273" t="n"/>
      <c r="TZJ61" s="273" t="n"/>
      <c r="TZK61" s="273" t="n"/>
      <c r="TZL61" s="273" t="n"/>
      <c r="TZM61" s="273" t="n"/>
      <c r="TZN61" s="273" t="n"/>
      <c r="TZO61" s="273" t="n"/>
      <c r="TZP61" s="273" t="n"/>
      <c r="TZQ61" s="273" t="n"/>
      <c r="TZR61" s="273" t="n"/>
      <c r="TZS61" s="273" t="n"/>
      <c r="TZT61" s="273" t="n"/>
      <c r="TZU61" s="273" t="n"/>
      <c r="TZV61" s="273" t="n"/>
      <c r="TZW61" s="273" t="n"/>
      <c r="TZX61" s="273" t="n"/>
      <c r="TZY61" s="273" t="n"/>
      <c r="TZZ61" s="273" t="n"/>
      <c r="UAA61" s="273" t="n"/>
      <c r="UAB61" s="273" t="n"/>
      <c r="UAC61" s="273" t="n"/>
      <c r="UAD61" s="273" t="n"/>
      <c r="UAE61" s="273" t="n"/>
      <c r="UAF61" s="273" t="n"/>
      <c r="UAG61" s="273" t="n"/>
      <c r="UAH61" s="273" t="n"/>
      <c r="UAI61" s="273" t="n"/>
      <c r="UAJ61" s="273" t="n"/>
      <c r="UAK61" s="273" t="n"/>
      <c r="UAL61" s="273" t="n"/>
      <c r="UAM61" s="273" t="n"/>
      <c r="UAN61" s="273" t="n"/>
      <c r="UAO61" s="273" t="n"/>
      <c r="UAP61" s="273" t="n"/>
      <c r="UAQ61" s="273" t="n"/>
      <c r="UAR61" s="273" t="n"/>
      <c r="UAS61" s="273" t="n"/>
      <c r="UAT61" s="273" t="n"/>
      <c r="UAU61" s="273" t="n"/>
      <c r="UAV61" s="273" t="n"/>
      <c r="UAW61" s="273" t="n"/>
      <c r="UAX61" s="273" t="n"/>
      <c r="UAY61" s="273" t="n"/>
      <c r="UAZ61" s="273" t="n"/>
      <c r="UBA61" s="273" t="n"/>
      <c r="UBB61" s="273" t="n"/>
      <c r="UBC61" s="273" t="n"/>
      <c r="UBD61" s="273" t="n"/>
      <c r="UBE61" s="273" t="n"/>
      <c r="UBF61" s="273" t="n"/>
      <c r="UBG61" s="273" t="n"/>
      <c r="UBH61" s="273" t="n"/>
      <c r="UBI61" s="273" t="n"/>
      <c r="UBJ61" s="273" t="n"/>
      <c r="UBK61" s="273" t="n"/>
      <c r="UBL61" s="273" t="n"/>
      <c r="UBM61" s="273" t="n"/>
      <c r="UBN61" s="273" t="n"/>
      <c r="UBO61" s="273" t="n"/>
      <c r="UBP61" s="273" t="n"/>
      <c r="UBQ61" s="273" t="n"/>
      <c r="UBR61" s="273" t="n"/>
      <c r="UBS61" s="273" t="n"/>
      <c r="UBT61" s="273" t="n"/>
      <c r="UBU61" s="273" t="n"/>
      <c r="UBV61" s="273" t="n"/>
      <c r="UBW61" s="273" t="n"/>
      <c r="UBX61" s="273" t="n"/>
      <c r="UBY61" s="273" t="n"/>
      <c r="UBZ61" s="273" t="n"/>
      <c r="UCA61" s="273" t="n"/>
      <c r="UCB61" s="273" t="n"/>
      <c r="UCC61" s="273" t="n"/>
      <c r="UCD61" s="273" t="n"/>
      <c r="UCE61" s="273" t="n"/>
      <c r="UCF61" s="273" t="n"/>
      <c r="UCG61" s="273" t="n"/>
      <c r="UCH61" s="273" t="n"/>
      <c r="UCI61" s="273" t="n"/>
      <c r="UCJ61" s="273" t="n"/>
      <c r="UCK61" s="273" t="n"/>
      <c r="UCL61" s="273" t="n"/>
      <c r="UCM61" s="273" t="n"/>
      <c r="UCN61" s="273" t="n"/>
      <c r="UCO61" s="273" t="n"/>
      <c r="UCP61" s="273" t="n"/>
      <c r="UCQ61" s="273" t="n"/>
      <c r="UCR61" s="273" t="n"/>
      <c r="UCS61" s="273" t="n"/>
      <c r="UCT61" s="273" t="n"/>
      <c r="UCU61" s="273" t="n"/>
      <c r="UCV61" s="273" t="n"/>
      <c r="UCW61" s="273" t="n"/>
      <c r="UCX61" s="273" t="n"/>
      <c r="UCY61" s="273" t="n"/>
      <c r="UCZ61" s="273" t="n"/>
      <c r="UDA61" s="273" t="n"/>
      <c r="UDB61" s="273" t="n"/>
      <c r="UDC61" s="273" t="n"/>
      <c r="UDD61" s="273" t="n"/>
      <c r="UDE61" s="273" t="n"/>
      <c r="UDF61" s="273" t="n"/>
      <c r="UDG61" s="273" t="n"/>
      <c r="UDH61" s="273" t="n"/>
      <c r="UDI61" s="273" t="n"/>
      <c r="UDJ61" s="273" t="n"/>
      <c r="UDK61" s="273" t="n"/>
      <c r="UDL61" s="273" t="n"/>
      <c r="UDM61" s="273" t="n"/>
      <c r="UDN61" s="273" t="n"/>
      <c r="UDO61" s="273" t="n"/>
      <c r="UDP61" s="273" t="n"/>
      <c r="UDQ61" s="273" t="n"/>
      <c r="UDR61" s="273" t="n"/>
      <c r="UDS61" s="273" t="n"/>
      <c r="UDT61" s="273" t="n"/>
      <c r="UDU61" s="273" t="n"/>
      <c r="UDV61" s="273" t="n"/>
      <c r="UDW61" s="273" t="n"/>
      <c r="UDX61" s="273" t="n"/>
      <c r="UDY61" s="273" t="n"/>
      <c r="UDZ61" s="273" t="n"/>
      <c r="UEA61" s="273" t="n"/>
      <c r="UEB61" s="273" t="n"/>
      <c r="UEC61" s="273" t="n"/>
      <c r="UED61" s="273" t="n"/>
      <c r="UEE61" s="273" t="n"/>
      <c r="UEF61" s="273" t="n"/>
      <c r="UEG61" s="273" t="n"/>
      <c r="UEH61" s="273" t="n"/>
      <c r="UEI61" s="273" t="n"/>
      <c r="UEJ61" s="273" t="n"/>
      <c r="UEK61" s="273" t="n"/>
      <c r="UEL61" s="273" t="n"/>
      <c r="UEM61" s="273" t="n"/>
      <c r="UEN61" s="273" t="n"/>
      <c r="UEO61" s="273" t="n"/>
      <c r="UEP61" s="273" t="n"/>
      <c r="UEQ61" s="273" t="n"/>
      <c r="UER61" s="273" t="n"/>
      <c r="UES61" s="273" t="n"/>
      <c r="UET61" s="273" t="n"/>
      <c r="UEU61" s="273" t="n"/>
      <c r="UEV61" s="273" t="n"/>
      <c r="UEW61" s="273" t="n"/>
      <c r="UEX61" s="273" t="n"/>
      <c r="UEY61" s="273" t="n"/>
      <c r="UEZ61" s="273" t="n"/>
      <c r="UFA61" s="273" t="n"/>
      <c r="UFB61" s="273" t="n"/>
      <c r="UFC61" s="273" t="n"/>
      <c r="UFD61" s="273" t="n"/>
      <c r="UFE61" s="273" t="n"/>
      <c r="UFF61" s="273" t="n"/>
      <c r="UFG61" s="273" t="n"/>
      <c r="UFH61" s="273" t="n"/>
      <c r="UFI61" s="273" t="n"/>
      <c r="UFJ61" s="273" t="n"/>
      <c r="UFK61" s="273" t="n"/>
      <c r="UFL61" s="273" t="n"/>
      <c r="UFM61" s="273" t="n"/>
      <c r="UFN61" s="273" t="n"/>
      <c r="UFO61" s="273" t="n"/>
      <c r="UFP61" s="273" t="n"/>
      <c r="UFQ61" s="273" t="n"/>
      <c r="UFR61" s="273" t="n"/>
      <c r="UFS61" s="273" t="n"/>
      <c r="UFT61" s="273" t="n"/>
      <c r="UFU61" s="273" t="n"/>
      <c r="UFV61" s="273" t="n"/>
      <c r="UFW61" s="273" t="n"/>
      <c r="UFX61" s="273" t="n"/>
      <c r="UFY61" s="273" t="n"/>
      <c r="UFZ61" s="273" t="n"/>
      <c r="UGA61" s="273" t="n"/>
      <c r="UGB61" s="273" t="n"/>
      <c r="UGC61" s="273" t="n"/>
      <c r="UGD61" s="273" t="n"/>
      <c r="UGE61" s="273" t="n"/>
      <c r="UGF61" s="273" t="n"/>
      <c r="UGG61" s="273" t="n"/>
      <c r="UGH61" s="273" t="n"/>
      <c r="UGI61" s="273" t="n"/>
      <c r="UGJ61" s="273" t="n"/>
      <c r="UGK61" s="273" t="n"/>
      <c r="UGL61" s="273" t="n"/>
      <c r="UGM61" s="273" t="n"/>
      <c r="UGN61" s="273" t="n"/>
      <c r="UGO61" s="273" t="n"/>
      <c r="UGP61" s="273" t="n"/>
      <c r="UGQ61" s="273" t="n"/>
      <c r="UGR61" s="273" t="n"/>
      <c r="UGS61" s="273" t="n"/>
      <c r="UGT61" s="273" t="n"/>
      <c r="UGU61" s="273" t="n"/>
      <c r="UGV61" s="273" t="n"/>
      <c r="UGW61" s="273" t="n"/>
      <c r="UGX61" s="273" t="n"/>
      <c r="UGY61" s="273" t="n"/>
      <c r="UGZ61" s="273" t="n"/>
      <c r="UHA61" s="273" t="n"/>
      <c r="UHB61" s="273" t="n"/>
      <c r="UHC61" s="273" t="n"/>
      <c r="UHD61" s="273" t="n"/>
      <c r="UHE61" s="273" t="n"/>
      <c r="UHF61" s="273" t="n"/>
      <c r="UHG61" s="273" t="n"/>
      <c r="UHH61" s="273" t="n"/>
      <c r="UHI61" s="273" t="n"/>
      <c r="UHJ61" s="273" t="n"/>
      <c r="UHK61" s="273" t="n"/>
      <c r="UHL61" s="273" t="n"/>
      <c r="UHM61" s="273" t="n"/>
      <c r="UHN61" s="273" t="n"/>
      <c r="UHO61" s="273" t="n"/>
      <c r="UHP61" s="273" t="n"/>
      <c r="UHQ61" s="273" t="n"/>
      <c r="UHR61" s="273" t="n"/>
      <c r="UHS61" s="273" t="n"/>
      <c r="UHT61" s="273" t="n"/>
      <c r="UHU61" s="273" t="n"/>
      <c r="UHV61" s="273" t="n"/>
      <c r="UHW61" s="273" t="n"/>
      <c r="UHX61" s="273" t="n"/>
      <c r="UHY61" s="273" t="n"/>
      <c r="UHZ61" s="273" t="n"/>
      <c r="UIA61" s="273" t="n"/>
      <c r="UIB61" s="273" t="n"/>
      <c r="UIC61" s="273" t="n"/>
      <c r="UID61" s="273" t="n"/>
      <c r="UIE61" s="273" t="n"/>
      <c r="UIF61" s="273" t="n"/>
      <c r="UIG61" s="273" t="n"/>
      <c r="UIH61" s="273" t="n"/>
      <c r="UII61" s="273" t="n"/>
      <c r="UIJ61" s="273" t="n"/>
      <c r="UIK61" s="273" t="n"/>
      <c r="UIL61" s="273" t="n"/>
      <c r="UIM61" s="273" t="n"/>
      <c r="UIN61" s="273" t="n"/>
      <c r="UIO61" s="273" t="n"/>
      <c r="UIP61" s="273" t="n"/>
      <c r="UIQ61" s="273" t="n"/>
      <c r="UIR61" s="273" t="n"/>
      <c r="UIS61" s="273" t="n"/>
      <c r="UIT61" s="273" t="n"/>
      <c r="UIU61" s="273" t="n"/>
      <c r="UIV61" s="273" t="n"/>
      <c r="UIW61" s="273" t="n"/>
      <c r="UIX61" s="273" t="n"/>
      <c r="UIY61" s="273" t="n"/>
      <c r="UIZ61" s="273" t="n"/>
      <c r="UJA61" s="273" t="n"/>
      <c r="UJB61" s="273" t="n"/>
      <c r="UJC61" s="273" t="n"/>
      <c r="UJD61" s="273" t="n"/>
      <c r="UJE61" s="273" t="n"/>
      <c r="UJF61" s="273" t="n"/>
      <c r="UJG61" s="273" t="n"/>
      <c r="UJH61" s="273" t="n"/>
      <c r="UJI61" s="273" t="n"/>
      <c r="UJJ61" s="273" t="n"/>
      <c r="UJK61" s="273" t="n"/>
      <c r="UJL61" s="273" t="n"/>
      <c r="UJM61" s="273" t="n"/>
      <c r="UJN61" s="273" t="n"/>
      <c r="UJO61" s="273" t="n"/>
      <c r="UJP61" s="273" t="n"/>
      <c r="UJQ61" s="273" t="n"/>
      <c r="UJR61" s="273" t="n"/>
      <c r="UJS61" s="273" t="n"/>
      <c r="UJT61" s="273" t="n"/>
      <c r="UJU61" s="273" t="n"/>
      <c r="UJV61" s="273" t="n"/>
      <c r="UJW61" s="273" t="n"/>
      <c r="UJX61" s="273" t="n"/>
      <c r="UJY61" s="273" t="n"/>
      <c r="UJZ61" s="273" t="n"/>
      <c r="UKA61" s="273" t="n"/>
      <c r="UKB61" s="273" t="n"/>
      <c r="UKC61" s="273" t="n"/>
      <c r="UKD61" s="273" t="n"/>
      <c r="UKE61" s="273" t="n"/>
      <c r="UKF61" s="273" t="n"/>
      <c r="UKG61" s="273" t="n"/>
      <c r="UKH61" s="273" t="n"/>
      <c r="UKI61" s="273" t="n"/>
      <c r="UKJ61" s="273" t="n"/>
      <c r="UKK61" s="273" t="n"/>
      <c r="UKL61" s="273" t="n"/>
      <c r="UKM61" s="273" t="n"/>
      <c r="UKN61" s="273" t="n"/>
      <c r="UKO61" s="273" t="n"/>
      <c r="UKP61" s="273" t="n"/>
      <c r="UKQ61" s="273" t="n"/>
      <c r="UKR61" s="273" t="n"/>
      <c r="UKS61" s="273" t="n"/>
      <c r="UKT61" s="273" t="n"/>
      <c r="UKU61" s="273" t="n"/>
      <c r="UKV61" s="273" t="n"/>
      <c r="UKW61" s="273" t="n"/>
      <c r="UKX61" s="273" t="n"/>
      <c r="UKY61" s="273" t="n"/>
      <c r="UKZ61" s="273" t="n"/>
      <c r="ULA61" s="273" t="n"/>
      <c r="ULB61" s="273" t="n"/>
      <c r="ULC61" s="273" t="n"/>
      <c r="ULD61" s="273" t="n"/>
      <c r="ULE61" s="273" t="n"/>
      <c r="ULF61" s="273" t="n"/>
      <c r="ULG61" s="273" t="n"/>
      <c r="ULH61" s="273" t="n"/>
      <c r="ULI61" s="273" t="n"/>
      <c r="ULJ61" s="273" t="n"/>
      <c r="ULK61" s="273" t="n"/>
      <c r="ULL61" s="273" t="n"/>
      <c r="ULM61" s="273" t="n"/>
      <c r="ULN61" s="273" t="n"/>
      <c r="ULO61" s="273" t="n"/>
      <c r="ULP61" s="273" t="n"/>
      <c r="ULQ61" s="273" t="n"/>
      <c r="ULR61" s="273" t="n"/>
      <c r="ULS61" s="273" t="n"/>
      <c r="ULT61" s="273" t="n"/>
      <c r="ULU61" s="273" t="n"/>
      <c r="ULV61" s="273" t="n"/>
      <c r="ULW61" s="273" t="n"/>
      <c r="ULX61" s="273" t="n"/>
      <c r="ULY61" s="273" t="n"/>
      <c r="ULZ61" s="273" t="n"/>
      <c r="UMA61" s="273" t="n"/>
      <c r="UMB61" s="273" t="n"/>
      <c r="UMC61" s="273" t="n"/>
      <c r="UMD61" s="273" t="n"/>
      <c r="UME61" s="273" t="n"/>
      <c r="UMF61" s="273" t="n"/>
      <c r="UMG61" s="273" t="n"/>
      <c r="UMH61" s="273" t="n"/>
      <c r="UMI61" s="273" t="n"/>
      <c r="UMJ61" s="273" t="n"/>
      <c r="UMK61" s="273" t="n"/>
      <c r="UML61" s="273" t="n"/>
      <c r="UMM61" s="273" t="n"/>
      <c r="UMN61" s="273" t="n"/>
      <c r="UMO61" s="273" t="n"/>
      <c r="UMP61" s="273" t="n"/>
      <c r="UMQ61" s="273" t="n"/>
      <c r="UMR61" s="273" t="n"/>
      <c r="UMS61" s="273" t="n"/>
      <c r="UMT61" s="273" t="n"/>
      <c r="UMU61" s="273" t="n"/>
      <c r="UMV61" s="273" t="n"/>
      <c r="UMW61" s="273" t="n"/>
      <c r="UMX61" s="273" t="n"/>
      <c r="UMY61" s="273" t="n"/>
      <c r="UMZ61" s="273" t="n"/>
      <c r="UNA61" s="273" t="n"/>
      <c r="UNB61" s="273" t="n"/>
      <c r="UNC61" s="273" t="n"/>
      <c r="UND61" s="273" t="n"/>
      <c r="UNE61" s="273" t="n"/>
      <c r="UNF61" s="273" t="n"/>
      <c r="UNG61" s="273" t="n"/>
      <c r="UNH61" s="273" t="n"/>
      <c r="UNI61" s="273" t="n"/>
      <c r="UNJ61" s="273" t="n"/>
      <c r="UNK61" s="273" t="n"/>
      <c r="UNL61" s="273" t="n"/>
      <c r="UNM61" s="273" t="n"/>
      <c r="UNN61" s="273" t="n"/>
      <c r="UNO61" s="273" t="n"/>
      <c r="UNP61" s="273" t="n"/>
      <c r="UNQ61" s="273" t="n"/>
      <c r="UNR61" s="273" t="n"/>
      <c r="UNS61" s="273" t="n"/>
      <c r="UNT61" s="273" t="n"/>
      <c r="UNU61" s="273" t="n"/>
      <c r="UNV61" s="273" t="n"/>
      <c r="UNW61" s="273" t="n"/>
      <c r="UNX61" s="273" t="n"/>
      <c r="UNY61" s="273" t="n"/>
      <c r="UNZ61" s="273" t="n"/>
      <c r="UOA61" s="273" t="n"/>
      <c r="UOB61" s="273" t="n"/>
      <c r="UOC61" s="273" t="n"/>
      <c r="UOD61" s="273" t="n"/>
      <c r="UOE61" s="273" t="n"/>
      <c r="UOF61" s="273" t="n"/>
      <c r="UOG61" s="273" t="n"/>
      <c r="UOH61" s="273" t="n"/>
      <c r="UOI61" s="273" t="n"/>
      <c r="UOJ61" s="273" t="n"/>
      <c r="UOK61" s="273" t="n"/>
      <c r="UOL61" s="273" t="n"/>
      <c r="UOM61" s="273" t="n"/>
      <c r="UON61" s="273" t="n"/>
      <c r="UOO61" s="273" t="n"/>
      <c r="UOP61" s="273" t="n"/>
      <c r="UOQ61" s="273" t="n"/>
      <c r="UOR61" s="273" t="n"/>
      <c r="UOS61" s="273" t="n"/>
      <c r="UOT61" s="273" t="n"/>
      <c r="UOU61" s="273" t="n"/>
      <c r="UOV61" s="273" t="n"/>
      <c r="UOW61" s="273" t="n"/>
      <c r="UOX61" s="273" t="n"/>
      <c r="UOY61" s="273" t="n"/>
      <c r="UOZ61" s="273" t="n"/>
      <c r="UPA61" s="273" t="n"/>
      <c r="UPB61" s="273" t="n"/>
      <c r="UPC61" s="273" t="n"/>
      <c r="UPD61" s="273" t="n"/>
      <c r="UPE61" s="273" t="n"/>
      <c r="UPF61" s="273" t="n"/>
      <c r="UPG61" s="273" t="n"/>
      <c r="UPH61" s="273" t="n"/>
      <c r="UPI61" s="273" t="n"/>
      <c r="UPJ61" s="273" t="n"/>
      <c r="UPK61" s="273" t="n"/>
      <c r="UPL61" s="273" t="n"/>
      <c r="UPM61" s="273" t="n"/>
      <c r="UPN61" s="273" t="n"/>
      <c r="UPO61" s="273" t="n"/>
      <c r="UPP61" s="273" t="n"/>
      <c r="UPQ61" s="273" t="n"/>
      <c r="UPR61" s="273" t="n"/>
      <c r="UPS61" s="273" t="n"/>
      <c r="UPT61" s="273" t="n"/>
      <c r="UPU61" s="273" t="n"/>
      <c r="UPV61" s="273" t="n"/>
      <c r="UPW61" s="273" t="n"/>
      <c r="UPX61" s="273" t="n"/>
      <c r="UPY61" s="273" t="n"/>
      <c r="UPZ61" s="273" t="n"/>
      <c r="UQA61" s="273" t="n"/>
      <c r="UQB61" s="273" t="n"/>
      <c r="UQC61" s="273" t="n"/>
      <c r="UQD61" s="273" t="n"/>
      <c r="UQE61" s="273" t="n"/>
      <c r="UQF61" s="273" t="n"/>
      <c r="UQG61" s="273" t="n"/>
      <c r="UQH61" s="273" t="n"/>
      <c r="UQI61" s="273" t="n"/>
      <c r="UQJ61" s="273" t="n"/>
      <c r="UQK61" s="273" t="n"/>
      <c r="UQL61" s="273" t="n"/>
      <c r="UQM61" s="273" t="n"/>
      <c r="UQN61" s="273" t="n"/>
      <c r="UQO61" s="273" t="n"/>
      <c r="UQP61" s="273" t="n"/>
      <c r="UQQ61" s="273" t="n"/>
      <c r="UQR61" s="273" t="n"/>
      <c r="UQS61" s="273" t="n"/>
      <c r="UQT61" s="273" t="n"/>
      <c r="UQU61" s="273" t="n"/>
      <c r="UQV61" s="273" t="n"/>
      <c r="UQW61" s="273" t="n"/>
      <c r="UQX61" s="273" t="n"/>
      <c r="UQY61" s="273" t="n"/>
      <c r="UQZ61" s="273" t="n"/>
      <c r="URA61" s="273" t="n"/>
      <c r="URB61" s="273" t="n"/>
      <c r="URC61" s="273" t="n"/>
      <c r="URD61" s="273" t="n"/>
      <c r="URE61" s="273" t="n"/>
      <c r="URF61" s="273" t="n"/>
      <c r="URG61" s="273" t="n"/>
      <c r="URH61" s="273" t="n"/>
      <c r="URI61" s="273" t="n"/>
      <c r="URJ61" s="273" t="n"/>
      <c r="URK61" s="273" t="n"/>
      <c r="URL61" s="273" t="n"/>
      <c r="URM61" s="273" t="n"/>
      <c r="URN61" s="273" t="n"/>
      <c r="URO61" s="273" t="n"/>
      <c r="URP61" s="273" t="n"/>
      <c r="URQ61" s="273" t="n"/>
      <c r="URR61" s="273" t="n"/>
      <c r="URS61" s="273" t="n"/>
      <c r="URT61" s="273" t="n"/>
      <c r="URU61" s="273" t="n"/>
      <c r="URV61" s="273" t="n"/>
      <c r="URW61" s="273" t="n"/>
      <c r="URX61" s="273" t="n"/>
      <c r="URY61" s="273" t="n"/>
      <c r="URZ61" s="273" t="n"/>
      <c r="USA61" s="273" t="n"/>
      <c r="USB61" s="273" t="n"/>
      <c r="USC61" s="273" t="n"/>
      <c r="USD61" s="273" t="n"/>
      <c r="USE61" s="273" t="n"/>
      <c r="USF61" s="273" t="n"/>
      <c r="USG61" s="273" t="n"/>
      <c r="USH61" s="273" t="n"/>
      <c r="USI61" s="273" t="n"/>
      <c r="USJ61" s="273" t="n"/>
      <c r="USK61" s="273" t="n"/>
      <c r="USL61" s="273" t="n"/>
      <c r="USM61" s="273" t="n"/>
      <c r="USN61" s="273" t="n"/>
      <c r="USO61" s="273" t="n"/>
      <c r="USP61" s="273" t="n"/>
      <c r="USQ61" s="273" t="n"/>
      <c r="USR61" s="273" t="n"/>
      <c r="USS61" s="273" t="n"/>
      <c r="UST61" s="273" t="n"/>
      <c r="USU61" s="273" t="n"/>
      <c r="USV61" s="273" t="n"/>
      <c r="USW61" s="273" t="n"/>
      <c r="USX61" s="273" t="n"/>
      <c r="USY61" s="273" t="n"/>
      <c r="USZ61" s="273" t="n"/>
      <c r="UTA61" s="273" t="n"/>
      <c r="UTB61" s="273" t="n"/>
      <c r="UTC61" s="273" t="n"/>
      <c r="UTD61" s="273" t="n"/>
      <c r="UTE61" s="273" t="n"/>
      <c r="UTF61" s="273" t="n"/>
      <c r="UTG61" s="273" t="n"/>
      <c r="UTH61" s="273" t="n"/>
      <c r="UTI61" s="273" t="n"/>
      <c r="UTJ61" s="273" t="n"/>
      <c r="UTK61" s="273" t="n"/>
      <c r="UTL61" s="273" t="n"/>
      <c r="UTM61" s="273" t="n"/>
      <c r="UTN61" s="273" t="n"/>
      <c r="UTO61" s="273" t="n"/>
      <c r="UTP61" s="273" t="n"/>
      <c r="UTQ61" s="273" t="n"/>
      <c r="UTR61" s="273" t="n"/>
      <c r="UTS61" s="273" t="n"/>
      <c r="UTT61" s="273" t="n"/>
      <c r="UTU61" s="273" t="n"/>
      <c r="UTV61" s="273" t="n"/>
      <c r="UTW61" s="273" t="n"/>
      <c r="UTX61" s="273" t="n"/>
      <c r="UTY61" s="273" t="n"/>
      <c r="UTZ61" s="273" t="n"/>
      <c r="UUA61" s="273" t="n"/>
      <c r="UUB61" s="273" t="n"/>
      <c r="UUC61" s="273" t="n"/>
      <c r="UUD61" s="273" t="n"/>
      <c r="UUE61" s="273" t="n"/>
      <c r="UUF61" s="273" t="n"/>
      <c r="UUG61" s="273" t="n"/>
      <c r="UUH61" s="273" t="n"/>
      <c r="UUI61" s="273" t="n"/>
      <c r="UUJ61" s="273" t="n"/>
      <c r="UUK61" s="273" t="n"/>
      <c r="UUL61" s="273" t="n"/>
      <c r="UUM61" s="273" t="n"/>
      <c r="UUN61" s="273" t="n"/>
      <c r="UUO61" s="273" t="n"/>
      <c r="UUP61" s="273" t="n"/>
      <c r="UUQ61" s="273" t="n"/>
      <c r="UUR61" s="273" t="n"/>
      <c r="UUS61" s="273" t="n"/>
      <c r="UUT61" s="273" t="n"/>
      <c r="UUU61" s="273" t="n"/>
      <c r="UUV61" s="273" t="n"/>
      <c r="UUW61" s="273" t="n"/>
      <c r="UUX61" s="273" t="n"/>
      <c r="UUY61" s="273" t="n"/>
      <c r="UUZ61" s="273" t="n"/>
      <c r="UVA61" s="273" t="n"/>
      <c r="UVB61" s="273" t="n"/>
      <c r="UVC61" s="273" t="n"/>
      <c r="UVD61" s="273" t="n"/>
      <c r="UVE61" s="273" t="n"/>
      <c r="UVF61" s="273" t="n"/>
      <c r="UVG61" s="273" t="n"/>
      <c r="UVH61" s="273" t="n"/>
      <c r="UVI61" s="273" t="n"/>
      <c r="UVJ61" s="273" t="n"/>
      <c r="UVK61" s="273" t="n"/>
      <c r="UVL61" s="273" t="n"/>
      <c r="UVM61" s="273" t="n"/>
      <c r="UVN61" s="273" t="n"/>
      <c r="UVO61" s="273" t="n"/>
      <c r="UVP61" s="273" t="n"/>
      <c r="UVQ61" s="273" t="n"/>
      <c r="UVR61" s="273" t="n"/>
      <c r="UVS61" s="273" t="n"/>
      <c r="UVT61" s="273" t="n"/>
      <c r="UVU61" s="273" t="n"/>
      <c r="UVV61" s="273" t="n"/>
      <c r="UVW61" s="273" t="n"/>
      <c r="UVX61" s="273" t="n"/>
      <c r="UVY61" s="273" t="n"/>
      <c r="UVZ61" s="273" t="n"/>
      <c r="UWA61" s="273" t="n"/>
      <c r="UWB61" s="273" t="n"/>
      <c r="UWC61" s="273" t="n"/>
      <c r="UWD61" s="273" t="n"/>
      <c r="UWE61" s="273" t="n"/>
      <c r="UWF61" s="273" t="n"/>
      <c r="UWG61" s="273" t="n"/>
      <c r="UWH61" s="273" t="n"/>
      <c r="UWI61" s="273" t="n"/>
      <c r="UWJ61" s="273" t="n"/>
      <c r="UWK61" s="273" t="n"/>
      <c r="UWL61" s="273" t="n"/>
      <c r="UWM61" s="273" t="n"/>
      <c r="UWN61" s="273" t="n"/>
      <c r="UWO61" s="273" t="n"/>
      <c r="UWP61" s="273" t="n"/>
      <c r="UWQ61" s="273" t="n"/>
      <c r="UWR61" s="273" t="n"/>
      <c r="UWS61" s="273" t="n"/>
      <c r="UWT61" s="273" t="n"/>
      <c r="UWU61" s="273" t="n"/>
      <c r="UWV61" s="273" t="n"/>
      <c r="UWW61" s="273" t="n"/>
      <c r="UWX61" s="273" t="n"/>
      <c r="UWY61" s="273" t="n"/>
      <c r="UWZ61" s="273" t="n"/>
      <c r="UXA61" s="273" t="n"/>
      <c r="UXB61" s="273" t="n"/>
      <c r="UXC61" s="273" t="n"/>
      <c r="UXD61" s="273" t="n"/>
      <c r="UXE61" s="273" t="n"/>
      <c r="UXF61" s="273" t="n"/>
      <c r="UXG61" s="273" t="n"/>
      <c r="UXH61" s="273" t="n"/>
      <c r="UXI61" s="273" t="n"/>
      <c r="UXJ61" s="273" t="n"/>
      <c r="UXK61" s="273" t="n"/>
      <c r="UXL61" s="273" t="n"/>
      <c r="UXM61" s="273" t="n"/>
      <c r="UXN61" s="273" t="n"/>
      <c r="UXO61" s="273" t="n"/>
      <c r="UXP61" s="273" t="n"/>
      <c r="UXQ61" s="273" t="n"/>
      <c r="UXR61" s="273" t="n"/>
      <c r="UXS61" s="273" t="n"/>
      <c r="UXT61" s="273" t="n"/>
      <c r="UXU61" s="273" t="n"/>
      <c r="UXV61" s="273" t="n"/>
      <c r="UXW61" s="273" t="n"/>
      <c r="UXX61" s="273" t="n"/>
      <c r="UXY61" s="273" t="n"/>
      <c r="UXZ61" s="273" t="n"/>
      <c r="UYA61" s="273" t="n"/>
      <c r="UYB61" s="273" t="n"/>
      <c r="UYC61" s="273" t="n"/>
      <c r="UYD61" s="273" t="n"/>
      <c r="UYE61" s="273" t="n"/>
      <c r="UYF61" s="273" t="n"/>
      <c r="UYG61" s="273" t="n"/>
      <c r="UYH61" s="273" t="n"/>
      <c r="UYI61" s="273" t="n"/>
      <c r="UYJ61" s="273" t="n"/>
      <c r="UYK61" s="273" t="n"/>
      <c r="UYL61" s="273" t="n"/>
      <c r="UYM61" s="273" t="n"/>
      <c r="UYN61" s="273" t="n"/>
      <c r="UYO61" s="273" t="n"/>
      <c r="UYP61" s="273" t="n"/>
      <c r="UYQ61" s="273" t="n"/>
      <c r="UYR61" s="273" t="n"/>
      <c r="UYS61" s="273" t="n"/>
      <c r="UYT61" s="273" t="n"/>
      <c r="UYU61" s="273" t="n"/>
      <c r="UYV61" s="273" t="n"/>
      <c r="UYW61" s="273" t="n"/>
      <c r="UYX61" s="273" t="n"/>
      <c r="UYY61" s="273" t="n"/>
      <c r="UYZ61" s="273" t="n"/>
      <c r="UZA61" s="273" t="n"/>
      <c r="UZB61" s="273" t="n"/>
      <c r="UZC61" s="273" t="n"/>
      <c r="UZD61" s="273" t="n"/>
      <c r="UZE61" s="273" t="n"/>
      <c r="UZF61" s="273" t="n"/>
      <c r="UZG61" s="273" t="n"/>
      <c r="UZH61" s="273" t="n"/>
      <c r="UZI61" s="273" t="n"/>
      <c r="UZJ61" s="273" t="n"/>
      <c r="UZK61" s="273" t="n"/>
      <c r="UZL61" s="273" t="n"/>
      <c r="UZM61" s="273" t="n"/>
      <c r="UZN61" s="273" t="n"/>
      <c r="UZO61" s="273" t="n"/>
      <c r="UZP61" s="273" t="n"/>
      <c r="UZQ61" s="273" t="n"/>
      <c r="UZR61" s="273" t="n"/>
      <c r="UZS61" s="273" t="n"/>
      <c r="UZT61" s="273" t="n"/>
      <c r="UZU61" s="273" t="n"/>
      <c r="UZV61" s="273" t="n"/>
      <c r="UZW61" s="273" t="n"/>
      <c r="UZX61" s="273" t="n"/>
      <c r="UZY61" s="273" t="n"/>
      <c r="UZZ61" s="273" t="n"/>
      <c r="VAA61" s="273" t="n"/>
      <c r="VAB61" s="273" t="n"/>
      <c r="VAC61" s="273" t="n"/>
      <c r="VAD61" s="273" t="n"/>
      <c r="VAE61" s="273" t="n"/>
      <c r="VAF61" s="273" t="n"/>
      <c r="VAG61" s="273" t="n"/>
      <c r="VAH61" s="273" t="n"/>
      <c r="VAI61" s="273" t="n"/>
      <c r="VAJ61" s="273" t="n"/>
      <c r="VAK61" s="273" t="n"/>
      <c r="VAL61" s="273" t="n"/>
      <c r="VAM61" s="273" t="n"/>
      <c r="VAN61" s="273" t="n"/>
      <c r="VAO61" s="273" t="n"/>
      <c r="VAP61" s="273" t="n"/>
      <c r="VAQ61" s="273" t="n"/>
      <c r="VAR61" s="273" t="n"/>
      <c r="VAS61" s="273" t="n"/>
      <c r="VAT61" s="273" t="n"/>
      <c r="VAU61" s="273" t="n"/>
      <c r="VAV61" s="273" t="n"/>
      <c r="VAW61" s="273" t="n"/>
      <c r="VAX61" s="273" t="n"/>
      <c r="VAY61" s="273" t="n"/>
      <c r="VAZ61" s="273" t="n"/>
      <c r="VBA61" s="273" t="n"/>
      <c r="VBB61" s="273" t="n"/>
      <c r="VBC61" s="273" t="n"/>
      <c r="VBD61" s="273" t="n"/>
      <c r="VBE61" s="273" t="n"/>
      <c r="VBF61" s="273" t="n"/>
      <c r="VBG61" s="273" t="n"/>
      <c r="VBH61" s="273" t="n"/>
      <c r="VBI61" s="273" t="n"/>
      <c r="VBJ61" s="273" t="n"/>
      <c r="VBK61" s="273" t="n"/>
      <c r="VBL61" s="273" t="n"/>
      <c r="VBM61" s="273" t="n"/>
      <c r="VBN61" s="273" t="n"/>
      <c r="VBO61" s="273" t="n"/>
      <c r="VBP61" s="273" t="n"/>
      <c r="VBQ61" s="273" t="n"/>
      <c r="VBR61" s="273" t="n"/>
      <c r="VBS61" s="273" t="n"/>
      <c r="VBT61" s="273" t="n"/>
      <c r="VBU61" s="273" t="n"/>
      <c r="VBV61" s="273" t="n"/>
      <c r="VBW61" s="273" t="n"/>
      <c r="VBX61" s="273" t="n"/>
      <c r="VBY61" s="273" t="n"/>
      <c r="VBZ61" s="273" t="n"/>
      <c r="VCA61" s="273" t="n"/>
      <c r="VCB61" s="273" t="n"/>
      <c r="VCC61" s="273" t="n"/>
      <c r="VCD61" s="273" t="n"/>
      <c r="VCE61" s="273" t="n"/>
      <c r="VCF61" s="273" t="n"/>
      <c r="VCG61" s="273" t="n"/>
      <c r="VCH61" s="273" t="n"/>
      <c r="VCI61" s="273" t="n"/>
      <c r="VCJ61" s="273" t="n"/>
      <c r="VCK61" s="273" t="n"/>
      <c r="VCL61" s="273" t="n"/>
      <c r="VCM61" s="273" t="n"/>
      <c r="VCN61" s="273" t="n"/>
      <c r="VCO61" s="273" t="n"/>
      <c r="VCP61" s="273" t="n"/>
      <c r="VCQ61" s="273" t="n"/>
      <c r="VCR61" s="273" t="n"/>
      <c r="VCS61" s="273" t="n"/>
      <c r="VCT61" s="273" t="n"/>
      <c r="VCU61" s="273" t="n"/>
      <c r="VCV61" s="273" t="n"/>
      <c r="VCW61" s="273" t="n"/>
      <c r="VCX61" s="273" t="n"/>
      <c r="VCY61" s="273" t="n"/>
      <c r="VCZ61" s="273" t="n"/>
      <c r="VDA61" s="273" t="n"/>
      <c r="VDB61" s="273" t="n"/>
      <c r="VDC61" s="273" t="n"/>
      <c r="VDD61" s="273" t="n"/>
      <c r="VDE61" s="273" t="n"/>
      <c r="VDF61" s="273" t="n"/>
      <c r="VDG61" s="273" t="n"/>
      <c r="VDH61" s="273" t="n"/>
      <c r="VDI61" s="273" t="n"/>
      <c r="VDJ61" s="273" t="n"/>
      <c r="VDK61" s="273" t="n"/>
      <c r="VDL61" s="273" t="n"/>
      <c r="VDM61" s="273" t="n"/>
      <c r="VDN61" s="273" t="n"/>
      <c r="VDO61" s="273" t="n"/>
      <c r="VDP61" s="273" t="n"/>
      <c r="VDQ61" s="273" t="n"/>
      <c r="VDR61" s="273" t="n"/>
      <c r="VDS61" s="273" t="n"/>
      <c r="VDT61" s="273" t="n"/>
      <c r="VDU61" s="273" t="n"/>
      <c r="VDV61" s="273" t="n"/>
      <c r="VDW61" s="273" t="n"/>
      <c r="VDX61" s="273" t="n"/>
      <c r="VDY61" s="273" t="n"/>
      <c r="VDZ61" s="273" t="n"/>
      <c r="VEA61" s="273" t="n"/>
      <c r="VEB61" s="273" t="n"/>
      <c r="VEC61" s="273" t="n"/>
      <c r="VED61" s="273" t="n"/>
      <c r="VEE61" s="273" t="n"/>
      <c r="VEF61" s="273" t="n"/>
      <c r="VEG61" s="273" t="n"/>
      <c r="VEH61" s="273" t="n"/>
      <c r="VEI61" s="273" t="n"/>
      <c r="VEJ61" s="273" t="n"/>
      <c r="VEK61" s="273" t="n"/>
      <c r="VEL61" s="273" t="n"/>
      <c r="VEM61" s="273" t="n"/>
      <c r="VEN61" s="273" t="n"/>
      <c r="VEO61" s="273" t="n"/>
      <c r="VEP61" s="273" t="n"/>
      <c r="VEQ61" s="273" t="n"/>
      <c r="VER61" s="273" t="n"/>
      <c r="VES61" s="273" t="n"/>
      <c r="VET61" s="273" t="n"/>
      <c r="VEU61" s="273" t="n"/>
      <c r="VEV61" s="273" t="n"/>
      <c r="VEW61" s="273" t="n"/>
      <c r="VEX61" s="273" t="n"/>
      <c r="VEY61" s="273" t="n"/>
      <c r="VEZ61" s="273" t="n"/>
      <c r="VFA61" s="273" t="n"/>
      <c r="VFB61" s="273" t="n"/>
      <c r="VFC61" s="273" t="n"/>
      <c r="VFD61" s="273" t="n"/>
      <c r="VFE61" s="273" t="n"/>
      <c r="VFF61" s="273" t="n"/>
      <c r="VFG61" s="273" t="n"/>
      <c r="VFH61" s="273" t="n"/>
      <c r="VFI61" s="273" t="n"/>
      <c r="VFJ61" s="273" t="n"/>
      <c r="VFK61" s="273" t="n"/>
      <c r="VFL61" s="273" t="n"/>
      <c r="VFM61" s="273" t="n"/>
      <c r="VFN61" s="273" t="n"/>
      <c r="VFO61" s="273" t="n"/>
      <c r="VFP61" s="273" t="n"/>
      <c r="VFQ61" s="273" t="n"/>
      <c r="VFR61" s="273" t="n"/>
      <c r="VFS61" s="273" t="n"/>
      <c r="VFT61" s="273" t="n"/>
      <c r="VFU61" s="273" t="n"/>
      <c r="VFV61" s="273" t="n"/>
      <c r="VFW61" s="273" t="n"/>
      <c r="VFX61" s="273" t="n"/>
      <c r="VFY61" s="273" t="n"/>
      <c r="VFZ61" s="273" t="n"/>
      <c r="VGA61" s="273" t="n"/>
      <c r="VGB61" s="273" t="n"/>
      <c r="VGC61" s="273" t="n"/>
      <c r="VGD61" s="273" t="n"/>
      <c r="VGE61" s="273" t="n"/>
      <c r="VGF61" s="273" t="n"/>
      <c r="VGG61" s="273" t="n"/>
      <c r="VGH61" s="273" t="n"/>
      <c r="VGI61" s="273" t="n"/>
      <c r="VGJ61" s="273" t="n"/>
      <c r="VGK61" s="273" t="n"/>
      <c r="VGL61" s="273" t="n"/>
      <c r="VGM61" s="273" t="n"/>
      <c r="VGN61" s="273" t="n"/>
      <c r="VGO61" s="273" t="n"/>
      <c r="VGP61" s="273" t="n"/>
      <c r="VGQ61" s="273" t="n"/>
      <c r="VGR61" s="273" t="n"/>
      <c r="VGS61" s="273" t="n"/>
      <c r="VGT61" s="273" t="n"/>
      <c r="VGU61" s="273" t="n"/>
      <c r="VGV61" s="273" t="n"/>
      <c r="VGW61" s="273" t="n"/>
      <c r="VGX61" s="273" t="n"/>
      <c r="VGY61" s="273" t="n"/>
      <c r="VGZ61" s="273" t="n"/>
      <c r="VHA61" s="273" t="n"/>
      <c r="VHB61" s="273" t="n"/>
      <c r="VHC61" s="273" t="n"/>
      <c r="VHD61" s="273" t="n"/>
      <c r="VHE61" s="273" t="n"/>
      <c r="VHF61" s="273" t="n"/>
      <c r="VHG61" s="273" t="n"/>
      <c r="VHH61" s="273" t="n"/>
      <c r="VHI61" s="273" t="n"/>
      <c r="VHJ61" s="273" t="n"/>
      <c r="VHK61" s="273" t="n"/>
      <c r="VHL61" s="273" t="n"/>
      <c r="VHM61" s="273" t="n"/>
      <c r="VHN61" s="273" t="n"/>
      <c r="VHO61" s="273" t="n"/>
      <c r="VHP61" s="273" t="n"/>
      <c r="VHQ61" s="273" t="n"/>
      <c r="VHR61" s="273" t="n"/>
      <c r="VHS61" s="273" t="n"/>
      <c r="VHT61" s="273" t="n"/>
      <c r="VHU61" s="273" t="n"/>
      <c r="VHV61" s="273" t="n"/>
      <c r="VHW61" s="273" t="n"/>
      <c r="VHX61" s="273" t="n"/>
      <c r="VHY61" s="273" t="n"/>
      <c r="VHZ61" s="273" t="n"/>
      <c r="VIA61" s="273" t="n"/>
      <c r="VIB61" s="273" t="n"/>
      <c r="VIC61" s="273" t="n"/>
      <c r="VID61" s="273" t="n"/>
      <c r="VIE61" s="273" t="n"/>
      <c r="VIF61" s="273" t="n"/>
      <c r="VIG61" s="273" t="n"/>
      <c r="VIH61" s="273" t="n"/>
      <c r="VII61" s="273" t="n"/>
      <c r="VIJ61" s="273" t="n"/>
      <c r="VIK61" s="273" t="n"/>
      <c r="VIL61" s="273" t="n"/>
      <c r="VIM61" s="273" t="n"/>
      <c r="VIN61" s="273" t="n"/>
      <c r="VIO61" s="273" t="n"/>
      <c r="VIP61" s="273" t="n"/>
      <c r="VIQ61" s="273" t="n"/>
      <c r="VIR61" s="273" t="n"/>
      <c r="VIS61" s="273" t="n"/>
      <c r="VIT61" s="273" t="n"/>
      <c r="VIU61" s="273" t="n"/>
      <c r="VIV61" s="273" t="n"/>
      <c r="VIW61" s="273" t="n"/>
      <c r="VIX61" s="273" t="n"/>
      <c r="VIY61" s="273" t="n"/>
      <c r="VIZ61" s="273" t="n"/>
      <c r="VJA61" s="273" t="n"/>
      <c r="VJB61" s="273" t="n"/>
      <c r="VJC61" s="273" t="n"/>
      <c r="VJD61" s="273" t="n"/>
      <c r="VJE61" s="273" t="n"/>
      <c r="VJF61" s="273" t="n"/>
      <c r="VJG61" s="273" t="n"/>
      <c r="VJH61" s="273" t="n"/>
      <c r="VJI61" s="273" t="n"/>
      <c r="VJJ61" s="273" t="n"/>
      <c r="VJK61" s="273" t="n"/>
      <c r="VJL61" s="273" t="n"/>
      <c r="VJM61" s="273" t="n"/>
      <c r="VJN61" s="273" t="n"/>
      <c r="VJO61" s="273" t="n"/>
      <c r="VJP61" s="273" t="n"/>
      <c r="VJQ61" s="273" t="n"/>
      <c r="VJR61" s="273" t="n"/>
      <c r="VJS61" s="273" t="n"/>
      <c r="VJT61" s="273" t="n"/>
      <c r="VJU61" s="273" t="n"/>
      <c r="VJV61" s="273" t="n"/>
      <c r="VJW61" s="273" t="n"/>
      <c r="VJX61" s="273" t="n"/>
      <c r="VJY61" s="273" t="n"/>
      <c r="VJZ61" s="273" t="n"/>
      <c r="VKA61" s="273" t="n"/>
      <c r="VKB61" s="273" t="n"/>
      <c r="VKC61" s="273" t="n"/>
      <c r="VKD61" s="273" t="n"/>
      <c r="VKE61" s="273" t="n"/>
      <c r="VKF61" s="273" t="n"/>
      <c r="VKG61" s="273" t="n"/>
      <c r="VKH61" s="273" t="n"/>
      <c r="VKI61" s="273" t="n"/>
      <c r="VKJ61" s="273" t="n"/>
      <c r="VKK61" s="273" t="n"/>
      <c r="VKL61" s="273" t="n"/>
      <c r="VKM61" s="273" t="n"/>
      <c r="VKN61" s="273" t="n"/>
      <c r="VKO61" s="273" t="n"/>
      <c r="VKP61" s="273" t="n"/>
      <c r="VKQ61" s="273" t="n"/>
      <c r="VKR61" s="273" t="n"/>
      <c r="VKS61" s="273" t="n"/>
      <c r="VKT61" s="273" t="n"/>
      <c r="VKU61" s="273" t="n"/>
      <c r="VKV61" s="273" t="n"/>
      <c r="VKW61" s="273" t="n"/>
      <c r="VKX61" s="273" t="n"/>
      <c r="VKY61" s="273" t="n"/>
      <c r="VKZ61" s="273" t="n"/>
      <c r="VLA61" s="273" t="n"/>
      <c r="VLB61" s="273" t="n"/>
      <c r="VLC61" s="273" t="n"/>
      <c r="VLD61" s="273" t="n"/>
      <c r="VLE61" s="273" t="n"/>
      <c r="VLF61" s="273" t="n"/>
      <c r="VLG61" s="273" t="n"/>
      <c r="VLH61" s="273" t="n"/>
      <c r="VLI61" s="273" t="n"/>
      <c r="VLJ61" s="273" t="n"/>
      <c r="VLK61" s="273" t="n"/>
      <c r="VLL61" s="273" t="n"/>
      <c r="VLM61" s="273" t="n"/>
      <c r="VLN61" s="273" t="n"/>
      <c r="VLO61" s="273" t="n"/>
      <c r="VLP61" s="273" t="n"/>
      <c r="VLQ61" s="273" t="n"/>
      <c r="VLR61" s="273" t="n"/>
      <c r="VLS61" s="273" t="n"/>
      <c r="VLT61" s="273" t="n"/>
      <c r="VLU61" s="273" t="n"/>
      <c r="VLV61" s="273" t="n"/>
      <c r="VLW61" s="273" t="n"/>
      <c r="VLX61" s="273" t="n"/>
      <c r="VLY61" s="273" t="n"/>
      <c r="VLZ61" s="273" t="n"/>
      <c r="VMA61" s="273" t="n"/>
      <c r="VMB61" s="273" t="n"/>
      <c r="VMC61" s="273" t="n"/>
      <c r="VMD61" s="273" t="n"/>
      <c r="VME61" s="273" t="n"/>
      <c r="VMF61" s="273" t="n"/>
      <c r="VMG61" s="273" t="n"/>
      <c r="VMH61" s="273" t="n"/>
      <c r="VMI61" s="273" t="n"/>
      <c r="VMJ61" s="273" t="n"/>
      <c r="VMK61" s="273" t="n"/>
      <c r="VML61" s="273" t="n"/>
      <c r="VMM61" s="273" t="n"/>
      <c r="VMN61" s="273" t="n"/>
      <c r="VMO61" s="273" t="n"/>
      <c r="VMP61" s="273" t="n"/>
      <c r="VMQ61" s="273" t="n"/>
      <c r="VMR61" s="273" t="n"/>
      <c r="VMS61" s="273" t="n"/>
      <c r="VMT61" s="273" t="n"/>
      <c r="VMU61" s="273" t="n"/>
      <c r="VMV61" s="273" t="n"/>
      <c r="VMW61" s="273" t="n"/>
      <c r="VMX61" s="273" t="n"/>
      <c r="VMY61" s="273" t="n"/>
      <c r="VMZ61" s="273" t="n"/>
      <c r="VNA61" s="273" t="n"/>
      <c r="VNB61" s="273" t="n"/>
      <c r="VNC61" s="273" t="n"/>
      <c r="VND61" s="273" t="n"/>
      <c r="VNE61" s="273" t="n"/>
      <c r="VNF61" s="273" t="n"/>
      <c r="VNG61" s="273" t="n"/>
      <c r="VNH61" s="273" t="n"/>
      <c r="VNI61" s="273" t="n"/>
      <c r="VNJ61" s="273" t="n"/>
      <c r="VNK61" s="273" t="n"/>
      <c r="VNL61" s="273" t="n"/>
      <c r="VNM61" s="273" t="n"/>
      <c r="VNN61" s="273" t="n"/>
      <c r="VNO61" s="273" t="n"/>
      <c r="VNP61" s="273" t="n"/>
      <c r="VNQ61" s="273" t="n"/>
      <c r="VNR61" s="273" t="n"/>
      <c r="VNS61" s="273" t="n"/>
      <c r="VNT61" s="273" t="n"/>
      <c r="VNU61" s="273" t="n"/>
      <c r="VNV61" s="273" t="n"/>
      <c r="VNW61" s="273" t="n"/>
      <c r="VNX61" s="273" t="n"/>
      <c r="VNY61" s="273" t="n"/>
      <c r="VNZ61" s="273" t="n"/>
      <c r="VOA61" s="273" t="n"/>
      <c r="VOB61" s="273" t="n"/>
      <c r="VOC61" s="273" t="n"/>
      <c r="VOD61" s="273" t="n"/>
      <c r="VOE61" s="273" t="n"/>
      <c r="VOF61" s="273" t="n"/>
      <c r="VOG61" s="273" t="n"/>
      <c r="VOH61" s="273" t="n"/>
      <c r="VOI61" s="273" t="n"/>
      <c r="VOJ61" s="273" t="n"/>
      <c r="VOK61" s="273" t="n"/>
      <c r="VOL61" s="273" t="n"/>
      <c r="VOM61" s="273" t="n"/>
      <c r="VON61" s="273" t="n"/>
      <c r="VOO61" s="273" t="n"/>
      <c r="VOP61" s="273" t="n"/>
      <c r="VOQ61" s="273" t="n"/>
      <c r="VOR61" s="273" t="n"/>
      <c r="VOS61" s="273" t="n"/>
      <c r="VOT61" s="273" t="n"/>
      <c r="VOU61" s="273" t="n"/>
      <c r="VOV61" s="273" t="n"/>
      <c r="VOW61" s="273" t="n"/>
      <c r="VOX61" s="273" t="n"/>
      <c r="VOY61" s="273" t="n"/>
      <c r="VOZ61" s="273" t="n"/>
      <c r="VPA61" s="273" t="n"/>
      <c r="VPB61" s="273" t="n"/>
      <c r="VPC61" s="273" t="n"/>
      <c r="VPD61" s="273" t="n"/>
      <c r="VPE61" s="273" t="n"/>
      <c r="VPF61" s="273" t="n"/>
      <c r="VPG61" s="273" t="n"/>
      <c r="VPH61" s="273" t="n"/>
      <c r="VPI61" s="273" t="n"/>
      <c r="VPJ61" s="273" t="n"/>
      <c r="VPK61" s="273" t="n"/>
      <c r="VPL61" s="273" t="n"/>
      <c r="VPM61" s="273" t="n"/>
      <c r="VPN61" s="273" t="n"/>
      <c r="VPO61" s="273" t="n"/>
      <c r="VPP61" s="273" t="n"/>
      <c r="VPQ61" s="273" t="n"/>
      <c r="VPR61" s="273" t="n"/>
      <c r="VPS61" s="273" t="n"/>
      <c r="VPT61" s="273" t="n"/>
      <c r="VPU61" s="273" t="n"/>
      <c r="VPV61" s="273" t="n"/>
      <c r="VPW61" s="273" t="n"/>
      <c r="VPX61" s="273" t="n"/>
      <c r="VPY61" s="273" t="n"/>
      <c r="VPZ61" s="273" t="n"/>
      <c r="VQA61" s="273" t="n"/>
      <c r="VQB61" s="273" t="n"/>
      <c r="VQC61" s="273" t="n"/>
      <c r="VQD61" s="273" t="n"/>
      <c r="VQE61" s="273" t="n"/>
      <c r="VQF61" s="273" t="n"/>
      <c r="VQG61" s="273" t="n"/>
      <c r="VQH61" s="273" t="n"/>
      <c r="VQI61" s="273" t="n"/>
      <c r="VQJ61" s="273" t="n"/>
      <c r="VQK61" s="273" t="n"/>
      <c r="VQL61" s="273" t="n"/>
      <c r="VQM61" s="273" t="n"/>
      <c r="VQN61" s="273" t="n"/>
      <c r="VQO61" s="273" t="n"/>
      <c r="VQP61" s="273" t="n"/>
      <c r="VQQ61" s="273" t="n"/>
      <c r="VQR61" s="273" t="n"/>
      <c r="VQS61" s="273" t="n"/>
      <c r="VQT61" s="273" t="n"/>
      <c r="VQU61" s="273" t="n"/>
      <c r="VQV61" s="273" t="n"/>
      <c r="VQW61" s="273" t="n"/>
      <c r="VQX61" s="273" t="n"/>
      <c r="VQY61" s="273" t="n"/>
      <c r="VQZ61" s="273" t="n"/>
      <c r="VRA61" s="273" t="n"/>
      <c r="VRB61" s="273" t="n"/>
      <c r="VRC61" s="273" t="n"/>
      <c r="VRD61" s="273" t="n"/>
      <c r="VRE61" s="273" t="n"/>
      <c r="VRF61" s="273" t="n"/>
      <c r="VRG61" s="273" t="n"/>
      <c r="VRH61" s="273" t="n"/>
      <c r="VRI61" s="273" t="n"/>
      <c r="VRJ61" s="273" t="n"/>
      <c r="VRK61" s="273" t="n"/>
      <c r="VRL61" s="273" t="n"/>
      <c r="VRM61" s="273" t="n"/>
      <c r="VRN61" s="273" t="n"/>
      <c r="VRO61" s="273" t="n"/>
      <c r="VRP61" s="273" t="n"/>
      <c r="VRQ61" s="273" t="n"/>
      <c r="VRR61" s="273" t="n"/>
      <c r="VRS61" s="273" t="n"/>
      <c r="VRT61" s="273" t="n"/>
      <c r="VRU61" s="273" t="n"/>
      <c r="VRV61" s="273" t="n"/>
      <c r="VRW61" s="273" t="n"/>
      <c r="VRX61" s="273" t="n"/>
      <c r="VRY61" s="273" t="n"/>
      <c r="VRZ61" s="273" t="n"/>
      <c r="VSA61" s="273" t="n"/>
      <c r="VSB61" s="273" t="n"/>
      <c r="VSC61" s="273" t="n"/>
      <c r="VSD61" s="273" t="n"/>
      <c r="VSE61" s="273" t="n"/>
      <c r="VSF61" s="273" t="n"/>
      <c r="VSG61" s="273" t="n"/>
      <c r="VSH61" s="273" t="n"/>
      <c r="VSI61" s="273" t="n"/>
      <c r="VSJ61" s="273" t="n"/>
      <c r="VSK61" s="273" t="n"/>
      <c r="VSL61" s="273" t="n"/>
      <c r="VSM61" s="273" t="n"/>
      <c r="VSN61" s="273" t="n"/>
      <c r="VSO61" s="273" t="n"/>
      <c r="VSP61" s="273" t="n"/>
      <c r="VSQ61" s="273" t="n"/>
      <c r="VSR61" s="273" t="n"/>
      <c r="VSS61" s="273" t="n"/>
      <c r="VST61" s="273" t="n"/>
      <c r="VSU61" s="273" t="n"/>
      <c r="VSV61" s="273" t="n"/>
      <c r="VSW61" s="273" t="n"/>
      <c r="VSX61" s="273" t="n"/>
      <c r="VSY61" s="273" t="n"/>
      <c r="VSZ61" s="273" t="n"/>
      <c r="VTA61" s="273" t="n"/>
      <c r="VTB61" s="273" t="n"/>
      <c r="VTC61" s="273" t="n"/>
      <c r="VTD61" s="273" t="n"/>
      <c r="VTE61" s="273" t="n"/>
      <c r="VTF61" s="273" t="n"/>
      <c r="VTG61" s="273" t="n"/>
      <c r="VTH61" s="273" t="n"/>
      <c r="VTI61" s="273" t="n"/>
      <c r="VTJ61" s="273" t="n"/>
      <c r="VTK61" s="273" t="n"/>
      <c r="VTL61" s="273" t="n"/>
      <c r="VTM61" s="273" t="n"/>
      <c r="VTN61" s="273" t="n"/>
      <c r="VTO61" s="273" t="n"/>
      <c r="VTP61" s="273" t="n"/>
      <c r="VTQ61" s="273" t="n"/>
      <c r="VTR61" s="273" t="n"/>
      <c r="VTS61" s="273" t="n"/>
      <c r="VTT61" s="273" t="n"/>
      <c r="VTU61" s="273" t="n"/>
      <c r="VTV61" s="273" t="n"/>
      <c r="VTW61" s="273" t="n"/>
      <c r="VTX61" s="273" t="n"/>
      <c r="VTY61" s="273" t="n"/>
      <c r="VTZ61" s="273" t="n"/>
      <c r="VUA61" s="273" t="n"/>
      <c r="VUB61" s="273" t="n"/>
      <c r="VUC61" s="273" t="n"/>
      <c r="VUD61" s="273" t="n"/>
      <c r="VUE61" s="273" t="n"/>
      <c r="VUF61" s="273" t="n"/>
      <c r="VUG61" s="273" t="n"/>
      <c r="VUH61" s="273" t="n"/>
      <c r="VUI61" s="273" t="n"/>
      <c r="VUJ61" s="273" t="n"/>
      <c r="VUK61" s="273" t="n"/>
      <c r="VUL61" s="273" t="n"/>
      <c r="VUM61" s="273" t="n"/>
      <c r="VUN61" s="273" t="n"/>
      <c r="VUO61" s="273" t="n"/>
      <c r="VUP61" s="273" t="n"/>
      <c r="VUQ61" s="273" t="n"/>
      <c r="VUR61" s="273" t="n"/>
      <c r="VUS61" s="273" t="n"/>
      <c r="VUT61" s="273" t="n"/>
      <c r="VUU61" s="273" t="n"/>
      <c r="VUV61" s="273" t="n"/>
      <c r="VUW61" s="273" t="n"/>
      <c r="VUX61" s="273" t="n"/>
      <c r="VUY61" s="273" t="n"/>
      <c r="VUZ61" s="273" t="n"/>
      <c r="VVA61" s="273" t="n"/>
      <c r="VVB61" s="273" t="n"/>
      <c r="VVC61" s="273" t="n"/>
      <c r="VVD61" s="273" t="n"/>
      <c r="VVE61" s="273" t="n"/>
      <c r="VVF61" s="273" t="n"/>
      <c r="VVG61" s="273" t="n"/>
      <c r="VVH61" s="273" t="n"/>
      <c r="VVI61" s="273" t="n"/>
      <c r="VVJ61" s="273" t="n"/>
      <c r="VVK61" s="273" t="n"/>
      <c r="VVL61" s="273" t="n"/>
      <c r="VVM61" s="273" t="n"/>
      <c r="VVN61" s="273" t="n"/>
      <c r="VVO61" s="273" t="n"/>
      <c r="VVP61" s="273" t="n"/>
      <c r="VVQ61" s="273" t="n"/>
      <c r="VVR61" s="273" t="n"/>
      <c r="VVS61" s="273" t="n"/>
      <c r="VVT61" s="273" t="n"/>
      <c r="VVU61" s="273" t="n"/>
      <c r="VVV61" s="273" t="n"/>
      <c r="VVW61" s="273" t="n"/>
      <c r="VVX61" s="273" t="n"/>
      <c r="VVY61" s="273" t="n"/>
      <c r="VVZ61" s="273" t="n"/>
      <c r="VWA61" s="273" t="n"/>
      <c r="VWB61" s="273" t="n"/>
      <c r="VWC61" s="273" t="n"/>
      <c r="VWD61" s="273" t="n"/>
      <c r="VWE61" s="273" t="n"/>
      <c r="VWF61" s="273" t="n"/>
      <c r="VWG61" s="273" t="n"/>
      <c r="VWH61" s="273" t="n"/>
      <c r="VWI61" s="273" t="n"/>
      <c r="VWJ61" s="273" t="n"/>
      <c r="VWK61" s="273" t="n"/>
      <c r="VWL61" s="273" t="n"/>
      <c r="VWM61" s="273" t="n"/>
      <c r="VWN61" s="273" t="n"/>
      <c r="VWO61" s="273" t="n"/>
      <c r="VWP61" s="273" t="n"/>
      <c r="VWQ61" s="273" t="n"/>
      <c r="VWR61" s="273" t="n"/>
      <c r="VWS61" s="273" t="n"/>
      <c r="VWT61" s="273" t="n"/>
      <c r="VWU61" s="273" t="n"/>
      <c r="VWV61" s="273" t="n"/>
      <c r="VWW61" s="273" t="n"/>
      <c r="VWX61" s="273" t="n"/>
      <c r="VWY61" s="273" t="n"/>
      <c r="VWZ61" s="273" t="n"/>
      <c r="VXA61" s="273" t="n"/>
      <c r="VXB61" s="273" t="n"/>
      <c r="VXC61" s="273" t="n"/>
      <c r="VXD61" s="273" t="n"/>
      <c r="VXE61" s="273" t="n"/>
      <c r="VXF61" s="273" t="n"/>
      <c r="VXG61" s="273" t="n"/>
      <c r="VXH61" s="273" t="n"/>
      <c r="VXI61" s="273" t="n"/>
      <c r="VXJ61" s="273" t="n"/>
      <c r="VXK61" s="273" t="n"/>
      <c r="VXL61" s="273" t="n"/>
      <c r="VXM61" s="273" t="n"/>
      <c r="VXN61" s="273" t="n"/>
      <c r="VXO61" s="273" t="n"/>
      <c r="VXP61" s="273" t="n"/>
      <c r="VXQ61" s="273" t="n"/>
      <c r="VXR61" s="273" t="n"/>
      <c r="VXS61" s="273" t="n"/>
      <c r="VXT61" s="273" t="n"/>
      <c r="VXU61" s="273" t="n"/>
      <c r="VXV61" s="273" t="n"/>
      <c r="VXW61" s="273" t="n"/>
      <c r="VXX61" s="273" t="n"/>
      <c r="VXY61" s="273" t="n"/>
      <c r="VXZ61" s="273" t="n"/>
      <c r="VYA61" s="273" t="n"/>
      <c r="VYB61" s="273" t="n"/>
      <c r="VYC61" s="273" t="n"/>
      <c r="VYD61" s="273" t="n"/>
      <c r="VYE61" s="273" t="n"/>
      <c r="VYF61" s="273" t="n"/>
      <c r="VYG61" s="273" t="n"/>
      <c r="VYH61" s="273" t="n"/>
      <c r="VYI61" s="273" t="n"/>
      <c r="VYJ61" s="273" t="n"/>
      <c r="VYK61" s="273" t="n"/>
      <c r="VYL61" s="273" t="n"/>
      <c r="VYM61" s="273" t="n"/>
      <c r="VYN61" s="273" t="n"/>
      <c r="VYO61" s="273" t="n"/>
      <c r="VYP61" s="273" t="n"/>
      <c r="VYQ61" s="273" t="n"/>
      <c r="VYR61" s="273" t="n"/>
      <c r="VYS61" s="273" t="n"/>
      <c r="VYT61" s="273" t="n"/>
      <c r="VYU61" s="273" t="n"/>
      <c r="VYV61" s="273" t="n"/>
      <c r="VYW61" s="273" t="n"/>
      <c r="VYX61" s="273" t="n"/>
      <c r="VYY61" s="273" t="n"/>
      <c r="VYZ61" s="273" t="n"/>
      <c r="VZA61" s="273" t="n"/>
      <c r="VZB61" s="273" t="n"/>
      <c r="VZC61" s="273" t="n"/>
      <c r="VZD61" s="273" t="n"/>
      <c r="VZE61" s="273" t="n"/>
      <c r="VZF61" s="273" t="n"/>
      <c r="VZG61" s="273" t="n"/>
      <c r="VZH61" s="273" t="n"/>
      <c r="VZI61" s="273" t="n"/>
      <c r="VZJ61" s="273" t="n"/>
      <c r="VZK61" s="273" t="n"/>
      <c r="VZL61" s="273" t="n"/>
      <c r="VZM61" s="273" t="n"/>
      <c r="VZN61" s="273" t="n"/>
      <c r="VZO61" s="273" t="n"/>
      <c r="VZP61" s="273" t="n"/>
      <c r="VZQ61" s="273" t="n"/>
      <c r="VZR61" s="273" t="n"/>
      <c r="VZS61" s="273" t="n"/>
      <c r="VZT61" s="273" t="n"/>
      <c r="VZU61" s="273" t="n"/>
      <c r="VZV61" s="273" t="n"/>
      <c r="VZW61" s="273" t="n"/>
      <c r="VZX61" s="273" t="n"/>
      <c r="VZY61" s="273" t="n"/>
      <c r="VZZ61" s="273" t="n"/>
      <c r="WAA61" s="273" t="n"/>
      <c r="WAB61" s="273" t="n"/>
      <c r="WAC61" s="273" t="n"/>
      <c r="WAD61" s="273" t="n"/>
      <c r="WAE61" s="273" t="n"/>
      <c r="WAF61" s="273" t="n"/>
      <c r="WAG61" s="273" t="n"/>
      <c r="WAH61" s="273" t="n"/>
      <c r="WAI61" s="273" t="n"/>
      <c r="WAJ61" s="273" t="n"/>
      <c r="WAK61" s="273" t="n"/>
      <c r="WAL61" s="273" t="n"/>
      <c r="WAM61" s="273" t="n"/>
      <c r="WAN61" s="273" t="n"/>
      <c r="WAO61" s="273" t="n"/>
      <c r="WAP61" s="273" t="n"/>
      <c r="WAQ61" s="273" t="n"/>
      <c r="WAR61" s="273" t="n"/>
      <c r="WAS61" s="273" t="n"/>
      <c r="WAT61" s="273" t="n"/>
      <c r="WAU61" s="273" t="n"/>
      <c r="WAV61" s="273" t="n"/>
      <c r="WAW61" s="273" t="n"/>
      <c r="WAX61" s="273" t="n"/>
      <c r="WAY61" s="273" t="n"/>
      <c r="WAZ61" s="273" t="n"/>
      <c r="WBA61" s="273" t="n"/>
      <c r="WBB61" s="273" t="n"/>
      <c r="WBC61" s="273" t="n"/>
      <c r="WBD61" s="273" t="n"/>
      <c r="WBE61" s="273" t="n"/>
      <c r="WBF61" s="273" t="n"/>
      <c r="WBG61" s="273" t="n"/>
      <c r="WBH61" s="273" t="n"/>
      <c r="WBI61" s="273" t="n"/>
      <c r="WBJ61" s="273" t="n"/>
      <c r="WBK61" s="273" t="n"/>
      <c r="WBL61" s="273" t="n"/>
      <c r="WBM61" s="273" t="n"/>
      <c r="WBN61" s="273" t="n"/>
      <c r="WBO61" s="273" t="n"/>
      <c r="WBP61" s="273" t="n"/>
      <c r="WBQ61" s="273" t="n"/>
      <c r="WBR61" s="273" t="n"/>
      <c r="WBS61" s="273" t="n"/>
      <c r="WBT61" s="273" t="n"/>
      <c r="WBU61" s="273" t="n"/>
      <c r="WBV61" s="273" t="n"/>
      <c r="WBW61" s="273" t="n"/>
      <c r="WBX61" s="273" t="n"/>
      <c r="WBY61" s="273" t="n"/>
      <c r="WBZ61" s="273" t="n"/>
      <c r="WCA61" s="273" t="n"/>
      <c r="WCB61" s="273" t="n"/>
      <c r="WCC61" s="273" t="n"/>
      <c r="WCD61" s="273" t="n"/>
      <c r="WCE61" s="273" t="n"/>
      <c r="WCF61" s="273" t="n"/>
      <c r="WCG61" s="273" t="n"/>
      <c r="WCH61" s="273" t="n"/>
      <c r="WCI61" s="273" t="n"/>
      <c r="WCJ61" s="273" t="n"/>
      <c r="WCK61" s="273" t="n"/>
      <c r="WCL61" s="273" t="n"/>
      <c r="WCM61" s="273" t="n"/>
      <c r="WCN61" s="273" t="n"/>
      <c r="WCO61" s="273" t="n"/>
      <c r="WCP61" s="273" t="n"/>
      <c r="WCQ61" s="273" t="n"/>
      <c r="WCR61" s="273" t="n"/>
      <c r="WCS61" s="273" t="n"/>
      <c r="WCT61" s="273" t="n"/>
      <c r="WCU61" s="273" t="n"/>
      <c r="WCV61" s="273" t="n"/>
      <c r="WCW61" s="273" t="n"/>
      <c r="WCX61" s="273" t="n"/>
      <c r="WCY61" s="273" t="n"/>
      <c r="WCZ61" s="273" t="n"/>
      <c r="WDA61" s="273" t="n"/>
      <c r="WDB61" s="273" t="n"/>
      <c r="WDC61" s="273" t="n"/>
      <c r="WDD61" s="273" t="n"/>
      <c r="WDE61" s="273" t="n"/>
      <c r="WDF61" s="273" t="n"/>
      <c r="WDG61" s="273" t="n"/>
      <c r="WDH61" s="273" t="n"/>
      <c r="WDI61" s="273" t="n"/>
      <c r="WDJ61" s="273" t="n"/>
      <c r="WDK61" s="273" t="n"/>
      <c r="WDL61" s="273" t="n"/>
      <c r="WDM61" s="273" t="n"/>
      <c r="WDN61" s="273" t="n"/>
      <c r="WDO61" s="273" t="n"/>
      <c r="WDP61" s="273" t="n"/>
      <c r="WDQ61" s="273" t="n"/>
      <c r="WDR61" s="273" t="n"/>
      <c r="WDS61" s="273" t="n"/>
      <c r="WDT61" s="273" t="n"/>
      <c r="WDU61" s="273" t="n"/>
      <c r="WDV61" s="273" t="n"/>
      <c r="WDW61" s="273" t="n"/>
      <c r="WDX61" s="273" t="n"/>
      <c r="WDY61" s="273" t="n"/>
      <c r="WDZ61" s="273" t="n"/>
      <c r="WEA61" s="273" t="n"/>
      <c r="WEB61" s="273" t="n"/>
      <c r="WEC61" s="273" t="n"/>
      <c r="WED61" s="273" t="n"/>
      <c r="WEE61" s="273" t="n"/>
      <c r="WEF61" s="273" t="n"/>
      <c r="WEG61" s="273" t="n"/>
      <c r="WEH61" s="273" t="n"/>
      <c r="WEI61" s="273" t="n"/>
      <c r="WEJ61" s="273" t="n"/>
      <c r="WEK61" s="273" t="n"/>
      <c r="WEL61" s="273" t="n"/>
      <c r="WEM61" s="273" t="n"/>
      <c r="WEN61" s="273" t="n"/>
      <c r="WEO61" s="273" t="n"/>
      <c r="WEP61" s="273" t="n"/>
      <c r="WEQ61" s="273" t="n"/>
      <c r="WER61" s="273" t="n"/>
      <c r="WES61" s="273" t="n"/>
      <c r="WET61" s="273" t="n"/>
      <c r="WEU61" s="273" t="n"/>
      <c r="WEV61" s="273" t="n"/>
      <c r="WEW61" s="273" t="n"/>
      <c r="WEX61" s="273" t="n"/>
      <c r="WEY61" s="273" t="n"/>
      <c r="WEZ61" s="273" t="n"/>
      <c r="WFA61" s="273" t="n"/>
      <c r="WFB61" s="273" t="n"/>
      <c r="WFC61" s="273" t="n"/>
      <c r="WFD61" s="273" t="n"/>
      <c r="WFE61" s="273" t="n"/>
      <c r="WFF61" s="273" t="n"/>
      <c r="WFG61" s="273" t="n"/>
      <c r="WFH61" s="273" t="n"/>
      <c r="WFI61" s="273" t="n"/>
      <c r="WFJ61" s="273" t="n"/>
      <c r="WFK61" s="273" t="n"/>
      <c r="WFL61" s="273" t="n"/>
      <c r="WFM61" s="273" t="n"/>
      <c r="WFN61" s="273" t="n"/>
      <c r="WFO61" s="273" t="n"/>
      <c r="WFP61" s="273" t="n"/>
      <c r="WFQ61" s="273" t="n"/>
      <c r="WFR61" s="273" t="n"/>
      <c r="WFS61" s="273" t="n"/>
      <c r="WFT61" s="273" t="n"/>
      <c r="WFU61" s="273" t="n"/>
      <c r="WFV61" s="273" t="n"/>
      <c r="WFW61" s="273" t="n"/>
      <c r="WFX61" s="273" t="n"/>
      <c r="WFY61" s="273" t="n"/>
      <c r="WFZ61" s="273" t="n"/>
      <c r="WGA61" s="273" t="n"/>
      <c r="WGB61" s="273" t="n"/>
      <c r="WGC61" s="273" t="n"/>
      <c r="WGD61" s="273" t="n"/>
      <c r="WGE61" s="273" t="n"/>
      <c r="WGF61" s="273" t="n"/>
      <c r="WGG61" s="273" t="n"/>
      <c r="WGH61" s="273" t="n"/>
      <c r="WGI61" s="273" t="n"/>
      <c r="WGJ61" s="273" t="n"/>
      <c r="WGK61" s="273" t="n"/>
      <c r="WGL61" s="273" t="n"/>
      <c r="WGM61" s="273" t="n"/>
      <c r="WGN61" s="273" t="n"/>
      <c r="WGO61" s="273" t="n"/>
      <c r="WGP61" s="273" t="n"/>
      <c r="WGQ61" s="273" t="n"/>
      <c r="WGR61" s="273" t="n"/>
      <c r="WGS61" s="273" t="n"/>
      <c r="WGT61" s="273" t="n"/>
      <c r="WGU61" s="273" t="n"/>
      <c r="WGV61" s="273" t="n"/>
      <c r="WGW61" s="273" t="n"/>
      <c r="WGX61" s="273" t="n"/>
      <c r="WGY61" s="273" t="n"/>
      <c r="WGZ61" s="273" t="n"/>
      <c r="WHA61" s="273" t="n"/>
      <c r="WHB61" s="273" t="n"/>
      <c r="WHC61" s="273" t="n"/>
      <c r="WHD61" s="273" t="n"/>
      <c r="WHE61" s="273" t="n"/>
      <c r="WHF61" s="273" t="n"/>
      <c r="WHG61" s="273" t="n"/>
      <c r="WHH61" s="273" t="n"/>
      <c r="WHI61" s="273" t="n"/>
      <c r="WHJ61" s="273" t="n"/>
      <c r="WHK61" s="273" t="n"/>
      <c r="WHL61" s="273" t="n"/>
      <c r="WHM61" s="273" t="n"/>
      <c r="WHN61" s="273" t="n"/>
      <c r="WHO61" s="273" t="n"/>
      <c r="WHP61" s="273" t="n"/>
      <c r="WHQ61" s="273" t="n"/>
      <c r="WHR61" s="273" t="n"/>
      <c r="WHS61" s="273" t="n"/>
      <c r="WHT61" s="273" t="n"/>
      <c r="WHU61" s="273" t="n"/>
      <c r="WHV61" s="273" t="n"/>
      <c r="WHW61" s="273" t="n"/>
      <c r="WHX61" s="273" t="n"/>
      <c r="WHY61" s="273" t="n"/>
      <c r="WHZ61" s="273" t="n"/>
      <c r="WIA61" s="273" t="n"/>
      <c r="WIB61" s="273" t="n"/>
      <c r="WIC61" s="273" t="n"/>
      <c r="WID61" s="273" t="n"/>
      <c r="WIE61" s="273" t="n"/>
      <c r="WIF61" s="273" t="n"/>
      <c r="WIG61" s="273" t="n"/>
      <c r="WIH61" s="273" t="n"/>
      <c r="WII61" s="273" t="n"/>
      <c r="WIJ61" s="273" t="n"/>
      <c r="WIK61" s="273" t="n"/>
      <c r="WIL61" s="273" t="n"/>
      <c r="WIM61" s="273" t="n"/>
      <c r="WIN61" s="273" t="n"/>
      <c r="WIO61" s="273" t="n"/>
      <c r="WIP61" s="273" t="n"/>
      <c r="WIQ61" s="273" t="n"/>
      <c r="WIR61" s="273" t="n"/>
      <c r="WIS61" s="273" t="n"/>
      <c r="WIT61" s="273" t="n"/>
      <c r="WIU61" s="273" t="n"/>
      <c r="WIV61" s="273" t="n"/>
      <c r="WIW61" s="273" t="n"/>
      <c r="WIX61" s="273" t="n"/>
      <c r="WIY61" s="273" t="n"/>
      <c r="WIZ61" s="273" t="n"/>
      <c r="WJA61" s="273" t="n"/>
      <c r="WJB61" s="273" t="n"/>
      <c r="WJC61" s="273" t="n"/>
      <c r="WJD61" s="273" t="n"/>
      <c r="WJE61" s="273" t="n"/>
      <c r="WJF61" s="273" t="n"/>
      <c r="WJG61" s="273" t="n"/>
      <c r="WJH61" s="273" t="n"/>
      <c r="WJI61" s="273" t="n"/>
      <c r="WJJ61" s="273" t="n"/>
      <c r="WJK61" s="273" t="n"/>
      <c r="WJL61" s="273" t="n"/>
      <c r="WJM61" s="273" t="n"/>
      <c r="WJN61" s="273" t="n"/>
      <c r="WJO61" s="273" t="n"/>
      <c r="WJP61" s="273" t="n"/>
      <c r="WJQ61" s="273" t="n"/>
      <c r="WJR61" s="273" t="n"/>
      <c r="WJS61" s="273" t="n"/>
      <c r="WJT61" s="273" t="n"/>
      <c r="WJU61" s="273" t="n"/>
      <c r="WJV61" s="273" t="n"/>
      <c r="WJW61" s="273" t="n"/>
      <c r="WJX61" s="273" t="n"/>
      <c r="WJY61" s="273" t="n"/>
      <c r="WJZ61" s="273" t="n"/>
      <c r="WKA61" s="273" t="n"/>
      <c r="WKB61" s="273" t="n"/>
      <c r="WKC61" s="273" t="n"/>
      <c r="WKD61" s="273" t="n"/>
      <c r="WKE61" s="273" t="n"/>
      <c r="WKF61" s="273" t="n"/>
      <c r="WKG61" s="273" t="n"/>
      <c r="WKH61" s="273" t="n"/>
      <c r="WKI61" s="273" t="n"/>
      <c r="WKJ61" s="273" t="n"/>
      <c r="WKK61" s="273" t="n"/>
      <c r="WKL61" s="273" t="n"/>
      <c r="WKM61" s="273" t="n"/>
      <c r="WKN61" s="273" t="n"/>
      <c r="WKO61" s="273" t="n"/>
      <c r="WKP61" s="273" t="n"/>
      <c r="WKQ61" s="273" t="n"/>
      <c r="WKR61" s="273" t="n"/>
      <c r="WKS61" s="273" t="n"/>
      <c r="WKT61" s="273" t="n"/>
      <c r="WKU61" s="273" t="n"/>
      <c r="WKV61" s="273" t="n"/>
      <c r="WKW61" s="273" t="n"/>
      <c r="WKX61" s="273" t="n"/>
      <c r="WKY61" s="273" t="n"/>
      <c r="WKZ61" s="273" t="n"/>
      <c r="WLA61" s="273" t="n"/>
      <c r="WLB61" s="273" t="n"/>
      <c r="WLC61" s="273" t="n"/>
      <c r="WLD61" s="273" t="n"/>
      <c r="WLE61" s="273" t="n"/>
      <c r="WLF61" s="273" t="n"/>
      <c r="WLG61" s="273" t="n"/>
      <c r="WLH61" s="273" t="n"/>
      <c r="WLI61" s="273" t="n"/>
      <c r="WLJ61" s="273" t="n"/>
      <c r="WLK61" s="273" t="n"/>
      <c r="WLL61" s="273" t="n"/>
      <c r="WLM61" s="273" t="n"/>
      <c r="WLN61" s="273" t="n"/>
      <c r="WLO61" s="273" t="n"/>
      <c r="WLP61" s="273" t="n"/>
      <c r="WLQ61" s="273" t="n"/>
      <c r="WLR61" s="273" t="n"/>
      <c r="WLS61" s="273" t="n"/>
      <c r="WLT61" s="273" t="n"/>
      <c r="WLU61" s="273" t="n"/>
      <c r="WLV61" s="273" t="n"/>
      <c r="WLW61" s="273" t="n"/>
      <c r="WLX61" s="273" t="n"/>
      <c r="WLY61" s="273" t="n"/>
      <c r="WLZ61" s="273" t="n"/>
      <c r="WMA61" s="273" t="n"/>
      <c r="WMB61" s="273" t="n"/>
      <c r="WMC61" s="273" t="n"/>
      <c r="WMD61" s="273" t="n"/>
      <c r="WME61" s="273" t="n"/>
      <c r="WMF61" s="273" t="n"/>
      <c r="WMG61" s="273" t="n"/>
      <c r="WMH61" s="273" t="n"/>
      <c r="WMI61" s="273" t="n"/>
      <c r="WMJ61" s="273" t="n"/>
      <c r="WMK61" s="273" t="n"/>
      <c r="WML61" s="273" t="n"/>
      <c r="WMM61" s="273" t="n"/>
      <c r="WMN61" s="273" t="n"/>
      <c r="WMO61" s="273" t="n"/>
      <c r="WMP61" s="273" t="n"/>
      <c r="WMQ61" s="273" t="n"/>
      <c r="WMR61" s="273" t="n"/>
      <c r="WMS61" s="273" t="n"/>
      <c r="WMT61" s="273" t="n"/>
      <c r="WMU61" s="273" t="n"/>
      <c r="WMV61" s="273" t="n"/>
      <c r="WMW61" s="273" t="n"/>
      <c r="WMX61" s="273" t="n"/>
      <c r="WMY61" s="273" t="n"/>
      <c r="WMZ61" s="273" t="n"/>
      <c r="WNA61" s="273" t="n"/>
      <c r="WNB61" s="273" t="n"/>
      <c r="WNC61" s="273" t="n"/>
      <c r="WND61" s="273" t="n"/>
      <c r="WNE61" s="273" t="n"/>
      <c r="WNF61" s="273" t="n"/>
      <c r="WNG61" s="273" t="n"/>
      <c r="WNH61" s="273" t="n"/>
      <c r="WNI61" s="273" t="n"/>
      <c r="WNJ61" s="273" t="n"/>
      <c r="WNK61" s="273" t="n"/>
      <c r="WNL61" s="273" t="n"/>
      <c r="WNM61" s="273" t="n"/>
      <c r="WNN61" s="273" t="n"/>
      <c r="WNO61" s="273" t="n"/>
      <c r="WNP61" s="273" t="n"/>
      <c r="WNQ61" s="273" t="n"/>
      <c r="WNR61" s="273" t="n"/>
      <c r="WNS61" s="273" t="n"/>
      <c r="WNT61" s="273" t="n"/>
      <c r="WNU61" s="273" t="n"/>
      <c r="WNV61" s="273" t="n"/>
      <c r="WNW61" s="273" t="n"/>
      <c r="WNX61" s="273" t="n"/>
      <c r="WNY61" s="273" t="n"/>
      <c r="WNZ61" s="273" t="n"/>
      <c r="WOA61" s="273" t="n"/>
      <c r="WOB61" s="273" t="n"/>
      <c r="WOC61" s="273" t="n"/>
      <c r="WOD61" s="273" t="n"/>
      <c r="WOE61" s="273" t="n"/>
      <c r="WOF61" s="273" t="n"/>
      <c r="WOG61" s="273" t="n"/>
      <c r="WOH61" s="273" t="n"/>
      <c r="WOI61" s="273" t="n"/>
      <c r="WOJ61" s="273" t="n"/>
      <c r="WOK61" s="273" t="n"/>
      <c r="WOL61" s="273" t="n"/>
      <c r="WOM61" s="273" t="n"/>
      <c r="WON61" s="273" t="n"/>
      <c r="WOO61" s="273" t="n"/>
      <c r="WOP61" s="273" t="n"/>
      <c r="WOQ61" s="273" t="n"/>
      <c r="WOR61" s="273" t="n"/>
      <c r="WOS61" s="273" t="n"/>
      <c r="WOT61" s="273" t="n"/>
      <c r="WOU61" s="273" t="n"/>
      <c r="WOV61" s="273" t="n"/>
      <c r="WOW61" s="273" t="n"/>
      <c r="WOX61" s="273" t="n"/>
      <c r="WOY61" s="273" t="n"/>
      <c r="WOZ61" s="273" t="n"/>
      <c r="WPA61" s="273" t="n"/>
      <c r="WPB61" s="273" t="n"/>
      <c r="WPC61" s="273" t="n"/>
      <c r="WPD61" s="273" t="n"/>
      <c r="WPE61" s="273" t="n"/>
      <c r="WPF61" s="273" t="n"/>
      <c r="WPG61" s="273" t="n"/>
      <c r="WPH61" s="273" t="n"/>
      <c r="WPI61" s="273" t="n"/>
      <c r="WPJ61" s="273" t="n"/>
      <c r="WPK61" s="273" t="n"/>
      <c r="WPL61" s="273" t="n"/>
      <c r="WPM61" s="273" t="n"/>
      <c r="WPN61" s="273" t="n"/>
      <c r="WPO61" s="273" t="n"/>
      <c r="WPP61" s="273" t="n"/>
      <c r="WPQ61" s="273" t="n"/>
      <c r="WPR61" s="273" t="n"/>
      <c r="WPS61" s="273" t="n"/>
      <c r="WPT61" s="273" t="n"/>
      <c r="WPU61" s="273" t="n"/>
      <c r="WPV61" s="273" t="n"/>
      <c r="WPW61" s="273" t="n"/>
      <c r="WPX61" s="273" t="n"/>
      <c r="WPY61" s="273" t="n"/>
      <c r="WPZ61" s="273" t="n"/>
      <c r="WQA61" s="273" t="n"/>
      <c r="WQB61" s="273" t="n"/>
      <c r="WQC61" s="273" t="n"/>
      <c r="WQD61" s="273" t="n"/>
      <c r="WQE61" s="273" t="n"/>
      <c r="WQF61" s="273" t="n"/>
      <c r="WQG61" s="273" t="n"/>
      <c r="WQH61" s="273" t="n"/>
      <c r="WQI61" s="273" t="n"/>
      <c r="WQJ61" s="273" t="n"/>
      <c r="WQK61" s="273" t="n"/>
      <c r="WQL61" s="273" t="n"/>
      <c r="WQM61" s="273" t="n"/>
      <c r="WQN61" s="273" t="n"/>
      <c r="WQO61" s="273" t="n"/>
      <c r="WQP61" s="273" t="n"/>
      <c r="WQQ61" s="273" t="n"/>
      <c r="WQR61" s="273" t="n"/>
      <c r="WQS61" s="273" t="n"/>
      <c r="WQT61" s="273" t="n"/>
      <c r="WQU61" s="273" t="n"/>
      <c r="WQV61" s="273" t="n"/>
      <c r="WQW61" s="273" t="n"/>
      <c r="WQX61" s="273" t="n"/>
      <c r="WQY61" s="273" t="n"/>
      <c r="WQZ61" s="273" t="n"/>
      <c r="WRA61" s="273" t="n"/>
      <c r="WRB61" s="273" t="n"/>
      <c r="WRC61" s="273" t="n"/>
      <c r="WRD61" s="273" t="n"/>
      <c r="WRE61" s="273" t="n"/>
      <c r="WRF61" s="273" t="n"/>
      <c r="WRG61" s="273" t="n"/>
      <c r="WRH61" s="273" t="n"/>
      <c r="WRI61" s="273" t="n"/>
      <c r="WRJ61" s="273" t="n"/>
      <c r="WRK61" s="273" t="n"/>
      <c r="WRL61" s="273" t="n"/>
      <c r="WRM61" s="273" t="n"/>
      <c r="WRN61" s="273" t="n"/>
      <c r="WRO61" s="273" t="n"/>
      <c r="WRP61" s="273" t="n"/>
      <c r="WRQ61" s="273" t="n"/>
      <c r="WRR61" s="273" t="n"/>
      <c r="WRS61" s="273" t="n"/>
      <c r="WRT61" s="273" t="n"/>
      <c r="WRU61" s="273" t="n"/>
      <c r="WRV61" s="273" t="n"/>
      <c r="WRW61" s="273" t="n"/>
      <c r="WRX61" s="273" t="n"/>
      <c r="WRY61" s="273" t="n"/>
      <c r="WRZ61" s="273" t="n"/>
      <c r="WSA61" s="273" t="n"/>
      <c r="WSB61" s="273" t="n"/>
      <c r="WSC61" s="273" t="n"/>
      <c r="WSD61" s="273" t="n"/>
      <c r="WSE61" s="273" t="n"/>
      <c r="WSF61" s="273" t="n"/>
      <c r="WSG61" s="273" t="n"/>
      <c r="WSH61" s="273" t="n"/>
      <c r="WSI61" s="273" t="n"/>
      <c r="WSJ61" s="273" t="n"/>
      <c r="WSK61" s="273" t="n"/>
      <c r="WSL61" s="273" t="n"/>
      <c r="WSM61" s="273" t="n"/>
      <c r="WSN61" s="273" t="n"/>
      <c r="WSO61" s="273" t="n"/>
      <c r="WSP61" s="273" t="n"/>
      <c r="WSQ61" s="273" t="n"/>
      <c r="WSR61" s="273" t="n"/>
      <c r="WSS61" s="273" t="n"/>
      <c r="WST61" s="273" t="n"/>
      <c r="WSU61" s="273" t="n"/>
      <c r="WSV61" s="273" t="n"/>
      <c r="WSW61" s="273" t="n"/>
      <c r="WSX61" s="273" t="n"/>
      <c r="WSY61" s="273" t="n"/>
      <c r="WSZ61" s="273" t="n"/>
      <c r="WTA61" s="273" t="n"/>
      <c r="WTB61" s="273" t="n"/>
      <c r="WTC61" s="273" t="n"/>
      <c r="WTD61" s="273" t="n"/>
      <c r="WTE61" s="273" t="n"/>
      <c r="WTF61" s="273" t="n"/>
      <c r="WTG61" s="273" t="n"/>
      <c r="WTH61" s="273" t="n"/>
      <c r="WTI61" s="273" t="n"/>
      <c r="WTJ61" s="273" t="n"/>
      <c r="WTK61" s="273" t="n"/>
      <c r="WTL61" s="273" t="n"/>
      <c r="WTM61" s="273" t="n"/>
      <c r="WTN61" s="273" t="n"/>
      <c r="WTO61" s="273" t="n"/>
      <c r="WTP61" s="273" t="n"/>
      <c r="WTQ61" s="273" t="n"/>
      <c r="WTR61" s="273" t="n"/>
      <c r="WTS61" s="273" t="n"/>
      <c r="WTT61" s="273" t="n"/>
      <c r="WTU61" s="273" t="n"/>
      <c r="WTV61" s="273" t="n"/>
      <c r="WTW61" s="273" t="n"/>
      <c r="WTX61" s="273" t="n"/>
      <c r="WTY61" s="273" t="n"/>
      <c r="WTZ61" s="273" t="n"/>
      <c r="WUA61" s="273" t="n"/>
      <c r="WUB61" s="273" t="n"/>
      <c r="WUC61" s="273" t="n"/>
      <c r="WUD61" s="273" t="n"/>
      <c r="WUE61" s="273" t="n"/>
      <c r="WUF61" s="273" t="n"/>
      <c r="WUG61" s="273" t="n"/>
      <c r="WUH61" s="273" t="n"/>
      <c r="WUI61" s="273" t="n"/>
      <c r="WUJ61" s="273" t="n"/>
      <c r="WUK61" s="273" t="n"/>
      <c r="WUL61" s="273" t="n"/>
      <c r="WUM61" s="273" t="n"/>
      <c r="WUN61" s="273" t="n"/>
      <c r="WUO61" s="273" t="n"/>
      <c r="WUP61" s="273" t="n"/>
      <c r="WUQ61" s="273" t="n"/>
      <c r="WUR61" s="273" t="n"/>
      <c r="WUS61" s="273" t="n"/>
      <c r="WUT61" s="273" t="n"/>
      <c r="WUU61" s="273" t="n"/>
      <c r="WUV61" s="273" t="n"/>
      <c r="WUW61" s="273" t="n"/>
      <c r="WUX61" s="273" t="n"/>
      <c r="WUY61" s="273" t="n"/>
      <c r="WUZ61" s="273" t="n"/>
      <c r="WVA61" s="273" t="n"/>
      <c r="WVB61" s="273" t="n"/>
      <c r="WVC61" s="273" t="n"/>
      <c r="WVD61" s="273" t="n"/>
      <c r="WVE61" s="273" t="n"/>
      <c r="WVF61" s="273" t="n"/>
      <c r="WVG61" s="273" t="n"/>
      <c r="WVH61" s="273" t="n"/>
      <c r="WVI61" s="273" t="n"/>
      <c r="WVJ61" s="273" t="n"/>
      <c r="WVK61" s="273" t="n"/>
      <c r="WVL61" s="273" t="n"/>
      <c r="WVM61" s="273" t="n"/>
      <c r="WVN61" s="273" t="n"/>
      <c r="WVO61" s="273" t="n"/>
      <c r="WVP61" s="273" t="n"/>
      <c r="WVQ61" s="273" t="n"/>
      <c r="WVR61" s="273" t="n"/>
      <c r="WVS61" s="273" t="n"/>
      <c r="WVT61" s="273" t="n"/>
      <c r="WVU61" s="273" t="n"/>
      <c r="WVV61" s="273" t="n"/>
      <c r="WVW61" s="273" t="n"/>
      <c r="WVX61" s="273" t="n"/>
      <c r="WVY61" s="273" t="n"/>
      <c r="WVZ61" s="273" t="n"/>
      <c r="WWA61" s="273" t="n"/>
      <c r="WWB61" s="273" t="n"/>
      <c r="WWC61" s="273" t="n"/>
      <c r="WWD61" s="273" t="n"/>
      <c r="WWE61" s="273" t="n"/>
      <c r="WWF61" s="273" t="n"/>
      <c r="WWG61" s="273" t="n"/>
      <c r="WWH61" s="273" t="n"/>
      <c r="WWI61" s="273" t="n"/>
      <c r="WWJ61" s="273" t="n"/>
      <c r="WWK61" s="273" t="n"/>
      <c r="WWL61" s="273" t="n"/>
      <c r="WWM61" s="273" t="n"/>
      <c r="WWN61" s="273" t="n"/>
      <c r="WWO61" s="273" t="n"/>
      <c r="WWP61" s="273" t="n"/>
      <c r="WWQ61" s="273" t="n"/>
      <c r="WWR61" s="273" t="n"/>
      <c r="WWS61" s="273" t="n"/>
      <c r="WWT61" s="273" t="n"/>
      <c r="WWU61" s="273" t="n"/>
      <c r="WWV61" s="273" t="n"/>
      <c r="WWW61" s="273" t="n"/>
      <c r="WWX61" s="273" t="n"/>
      <c r="WWY61" s="273" t="n"/>
      <c r="WWZ61" s="273" t="n"/>
      <c r="WXA61" s="273" t="n"/>
      <c r="WXB61" s="273" t="n"/>
      <c r="WXC61" s="273" t="n"/>
      <c r="WXD61" s="273" t="n"/>
      <c r="WXE61" s="273" t="n"/>
      <c r="WXF61" s="273" t="n"/>
      <c r="WXG61" s="273" t="n"/>
      <c r="WXH61" s="273" t="n"/>
      <c r="WXI61" s="273" t="n"/>
      <c r="WXJ61" s="273" t="n"/>
      <c r="WXK61" s="273" t="n"/>
      <c r="WXL61" s="273" t="n"/>
      <c r="WXM61" s="273" t="n"/>
      <c r="WXN61" s="273" t="n"/>
      <c r="WXO61" s="273" t="n"/>
      <c r="WXP61" s="273" t="n"/>
      <c r="WXQ61" s="273" t="n"/>
      <c r="WXR61" s="273" t="n"/>
      <c r="WXS61" s="273" t="n"/>
      <c r="WXT61" s="273" t="n"/>
      <c r="WXU61" s="273" t="n"/>
      <c r="WXV61" s="273" t="n"/>
      <c r="WXW61" s="273" t="n"/>
      <c r="WXX61" s="273" t="n"/>
      <c r="WXY61" s="273" t="n"/>
      <c r="WXZ61" s="273" t="n"/>
      <c r="WYA61" s="273" t="n"/>
      <c r="WYB61" s="273" t="n"/>
      <c r="WYC61" s="273" t="n"/>
      <c r="WYD61" s="273" t="n"/>
      <c r="WYE61" s="273" t="n"/>
      <c r="WYF61" s="273" t="n"/>
      <c r="WYG61" s="273" t="n"/>
      <c r="WYH61" s="273" t="n"/>
      <c r="WYI61" s="273" t="n"/>
      <c r="WYJ61" s="273" t="n"/>
      <c r="WYK61" s="273" t="n"/>
      <c r="WYL61" s="273" t="n"/>
      <c r="WYM61" s="273" t="n"/>
      <c r="WYN61" s="273" t="n"/>
      <c r="WYO61" s="273" t="n"/>
      <c r="WYP61" s="273" t="n"/>
      <c r="WYQ61" s="273" t="n"/>
      <c r="WYR61" s="273" t="n"/>
      <c r="WYS61" s="273" t="n"/>
      <c r="WYT61" s="273" t="n"/>
      <c r="WYU61" s="273" t="n"/>
      <c r="WYV61" s="273" t="n"/>
      <c r="WYW61" s="273" t="n"/>
      <c r="WYX61" s="273" t="n"/>
      <c r="WYY61" s="273" t="n"/>
      <c r="WYZ61" s="273" t="n"/>
      <c r="WZA61" s="273" t="n"/>
      <c r="WZB61" s="273" t="n"/>
      <c r="WZC61" s="273" t="n"/>
      <c r="WZD61" s="273" t="n"/>
      <c r="WZE61" s="273" t="n"/>
      <c r="WZF61" s="273" t="n"/>
      <c r="WZG61" s="273" t="n"/>
      <c r="WZH61" s="273" t="n"/>
      <c r="WZI61" s="273" t="n"/>
      <c r="WZJ61" s="273" t="n"/>
      <c r="WZK61" s="273" t="n"/>
      <c r="WZL61" s="273" t="n"/>
      <c r="WZM61" s="273" t="n"/>
      <c r="WZN61" s="273" t="n"/>
      <c r="WZO61" s="273" t="n"/>
      <c r="WZP61" s="273" t="n"/>
      <c r="WZQ61" s="273" t="n"/>
      <c r="WZR61" s="273" t="n"/>
      <c r="WZS61" s="273" t="n"/>
      <c r="WZT61" s="273" t="n"/>
      <c r="WZU61" s="273" t="n"/>
      <c r="WZV61" s="273" t="n"/>
      <c r="WZW61" s="273" t="n"/>
      <c r="WZX61" s="273" t="n"/>
      <c r="WZY61" s="273" t="n"/>
      <c r="WZZ61" s="273" t="n"/>
      <c r="XAA61" s="273" t="n"/>
      <c r="XAB61" s="273" t="n"/>
      <c r="XAC61" s="273" t="n"/>
      <c r="XAD61" s="273" t="n"/>
      <c r="XAE61" s="273" t="n"/>
      <c r="XAF61" s="273" t="n"/>
      <c r="XAG61" s="273" t="n"/>
      <c r="XAH61" s="273" t="n"/>
      <c r="XAI61" s="273" t="n"/>
      <c r="XAJ61" s="273" t="n"/>
      <c r="XAK61" s="273" t="n"/>
      <c r="XAL61" s="273" t="n"/>
      <c r="XAM61" s="273" t="n"/>
      <c r="XAN61" s="273" t="n"/>
      <c r="XAO61" s="273" t="n"/>
      <c r="XAP61" s="273" t="n"/>
      <c r="XAQ61" s="273" t="n"/>
      <c r="XAR61" s="273" t="n"/>
      <c r="XAS61" s="273" t="n"/>
      <c r="XAT61" s="273" t="n"/>
      <c r="XAU61" s="273" t="n"/>
      <c r="XAV61" s="273" t="n"/>
      <c r="XAW61" s="273" t="n"/>
      <c r="XAX61" s="273" t="n"/>
      <c r="XAY61" s="273" t="n"/>
      <c r="XAZ61" s="273" t="n"/>
      <c r="XBA61" s="273" t="n"/>
      <c r="XBB61" s="273" t="n"/>
      <c r="XBC61" s="273" t="n"/>
      <c r="XBD61" s="273" t="n"/>
      <c r="XBE61" s="273" t="n"/>
      <c r="XBF61" s="273" t="n"/>
      <c r="XBG61" s="273" t="n"/>
      <c r="XBH61" s="273" t="n"/>
      <c r="XBI61" s="273" t="n"/>
      <c r="XBJ61" s="273" t="n"/>
      <c r="XBK61" s="273" t="n"/>
      <c r="XBL61" s="273" t="n"/>
      <c r="XBM61" s="273" t="n"/>
      <c r="XBN61" s="273" t="n"/>
      <c r="XBO61" s="273" t="n"/>
      <c r="XBP61" s="273" t="n"/>
      <c r="XBQ61" s="273" t="n"/>
      <c r="XBR61" s="273" t="n"/>
      <c r="XBS61" s="273" t="n"/>
      <c r="XBT61" s="273" t="n"/>
      <c r="XBU61" s="273" t="n"/>
      <c r="XBV61" s="273" t="n"/>
      <c r="XBW61" s="273" t="n"/>
      <c r="XBX61" s="273" t="n"/>
      <c r="XBY61" s="273" t="n"/>
      <c r="XBZ61" s="273" t="n"/>
      <c r="XCA61" s="273" t="n"/>
      <c r="XCB61" s="273" t="n"/>
      <c r="XCC61" s="273" t="n"/>
      <c r="XCD61" s="273" t="n"/>
      <c r="XCE61" s="273" t="n"/>
      <c r="XCF61" s="273" t="n"/>
      <c r="XCG61" s="273" t="n"/>
      <c r="XCH61" s="273" t="n"/>
      <c r="XCI61" s="273" t="n"/>
      <c r="XCJ61" s="273" t="n"/>
      <c r="XCK61" s="273" t="n"/>
      <c r="XCL61" s="273" t="n"/>
      <c r="XCM61" s="273" t="n"/>
      <c r="XCN61" s="273" t="n"/>
      <c r="XCO61" s="273" t="n"/>
      <c r="XCP61" s="273" t="n"/>
      <c r="XCQ61" s="273" t="n"/>
      <c r="XCR61" s="273" t="n"/>
      <c r="XCS61" s="273" t="n"/>
      <c r="XCT61" s="273" t="n"/>
      <c r="XCU61" s="273" t="n"/>
      <c r="XCV61" s="273" t="n"/>
      <c r="XCW61" s="273" t="n"/>
      <c r="XCX61" s="273" t="n"/>
      <c r="XCY61" s="273" t="n"/>
      <c r="XCZ61" s="273" t="n"/>
      <c r="XDA61" s="273" t="n"/>
      <c r="XDB61" s="273" t="n"/>
      <c r="XDC61" s="273" t="n"/>
      <c r="XDD61" s="273" t="n"/>
      <c r="XDE61" s="273" t="n"/>
      <c r="XDF61" s="273" t="n"/>
      <c r="XDG61" s="273" t="n"/>
      <c r="XDH61" s="273" t="n"/>
      <c r="XDI61" s="273" t="n"/>
      <c r="XDJ61" s="273" t="n"/>
      <c r="XDK61" s="273" t="n"/>
      <c r="XDL61" s="273" t="n"/>
      <c r="XDM61" s="273" t="n"/>
      <c r="XDN61" s="273" t="n"/>
      <c r="XDO61" s="273" t="n"/>
      <c r="XDP61" s="273" t="n"/>
      <c r="XDQ61" s="273" t="n"/>
      <c r="XDR61" s="273" t="n"/>
      <c r="XDS61" s="273" t="n"/>
      <c r="XDT61" s="273" t="n"/>
      <c r="XDU61" s="273" t="n"/>
      <c r="XDV61" s="273" t="n"/>
      <c r="XDW61" s="273" t="n"/>
      <c r="XDX61" s="273" t="n"/>
      <c r="XDY61" s="273" t="n"/>
      <c r="XDZ61" s="273" t="n"/>
      <c r="XEA61" s="273" t="n"/>
      <c r="XEB61" s="273" t="n"/>
      <c r="XEC61" s="273" t="n"/>
      <c r="XED61" s="273" t="n"/>
      <c r="XEE61" s="273" t="n"/>
      <c r="XEF61" s="273" t="n"/>
      <c r="XEG61" s="273" t="n"/>
      <c r="XEH61" s="273" t="n"/>
      <c r="XEI61" s="273" t="n"/>
      <c r="XEJ61" s="273" t="n"/>
      <c r="XEK61" s="273" t="n"/>
      <c r="XEL61" s="273" t="n"/>
      <c r="XEM61" s="273" t="n"/>
      <c r="XEN61" s="273" t="n"/>
      <c r="XEO61" s="273" t="n"/>
      <c r="XEP61" s="273" t="n"/>
      <c r="XEQ61" s="273" t="n"/>
      <c r="XER61" s="273" t="n"/>
      <c r="XES61" s="273" t="n"/>
      <c r="XET61" s="273" t="n"/>
      <c r="XEU61" s="273" t="n"/>
      <c r="XEV61" s="273" t="n"/>
      <c r="XEW61" s="273" t="n"/>
      <c r="XEX61" s="273" t="n"/>
      <c r="XEY61" s="273" t="n"/>
      <c r="XEZ61" s="273" t="n"/>
      <c r="XFA61" s="273" t="n"/>
      <c r="XFB61" s="273" t="n"/>
      <c r="XFC61" s="319" t="n"/>
    </row>
    <row r="62" ht="12.75" customFormat="1" customHeight="1" s="273">
      <c r="A62" s="319" t="n">
        <v>44959</v>
      </c>
      <c r="B62" s="120" t="inlineStr">
        <is>
          <t>France</t>
        </is>
      </c>
      <c r="C62" s="120" t="n">
        <v>2022</v>
      </c>
      <c r="D62" s="120" t="inlineStr">
        <is>
          <t>HUILCOL</t>
        </is>
      </c>
      <c r="E62" s="120" t="inlineStr">
        <is>
          <t>NON</t>
        </is>
      </c>
      <c r="F62" s="120" t="inlineStr">
        <is>
          <t xml:space="preserve">99LIPIDOS </t>
        </is>
      </c>
      <c r="G62" s="123" t="inlineStr">
        <is>
          <t>LS699279-PT0223916</t>
        </is>
      </c>
      <c r="H62" s="124" t="inlineStr">
        <is>
          <t xml:space="preserve">LIPIDOS </t>
        </is>
      </c>
      <c r="I62" s="120" t="inlineStr">
        <is>
          <t xml:space="preserve">Espagne </t>
        </is>
      </c>
      <c r="J62" s="11" t="inlineStr">
        <is>
          <t>NON</t>
        </is>
      </c>
      <c r="K62" s="120" t="n">
        <v>22657</v>
      </c>
      <c r="L62" s="120" t="inlineStr">
        <is>
          <t>R 7130 BCP</t>
        </is>
      </c>
      <c r="M62" s="132" t="n">
        <v>232177</v>
      </c>
      <c r="N62" s="120" t="inlineStr">
        <is>
          <t>FA</t>
        </is>
      </c>
      <c r="O62" s="126" t="n">
        <v>25.02</v>
      </c>
      <c r="P62" s="11">
        <f>1000*O62/0.92</f>
        <v/>
      </c>
      <c r="Q62" s="120" t="inlineStr">
        <is>
          <t>CV1CV2CV3</t>
        </is>
      </c>
      <c r="R62" s="126" t="n">
        <v>1390</v>
      </c>
      <c r="S62" s="11" t="inlineStr">
        <is>
          <t>DEPART</t>
        </is>
      </c>
      <c r="T62" s="127">
        <f>O62</f>
        <v/>
      </c>
      <c r="U62" s="323">
        <f>T62*R62</f>
        <v/>
      </c>
      <c r="V62" s="129" t="inlineStr">
        <is>
          <t>SANS TVA</t>
        </is>
      </c>
      <c r="W62" s="130" t="inlineStr">
        <is>
          <t xml:space="preserve">VIREMENT 30JOURS 5 et 20 du mois </t>
        </is>
      </c>
      <c r="X62" s="120" t="n">
        <v>20464</v>
      </c>
      <c r="Y62" s="131" t="inlineStr">
        <is>
          <t>QUINTANA</t>
        </is>
      </c>
      <c r="Z62" s="120" t="inlineStr">
        <is>
          <t>VRAC</t>
        </is>
      </c>
      <c r="AA62" s="132" t="n">
        <v>0</v>
      </c>
      <c r="AB62" s="126" t="n">
        <v>0</v>
      </c>
      <c r="AC62" s="275" t="n">
        <v>0</v>
      </c>
      <c r="AD62" s="126">
        <f>AC62-AB62</f>
        <v/>
      </c>
      <c r="AE62" s="144" t="n"/>
      <c r="AF62" s="120" t="n"/>
      <c r="AG62" s="120" t="n"/>
      <c r="AH62" s="120" t="n"/>
    </row>
    <row r="63" ht="12.75" customFormat="1" customHeight="1" s="273">
      <c r="A63" s="319" t="n">
        <v>44960</v>
      </c>
      <c r="B63" s="120" t="inlineStr">
        <is>
          <t>France</t>
        </is>
      </c>
      <c r="C63" s="120" t="n">
        <v>2022</v>
      </c>
      <c r="D63" s="120" t="inlineStr">
        <is>
          <t>HUILCOL</t>
        </is>
      </c>
      <c r="E63" s="120" t="inlineStr">
        <is>
          <t>NON</t>
        </is>
      </c>
      <c r="F63" s="120" t="inlineStr">
        <is>
          <t>99CARBUROS</t>
        </is>
      </c>
      <c r="G63" s="123" t="inlineStr">
        <is>
          <t>239164/2301066</t>
        </is>
      </c>
      <c r="H63" s="124" t="inlineStr">
        <is>
          <t>CARBUROS SPAIN</t>
        </is>
      </c>
      <c r="I63" s="120" t="inlineStr">
        <is>
          <t xml:space="preserve">Espagne </t>
        </is>
      </c>
      <c r="J63" s="11" t="inlineStr">
        <is>
          <t>NON</t>
        </is>
      </c>
      <c r="K63" s="120" t="n">
        <v>22660</v>
      </c>
      <c r="L63" s="120" t="inlineStr">
        <is>
          <t>XA 806 EM</t>
        </is>
      </c>
      <c r="M63" s="132" t="n">
        <v>239164</v>
      </c>
      <c r="N63" s="120" t="inlineStr">
        <is>
          <t>FA/CEV.</t>
        </is>
      </c>
      <c r="O63" s="126" t="n">
        <v>25.08</v>
      </c>
      <c r="P63" s="11">
        <f>1000*O63/0.92</f>
        <v/>
      </c>
      <c r="Q63" s="120" t="inlineStr">
        <is>
          <t>CV1CV2CV3</t>
        </is>
      </c>
      <c r="R63" s="126" t="n">
        <v>1165</v>
      </c>
      <c r="S63" s="11" t="inlineStr">
        <is>
          <t>DEPART</t>
        </is>
      </c>
      <c r="T63" s="127">
        <f>O63</f>
        <v/>
      </c>
      <c r="U63" s="323">
        <f>T63*R63</f>
        <v/>
      </c>
      <c r="V63" s="129" t="inlineStr">
        <is>
          <t>SANS TVA</t>
        </is>
      </c>
      <c r="W63" s="130" t="inlineStr">
        <is>
          <t>VIREMENT AVANT CHARGEMENT</t>
        </is>
      </c>
      <c r="X63" s="120" t="n">
        <v>20472</v>
      </c>
      <c r="Y63" s="131" t="inlineStr">
        <is>
          <t>KORTIMED</t>
        </is>
      </c>
      <c r="Z63" s="120" t="inlineStr">
        <is>
          <t>VRAC</t>
        </is>
      </c>
      <c r="AA63" s="132" t="n">
        <v>0</v>
      </c>
      <c r="AB63" s="126">
        <f>AA63*T63</f>
        <v/>
      </c>
      <c r="AC63" s="275" t="n">
        <v>0</v>
      </c>
      <c r="AD63" s="126">
        <f>AC63-AB63</f>
        <v/>
      </c>
      <c r="AE63" s="144" t="n"/>
      <c r="AF63" s="120" t="n"/>
      <c r="AG63" s="120" t="n"/>
      <c r="AH63" s="120" t="n"/>
    </row>
    <row r="64" ht="12.75" customFormat="1" customHeight="1" s="273">
      <c r="A64" s="319" t="n">
        <v>44963</v>
      </c>
      <c r="B64" s="120" t="inlineStr">
        <is>
          <t>France</t>
        </is>
      </c>
      <c r="C64" s="120" t="n">
        <v>2022</v>
      </c>
      <c r="D64" s="120" t="inlineStr">
        <is>
          <t>HUILCOLDCF</t>
        </is>
      </c>
      <c r="E64" s="120" t="inlineStr">
        <is>
          <t>OUI</t>
        </is>
      </c>
      <c r="F64" s="120" t="inlineStr">
        <is>
          <t>13LUMA</t>
        </is>
      </c>
      <c r="G64" s="123" t="inlineStr">
        <is>
          <t>23-002247</t>
        </is>
      </c>
      <c r="H64" s="124" t="inlineStr">
        <is>
          <t>ATELIERS ARLES IMMOBILIER</t>
        </is>
      </c>
      <c r="I64" s="120" t="inlineStr">
        <is>
          <t>FRANCE</t>
        </is>
      </c>
      <c r="J64" s="11" t="inlineStr">
        <is>
          <t>NON</t>
        </is>
      </c>
      <c r="K64" s="120" t="n">
        <v>22670</v>
      </c>
      <c r="L64" s="120" t="inlineStr">
        <is>
          <t>FN 313 WR</t>
        </is>
      </c>
      <c r="M64" s="132" t="n">
        <v>230124</v>
      </c>
      <c r="N64" s="120" t="inlineStr">
        <is>
          <t>HUILERIE</t>
        </is>
      </c>
      <c r="O64" s="126" t="n">
        <v>29.1</v>
      </c>
      <c r="P64" s="11">
        <f>1000*O64/0.92</f>
        <v/>
      </c>
      <c r="Q64" s="120" t="inlineStr">
        <is>
          <t>CV3CV4</t>
        </is>
      </c>
      <c r="R64" s="126">
        <f>1305+169.78</f>
        <v/>
      </c>
      <c r="S64" s="11" t="inlineStr">
        <is>
          <t>FRANCO</t>
        </is>
      </c>
      <c r="T64" s="127" t="n">
        <v>29.1</v>
      </c>
      <c r="U64" s="323">
        <f>T64*R64</f>
        <v/>
      </c>
      <c r="V64" s="129" t="n">
        <v>0.2</v>
      </c>
      <c r="W64" s="130" t="inlineStr">
        <is>
          <t>VIREMENT AVANT CHARGEMENT</t>
        </is>
      </c>
      <c r="X64" s="120" t="n">
        <v>20670</v>
      </c>
      <c r="Y64" s="131" t="inlineStr">
        <is>
          <t>PROTRANS/TMF FREYDIER</t>
        </is>
      </c>
      <c r="Z64" s="120" t="inlineStr">
        <is>
          <t>VRAC</t>
        </is>
      </c>
      <c r="AA64" s="132" t="n">
        <v>895</v>
      </c>
      <c r="AB64" s="126" t="n">
        <v>895</v>
      </c>
      <c r="AC64" s="275" t="n">
        <v>895</v>
      </c>
      <c r="AD64" s="126">
        <f>AC64-AB64</f>
        <v/>
      </c>
      <c r="AE64" s="144" t="inlineStr">
        <is>
          <t>23020022 - 28/02/2023</t>
        </is>
      </c>
      <c r="AF64" s="120" t="n"/>
      <c r="AG64" s="120" t="n"/>
      <c r="AH64" s="120" t="n"/>
    </row>
    <row r="65" ht="12.75" customFormat="1" customHeight="1" s="273">
      <c r="A65" s="319" t="n">
        <v>44963</v>
      </c>
      <c r="B65" s="120" t="inlineStr">
        <is>
          <t>France</t>
        </is>
      </c>
      <c r="C65" s="120" t="n">
        <v>2022</v>
      </c>
      <c r="D65" s="120" t="inlineStr">
        <is>
          <t>HUILCOL</t>
        </is>
      </c>
      <c r="E65" s="120" t="inlineStr">
        <is>
          <t>NON</t>
        </is>
      </c>
      <c r="F65" s="120" t="inlineStr">
        <is>
          <t xml:space="preserve">99LIPIDOS </t>
        </is>
      </c>
      <c r="G65" s="123" t="inlineStr">
        <is>
          <t xml:space="preserve"> LS699279-PT0225300</t>
        </is>
      </c>
      <c r="H65" s="124" t="inlineStr">
        <is>
          <t xml:space="preserve">LIPIDOS </t>
        </is>
      </c>
      <c r="I65" s="120" t="inlineStr">
        <is>
          <t xml:space="preserve">Espagne </t>
        </is>
      </c>
      <c r="J65" s="11" t="inlineStr">
        <is>
          <t>NON</t>
        </is>
      </c>
      <c r="K65" s="120" t="n">
        <v>22676</v>
      </c>
      <c r="L65" s="120" t="inlineStr">
        <is>
          <t>R 7770 BBK</t>
        </is>
      </c>
      <c r="M65" s="132" t="n">
        <v>232177</v>
      </c>
      <c r="N65" s="120" t="inlineStr">
        <is>
          <t>FA</t>
        </is>
      </c>
      <c r="O65" s="126" t="n">
        <v>24.76</v>
      </c>
      <c r="P65" s="11">
        <f>1000*O65/0.92</f>
        <v/>
      </c>
      <c r="Q65" s="120" t="inlineStr">
        <is>
          <t>CV2CV3</t>
        </is>
      </c>
      <c r="R65" s="126" t="n">
        <v>1390</v>
      </c>
      <c r="S65" s="11" t="inlineStr">
        <is>
          <t>DEPART</t>
        </is>
      </c>
      <c r="T65" s="127">
        <f>O65</f>
        <v/>
      </c>
      <c r="U65" s="323">
        <f>T65*R65</f>
        <v/>
      </c>
      <c r="V65" s="129" t="inlineStr">
        <is>
          <t>SANS TVA</t>
        </is>
      </c>
      <c r="W65" s="130" t="inlineStr">
        <is>
          <t xml:space="preserve">VIREMENT 30JOURS 5 et 20 du mois </t>
        </is>
      </c>
      <c r="X65" s="120" t="n">
        <v>20476</v>
      </c>
      <c r="Y65" s="131" t="inlineStr">
        <is>
          <t>QUINTANA</t>
        </is>
      </c>
      <c r="Z65" s="120" t="inlineStr">
        <is>
          <t>VRAC</t>
        </is>
      </c>
      <c r="AA65" s="132" t="n">
        <v>0</v>
      </c>
      <c r="AB65" s="126" t="n">
        <v>0</v>
      </c>
      <c r="AC65" s="275" t="n">
        <v>0</v>
      </c>
      <c r="AD65" s="126">
        <f>AC65-AB65</f>
        <v/>
      </c>
      <c r="AE65" s="144" t="n"/>
      <c r="AF65" s="120" t="n"/>
      <c r="AG65" s="120" t="n"/>
      <c r="AH65" s="120" t="n"/>
    </row>
    <row r="66" ht="12.75" customFormat="1" customHeight="1" s="273">
      <c r="A66" s="319" t="n">
        <v>44964</v>
      </c>
      <c r="B66" s="120" t="inlineStr">
        <is>
          <t>France</t>
        </is>
      </c>
      <c r="C66" s="120" t="n">
        <v>2022</v>
      </c>
      <c r="D66" s="120" t="inlineStr">
        <is>
          <t>HUILCOL</t>
        </is>
      </c>
      <c r="E66" s="120" t="inlineStr">
        <is>
          <t>NON</t>
        </is>
      </c>
      <c r="F66" s="120" t="inlineStr">
        <is>
          <t xml:space="preserve">99LIPIDOS </t>
        </is>
      </c>
      <c r="G66" s="123" t="inlineStr">
        <is>
          <t xml:space="preserve"> LS699279-PT0225301</t>
        </is>
      </c>
      <c r="H66" s="124" t="inlineStr">
        <is>
          <t xml:space="preserve">LIPIDOS </t>
        </is>
      </c>
      <c r="I66" s="120" t="inlineStr">
        <is>
          <t xml:space="preserve">Espagne </t>
        </is>
      </c>
      <c r="J66" s="11" t="inlineStr">
        <is>
          <t>NON</t>
        </is>
      </c>
      <c r="K66" s="120" t="n">
        <v>22686</v>
      </c>
      <c r="L66" s="120" t="inlineStr">
        <is>
          <t>R 8885 BCN</t>
        </is>
      </c>
      <c r="M66" s="132" t="n">
        <v>232177</v>
      </c>
      <c r="N66" s="120" t="inlineStr">
        <is>
          <t>FA</t>
        </is>
      </c>
      <c r="O66" s="126" t="n">
        <v>25.06</v>
      </c>
      <c r="P66" s="11">
        <f>1000*O66/0.92</f>
        <v/>
      </c>
      <c r="Q66" s="120" t="inlineStr">
        <is>
          <t>CV2CV3</t>
        </is>
      </c>
      <c r="R66" s="126" t="n">
        <v>1390</v>
      </c>
      <c r="S66" s="11" t="inlineStr">
        <is>
          <t>DEPART</t>
        </is>
      </c>
      <c r="T66" s="127">
        <f>O66</f>
        <v/>
      </c>
      <c r="U66" s="323">
        <f>T66*R66</f>
        <v/>
      </c>
      <c r="V66" s="129" t="inlineStr">
        <is>
          <t>SANS TVA</t>
        </is>
      </c>
      <c r="W66" s="130" t="inlineStr">
        <is>
          <t xml:space="preserve">VIREMENT 30JOURS 5 et 20 du mois </t>
        </is>
      </c>
      <c r="X66" s="120" t="n">
        <v>20482</v>
      </c>
      <c r="Y66" s="131" t="inlineStr">
        <is>
          <t>QUINTANA</t>
        </is>
      </c>
      <c r="Z66" s="120" t="inlineStr">
        <is>
          <t>VRAC</t>
        </is>
      </c>
      <c r="AA66" s="132" t="n">
        <v>0</v>
      </c>
      <c r="AB66" s="126" t="n">
        <v>0</v>
      </c>
      <c r="AC66" s="275" t="n">
        <v>0</v>
      </c>
      <c r="AD66" s="126">
        <f>AC66-AB66</f>
        <v/>
      </c>
      <c r="AE66" s="144" t="n"/>
      <c r="AF66" s="120" t="n"/>
      <c r="AG66" s="120" t="n"/>
      <c r="AH66" s="120" t="n"/>
    </row>
    <row r="67" ht="12.75" customFormat="1" customHeight="1" s="273">
      <c r="A67" s="319" t="n">
        <v>44964</v>
      </c>
      <c r="B67" s="120" t="inlineStr">
        <is>
          <t>France</t>
        </is>
      </c>
      <c r="C67" s="120" t="n">
        <v>2022</v>
      </c>
      <c r="D67" s="120" t="inlineStr">
        <is>
          <t>HUILCOL</t>
        </is>
      </c>
      <c r="E67" s="120" t="inlineStr">
        <is>
          <t>NON</t>
        </is>
      </c>
      <c r="F67" s="120" t="inlineStr">
        <is>
          <t>83YORK</t>
        </is>
      </c>
      <c r="G67" s="123" t="inlineStr">
        <is>
          <t>4500145549</t>
        </is>
      </c>
      <c r="H67" s="124" t="inlineStr">
        <is>
          <t>YORK</t>
        </is>
      </c>
      <c r="I67" s="120" t="inlineStr">
        <is>
          <t>FRANCE</t>
        </is>
      </c>
      <c r="J67" s="11" t="inlineStr">
        <is>
          <t>NON</t>
        </is>
      </c>
      <c r="K67" s="120" t="n">
        <v>22688</v>
      </c>
      <c r="L67" s="120" t="inlineStr">
        <is>
          <t>CM 557 TN</t>
        </is>
      </c>
      <c r="M67" s="132" t="n">
        <v>230125</v>
      </c>
      <c r="N67" s="120" t="inlineStr">
        <is>
          <t>HUILERIE</t>
        </is>
      </c>
      <c r="O67" s="126" t="n">
        <v>25.22</v>
      </c>
      <c r="P67" s="11">
        <f>1000*O67/0.92</f>
        <v/>
      </c>
      <c r="Q67" s="120" t="inlineStr">
        <is>
          <t>CV2CV3</t>
        </is>
      </c>
      <c r="R67" s="126" t="n">
        <v>1245</v>
      </c>
      <c r="S67" s="11" t="inlineStr">
        <is>
          <t>FRANCO</t>
        </is>
      </c>
      <c r="T67" s="127">
        <f>O67</f>
        <v/>
      </c>
      <c r="U67" s="323">
        <f>T67*R67</f>
        <v/>
      </c>
      <c r="V67" s="129" t="inlineStr">
        <is>
          <t>SANS TVA</t>
        </is>
      </c>
      <c r="W67" s="130" t="inlineStr">
        <is>
          <t xml:space="preserve">VIREMENT 30JOURS 5 et 20 du mois </t>
        </is>
      </c>
      <c r="X67" s="120" t="n">
        <v>20483</v>
      </c>
      <c r="Y67" s="131" t="inlineStr">
        <is>
          <t>PROTRANS</t>
        </is>
      </c>
      <c r="Z67" s="120" t="inlineStr">
        <is>
          <t>VRAC</t>
        </is>
      </c>
      <c r="AA67" s="132" t="n">
        <v>1195</v>
      </c>
      <c r="AB67" s="126" t="n">
        <v>1195</v>
      </c>
      <c r="AC67" s="275" t="n">
        <v>1195</v>
      </c>
      <c r="AD67" s="126">
        <f>AC67-AB67</f>
        <v/>
      </c>
      <c r="AE67" s="144" t="inlineStr">
        <is>
          <t>23020022 - 28/02/2023</t>
        </is>
      </c>
      <c r="AF67" s="120" t="n"/>
      <c r="AG67" s="120" t="n"/>
      <c r="AH67" s="120" t="n"/>
    </row>
    <row r="68" ht="12.75" customFormat="1" customHeight="1" s="273">
      <c r="A68" s="319" t="n">
        <v>44964</v>
      </c>
      <c r="B68" s="120" t="inlineStr">
        <is>
          <t>France</t>
        </is>
      </c>
      <c r="C68" s="120" t="n">
        <v>2022</v>
      </c>
      <c r="D68" s="120" t="inlineStr">
        <is>
          <t>HUILCOLAA</t>
        </is>
      </c>
      <c r="E68" s="120" t="inlineStr">
        <is>
          <t>NON</t>
        </is>
      </c>
      <c r="F68" s="120" t="inlineStr">
        <is>
          <t>71PRELYB</t>
        </is>
      </c>
      <c r="G68" s="123" t="inlineStr">
        <is>
          <t>A106248</t>
        </is>
      </c>
      <c r="H68" s="124" t="inlineStr">
        <is>
          <t>PRELY SA</t>
        </is>
      </c>
      <c r="I68" s="120" t="inlineStr">
        <is>
          <t>FRANCE</t>
        </is>
      </c>
      <c r="J68" s="11" t="inlineStr">
        <is>
          <t>NON</t>
        </is>
      </c>
      <c r="K68" s="120" t="n">
        <v>22664</v>
      </c>
      <c r="L68" s="120" t="inlineStr">
        <is>
          <t>GA 010 EG</t>
        </is>
      </c>
      <c r="M68" s="132" t="inlineStr">
        <is>
          <t>A106248</t>
        </is>
      </c>
      <c r="N68" s="120" t="inlineStr">
        <is>
          <t>SACCOGRAINS</t>
        </is>
      </c>
      <c r="O68" s="126" t="n">
        <v>4.705</v>
      </c>
      <c r="P68" s="11">
        <f>1000*O68/0.92</f>
        <v/>
      </c>
      <c r="Q68" s="120" t="inlineStr">
        <is>
          <t>5IBC</t>
        </is>
      </c>
      <c r="R68" s="126" t="n">
        <v>1380</v>
      </c>
      <c r="S68" s="11" t="inlineStr">
        <is>
          <t>FRANCO</t>
        </is>
      </c>
      <c r="T68" s="127">
        <f>O68</f>
        <v/>
      </c>
      <c r="U68" s="323">
        <f>T68*R68</f>
        <v/>
      </c>
      <c r="V68" s="129" t="inlineStr">
        <is>
          <t>5,5%</t>
        </is>
      </c>
      <c r="W68" s="130" t="inlineStr">
        <is>
          <t>LCR 15J NET</t>
        </is>
      </c>
      <c r="X68" s="120" t="n">
        <v>20484</v>
      </c>
      <c r="Y68" s="131" t="inlineStr">
        <is>
          <t>ZANON</t>
        </is>
      </c>
      <c r="Z68" s="120" t="inlineStr">
        <is>
          <t>5IBC</t>
        </is>
      </c>
      <c r="AA68" s="132" t="n">
        <v>270</v>
      </c>
      <c r="AB68" s="126" t="n">
        <v>270</v>
      </c>
      <c r="AC68" s="275" t="n">
        <v>270</v>
      </c>
      <c r="AD68" s="126">
        <f>AC68-AB68</f>
        <v/>
      </c>
      <c r="AE68" s="144" t="inlineStr">
        <is>
          <t>23020036 - 28/02/2023</t>
        </is>
      </c>
      <c r="AF68" s="120" t="n"/>
      <c r="AG68" s="120" t="n"/>
      <c r="AH68" s="120" t="n"/>
    </row>
    <row r="69" ht="12.75" customFormat="1" customHeight="1" s="273">
      <c r="A69" s="319" t="n">
        <v>44964</v>
      </c>
      <c r="B69" s="120" t="inlineStr">
        <is>
          <t>France</t>
        </is>
      </c>
      <c r="C69" s="120" t="n">
        <v>2022</v>
      </c>
      <c r="D69" s="120" t="inlineStr">
        <is>
          <t>HUILCOL</t>
        </is>
      </c>
      <c r="E69" s="120" t="inlineStr">
        <is>
          <t>NON</t>
        </is>
      </c>
      <c r="F69" s="120" t="inlineStr">
        <is>
          <t>99CAILA</t>
        </is>
      </c>
      <c r="G69" s="123" t="inlineStr">
        <is>
          <t>03-21-09-22-AVFB</t>
        </is>
      </c>
      <c r="H69" s="124" t="inlineStr">
        <is>
          <t xml:space="preserve">CAILA BARCELONE </t>
        </is>
      </c>
      <c r="I69" s="120" t="inlineStr">
        <is>
          <t xml:space="preserve">Espagne </t>
        </is>
      </c>
      <c r="J69" s="11" t="inlineStr">
        <is>
          <t>NON</t>
        </is>
      </c>
      <c r="K69" s="120" t="n">
        <v>22691</v>
      </c>
      <c r="L69" s="120" t="inlineStr">
        <is>
          <t>R6648BBG</t>
        </is>
      </c>
      <c r="M69" s="181" t="inlineStr">
        <is>
          <t>AVFB-03-21-09-22-AVFB</t>
        </is>
      </c>
      <c r="N69" s="120" t="inlineStr">
        <is>
          <t>AVFB</t>
        </is>
      </c>
      <c r="O69" s="126" t="n">
        <v>24.16</v>
      </c>
      <c r="P69" s="11">
        <f>1000*O69/0.92</f>
        <v/>
      </c>
      <c r="Q69" s="120" t="inlineStr">
        <is>
          <t>CV2CV3</t>
        </is>
      </c>
      <c r="R69" s="126" t="n">
        <v>1350</v>
      </c>
      <c r="S69" s="11" t="inlineStr">
        <is>
          <t>DEPART</t>
        </is>
      </c>
      <c r="T69" s="127">
        <f>O69</f>
        <v/>
      </c>
      <c r="U69" s="323">
        <f>T69*R69</f>
        <v/>
      </c>
      <c r="V69" s="129" t="inlineStr">
        <is>
          <t>SANS TVA</t>
        </is>
      </c>
      <c r="W69" s="130" t="inlineStr">
        <is>
          <t>VIREMENT 15 JOURS</t>
        </is>
      </c>
      <c r="X69" s="120" t="n">
        <v>20486</v>
      </c>
      <c r="Y69" s="131" t="inlineStr">
        <is>
          <t>GARCERAY</t>
        </is>
      </c>
      <c r="Z69" s="120" t="inlineStr">
        <is>
          <t>VRAC</t>
        </is>
      </c>
      <c r="AA69" s="132" t="n">
        <v>0</v>
      </c>
      <c r="AB69" s="126" t="n">
        <v>0</v>
      </c>
      <c r="AC69" s="275" t="n">
        <v>0</v>
      </c>
      <c r="AD69" s="126">
        <f>AC69-AB69</f>
        <v/>
      </c>
      <c r="AE69" s="144" t="n"/>
      <c r="AF69" s="120" t="n"/>
      <c r="AG69" s="120" t="n"/>
      <c r="AH69" s="120" t="n"/>
    </row>
    <row r="70" ht="12.75" customFormat="1" customHeight="1" s="273">
      <c r="A70" s="319" t="n">
        <v>44965</v>
      </c>
      <c r="B70" s="120" t="inlineStr">
        <is>
          <t>France</t>
        </is>
      </c>
      <c r="C70" s="120" t="n">
        <v>2022</v>
      </c>
      <c r="D70" s="120" t="inlineStr">
        <is>
          <t>HUILCOLAA</t>
        </is>
      </c>
      <c r="E70" s="120" t="inlineStr">
        <is>
          <t>NON</t>
        </is>
      </c>
      <c r="F70" s="120" t="inlineStr">
        <is>
          <t>99START</t>
        </is>
      </c>
      <c r="G70" s="123" t="inlineStr">
        <is>
          <t xml:space="preserve"> -</t>
        </is>
      </c>
      <c r="H70" s="124" t="inlineStr">
        <is>
          <t>CARBUROS GIRONA</t>
        </is>
      </c>
      <c r="I70" s="120" t="inlineStr">
        <is>
          <t xml:space="preserve">Espagne </t>
        </is>
      </c>
      <c r="J70" s="11" t="inlineStr">
        <is>
          <t>NON</t>
        </is>
      </c>
      <c r="K70" s="120" t="n">
        <v>22694</v>
      </c>
      <c r="L70" s="120" t="inlineStr">
        <is>
          <t>XA 708 HB</t>
        </is>
      </c>
      <c r="M70" s="132" t="n">
        <v>238753</v>
      </c>
      <c r="N70" s="120" t="inlineStr">
        <is>
          <t>FA</t>
        </is>
      </c>
      <c r="O70" s="126" t="n">
        <v>25.18</v>
      </c>
      <c r="P70" s="11">
        <f>1000*O70/0.92</f>
        <v/>
      </c>
      <c r="Q70" s="120" t="inlineStr">
        <is>
          <t>CV2CV3</t>
        </is>
      </c>
      <c r="R70" s="126" t="n">
        <v>1170</v>
      </c>
      <c r="S70" s="11" t="inlineStr">
        <is>
          <t>DEPART</t>
        </is>
      </c>
      <c r="T70" s="127">
        <f>O70</f>
        <v/>
      </c>
      <c r="U70" s="323">
        <f>T70*R70</f>
        <v/>
      </c>
      <c r="V70" s="129" t="inlineStr">
        <is>
          <t>SANS TVA</t>
        </is>
      </c>
      <c r="W70" s="130" t="inlineStr">
        <is>
          <t xml:space="preserve">VIREMENT 30JOURS 5 et 20 du mois </t>
        </is>
      </c>
      <c r="X70" s="120" t="n">
        <v>20489</v>
      </c>
      <c r="Y70" s="131" t="inlineStr">
        <is>
          <t>KORTIMED</t>
        </is>
      </c>
      <c r="Z70" s="120" t="inlineStr">
        <is>
          <t>VRAC</t>
        </is>
      </c>
      <c r="AA70" s="132" t="n">
        <v>0</v>
      </c>
      <c r="AB70" s="126" t="n">
        <v>0</v>
      </c>
      <c r="AC70" s="275" t="n">
        <v>0</v>
      </c>
      <c r="AD70" s="126">
        <f>AC70-AB70</f>
        <v/>
      </c>
      <c r="AE70" s="144" t="n"/>
      <c r="AF70" s="120" t="n"/>
      <c r="AG70" s="120" t="n"/>
      <c r="AH70" s="120" t="n"/>
    </row>
    <row r="71" ht="12.75" customFormat="1" customHeight="1" s="273">
      <c r="A71" s="319" t="n">
        <v>44965</v>
      </c>
      <c r="B71" s="120" t="inlineStr">
        <is>
          <t>France</t>
        </is>
      </c>
      <c r="C71" s="120" t="n">
        <v>2022</v>
      </c>
      <c r="D71" s="120" t="inlineStr">
        <is>
          <t>HUILCOLAA</t>
        </is>
      </c>
      <c r="E71" s="120" t="inlineStr">
        <is>
          <t>NON</t>
        </is>
      </c>
      <c r="F71" s="120" t="inlineStr">
        <is>
          <t xml:space="preserve">26UCAB </t>
        </is>
      </c>
      <c r="G71" s="274" t="inlineStr">
        <is>
          <t>CA025656</t>
        </is>
      </c>
      <c r="H71" s="124" t="inlineStr">
        <is>
          <t>UCAB CREST</t>
        </is>
      </c>
      <c r="I71" s="120" t="inlineStr">
        <is>
          <t>FRANCE</t>
        </is>
      </c>
      <c r="J71" s="11" t="inlineStr">
        <is>
          <t>NON</t>
        </is>
      </c>
      <c r="K71" s="120" t="n">
        <v>22697</v>
      </c>
      <c r="L71" s="120" t="inlineStr">
        <is>
          <t>AE 299 AT</t>
        </is>
      </c>
      <c r="M71" s="132" t="n">
        <v>234062</v>
      </c>
      <c r="N71" s="120" t="inlineStr">
        <is>
          <t>FA</t>
        </is>
      </c>
      <c r="O71" s="126" t="n">
        <v>23.62</v>
      </c>
      <c r="P71" s="11">
        <f>1000*O71/0.92</f>
        <v/>
      </c>
      <c r="Q71" s="120" t="inlineStr">
        <is>
          <t>CV2CV3</t>
        </is>
      </c>
      <c r="R71" s="126" t="n">
        <v>1490</v>
      </c>
      <c r="S71" s="11" t="inlineStr">
        <is>
          <t xml:space="preserve">FRANCO </t>
        </is>
      </c>
      <c r="T71" s="127">
        <f>O71</f>
        <v/>
      </c>
      <c r="U71" s="323">
        <f>T71*R71</f>
        <v/>
      </c>
      <c r="V71" s="129" t="inlineStr">
        <is>
          <t>5,5%</t>
        </is>
      </c>
      <c r="W71" s="130" t="inlineStr">
        <is>
          <t>LCR 15J NET</t>
        </is>
      </c>
      <c r="X71" s="120" t="n">
        <v>20490</v>
      </c>
      <c r="Y71" s="131" t="inlineStr">
        <is>
          <t>EUROLIA</t>
        </is>
      </c>
      <c r="Z71" s="120" t="inlineStr">
        <is>
          <t>VRAC</t>
        </is>
      </c>
      <c r="AA71" s="132" t="n">
        <v>30</v>
      </c>
      <c r="AB71" s="126">
        <f>(27.86+1.9864)*25</f>
        <v/>
      </c>
      <c r="AC71" s="275">
        <f>696.5+49.66</f>
        <v/>
      </c>
      <c r="AD71" s="126">
        <f>AC71-AB71</f>
        <v/>
      </c>
      <c r="AE71" s="131" t="inlineStr">
        <is>
          <t xml:space="preserve">72996 - 19/02/2023 </t>
        </is>
      </c>
      <c r="AF71" s="120" t="n"/>
      <c r="AG71" s="120" t="n"/>
      <c r="AH71" s="120" t="n"/>
    </row>
    <row r="72" ht="12.75" customFormat="1" customHeight="1" s="273">
      <c r="A72" s="319" t="n">
        <v>44965</v>
      </c>
      <c r="B72" s="120" t="inlineStr">
        <is>
          <t>France</t>
        </is>
      </c>
      <c r="C72" s="120" t="n">
        <v>2022</v>
      </c>
      <c r="D72" s="120" t="inlineStr">
        <is>
          <t>HUILCOLAA</t>
        </is>
      </c>
      <c r="E72" s="120" t="inlineStr">
        <is>
          <t>NON</t>
        </is>
      </c>
      <c r="F72" s="120" t="inlineStr">
        <is>
          <t>99START</t>
        </is>
      </c>
      <c r="G72" s="123" t="inlineStr">
        <is>
          <t xml:space="preserve"> -</t>
        </is>
      </c>
      <c r="H72" s="124" t="inlineStr">
        <is>
          <t>CARBUROS VILAFANT</t>
        </is>
      </c>
      <c r="I72" s="120" t="inlineStr">
        <is>
          <t xml:space="preserve">Espagne </t>
        </is>
      </c>
      <c r="J72" s="11" t="inlineStr">
        <is>
          <t>NON</t>
        </is>
      </c>
      <c r="K72" s="120" t="n">
        <v>22700</v>
      </c>
      <c r="L72" s="120" t="inlineStr">
        <is>
          <t>AF 712 55</t>
        </is>
      </c>
      <c r="M72" s="132" t="n">
        <v>238753</v>
      </c>
      <c r="N72" s="120" t="inlineStr">
        <is>
          <t>FA</t>
        </is>
      </c>
      <c r="O72" s="126" t="n">
        <v>25.24</v>
      </c>
      <c r="P72" s="11">
        <f>1000*O72/0.92</f>
        <v/>
      </c>
      <c r="Q72" s="120" t="inlineStr">
        <is>
          <t>CV1CV2CV3</t>
        </is>
      </c>
      <c r="R72" s="126" t="n">
        <v>1170</v>
      </c>
      <c r="S72" s="11" t="inlineStr">
        <is>
          <t>DEPART</t>
        </is>
      </c>
      <c r="T72" s="127">
        <f>O72</f>
        <v/>
      </c>
      <c r="U72" s="323">
        <f>T72*R72</f>
        <v/>
      </c>
      <c r="V72" s="129" t="inlineStr">
        <is>
          <t>SANS TVA</t>
        </is>
      </c>
      <c r="W72" s="130" t="inlineStr">
        <is>
          <t xml:space="preserve">VIREMENT 30JOURS 5 et 20 du mois </t>
        </is>
      </c>
      <c r="X72" s="120" t="n">
        <v>20489</v>
      </c>
      <c r="Y72" s="131" t="inlineStr">
        <is>
          <t>KORTIMED</t>
        </is>
      </c>
      <c r="Z72" s="120" t="inlineStr">
        <is>
          <t>VRAC</t>
        </is>
      </c>
      <c r="AA72" s="132" t="n">
        <v>0</v>
      </c>
      <c r="AB72" s="126" t="n">
        <v>0</v>
      </c>
      <c r="AC72" s="275" t="n">
        <v>0</v>
      </c>
      <c r="AD72" s="126">
        <f>AC72-AB72</f>
        <v/>
      </c>
      <c r="AE72" s="144" t="n"/>
      <c r="AF72" s="120" t="n"/>
      <c r="AG72" s="120" t="n"/>
      <c r="AH72" s="120" t="n"/>
    </row>
    <row r="73" ht="12.75" customFormat="1" customHeight="1" s="273">
      <c r="A73" s="319" t="n">
        <v>44965</v>
      </c>
      <c r="B73" s="120" t="inlineStr">
        <is>
          <t>France</t>
        </is>
      </c>
      <c r="C73" s="120" t="n">
        <v>2022</v>
      </c>
      <c r="D73" s="120" t="inlineStr">
        <is>
          <t>HUILCOL</t>
        </is>
      </c>
      <c r="E73" s="120" t="inlineStr">
        <is>
          <t>NON</t>
        </is>
      </c>
      <c r="F73" s="120" t="inlineStr">
        <is>
          <t>31KEMERID</t>
        </is>
      </c>
      <c r="G73" s="123" t="inlineStr">
        <is>
          <t xml:space="preserve"> -</t>
        </is>
      </c>
      <c r="H73" s="124" t="inlineStr">
        <is>
          <t>KEMERID CASTANET</t>
        </is>
      </c>
      <c r="I73" s="120" t="inlineStr">
        <is>
          <t>FRANCE</t>
        </is>
      </c>
      <c r="J73" s="11" t="inlineStr">
        <is>
          <t>NON</t>
        </is>
      </c>
      <c r="K73" s="120" t="n">
        <v>22668</v>
      </c>
      <c r="L73" s="120" t="inlineStr">
        <is>
          <t>EC 656 VM</t>
        </is>
      </c>
      <c r="M73" s="132" t="n">
        <v>230131</v>
      </c>
      <c r="N73" s="120" t="inlineStr">
        <is>
          <t>HUILERIE</t>
        </is>
      </c>
      <c r="O73" s="126" t="n">
        <v>12.105</v>
      </c>
      <c r="P73" s="11">
        <f>1000*O73/0.92</f>
        <v/>
      </c>
      <c r="Q73" s="120" t="inlineStr">
        <is>
          <t>CV3</t>
        </is>
      </c>
      <c r="R73" s="126" t="n">
        <v>1400</v>
      </c>
      <c r="S73" s="11" t="inlineStr">
        <is>
          <t>DEPART</t>
        </is>
      </c>
      <c r="T73" s="127" t="n">
        <v>12.105</v>
      </c>
      <c r="U73" s="323">
        <f>T73*R73</f>
        <v/>
      </c>
      <c r="V73" s="129" t="inlineStr">
        <is>
          <t>SANS TVA</t>
        </is>
      </c>
      <c r="W73" s="130" t="inlineStr">
        <is>
          <t>VIREMENT 30 JOURS</t>
        </is>
      </c>
      <c r="X73" s="120" t="n">
        <v>20491</v>
      </c>
      <c r="Y73" s="131" t="inlineStr">
        <is>
          <t>SETAK</t>
        </is>
      </c>
      <c r="Z73" s="120" t="inlineStr">
        <is>
          <t>VRAC</t>
        </is>
      </c>
      <c r="AA73" s="132" t="n">
        <v>530</v>
      </c>
      <c r="AB73" s="126" t="n">
        <v>530</v>
      </c>
      <c r="AC73" s="275" t="n">
        <v>530</v>
      </c>
      <c r="AD73" s="126">
        <f>AC73-AB73</f>
        <v/>
      </c>
      <c r="AE73" s="144" t="inlineStr">
        <is>
          <t>2302247 -28/02/2023</t>
        </is>
      </c>
      <c r="AF73" s="120" t="n"/>
      <c r="AG73" s="120" t="n"/>
      <c r="AH73" s="120" t="n"/>
    </row>
    <row r="74" ht="12.75" customFormat="1" customHeight="1" s="273">
      <c r="A74" s="319" t="n">
        <v>44966</v>
      </c>
      <c r="B74" s="120" t="inlineStr">
        <is>
          <t>France</t>
        </is>
      </c>
      <c r="C74" s="120" t="n">
        <v>2022</v>
      </c>
      <c r="D74" s="120" t="inlineStr">
        <is>
          <t>HUILCOLM</t>
        </is>
      </c>
      <c r="E74" s="120" t="inlineStr">
        <is>
          <t>NON</t>
        </is>
      </c>
      <c r="F74" s="120" t="inlineStr">
        <is>
          <t>38MARGARON</t>
        </is>
      </c>
      <c r="G74" s="123" t="inlineStr">
        <is>
          <t>209979</t>
        </is>
      </c>
      <c r="H74" s="124" t="inlineStr">
        <is>
          <t>02ATHIES</t>
        </is>
      </c>
      <c r="I74" s="120" t="inlineStr">
        <is>
          <t>FRANCE</t>
        </is>
      </c>
      <c r="J74" s="11" t="inlineStr">
        <is>
          <t>NON</t>
        </is>
      </c>
      <c r="K74" s="120" t="n">
        <v>22706</v>
      </c>
      <c r="L74" s="120" t="inlineStr">
        <is>
          <t>DP 288 LY</t>
        </is>
      </c>
      <c r="M74" s="132" t="n">
        <v>209979</v>
      </c>
      <c r="N74" s="120" t="inlineStr">
        <is>
          <t>HUILERIE</t>
        </is>
      </c>
      <c r="O74" s="126" t="n">
        <v>27.9</v>
      </c>
      <c r="P74" s="11">
        <f>1000*O74/0.92</f>
        <v/>
      </c>
      <c r="Q74" s="120" t="inlineStr">
        <is>
          <t>CV2CV3</t>
        </is>
      </c>
      <c r="R74" s="126" t="n">
        <v>1195</v>
      </c>
      <c r="S74" s="11" t="inlineStr">
        <is>
          <t>DEPART</t>
        </is>
      </c>
      <c r="T74" s="127" t="n">
        <v>27.9</v>
      </c>
      <c r="U74" s="323">
        <f>T74*R74</f>
        <v/>
      </c>
      <c r="V74" s="129" t="n">
        <v>0.2</v>
      </c>
      <c r="W74" s="130" t="inlineStr">
        <is>
          <t>VIREMENT 15 JOURS</t>
        </is>
      </c>
      <c r="X74" s="120" t="n">
        <v>20498</v>
      </c>
      <c r="Y74" s="131" t="inlineStr">
        <is>
          <t>PAPIN</t>
        </is>
      </c>
      <c r="Z74" s="120" t="inlineStr">
        <is>
          <t>VRAC</t>
        </is>
      </c>
      <c r="AA74" s="132" t="n">
        <v>0</v>
      </c>
      <c r="AB74" s="126" t="n">
        <v>0</v>
      </c>
      <c r="AC74" s="275" t="n">
        <v>0</v>
      </c>
      <c r="AD74" s="126">
        <f>AC74-AB74</f>
        <v/>
      </c>
      <c r="AE74" s="144" t="n"/>
      <c r="AF74" s="120" t="n"/>
      <c r="AG74" s="120" t="n"/>
      <c r="AH74" s="120" t="n"/>
    </row>
    <row r="75" ht="12.75" customFormat="1" customHeight="1" s="273">
      <c r="A75" s="319" t="n">
        <v>44967</v>
      </c>
      <c r="B75" s="120" t="inlineStr">
        <is>
          <t>France</t>
        </is>
      </c>
      <c r="C75" s="120" t="n">
        <v>2022</v>
      </c>
      <c r="D75" s="120" t="inlineStr">
        <is>
          <t>HUILCOLAA</t>
        </is>
      </c>
      <c r="E75" s="120" t="inlineStr">
        <is>
          <t>NON</t>
        </is>
      </c>
      <c r="F75" s="120" t="inlineStr">
        <is>
          <t xml:space="preserve">89NUTRI </t>
        </is>
      </c>
      <c r="G75" s="123" t="inlineStr">
        <is>
          <t>FO049186</t>
        </is>
      </c>
      <c r="H75" s="124" t="inlineStr">
        <is>
          <t>NUTRIBOURGOGNE</t>
        </is>
      </c>
      <c r="I75" s="120" t="inlineStr">
        <is>
          <t>FRANCE</t>
        </is>
      </c>
      <c r="J75" s="11" t="inlineStr">
        <is>
          <t>NON</t>
        </is>
      </c>
      <c r="K75" s="120" t="n">
        <v>22713</v>
      </c>
      <c r="L75" s="120" t="inlineStr">
        <is>
          <t>CP 750 FEV</t>
        </is>
      </c>
      <c r="M75" s="132" t="n">
        <v>231789</v>
      </c>
      <c r="N75" s="120" t="inlineStr">
        <is>
          <t>FA</t>
        </is>
      </c>
      <c r="O75" s="126" t="n">
        <v>25.12</v>
      </c>
      <c r="P75" s="11">
        <f>1000*O75/0.92</f>
        <v/>
      </c>
      <c r="Q75" s="120" t="inlineStr">
        <is>
          <t>CV1CV2CV3</t>
        </is>
      </c>
      <c r="R75" s="126" t="n">
        <v>1490</v>
      </c>
      <c r="S75" s="11" t="inlineStr">
        <is>
          <t>FRANCO</t>
        </is>
      </c>
      <c r="T75" s="127" t="n">
        <v>25.12</v>
      </c>
      <c r="U75" s="323">
        <f>T75*R75</f>
        <v/>
      </c>
      <c r="V75" s="129" t="inlineStr">
        <is>
          <t>5,5%</t>
        </is>
      </c>
      <c r="W75" s="130" t="inlineStr">
        <is>
          <t>LCR 15J NET</t>
        </is>
      </c>
      <c r="X75" s="120" t="n">
        <v>20501</v>
      </c>
      <c r="Y75" s="131" t="inlineStr">
        <is>
          <t>EUROLIA</t>
        </is>
      </c>
      <c r="Z75" s="120" t="inlineStr">
        <is>
          <t>VRAC</t>
        </is>
      </c>
      <c r="AA75" s="132" t="n">
        <v>30</v>
      </c>
      <c r="AB75" s="126">
        <f>AA75*T75</f>
        <v/>
      </c>
      <c r="AC75" s="275">
        <f>703.36+50.15</f>
        <v/>
      </c>
      <c r="AD75" s="126">
        <f>AC75-AB75</f>
        <v/>
      </c>
      <c r="AE75" s="144" t="inlineStr">
        <is>
          <t>72996 - 19/02/2023</t>
        </is>
      </c>
      <c r="AF75" s="120" t="n"/>
      <c r="AG75" s="120" t="n"/>
      <c r="AH75" s="120" t="n"/>
    </row>
    <row r="76" ht="12.75" customFormat="1" customHeight="1" s="273">
      <c r="A76" s="319" t="n">
        <v>44967</v>
      </c>
      <c r="B76" s="120" t="inlineStr">
        <is>
          <t>France</t>
        </is>
      </c>
      <c r="C76" s="120" t="n">
        <v>2022</v>
      </c>
      <c r="D76" s="120" t="inlineStr">
        <is>
          <t>HUILCOL</t>
        </is>
      </c>
      <c r="E76" s="120" t="inlineStr">
        <is>
          <t>NON</t>
        </is>
      </c>
      <c r="F76" s="120" t="inlineStr">
        <is>
          <t>99CARBUROS</t>
        </is>
      </c>
      <c r="G76" s="123" t="n">
        <v>2301066</v>
      </c>
      <c r="H76" s="124" t="inlineStr">
        <is>
          <t>CARBUROS SPAIN</t>
        </is>
      </c>
      <c r="I76" s="120" t="inlineStr">
        <is>
          <t xml:space="preserve">Espagne </t>
        </is>
      </c>
      <c r="J76" s="11" t="inlineStr">
        <is>
          <t>NON</t>
        </is>
      </c>
      <c r="K76" s="120" t="n">
        <v>22716</v>
      </c>
      <c r="L76" s="120" t="inlineStr">
        <is>
          <t>XA 091 EN</t>
        </is>
      </c>
      <c r="M76" s="132" t="n">
        <v>239164</v>
      </c>
      <c r="N76" s="120" t="inlineStr">
        <is>
          <t>FA/CEV.</t>
        </is>
      </c>
      <c r="O76" s="126" t="n">
        <v>25.18</v>
      </c>
      <c r="P76" s="11">
        <f>1000*O76/0.92</f>
        <v/>
      </c>
      <c r="Q76" s="120" t="inlineStr">
        <is>
          <t>CV2CV3</t>
        </is>
      </c>
      <c r="R76" s="126" t="n">
        <v>1165</v>
      </c>
      <c r="S76" s="11" t="inlineStr">
        <is>
          <t>DEPART</t>
        </is>
      </c>
      <c r="T76" s="127">
        <f>O76</f>
        <v/>
      </c>
      <c r="U76" s="323">
        <f>T76*R76</f>
        <v/>
      </c>
      <c r="V76" s="129" t="inlineStr">
        <is>
          <t>SANS TVA</t>
        </is>
      </c>
      <c r="W76" s="130" t="inlineStr">
        <is>
          <t>VIREMENT AVANT CHARGEMENT</t>
        </is>
      </c>
      <c r="X76" s="120" t="n">
        <v>20502</v>
      </c>
      <c r="Y76" s="131" t="inlineStr">
        <is>
          <t>KORTIMED</t>
        </is>
      </c>
      <c r="Z76" s="120" t="inlineStr">
        <is>
          <t>VRAC</t>
        </is>
      </c>
      <c r="AA76" s="132" t="n">
        <v>0</v>
      </c>
      <c r="AB76" s="126">
        <f>AA76*T76</f>
        <v/>
      </c>
      <c r="AC76" s="275" t="n">
        <v>0</v>
      </c>
      <c r="AD76" s="126">
        <f>AC76-AB76</f>
        <v/>
      </c>
      <c r="AE76" s="144" t="n"/>
      <c r="AF76" s="120" t="n"/>
      <c r="AG76" s="120" t="n"/>
      <c r="AH76" s="120" t="n"/>
    </row>
    <row r="77" ht="12.75" customFormat="1" customHeight="1" s="273">
      <c r="A77" s="319" t="n">
        <v>44970</v>
      </c>
      <c r="B77" s="120" t="inlineStr">
        <is>
          <t>France</t>
        </is>
      </c>
      <c r="C77" s="120" t="n">
        <v>2022</v>
      </c>
      <c r="D77" s="120" t="inlineStr">
        <is>
          <t>HUILCOLAA</t>
        </is>
      </c>
      <c r="E77" s="120" t="inlineStr">
        <is>
          <t>NON</t>
        </is>
      </c>
      <c r="F77" s="120" t="inlineStr">
        <is>
          <t>38ALPIFEED</t>
        </is>
      </c>
      <c r="G77" s="123" t="inlineStr">
        <is>
          <t>230203</t>
        </is>
      </c>
      <c r="H77" s="124" t="inlineStr">
        <is>
          <t>ALPIFEED</t>
        </is>
      </c>
      <c r="I77" s="120" t="inlineStr">
        <is>
          <t>FRANCE</t>
        </is>
      </c>
      <c r="J77" s="11" t="inlineStr">
        <is>
          <t>NON</t>
        </is>
      </c>
      <c r="K77" s="120" t="n">
        <v>227108</v>
      </c>
      <c r="L77" s="120" t="inlineStr">
        <is>
          <t>ALPIFEED</t>
        </is>
      </c>
      <c r="M77" s="132" t="n">
        <v>230203</v>
      </c>
      <c r="N77" s="120" t="inlineStr">
        <is>
          <t>HUILERIE</t>
        </is>
      </c>
      <c r="O77" s="126" t="n">
        <v>9.31</v>
      </c>
      <c r="P77" s="11">
        <f>1000*O77/0.92</f>
        <v/>
      </c>
      <c r="Q77" s="120" t="inlineStr">
        <is>
          <t>CV2CV3</t>
        </is>
      </c>
      <c r="R77" s="126" t="n">
        <v>1180</v>
      </c>
      <c r="S77" s="11" t="inlineStr">
        <is>
          <t>DEPART</t>
        </is>
      </c>
      <c r="T77" s="127">
        <f>O77</f>
        <v/>
      </c>
      <c r="U77" s="323">
        <f>T77*R77</f>
        <v/>
      </c>
      <c r="V77" s="129" t="inlineStr">
        <is>
          <t>5,5%</t>
        </is>
      </c>
      <c r="W77" s="130" t="inlineStr">
        <is>
          <t>LCR 15J NET</t>
        </is>
      </c>
      <c r="X77" s="120" t="n">
        <v>20503</v>
      </c>
      <c r="Y77" s="131" t="inlineStr">
        <is>
          <t>?</t>
        </is>
      </c>
      <c r="Z77" s="120" t="inlineStr">
        <is>
          <t>VRAC</t>
        </is>
      </c>
      <c r="AA77" s="132" t="n">
        <v>0</v>
      </c>
      <c r="AB77" s="126">
        <f>AA77*T77</f>
        <v/>
      </c>
      <c r="AC77" s="275" t="n">
        <v>0</v>
      </c>
      <c r="AD77" s="126">
        <f>AC77-AB77</f>
        <v/>
      </c>
      <c r="AE77" s="144" t="n"/>
      <c r="AF77" s="120" t="n"/>
      <c r="AG77" s="120" t="n"/>
      <c r="AH77" s="120" t="n"/>
    </row>
    <row r="78" ht="12.75" customFormat="1" customHeight="1" s="273">
      <c r="A78" s="319" t="n">
        <v>44970</v>
      </c>
      <c r="B78" s="120" t="inlineStr">
        <is>
          <t>France</t>
        </is>
      </c>
      <c r="C78" s="120" t="n">
        <v>2022</v>
      </c>
      <c r="D78" s="120" t="inlineStr">
        <is>
          <t>HUILCOLAA</t>
        </is>
      </c>
      <c r="E78" s="120" t="inlineStr">
        <is>
          <t>NON</t>
        </is>
      </c>
      <c r="F78" s="120" t="inlineStr">
        <is>
          <t>99START</t>
        </is>
      </c>
      <c r="G78" s="123" t="inlineStr">
        <is>
          <t xml:space="preserve"> -</t>
        </is>
      </c>
      <c r="H78" s="124" t="inlineStr">
        <is>
          <t>CARBUROS GIRONA</t>
        </is>
      </c>
      <c r="I78" s="120" t="inlineStr">
        <is>
          <t xml:space="preserve">Espagne </t>
        </is>
      </c>
      <c r="J78" s="11" t="inlineStr">
        <is>
          <t>NON</t>
        </is>
      </c>
      <c r="K78" s="120" t="n">
        <v>22722</v>
      </c>
      <c r="L78" s="120" t="inlineStr">
        <is>
          <t>7836 LZB</t>
        </is>
      </c>
      <c r="M78" s="132" t="n">
        <v>238753</v>
      </c>
      <c r="N78" s="120" t="inlineStr">
        <is>
          <t>FA</t>
        </is>
      </c>
      <c r="O78" s="126" t="n">
        <v>25.22</v>
      </c>
      <c r="P78" s="11">
        <f>1000*O78/0.92</f>
        <v/>
      </c>
      <c r="Q78" s="120" t="inlineStr">
        <is>
          <t>CV2</t>
        </is>
      </c>
      <c r="R78" s="126" t="n">
        <v>1170</v>
      </c>
      <c r="S78" s="11" t="inlineStr">
        <is>
          <t>DEPART</t>
        </is>
      </c>
      <c r="T78" s="127">
        <f>O78</f>
        <v/>
      </c>
      <c r="U78" s="323">
        <f>T78*R78</f>
        <v/>
      </c>
      <c r="V78" s="129" t="inlineStr">
        <is>
          <t>SANS TVA</t>
        </is>
      </c>
      <c r="W78" s="130" t="inlineStr">
        <is>
          <t xml:space="preserve">VIREMENT 30JOURS 5 et 20 du mois </t>
        </is>
      </c>
      <c r="X78" s="120" t="n">
        <v>20505</v>
      </c>
      <c r="Y78" s="131" t="inlineStr">
        <is>
          <t>KORTIMED</t>
        </is>
      </c>
      <c r="Z78" s="120" t="inlineStr">
        <is>
          <t>VRAC</t>
        </is>
      </c>
      <c r="AA78" s="132" t="n">
        <v>0</v>
      </c>
      <c r="AB78" s="126" t="n">
        <v>0</v>
      </c>
      <c r="AC78" s="275" t="n">
        <v>0</v>
      </c>
      <c r="AD78" s="126">
        <f>AC78-AB78</f>
        <v/>
      </c>
      <c r="AE78" s="144" t="n"/>
      <c r="AF78" s="120" t="n"/>
      <c r="AG78" s="120" t="n"/>
      <c r="AH78" s="120" t="n"/>
    </row>
    <row r="79" ht="12.75" customFormat="1" customHeight="1" s="273">
      <c r="A79" s="319" t="n">
        <v>44970</v>
      </c>
      <c r="B79" s="120" t="inlineStr">
        <is>
          <t>France</t>
        </is>
      </c>
      <c r="C79" s="120" t="n">
        <v>2022</v>
      </c>
      <c r="D79" s="120" t="inlineStr">
        <is>
          <t>HUILCOL</t>
        </is>
      </c>
      <c r="E79" s="120" t="inlineStr">
        <is>
          <t>NON</t>
        </is>
      </c>
      <c r="F79" s="120" t="inlineStr">
        <is>
          <t xml:space="preserve">99LIPIDOS </t>
        </is>
      </c>
      <c r="G79" s="123" t="inlineStr">
        <is>
          <t xml:space="preserve"> LS699279-PT0225302</t>
        </is>
      </c>
      <c r="H79" s="124" t="inlineStr">
        <is>
          <t xml:space="preserve">LIPIDOS </t>
        </is>
      </c>
      <c r="I79" s="120" t="inlineStr">
        <is>
          <t xml:space="preserve">Espagne </t>
        </is>
      </c>
      <c r="J79" s="11" t="inlineStr">
        <is>
          <t>NON</t>
        </is>
      </c>
      <c r="K79" s="120" t="n">
        <v>22726</v>
      </c>
      <c r="L79" s="120" t="inlineStr">
        <is>
          <t>R 8735 BDC</t>
        </is>
      </c>
      <c r="M79" s="132" t="n">
        <v>232177</v>
      </c>
      <c r="N79" s="120" t="inlineStr">
        <is>
          <t>FA</t>
        </is>
      </c>
      <c r="O79" s="126" t="n">
        <v>24.22</v>
      </c>
      <c r="P79" s="11">
        <f>1000*O79/0.92</f>
        <v/>
      </c>
      <c r="Q79" s="120" t="inlineStr">
        <is>
          <t>CV2</t>
        </is>
      </c>
      <c r="R79" s="126" t="n">
        <v>1390</v>
      </c>
      <c r="S79" s="11" t="inlineStr">
        <is>
          <t>DEPART</t>
        </is>
      </c>
      <c r="T79" s="127">
        <f>O79</f>
        <v/>
      </c>
      <c r="U79" s="323">
        <f>T79*R79</f>
        <v/>
      </c>
      <c r="V79" s="129" t="inlineStr">
        <is>
          <t>SANS TVA</t>
        </is>
      </c>
      <c r="W79" s="130" t="inlineStr">
        <is>
          <t xml:space="preserve">VIREMENT 30JOURS 5 et 20 du mois </t>
        </is>
      </c>
      <c r="X79" s="120" t="n">
        <v>20506</v>
      </c>
      <c r="Y79" s="131" t="inlineStr">
        <is>
          <t>QUINTANA</t>
        </is>
      </c>
      <c r="Z79" s="120" t="inlineStr">
        <is>
          <t>VRAC</t>
        </is>
      </c>
      <c r="AA79" s="132" t="n">
        <v>0</v>
      </c>
      <c r="AB79" s="126" t="n">
        <v>0</v>
      </c>
      <c r="AC79" s="275" t="n">
        <v>0</v>
      </c>
      <c r="AD79" s="126">
        <f>AC79-AB79</f>
        <v/>
      </c>
      <c r="AE79" s="144" t="n"/>
      <c r="AF79" s="120" t="n"/>
      <c r="AG79" s="120" t="n"/>
      <c r="AH79" s="120" t="n"/>
    </row>
    <row r="80" ht="12.75" customFormat="1" customHeight="1" s="273">
      <c r="A80" s="319" t="n">
        <v>44970</v>
      </c>
      <c r="B80" s="120" t="inlineStr">
        <is>
          <t>France</t>
        </is>
      </c>
      <c r="C80" s="120" t="n">
        <v>2022</v>
      </c>
      <c r="D80" s="120" t="inlineStr">
        <is>
          <t>HUILCOL</t>
        </is>
      </c>
      <c r="E80" s="120" t="inlineStr">
        <is>
          <t>NON</t>
        </is>
      </c>
      <c r="F80" s="120" t="inlineStr">
        <is>
          <t>99SBB</t>
        </is>
      </c>
      <c r="G80" s="123" t="inlineStr">
        <is>
          <t>SBB003/2023HDC</t>
        </is>
      </c>
      <c r="H80" s="124" t="inlineStr">
        <is>
          <t>MEGAWATT CHIURO</t>
        </is>
      </c>
      <c r="I80" s="120" t="inlineStr">
        <is>
          <t>Italie</t>
        </is>
      </c>
      <c r="J80" s="11" t="inlineStr">
        <is>
          <t>23FRG0485000863660547</t>
        </is>
      </c>
      <c r="K80" s="120" t="n">
        <v>22732</v>
      </c>
      <c r="L80" s="120" t="inlineStr">
        <is>
          <t>XA 024 JC</t>
        </is>
      </c>
      <c r="M80" s="132" t="n">
        <v>231535</v>
      </c>
      <c r="N80" s="120" t="inlineStr">
        <is>
          <t>FA/PROMEK</t>
        </is>
      </c>
      <c r="O80" s="126" t="n">
        <v>28.16</v>
      </c>
      <c r="P80" s="11">
        <f>1000*O80/0.92</f>
        <v/>
      </c>
      <c r="Q80" s="120" t="inlineStr">
        <is>
          <t>CV2</t>
        </is>
      </c>
      <c r="R80" s="126" t="n">
        <v>1510</v>
      </c>
      <c r="S80" s="11" t="inlineStr">
        <is>
          <t>DEPART</t>
        </is>
      </c>
      <c r="T80" s="127">
        <f>O80</f>
        <v/>
      </c>
      <c r="U80" s="323">
        <f>T80*R80</f>
        <v/>
      </c>
      <c r="V80" s="129" t="inlineStr">
        <is>
          <t>SANS TVA</t>
        </is>
      </c>
      <c r="W80" s="130" t="inlineStr">
        <is>
          <t>VIREMENT 15 JOURS</t>
        </is>
      </c>
      <c r="X80" s="120" t="n">
        <v>20509</v>
      </c>
      <c r="Y80" s="131" t="inlineStr">
        <is>
          <t>RICOTTO</t>
        </is>
      </c>
      <c r="Z80" s="120" t="inlineStr">
        <is>
          <t>VRAC</t>
        </is>
      </c>
      <c r="AA80" s="132" t="n">
        <v>0</v>
      </c>
      <c r="AB80" s="126" t="n">
        <v>0</v>
      </c>
      <c r="AC80" s="275" t="n">
        <v>0</v>
      </c>
      <c r="AD80" s="126" t="n">
        <v>0</v>
      </c>
      <c r="AE80" s="144" t="n"/>
      <c r="AF80" s="120" t="n"/>
      <c r="AG80" s="120" t="n"/>
      <c r="AH80" s="120" t="n"/>
    </row>
    <row r="81" ht="12.75" customFormat="1" customHeight="1" s="273">
      <c r="A81" s="319" t="n">
        <v>44971</v>
      </c>
      <c r="B81" s="120" t="inlineStr">
        <is>
          <t>France</t>
        </is>
      </c>
      <c r="C81" s="120" t="n">
        <v>2022</v>
      </c>
      <c r="D81" s="120" t="inlineStr">
        <is>
          <t>HUILCOLAA</t>
        </is>
      </c>
      <c r="E81" s="120" t="inlineStr">
        <is>
          <t>NON</t>
        </is>
      </c>
      <c r="F81" s="120" t="inlineStr">
        <is>
          <t>52AUBRY</t>
        </is>
      </c>
      <c r="G81" s="123" t="inlineStr">
        <is>
          <t xml:space="preserve"> -</t>
        </is>
      </c>
      <c r="H81" s="124" t="inlineStr">
        <is>
          <t>AUBRY</t>
        </is>
      </c>
      <c r="I81" s="120" t="inlineStr">
        <is>
          <t>France</t>
        </is>
      </c>
      <c r="J81" s="11" t="inlineStr">
        <is>
          <t>NON</t>
        </is>
      </c>
      <c r="K81" s="120" t="n">
        <v>22719</v>
      </c>
      <c r="L81" s="120" t="inlineStr">
        <is>
          <t>GA 090 EG</t>
        </is>
      </c>
      <c r="M81" s="132" t="n">
        <v>230209</v>
      </c>
      <c r="N81" s="120" t="inlineStr">
        <is>
          <t>HUILERIE</t>
        </is>
      </c>
      <c r="O81" s="126" t="n">
        <v>1.87</v>
      </c>
      <c r="P81" s="11">
        <f>1000*O81/0.92</f>
        <v/>
      </c>
      <c r="Q81" s="120" t="inlineStr">
        <is>
          <t>CV2CV3</t>
        </is>
      </c>
      <c r="R81" s="126" t="n">
        <v>1525</v>
      </c>
      <c r="S81" s="11" t="inlineStr">
        <is>
          <t>FRANCO</t>
        </is>
      </c>
      <c r="T81" s="127">
        <f>O81</f>
        <v/>
      </c>
      <c r="U81" s="323">
        <f>T81*R81</f>
        <v/>
      </c>
      <c r="V81" s="129" t="inlineStr">
        <is>
          <t>5,5%</t>
        </is>
      </c>
      <c r="W81" s="130" t="inlineStr">
        <is>
          <t>LCR 30J NET</t>
        </is>
      </c>
      <c r="X81" s="120" t="n">
        <v>20513</v>
      </c>
      <c r="Y81" s="131" t="inlineStr">
        <is>
          <t>CLOT</t>
        </is>
      </c>
      <c r="Z81" s="120" t="inlineStr">
        <is>
          <t>2IBC</t>
        </is>
      </c>
      <c r="AA81" s="132" t="n">
        <v>225</v>
      </c>
      <c r="AB81" s="126" t="n">
        <v>225</v>
      </c>
      <c r="AC81" s="275" t="n">
        <v>0</v>
      </c>
      <c r="AD81" s="126" t="n">
        <v>0</v>
      </c>
      <c r="AE81" s="144" t="n"/>
      <c r="AF81" s="120" t="n"/>
      <c r="AG81" s="120" t="n"/>
      <c r="AH81" s="120" t="n"/>
    </row>
    <row r="82" ht="12.75" customFormat="1" customHeight="1" s="273">
      <c r="A82" s="319" t="n">
        <v>44971</v>
      </c>
      <c r="B82" s="120" t="inlineStr">
        <is>
          <t>France</t>
        </is>
      </c>
      <c r="C82" s="120" t="n">
        <v>2022</v>
      </c>
      <c r="D82" s="120" t="inlineStr">
        <is>
          <t>HUILCOL</t>
        </is>
      </c>
      <c r="E82" s="120" t="inlineStr">
        <is>
          <t>NON</t>
        </is>
      </c>
      <c r="F82" s="120" t="inlineStr">
        <is>
          <t>21CONSULTING</t>
        </is>
      </c>
      <c r="G82" s="123" t="inlineStr">
        <is>
          <t>GAEC SANS FONDS+E.THIERRY</t>
        </is>
      </c>
      <c r="H82" s="124" t="inlineStr">
        <is>
          <t>CONSULTING ANIMAL FEED</t>
        </is>
      </c>
      <c r="I82" s="120" t="inlineStr">
        <is>
          <t>France</t>
        </is>
      </c>
      <c r="J82" s="11" t="inlineStr">
        <is>
          <t>NON</t>
        </is>
      </c>
      <c r="K82" s="120" t="n">
        <v>22738</v>
      </c>
      <c r="L82" s="120" t="inlineStr">
        <is>
          <t>FN 615 SJ</t>
        </is>
      </c>
      <c r="M82" s="132" t="n">
        <v>221207</v>
      </c>
      <c r="N82" s="120" t="inlineStr">
        <is>
          <t>HUILERIE</t>
        </is>
      </c>
      <c r="O82" s="126" t="n">
        <v>11.64</v>
      </c>
      <c r="P82" s="11">
        <f>1000*O82/0.92</f>
        <v/>
      </c>
      <c r="Q82" s="120" t="inlineStr">
        <is>
          <t>CV2CV3</t>
        </is>
      </c>
      <c r="R82" s="126" t="n">
        <v>1440</v>
      </c>
      <c r="S82" s="11" t="inlineStr">
        <is>
          <t>FRANCO</t>
        </is>
      </c>
      <c r="T82" s="127">
        <f>O82</f>
        <v/>
      </c>
      <c r="U82" s="323">
        <f>T82*R82</f>
        <v/>
      </c>
      <c r="V82" s="129" t="inlineStr">
        <is>
          <t>5,5%</t>
        </is>
      </c>
      <c r="W82" s="130" t="inlineStr">
        <is>
          <t>LCR 30J NET</t>
        </is>
      </c>
      <c r="X82" s="120" t="n">
        <v>20512</v>
      </c>
      <c r="Y82" s="131" t="inlineStr">
        <is>
          <t>PROTRANS/CMJ</t>
        </is>
      </c>
      <c r="Z82" s="120" t="inlineStr">
        <is>
          <t>VRAC</t>
        </is>
      </c>
      <c r="AA82" s="132" t="n">
        <v>925</v>
      </c>
      <c r="AB82" s="126" t="n">
        <v>925</v>
      </c>
      <c r="AC82" s="275" t="n">
        <v>925</v>
      </c>
      <c r="AD82" s="126" t="n">
        <v>0</v>
      </c>
      <c r="AE82" s="144" t="inlineStr">
        <is>
          <t>23020022 - 28/02/2023</t>
        </is>
      </c>
      <c r="AF82" s="120" t="n"/>
      <c r="AG82" s="120" t="n"/>
      <c r="AH82" s="120" t="n"/>
    </row>
    <row r="83" ht="12.75" customFormat="1" customHeight="1" s="273">
      <c r="A83" s="319" t="n">
        <v>44971</v>
      </c>
      <c r="B83" s="120" t="inlineStr">
        <is>
          <t>France</t>
        </is>
      </c>
      <c r="C83" s="120" t="n">
        <v>2022</v>
      </c>
      <c r="D83" s="120" t="inlineStr">
        <is>
          <t>HUILCOL</t>
        </is>
      </c>
      <c r="E83" s="120" t="inlineStr">
        <is>
          <t>NON</t>
        </is>
      </c>
      <c r="F83" s="120" t="inlineStr">
        <is>
          <t xml:space="preserve">99LIPIDOS </t>
        </is>
      </c>
      <c r="G83" s="123" t="inlineStr">
        <is>
          <t>LS699279-PT0225767</t>
        </is>
      </c>
      <c r="H83" s="124" t="inlineStr">
        <is>
          <t xml:space="preserve">LIPIDOS </t>
        </is>
      </c>
      <c r="I83" s="120" t="inlineStr">
        <is>
          <t xml:space="preserve">Espagne </t>
        </is>
      </c>
      <c r="J83" s="11" t="inlineStr">
        <is>
          <t>NON</t>
        </is>
      </c>
      <c r="K83" s="120" t="n">
        <v>22745</v>
      </c>
      <c r="L83" s="120" t="inlineStr">
        <is>
          <t>R 9343 BCD</t>
        </is>
      </c>
      <c r="M83" s="132" t="n">
        <v>232177</v>
      </c>
      <c r="N83" s="120" t="inlineStr">
        <is>
          <t>FA</t>
        </is>
      </c>
      <c r="O83" s="126" t="n">
        <v>24.72</v>
      </c>
      <c r="P83" s="11">
        <f>1000*O83/0.92</f>
        <v/>
      </c>
      <c r="Q83" s="120" t="inlineStr">
        <is>
          <t>CV2CV3</t>
        </is>
      </c>
      <c r="R83" s="126" t="n">
        <v>1390</v>
      </c>
      <c r="S83" s="11" t="inlineStr">
        <is>
          <t>DEPART</t>
        </is>
      </c>
      <c r="T83" s="127">
        <f>O83</f>
        <v/>
      </c>
      <c r="U83" s="323">
        <f>T83*R83</f>
        <v/>
      </c>
      <c r="V83" s="129" t="inlineStr">
        <is>
          <t>SANS TVA</t>
        </is>
      </c>
      <c r="W83" s="130" t="inlineStr">
        <is>
          <t xml:space="preserve">VIREMENT 30JOURS 5 et 20 du mois </t>
        </is>
      </c>
      <c r="X83" s="120" t="n">
        <v>20514</v>
      </c>
      <c r="Y83" s="131" t="inlineStr">
        <is>
          <t>QUINTANA</t>
        </is>
      </c>
      <c r="Z83" s="120" t="inlineStr">
        <is>
          <t>VRAC</t>
        </is>
      </c>
      <c r="AA83" s="132" t="n">
        <v>0</v>
      </c>
      <c r="AB83" s="126" t="n">
        <v>0</v>
      </c>
      <c r="AC83" s="275" t="n">
        <v>0</v>
      </c>
      <c r="AD83" s="126">
        <f>AC83-AB83</f>
        <v/>
      </c>
      <c r="AE83" s="144" t="n"/>
      <c r="AF83" s="120" t="n"/>
      <c r="AG83" s="120" t="n"/>
      <c r="AH83" s="120" t="n"/>
    </row>
    <row r="84" ht="12.75" customFormat="1" customHeight="1" s="273">
      <c r="A84" s="319" t="n">
        <v>44972</v>
      </c>
      <c r="B84" s="120" t="inlineStr">
        <is>
          <t>France</t>
        </is>
      </c>
      <c r="C84" s="120" t="n">
        <v>2022</v>
      </c>
      <c r="D84" s="120" t="inlineStr">
        <is>
          <t>HUILCOLAA</t>
        </is>
      </c>
      <c r="E84" s="120" t="inlineStr">
        <is>
          <t>NON</t>
        </is>
      </c>
      <c r="F84" s="120" t="inlineStr">
        <is>
          <t>01BERNARD</t>
        </is>
      </c>
      <c r="G84" s="123" t="inlineStr">
        <is>
          <t xml:space="preserve"> -</t>
        </is>
      </c>
      <c r="H84" s="124" t="inlineStr">
        <is>
          <t>BERNARD NUTRITION ANIMALE</t>
        </is>
      </c>
      <c r="I84" s="120" t="inlineStr">
        <is>
          <t>France</t>
        </is>
      </c>
      <c r="J84" s="11" t="inlineStr">
        <is>
          <t>NON</t>
        </is>
      </c>
      <c r="K84" s="120" t="n">
        <v>22750</v>
      </c>
      <c r="L84" s="120" t="inlineStr">
        <is>
          <t>BS 148 GM</t>
        </is>
      </c>
      <c r="M84" s="132" t="n">
        <v>230206</v>
      </c>
      <c r="N84" s="120" t="inlineStr">
        <is>
          <t>HUILERIE</t>
        </is>
      </c>
      <c r="O84" s="126" t="n">
        <v>13.1</v>
      </c>
      <c r="P84" s="11">
        <f>1000*O84/0.92</f>
        <v/>
      </c>
      <c r="Q84" s="120" t="inlineStr">
        <is>
          <t>CV1CV2</t>
        </is>
      </c>
      <c r="R84" s="126" t="n">
        <v>1240</v>
      </c>
      <c r="S84" s="11" t="inlineStr">
        <is>
          <t>FRANCO</t>
        </is>
      </c>
      <c r="T84" s="127">
        <f>O84</f>
        <v/>
      </c>
      <c r="U84" s="323">
        <f>T84*R84</f>
        <v/>
      </c>
      <c r="V84" s="129" t="inlineStr">
        <is>
          <t>5,5%</t>
        </is>
      </c>
      <c r="W84" s="130" t="inlineStr">
        <is>
          <t>LCR 15J NET</t>
        </is>
      </c>
      <c r="X84" s="120" t="n">
        <v>20520</v>
      </c>
      <c r="Y84" s="131" t="inlineStr">
        <is>
          <t>EUROLIA</t>
        </is>
      </c>
      <c r="Z84" s="120" t="inlineStr">
        <is>
          <t>VRAC</t>
        </is>
      </c>
      <c r="AA84" s="132" t="n">
        <v>696.3200000000001</v>
      </c>
      <c r="AB84" s="126" t="n">
        <v>696.3200000000001</v>
      </c>
      <c r="AC84" s="275">
        <f>650+46.35</f>
        <v/>
      </c>
      <c r="AD84" s="126">
        <f>AC84-AB84</f>
        <v/>
      </c>
      <c r="AE84" s="144" t="inlineStr">
        <is>
          <t>72996 - 19/02/2023</t>
        </is>
      </c>
      <c r="AF84" s="120" t="n"/>
      <c r="AG84" s="120" t="n"/>
      <c r="AH84" s="120" t="n"/>
    </row>
    <row r="85" ht="12.75" customFormat="1" customHeight="1" s="273">
      <c r="A85" s="319" t="n">
        <v>44973</v>
      </c>
      <c r="B85" s="120" t="inlineStr">
        <is>
          <t>France</t>
        </is>
      </c>
      <c r="C85" s="120" t="n">
        <v>2022</v>
      </c>
      <c r="D85" s="120" t="inlineStr">
        <is>
          <t>HUILCOLAA</t>
        </is>
      </c>
      <c r="E85" s="120" t="inlineStr">
        <is>
          <t>NON</t>
        </is>
      </c>
      <c r="F85" s="120" t="inlineStr">
        <is>
          <t>99START</t>
        </is>
      </c>
      <c r="G85" s="123" t="inlineStr">
        <is>
          <t xml:space="preserve"> -</t>
        </is>
      </c>
      <c r="H85" s="124" t="inlineStr">
        <is>
          <t>CARBUROS VILAFANT</t>
        </is>
      </c>
      <c r="I85" s="120" t="inlineStr">
        <is>
          <t xml:space="preserve">Espagne </t>
        </is>
      </c>
      <c r="J85" s="11" t="inlineStr">
        <is>
          <t>NON</t>
        </is>
      </c>
      <c r="K85" s="120" t="n">
        <v>22764</v>
      </c>
      <c r="L85" s="120" t="inlineStr">
        <is>
          <t>XA 483 CT</t>
        </is>
      </c>
      <c r="M85" s="132" t="n">
        <v>238753</v>
      </c>
      <c r="N85" s="120" t="inlineStr">
        <is>
          <t>FA</t>
        </is>
      </c>
      <c r="O85" s="126" t="n">
        <v>25.12</v>
      </c>
      <c r="P85" s="11">
        <f>1000*O85/0.92</f>
        <v/>
      </c>
      <c r="Q85" s="120" t="inlineStr">
        <is>
          <t>CV1CV2</t>
        </is>
      </c>
      <c r="R85" s="126" t="n">
        <v>1170</v>
      </c>
      <c r="S85" s="11" t="inlineStr">
        <is>
          <t>DEPART</t>
        </is>
      </c>
      <c r="T85" s="127">
        <f>O85</f>
        <v/>
      </c>
      <c r="U85" s="323">
        <f>T85*R85</f>
        <v/>
      </c>
      <c r="V85" s="129" t="inlineStr">
        <is>
          <t>SANS TVA</t>
        </is>
      </c>
      <c r="W85" s="130" t="inlineStr">
        <is>
          <t xml:space="preserve">VIREMENT 30JOURS 5 et 20 du mois </t>
        </is>
      </c>
      <c r="X85" s="120" t="n">
        <v>20525</v>
      </c>
      <c r="Y85" s="131" t="inlineStr">
        <is>
          <t>KORTIMED</t>
        </is>
      </c>
      <c r="Z85" s="120" t="inlineStr">
        <is>
          <t>VRAC</t>
        </is>
      </c>
      <c r="AA85" s="132" t="n">
        <v>0</v>
      </c>
      <c r="AB85" s="126" t="n">
        <v>0</v>
      </c>
      <c r="AC85" s="275" t="n">
        <v>0</v>
      </c>
      <c r="AD85" s="126">
        <f>AC85-AB85</f>
        <v/>
      </c>
      <c r="AE85" s="144" t="n"/>
      <c r="AF85" s="120" t="n"/>
      <c r="AG85" s="120" t="n"/>
      <c r="AH85" s="120" t="n"/>
    </row>
    <row r="86" ht="12.75" customFormat="1" customHeight="1" s="273">
      <c r="A86" s="319" t="n">
        <v>44973</v>
      </c>
      <c r="B86" s="120" t="inlineStr">
        <is>
          <t>France</t>
        </is>
      </c>
      <c r="C86" s="120" t="n">
        <v>2022</v>
      </c>
      <c r="D86" s="120" t="inlineStr">
        <is>
          <t>HUILCOLAA</t>
        </is>
      </c>
      <c r="E86" s="120" t="inlineStr">
        <is>
          <t>NON</t>
        </is>
      </c>
      <c r="F86" s="120" t="inlineStr">
        <is>
          <t>99START</t>
        </is>
      </c>
      <c r="G86" s="123" t="inlineStr">
        <is>
          <t xml:space="preserve"> -</t>
        </is>
      </c>
      <c r="H86" s="124" t="inlineStr">
        <is>
          <t>CARBUROS VILAFANT</t>
        </is>
      </c>
      <c r="I86" s="120" t="inlineStr">
        <is>
          <t xml:space="preserve">Espagne </t>
        </is>
      </c>
      <c r="J86" s="11" t="inlineStr">
        <is>
          <t>NON</t>
        </is>
      </c>
      <c r="K86" s="120" t="n">
        <v>22766</v>
      </c>
      <c r="L86" s="120" t="inlineStr">
        <is>
          <t>AF 00302</t>
        </is>
      </c>
      <c r="M86" s="132" t="n">
        <v>238753</v>
      </c>
      <c r="N86" s="120" t="inlineStr">
        <is>
          <t>FA</t>
        </is>
      </c>
      <c r="O86" s="126" t="n">
        <v>25.24</v>
      </c>
      <c r="P86" s="11">
        <f>1000*O86/0.92</f>
        <v/>
      </c>
      <c r="Q86" s="120" t="inlineStr">
        <is>
          <t>CV1CV2</t>
        </is>
      </c>
      <c r="R86" s="126" t="n">
        <v>1170</v>
      </c>
      <c r="S86" s="11" t="inlineStr">
        <is>
          <t>DEPART</t>
        </is>
      </c>
      <c r="T86" s="127">
        <f>O86</f>
        <v/>
      </c>
      <c r="U86" s="323">
        <f>T86*R86</f>
        <v/>
      </c>
      <c r="V86" s="129" t="inlineStr">
        <is>
          <t>SANS TVA</t>
        </is>
      </c>
      <c r="W86" s="130" t="inlineStr">
        <is>
          <t xml:space="preserve">VIREMENT 30JOURS 5 et 20 du mois </t>
        </is>
      </c>
      <c r="X86" s="120" t="n">
        <v>20525</v>
      </c>
      <c r="Y86" s="131" t="inlineStr">
        <is>
          <t>KORTIMED</t>
        </is>
      </c>
      <c r="Z86" s="120" t="inlineStr">
        <is>
          <t>VRAC</t>
        </is>
      </c>
      <c r="AA86" s="132" t="n">
        <v>0</v>
      </c>
      <c r="AB86" s="126" t="n">
        <v>0</v>
      </c>
      <c r="AC86" s="275" t="n">
        <v>0</v>
      </c>
      <c r="AD86" s="126">
        <f>AC86-AB86</f>
        <v/>
      </c>
      <c r="AE86" s="144" t="n"/>
      <c r="AF86" s="120" t="n"/>
      <c r="AG86" s="120" t="n"/>
      <c r="AH86" s="120" t="n"/>
    </row>
    <row r="87" ht="12.75" customFormat="1" customHeight="1" s="273">
      <c r="A87" s="319" t="n">
        <v>44973</v>
      </c>
      <c r="B87" s="120" t="inlineStr">
        <is>
          <t>France</t>
        </is>
      </c>
      <c r="C87" s="120" t="n">
        <v>2022</v>
      </c>
      <c r="D87" s="120" t="inlineStr">
        <is>
          <t>HUILCOL</t>
        </is>
      </c>
      <c r="E87" s="120" t="inlineStr">
        <is>
          <t>NON</t>
        </is>
      </c>
      <c r="F87" s="120" t="inlineStr">
        <is>
          <t xml:space="preserve">99LIPIDOS </t>
        </is>
      </c>
      <c r="G87" s="123" t="inlineStr">
        <is>
          <t xml:space="preserve"> LS714547-PT0225768</t>
        </is>
      </c>
      <c r="H87" s="124" t="inlineStr">
        <is>
          <t xml:space="preserve">LIPIDOS </t>
        </is>
      </c>
      <c r="I87" s="120" t="inlineStr">
        <is>
          <t xml:space="preserve">Espagne </t>
        </is>
      </c>
      <c r="J87" s="11" t="inlineStr">
        <is>
          <t>NON</t>
        </is>
      </c>
      <c r="K87" s="120" t="n">
        <v>22768</v>
      </c>
      <c r="L87" s="120" t="inlineStr">
        <is>
          <t>R 8735 BDC</t>
        </is>
      </c>
      <c r="M87" s="132" t="n">
        <v>236467</v>
      </c>
      <c r="N87" s="120" t="inlineStr">
        <is>
          <t>FA</t>
        </is>
      </c>
      <c r="O87" s="291" t="n">
        <v>24.62</v>
      </c>
      <c r="P87" s="11">
        <f>1000*O87/0.92</f>
        <v/>
      </c>
      <c r="Q87" s="120" t="inlineStr">
        <is>
          <t>CV1CV2</t>
        </is>
      </c>
      <c r="R87" s="126" t="n">
        <v>1250</v>
      </c>
      <c r="S87" s="11" t="inlineStr">
        <is>
          <t>DEPART</t>
        </is>
      </c>
      <c r="T87" s="127">
        <f>O87</f>
        <v/>
      </c>
      <c r="U87" s="323">
        <f>T87*R87</f>
        <v/>
      </c>
      <c r="V87" s="129" t="inlineStr">
        <is>
          <t>SANS TVA</t>
        </is>
      </c>
      <c r="W87" s="130" t="inlineStr">
        <is>
          <t xml:space="preserve">VIREMENT 30JOURS 5 et 20 du mois </t>
        </is>
      </c>
      <c r="X87" s="120" t="n">
        <v>20526</v>
      </c>
      <c r="Y87" s="131" t="inlineStr">
        <is>
          <t>QUINTANA</t>
        </is>
      </c>
      <c r="Z87" s="120" t="inlineStr">
        <is>
          <t>VRAC</t>
        </is>
      </c>
      <c r="AA87" s="132" t="n">
        <v>0</v>
      </c>
      <c r="AB87" s="126" t="n">
        <v>0</v>
      </c>
      <c r="AC87" s="275" t="n">
        <v>0</v>
      </c>
      <c r="AD87" s="126">
        <f>AC87-AB87</f>
        <v/>
      </c>
      <c r="AE87" s="144" t="n"/>
      <c r="AF87" s="120" t="n"/>
      <c r="AG87" s="120" t="n"/>
      <c r="AH87" s="120" t="n"/>
    </row>
    <row r="88" ht="12.75" customFormat="1" customHeight="1" s="273">
      <c r="A88" s="319" t="n">
        <v>44973</v>
      </c>
      <c r="B88" s="120" t="inlineStr">
        <is>
          <t>France</t>
        </is>
      </c>
      <c r="C88" s="120" t="n">
        <v>2022</v>
      </c>
      <c r="D88" s="120" t="inlineStr">
        <is>
          <t>HUILCOL</t>
        </is>
      </c>
      <c r="E88" s="120" t="inlineStr">
        <is>
          <t>NON</t>
        </is>
      </c>
      <c r="F88" s="120" t="inlineStr">
        <is>
          <t xml:space="preserve">99LIPIDOS </t>
        </is>
      </c>
      <c r="G88" s="123" t="inlineStr">
        <is>
          <t xml:space="preserve"> LS714547-PT0225769</t>
        </is>
      </c>
      <c r="H88" s="124" t="inlineStr">
        <is>
          <t xml:space="preserve">LIPIDOS </t>
        </is>
      </c>
      <c r="I88" s="120" t="inlineStr">
        <is>
          <t xml:space="preserve">Espagne </t>
        </is>
      </c>
      <c r="J88" s="11" t="inlineStr">
        <is>
          <t>NON</t>
        </is>
      </c>
      <c r="K88" s="120" t="n">
        <v>22773</v>
      </c>
      <c r="L88" s="120" t="inlineStr">
        <is>
          <t>R 8347 BCT</t>
        </is>
      </c>
      <c r="M88" s="132" t="n">
        <v>236467</v>
      </c>
      <c r="N88" s="120" t="inlineStr">
        <is>
          <t>FA</t>
        </is>
      </c>
      <c r="O88" s="291" t="n">
        <v>24.34</v>
      </c>
      <c r="P88" s="11">
        <f>1000*O88/0.92</f>
        <v/>
      </c>
      <c r="Q88" s="120" t="inlineStr">
        <is>
          <t>CV1CV2</t>
        </is>
      </c>
      <c r="R88" s="126" t="n">
        <v>1250</v>
      </c>
      <c r="S88" s="11" t="inlineStr">
        <is>
          <t>DEPART</t>
        </is>
      </c>
      <c r="T88" s="127">
        <f>O88</f>
        <v/>
      </c>
      <c r="U88" s="323">
        <f>T88*R88</f>
        <v/>
      </c>
      <c r="V88" s="129" t="inlineStr">
        <is>
          <t>SANS TVA</t>
        </is>
      </c>
      <c r="W88" s="130" t="inlineStr">
        <is>
          <t xml:space="preserve">VIREMENT 30JOURS 5 et 20 du mois </t>
        </is>
      </c>
      <c r="X88" s="120" t="n">
        <v>20526</v>
      </c>
      <c r="Y88" s="131" t="inlineStr">
        <is>
          <t>QUINTANA</t>
        </is>
      </c>
      <c r="Z88" s="120" t="inlineStr">
        <is>
          <t>VRAC</t>
        </is>
      </c>
      <c r="AA88" s="132" t="n">
        <v>0</v>
      </c>
      <c r="AB88" s="126" t="n">
        <v>0</v>
      </c>
      <c r="AC88" s="275" t="n">
        <v>0</v>
      </c>
      <c r="AD88" s="126">
        <f>AC88-AB88</f>
        <v/>
      </c>
      <c r="AE88" s="144" t="n"/>
      <c r="AF88" s="120" t="n"/>
      <c r="AG88" s="120" t="n"/>
      <c r="AH88" s="120" t="n"/>
    </row>
    <row r="89" ht="12.75" customFormat="1" customHeight="1" s="273">
      <c r="A89" s="319" t="n">
        <v>44973</v>
      </c>
      <c r="B89" s="120" t="inlineStr">
        <is>
          <t>France</t>
        </is>
      </c>
      <c r="C89" s="120" t="n">
        <v>2022</v>
      </c>
      <c r="D89" s="120" t="inlineStr">
        <is>
          <t>HUICOL</t>
        </is>
      </c>
      <c r="E89" s="120" t="inlineStr">
        <is>
          <t>NON</t>
        </is>
      </c>
      <c r="F89" s="120" t="inlineStr">
        <is>
          <t>99GUSTAV</t>
        </is>
      </c>
      <c r="G89" s="123" t="inlineStr">
        <is>
          <t>236757/22089 PO4026209</t>
        </is>
      </c>
      <c r="H89" s="124" t="inlineStr">
        <is>
          <t>FLEXITANK SOLUTIONS</t>
        </is>
      </c>
      <c r="I89" s="120" t="inlineStr">
        <is>
          <t xml:space="preserve">NETHERLANDS </t>
        </is>
      </c>
      <c r="J89" s="11" t="inlineStr">
        <is>
          <t>NON</t>
        </is>
      </c>
      <c r="K89" s="120" t="n">
        <v>22777</v>
      </c>
      <c r="L89" s="120" t="inlineStr">
        <is>
          <t>CF 943 YG</t>
        </is>
      </c>
      <c r="M89" s="132" t="inlineStr">
        <is>
          <t>236757/22089</t>
        </is>
      </c>
      <c r="N89" s="120" t="inlineStr">
        <is>
          <t>FA/NBC</t>
        </is>
      </c>
      <c r="O89" s="126" t="n">
        <v>25.06</v>
      </c>
      <c r="P89" s="11">
        <f>1000*O89/0.92</f>
        <v/>
      </c>
      <c r="Q89" s="120" t="inlineStr">
        <is>
          <t>CV1CV2</t>
        </is>
      </c>
      <c r="R89" s="126" t="n">
        <v>1300</v>
      </c>
      <c r="S89" s="11" t="inlineStr">
        <is>
          <t>DEPART</t>
        </is>
      </c>
      <c r="T89" s="127">
        <f>O89</f>
        <v/>
      </c>
      <c r="U89" s="323">
        <f>T89*R89</f>
        <v/>
      </c>
      <c r="V89" s="129" t="inlineStr">
        <is>
          <t>SANS TVA</t>
        </is>
      </c>
      <c r="W89" s="130" t="inlineStr">
        <is>
          <t>VIREMENT 15 JOURS</t>
        </is>
      </c>
      <c r="X89" s="120" t="n">
        <v>20527</v>
      </c>
      <c r="Y89" s="131" t="inlineStr">
        <is>
          <t>COMATA</t>
        </is>
      </c>
      <c r="Z89" s="120" t="inlineStr">
        <is>
          <t>VRAC</t>
        </is>
      </c>
      <c r="AA89" s="132" t="n">
        <v>0</v>
      </c>
      <c r="AB89" s="126" t="n">
        <v>0</v>
      </c>
      <c r="AC89" s="275" t="n">
        <v>0</v>
      </c>
      <c r="AD89" s="126">
        <f>AC89-AB89</f>
        <v/>
      </c>
      <c r="AE89" s="144" t="n"/>
      <c r="AF89" s="120" t="n"/>
      <c r="AG89" s="120" t="n"/>
      <c r="AH89" s="120" t="n"/>
    </row>
    <row r="90" ht="12.75" customFormat="1" customHeight="1" s="273">
      <c r="A90" s="319" t="n">
        <v>44977</v>
      </c>
      <c r="B90" s="120" t="inlineStr">
        <is>
          <t>France</t>
        </is>
      </c>
      <c r="C90" s="120" t="n">
        <v>2022</v>
      </c>
      <c r="D90" s="120" t="inlineStr">
        <is>
          <t>HUILCOL</t>
        </is>
      </c>
      <c r="E90" s="120" t="inlineStr">
        <is>
          <t>NON</t>
        </is>
      </c>
      <c r="F90" s="120" t="inlineStr">
        <is>
          <t xml:space="preserve">99LIPIDOS </t>
        </is>
      </c>
      <c r="G90" s="123" t="inlineStr">
        <is>
          <t xml:space="preserve"> LS714547-PT0225767</t>
        </is>
      </c>
      <c r="H90" s="124" t="inlineStr">
        <is>
          <t xml:space="preserve">LIPIDOS </t>
        </is>
      </c>
      <c r="I90" s="120" t="inlineStr">
        <is>
          <t xml:space="preserve">Espagne </t>
        </is>
      </c>
      <c r="J90" s="11" t="inlineStr">
        <is>
          <t>NON</t>
        </is>
      </c>
      <c r="K90" s="120" t="n">
        <v>22795</v>
      </c>
      <c r="L90" s="120" t="inlineStr">
        <is>
          <t>B 28140 R</t>
        </is>
      </c>
      <c r="M90" s="132" t="n">
        <v>236467</v>
      </c>
      <c r="N90" s="120" t="inlineStr">
        <is>
          <t>FA</t>
        </is>
      </c>
      <c r="O90" s="291" t="n">
        <v>24.22</v>
      </c>
      <c r="P90" s="11">
        <f>1000*O90/0.92</f>
        <v/>
      </c>
      <c r="Q90" s="120" t="inlineStr">
        <is>
          <t>CV1CV2</t>
        </is>
      </c>
      <c r="R90" s="126" t="n">
        <v>1250</v>
      </c>
      <c r="S90" s="11" t="inlineStr">
        <is>
          <t>DEPART</t>
        </is>
      </c>
      <c r="T90" s="127">
        <f>O90</f>
        <v/>
      </c>
      <c r="U90" s="323">
        <f>T90*R90</f>
        <v/>
      </c>
      <c r="V90" s="129" t="inlineStr">
        <is>
          <t>SANS TVA</t>
        </is>
      </c>
      <c r="W90" s="130" t="inlineStr">
        <is>
          <t xml:space="preserve">VIREMENT 30JOURS 5 et 20 du mois </t>
        </is>
      </c>
      <c r="X90" s="120" t="n">
        <v>20543</v>
      </c>
      <c r="Y90" s="131" t="inlineStr">
        <is>
          <t>QUINTANA</t>
        </is>
      </c>
      <c r="Z90" s="120" t="inlineStr">
        <is>
          <t>VRAC</t>
        </is>
      </c>
      <c r="AA90" s="132" t="n">
        <v>0</v>
      </c>
      <c r="AB90" s="126" t="n">
        <v>0</v>
      </c>
      <c r="AC90" s="275" t="n">
        <v>0</v>
      </c>
      <c r="AD90" s="126">
        <f>AC90-AB90</f>
        <v/>
      </c>
      <c r="AE90" s="144" t="n"/>
      <c r="AF90" s="120" t="n"/>
      <c r="AG90" s="120" t="n"/>
      <c r="AH90" s="120" t="n"/>
    </row>
    <row r="91" ht="12.75" customFormat="1" customHeight="1" s="273">
      <c r="A91" s="319" t="n">
        <v>44978</v>
      </c>
      <c r="B91" s="120" t="inlineStr">
        <is>
          <t>France</t>
        </is>
      </c>
      <c r="C91" s="120" t="n">
        <v>2022</v>
      </c>
      <c r="D91" s="120" t="inlineStr">
        <is>
          <t>HUILCOL</t>
        </is>
      </c>
      <c r="E91" s="120" t="inlineStr">
        <is>
          <t>NON</t>
        </is>
      </c>
      <c r="F91" s="120" t="inlineStr">
        <is>
          <t xml:space="preserve">99LIPIDOS </t>
        </is>
      </c>
      <c r="G91" s="123" t="inlineStr">
        <is>
          <t xml:space="preserve"> LS714547-PT0226568</t>
        </is>
      </c>
      <c r="H91" s="124" t="inlineStr">
        <is>
          <t xml:space="preserve">LIPIDOS </t>
        </is>
      </c>
      <c r="I91" s="120" t="inlineStr">
        <is>
          <t xml:space="preserve">Espagne </t>
        </is>
      </c>
      <c r="J91" s="11" t="inlineStr">
        <is>
          <t>NON</t>
        </is>
      </c>
      <c r="K91" s="120" t="n">
        <v>22809</v>
      </c>
      <c r="L91" s="120" t="inlineStr">
        <is>
          <t>R 7130 BCP</t>
        </is>
      </c>
      <c r="M91" s="132" t="n">
        <v>236467</v>
      </c>
      <c r="N91" s="120" t="inlineStr">
        <is>
          <t>FA</t>
        </is>
      </c>
      <c r="O91" s="291" t="n">
        <v>25.08</v>
      </c>
      <c r="P91" s="11">
        <f>1000*O91/0.92</f>
        <v/>
      </c>
      <c r="Q91" s="120" t="inlineStr">
        <is>
          <t>CV2CV3</t>
        </is>
      </c>
      <c r="R91" s="126" t="n">
        <v>1250</v>
      </c>
      <c r="S91" s="11" t="inlineStr">
        <is>
          <t>DEPART</t>
        </is>
      </c>
      <c r="T91" s="127">
        <f>O91</f>
        <v/>
      </c>
      <c r="U91" s="323">
        <f>T91*R91</f>
        <v/>
      </c>
      <c r="V91" s="129" t="inlineStr">
        <is>
          <t>SANS TVA</t>
        </is>
      </c>
      <c r="W91" s="130" t="inlineStr">
        <is>
          <t xml:space="preserve">VIREMENT 30JOURS 5 et 20 du mois </t>
        </is>
      </c>
      <c r="X91" s="120" t="n">
        <v>20548</v>
      </c>
      <c r="Y91" s="131" t="inlineStr">
        <is>
          <t>QUINTANA</t>
        </is>
      </c>
      <c r="Z91" s="120" t="inlineStr">
        <is>
          <t>VRAC</t>
        </is>
      </c>
      <c r="AA91" s="132" t="n">
        <v>0</v>
      </c>
      <c r="AB91" s="126" t="n">
        <v>0</v>
      </c>
      <c r="AC91" s="275" t="n">
        <v>0</v>
      </c>
      <c r="AD91" s="126">
        <f>AC91-AB91</f>
        <v/>
      </c>
      <c r="AE91" s="144" t="n"/>
      <c r="AF91" s="120" t="n"/>
      <c r="AG91" s="120" t="n"/>
      <c r="AH91" s="120" t="n"/>
    </row>
    <row r="92" ht="12.75" customFormat="1" customHeight="1" s="273">
      <c r="A92" s="319" t="n">
        <v>44978</v>
      </c>
      <c r="B92" s="120" t="inlineStr">
        <is>
          <t>France</t>
        </is>
      </c>
      <c r="C92" s="120" t="n">
        <v>2022</v>
      </c>
      <c r="D92" s="120" t="inlineStr">
        <is>
          <t>HUILCOL</t>
        </is>
      </c>
      <c r="E92" s="120" t="inlineStr">
        <is>
          <t>NON</t>
        </is>
      </c>
      <c r="F92" s="120" t="inlineStr">
        <is>
          <t xml:space="preserve">99LIPIDOS </t>
        </is>
      </c>
      <c r="G92" s="123" t="inlineStr">
        <is>
          <t xml:space="preserve"> LS714547-PT0226569</t>
        </is>
      </c>
      <c r="H92" s="124" t="inlineStr">
        <is>
          <t xml:space="preserve">LIPIDOS </t>
        </is>
      </c>
      <c r="I92" s="120" t="inlineStr">
        <is>
          <t xml:space="preserve">Espagne </t>
        </is>
      </c>
      <c r="J92" s="11" t="inlineStr">
        <is>
          <t>NON</t>
        </is>
      </c>
      <c r="K92" s="120" t="n">
        <v>22813</v>
      </c>
      <c r="L92" s="120" t="inlineStr">
        <is>
          <t>R 9343 BCD</t>
        </is>
      </c>
      <c r="M92" s="132" t="n">
        <v>236467</v>
      </c>
      <c r="N92" s="120" t="inlineStr">
        <is>
          <t>FA</t>
        </is>
      </c>
      <c r="O92" s="291" t="n">
        <v>24.68</v>
      </c>
      <c r="P92" s="11">
        <f>1000*O92/0.92</f>
        <v/>
      </c>
      <c r="Q92" s="120" t="inlineStr">
        <is>
          <t>CV2CV3</t>
        </is>
      </c>
      <c r="R92" s="126" t="n">
        <v>1250</v>
      </c>
      <c r="S92" s="11" t="inlineStr">
        <is>
          <t>DEPART</t>
        </is>
      </c>
      <c r="T92" s="127">
        <f>O92</f>
        <v/>
      </c>
      <c r="U92" s="323">
        <f>T92*R92</f>
        <v/>
      </c>
      <c r="V92" s="129" t="inlineStr">
        <is>
          <t>SANS TVA</t>
        </is>
      </c>
      <c r="W92" s="130" t="inlineStr">
        <is>
          <t xml:space="preserve">VIREMENT 30JOURS 5 et 20 du mois </t>
        </is>
      </c>
      <c r="X92" s="120" t="n">
        <v>20548</v>
      </c>
      <c r="Y92" s="131" t="inlineStr">
        <is>
          <t>QUINTANA</t>
        </is>
      </c>
      <c r="Z92" s="120" t="inlineStr">
        <is>
          <t>VRAC</t>
        </is>
      </c>
      <c r="AA92" s="132" t="n">
        <v>0</v>
      </c>
      <c r="AB92" s="126" t="n">
        <v>0</v>
      </c>
      <c r="AC92" s="275" t="n">
        <v>0</v>
      </c>
      <c r="AD92" s="126">
        <f>AC92-AB92</f>
        <v/>
      </c>
      <c r="AE92" s="144" t="n"/>
      <c r="AF92" s="120" t="n"/>
      <c r="AG92" s="120" t="n"/>
      <c r="AH92" s="120" t="n"/>
    </row>
    <row r="93" ht="12.75" customFormat="1" customHeight="1" s="273">
      <c r="A93" s="319" t="n">
        <v>44979</v>
      </c>
      <c r="B93" s="120" t="inlineStr">
        <is>
          <t>France</t>
        </is>
      </c>
      <c r="C93" s="120" t="n">
        <v>2022</v>
      </c>
      <c r="D93" s="120" t="inlineStr">
        <is>
          <t>HUILCOL</t>
        </is>
      </c>
      <c r="E93" s="120" t="inlineStr">
        <is>
          <t>NON</t>
        </is>
      </c>
      <c r="F93" s="120" t="inlineStr">
        <is>
          <t xml:space="preserve">99LIPIDOS </t>
        </is>
      </c>
      <c r="G93" s="123" t="inlineStr">
        <is>
          <t>LS714547 PT0226570</t>
        </is>
      </c>
      <c r="H93" s="124" t="inlineStr">
        <is>
          <t xml:space="preserve">LIPIDOS </t>
        </is>
      </c>
      <c r="I93" s="120" t="inlineStr">
        <is>
          <t xml:space="preserve">Espagne </t>
        </is>
      </c>
      <c r="J93" s="11" t="inlineStr">
        <is>
          <t>NON</t>
        </is>
      </c>
      <c r="K93" s="120" t="n">
        <v>22821</v>
      </c>
      <c r="L93" s="120" t="inlineStr">
        <is>
          <t>R 5954 BDB</t>
        </is>
      </c>
      <c r="M93" s="132" t="n">
        <v>236467</v>
      </c>
      <c r="N93" s="120" t="inlineStr">
        <is>
          <t>FA</t>
        </is>
      </c>
      <c r="O93" s="291" t="n">
        <v>24.34</v>
      </c>
      <c r="P93" s="11">
        <f>1000*O93/0.92</f>
        <v/>
      </c>
      <c r="Q93" s="120" t="inlineStr">
        <is>
          <t>CV2</t>
        </is>
      </c>
      <c r="R93" s="126" t="n">
        <v>1250</v>
      </c>
      <c r="S93" s="11" t="inlineStr">
        <is>
          <t>DEPART</t>
        </is>
      </c>
      <c r="T93" s="127">
        <f>O93</f>
        <v/>
      </c>
      <c r="U93" s="323">
        <f>T93*R93</f>
        <v/>
      </c>
      <c r="V93" s="129" t="inlineStr">
        <is>
          <t>SANS TVA</t>
        </is>
      </c>
      <c r="W93" s="130" t="inlineStr">
        <is>
          <t xml:space="preserve">VIREMENT 30JOURS 5 et 20 du mois </t>
        </is>
      </c>
      <c r="X93" s="120" t="n">
        <v>20551</v>
      </c>
      <c r="Y93" s="131" t="inlineStr">
        <is>
          <t>QUINTANA</t>
        </is>
      </c>
      <c r="Z93" s="120" t="inlineStr">
        <is>
          <t>VRAC</t>
        </is>
      </c>
      <c r="AA93" s="132" t="n">
        <v>0</v>
      </c>
      <c r="AB93" s="126" t="n">
        <v>0</v>
      </c>
      <c r="AC93" s="275" t="n">
        <v>0</v>
      </c>
      <c r="AD93" s="126">
        <f>AC93-AB93</f>
        <v/>
      </c>
      <c r="AE93" s="144" t="n"/>
      <c r="AF93" s="120" t="n"/>
      <c r="AG93" s="120" t="n"/>
      <c r="AH93" s="120" t="n"/>
    </row>
    <row r="94" ht="12.75" customFormat="1" customHeight="1" s="273">
      <c r="A94" s="319" t="n">
        <v>44980</v>
      </c>
      <c r="B94" s="120" t="inlineStr">
        <is>
          <t>France</t>
        </is>
      </c>
      <c r="C94" s="120" t="n">
        <v>2022</v>
      </c>
      <c r="D94" s="120" t="inlineStr">
        <is>
          <t>HUILCOLAA</t>
        </is>
      </c>
      <c r="E94" s="120" t="inlineStr">
        <is>
          <t>NON</t>
        </is>
      </c>
      <c r="F94" s="120" t="inlineStr">
        <is>
          <t xml:space="preserve">26UCAB </t>
        </is>
      </c>
      <c r="G94" s="123" t="inlineStr">
        <is>
          <t>CA025900</t>
        </is>
      </c>
      <c r="H94" s="124" t="inlineStr">
        <is>
          <t>UCAB CREST</t>
        </is>
      </c>
      <c r="I94" s="120" t="inlineStr">
        <is>
          <t>FRANCE</t>
        </is>
      </c>
      <c r="J94" s="11" t="inlineStr">
        <is>
          <t>NON</t>
        </is>
      </c>
      <c r="K94" s="120" t="n">
        <v>22824</v>
      </c>
      <c r="L94" s="120" t="inlineStr">
        <is>
          <t>CJ 840 KY</t>
        </is>
      </c>
      <c r="M94" s="132" t="n">
        <v>236841</v>
      </c>
      <c r="N94" s="120" t="inlineStr">
        <is>
          <t>FA</t>
        </is>
      </c>
      <c r="O94" s="126" t="n">
        <v>25.22</v>
      </c>
      <c r="P94" s="11">
        <f>1000*O94/0.92</f>
        <v/>
      </c>
      <c r="Q94" s="120" t="inlineStr">
        <is>
          <t>CV1CV2</t>
        </is>
      </c>
      <c r="R94" s="126" t="n">
        <v>1300</v>
      </c>
      <c r="S94" s="11" t="inlineStr">
        <is>
          <t xml:space="preserve">FRANCO </t>
        </is>
      </c>
      <c r="T94" s="127">
        <f>O94</f>
        <v/>
      </c>
      <c r="U94" s="323">
        <f>T94*R94</f>
        <v/>
      </c>
      <c r="V94" s="129" t="inlineStr">
        <is>
          <t>5,5%</t>
        </is>
      </c>
      <c r="W94" s="130" t="inlineStr">
        <is>
          <t>LCR 15J NET</t>
        </is>
      </c>
      <c r="X94" s="120" t="n">
        <v>20554</v>
      </c>
      <c r="Y94" s="131" t="inlineStr">
        <is>
          <t>EUROLIA</t>
        </is>
      </c>
      <c r="Z94" s="120" t="inlineStr">
        <is>
          <t>VRAC</t>
        </is>
      </c>
      <c r="AA94" s="132" t="n">
        <v>30</v>
      </c>
      <c r="AB94" s="126">
        <f>AA94*T94</f>
        <v/>
      </c>
      <c r="AC94" s="275">
        <f>702.63+50.1</f>
        <v/>
      </c>
      <c r="AD94" s="126">
        <f>AC94-AB94</f>
        <v/>
      </c>
      <c r="AE94" s="131" t="inlineStr">
        <is>
          <t>73043 - 26/02/2023</t>
        </is>
      </c>
      <c r="AF94" s="120" t="n"/>
      <c r="AG94" s="120" t="n"/>
      <c r="AH94" s="120" t="n"/>
    </row>
    <row r="95" ht="12.75" customFormat="1" customHeight="1" s="273">
      <c r="A95" s="319" t="n">
        <v>44980</v>
      </c>
      <c r="B95" s="120" t="inlineStr">
        <is>
          <t>France</t>
        </is>
      </c>
      <c r="C95" s="120" t="n">
        <v>2022</v>
      </c>
      <c r="D95" s="120" t="inlineStr">
        <is>
          <t>HUILCOLAA</t>
        </is>
      </c>
      <c r="E95" s="120" t="inlineStr">
        <is>
          <t>NON</t>
        </is>
      </c>
      <c r="F95" s="120" t="inlineStr">
        <is>
          <t xml:space="preserve">89NUTRI </t>
        </is>
      </c>
      <c r="G95" s="123" t="inlineStr">
        <is>
          <t>FO049313</t>
        </is>
      </c>
      <c r="H95" s="124" t="inlineStr">
        <is>
          <t>NUTRIBOURGOGNE</t>
        </is>
      </c>
      <c r="I95" s="120" t="inlineStr">
        <is>
          <t>FRANCE</t>
        </is>
      </c>
      <c r="J95" s="11" t="inlineStr">
        <is>
          <t>NON</t>
        </is>
      </c>
      <c r="K95" s="120" t="n">
        <v>22829</v>
      </c>
      <c r="L95" s="120" t="inlineStr">
        <is>
          <t>AE 299 AT</t>
        </is>
      </c>
      <c r="M95" s="132" t="n">
        <v>234060</v>
      </c>
      <c r="N95" s="120" t="inlineStr">
        <is>
          <t>FA</t>
        </is>
      </c>
      <c r="O95" s="126" t="n">
        <v>23.48</v>
      </c>
      <c r="P95" s="11">
        <f>1000*O95/0.92</f>
        <v/>
      </c>
      <c r="Q95" s="120" t="inlineStr">
        <is>
          <t>CV1CV2</t>
        </is>
      </c>
      <c r="R95" s="126" t="n">
        <v>1492.5</v>
      </c>
      <c r="S95" s="11" t="inlineStr">
        <is>
          <t>FRANCO</t>
        </is>
      </c>
      <c r="T95" s="127">
        <f>O95</f>
        <v/>
      </c>
      <c r="U95" s="323">
        <f>T95*R95</f>
        <v/>
      </c>
      <c r="V95" s="129" t="inlineStr">
        <is>
          <t>5,5%</t>
        </is>
      </c>
      <c r="W95" s="130" t="inlineStr">
        <is>
          <t>LCR 15J NET</t>
        </is>
      </c>
      <c r="X95" s="120" t="n">
        <v>20557</v>
      </c>
      <c r="Y95" s="131" t="inlineStr">
        <is>
          <t>EUROLIA</t>
        </is>
      </c>
      <c r="Z95" s="120" t="inlineStr">
        <is>
          <t>VRAC</t>
        </is>
      </c>
      <c r="AA95" s="132" t="n">
        <v>30</v>
      </c>
      <c r="AB95" s="126">
        <f>(25*28)*1.0713</f>
        <v/>
      </c>
      <c r="AC95" s="275">
        <f>700+49.91</f>
        <v/>
      </c>
      <c r="AD95" s="126">
        <f>AC95-AB95</f>
        <v/>
      </c>
      <c r="AE95" s="144" t="inlineStr">
        <is>
          <t>73043 - 26/02/2023</t>
        </is>
      </c>
      <c r="AF95" s="120" t="n"/>
      <c r="AG95" s="120" t="n"/>
      <c r="AH95" s="120" t="n"/>
    </row>
    <row r="96" ht="12.75" customFormat="1" customHeight="1" s="273">
      <c r="A96" s="319" t="n">
        <v>44980</v>
      </c>
      <c r="B96" s="120" t="inlineStr">
        <is>
          <t>France</t>
        </is>
      </c>
      <c r="C96" s="120" t="n">
        <v>2022</v>
      </c>
      <c r="D96" s="120" t="inlineStr">
        <is>
          <t>HUILCOL</t>
        </is>
      </c>
      <c r="E96" s="120" t="inlineStr">
        <is>
          <t>NON</t>
        </is>
      </c>
      <c r="F96" s="120" t="inlineStr">
        <is>
          <t xml:space="preserve">99LIPIDOS </t>
        </is>
      </c>
      <c r="G96" s="123" t="inlineStr">
        <is>
          <t>LS714547 PT0226571</t>
        </is>
      </c>
      <c r="H96" s="124" t="inlineStr">
        <is>
          <t xml:space="preserve">LIPIDOS </t>
        </is>
      </c>
      <c r="I96" s="120" t="inlineStr">
        <is>
          <t xml:space="preserve">Espagne </t>
        </is>
      </c>
      <c r="J96" s="11" t="inlineStr">
        <is>
          <t>NON</t>
        </is>
      </c>
      <c r="K96" s="120" t="n">
        <v>22836</v>
      </c>
      <c r="L96" s="120" t="inlineStr">
        <is>
          <t>R 7775 BBJ</t>
        </is>
      </c>
      <c r="M96" s="132" t="n">
        <v>236467</v>
      </c>
      <c r="N96" s="120" t="inlineStr">
        <is>
          <t>FA</t>
        </is>
      </c>
      <c r="O96" s="291" t="n">
        <v>24.48</v>
      </c>
      <c r="P96" s="11">
        <f>1000*O96/0.92</f>
        <v/>
      </c>
      <c r="Q96" s="120" t="inlineStr">
        <is>
          <t>CVCV2</t>
        </is>
      </c>
      <c r="R96" s="126" t="n">
        <v>1250</v>
      </c>
      <c r="S96" s="11" t="inlineStr">
        <is>
          <t>DEPART</t>
        </is>
      </c>
      <c r="T96" s="127">
        <f>O96</f>
        <v/>
      </c>
      <c r="U96" s="323">
        <f>T96*R96</f>
        <v/>
      </c>
      <c r="V96" s="129" t="inlineStr">
        <is>
          <t>SANS TVA</t>
        </is>
      </c>
      <c r="W96" s="130" t="inlineStr">
        <is>
          <t xml:space="preserve">VIREMENT 30JOURS 5 et 20 du mois </t>
        </is>
      </c>
      <c r="X96" s="120" t="n">
        <v>20561</v>
      </c>
      <c r="Y96" s="131" t="inlineStr">
        <is>
          <t>QUINTANA</t>
        </is>
      </c>
      <c r="Z96" s="120" t="inlineStr">
        <is>
          <t>VRAC</t>
        </is>
      </c>
      <c r="AA96" s="132" t="n">
        <v>0</v>
      </c>
      <c r="AB96" s="126" t="n">
        <v>0</v>
      </c>
      <c r="AC96" s="275" t="n">
        <v>0</v>
      </c>
      <c r="AD96" s="126">
        <f>AC96-AB96</f>
        <v/>
      </c>
      <c r="AE96" s="144" t="n"/>
      <c r="AF96" s="120" t="n"/>
      <c r="AG96" s="120" t="n"/>
      <c r="AH96" s="120" t="n"/>
    </row>
    <row r="97" ht="12.75" customFormat="1" customHeight="1" s="273">
      <c r="A97" s="319" t="n">
        <v>44981</v>
      </c>
      <c r="B97" s="120" t="inlineStr">
        <is>
          <t>France</t>
        </is>
      </c>
      <c r="C97" s="120" t="n">
        <v>2022</v>
      </c>
      <c r="D97" s="120" t="inlineStr">
        <is>
          <t>HUILCOLAA</t>
        </is>
      </c>
      <c r="E97" s="120" t="inlineStr">
        <is>
          <t>NON</t>
        </is>
      </c>
      <c r="F97" s="120" t="inlineStr">
        <is>
          <t>42EURENA</t>
        </is>
      </c>
      <c r="G97" s="123" t="n">
        <v>261554</v>
      </c>
      <c r="H97" s="124" t="inlineStr">
        <is>
          <t>ATRIAL FEURS</t>
        </is>
      </c>
      <c r="I97" s="120" t="inlineStr">
        <is>
          <t>France</t>
        </is>
      </c>
      <c r="J97" s="11" t="inlineStr">
        <is>
          <t>NON</t>
        </is>
      </c>
      <c r="K97" s="120" t="n">
        <v>22839</v>
      </c>
      <c r="L97" s="120" t="inlineStr">
        <is>
          <t>BX 693 RR</t>
        </is>
      </c>
      <c r="M97" s="132" t="n">
        <v>231777</v>
      </c>
      <c r="N97" s="120" t="inlineStr">
        <is>
          <t>FA</t>
        </is>
      </c>
      <c r="O97" s="126" t="n">
        <v>24.6</v>
      </c>
      <c r="P97" s="11">
        <f>1000*O97/0.92</f>
        <v/>
      </c>
      <c r="Q97" s="120" t="inlineStr">
        <is>
          <t>CV1CV2</t>
        </is>
      </c>
      <c r="R97" s="126" t="n">
        <v>1492.5</v>
      </c>
      <c r="S97" s="11" t="inlineStr">
        <is>
          <t xml:space="preserve">FRANCO </t>
        </is>
      </c>
      <c r="T97" s="127">
        <f>O97</f>
        <v/>
      </c>
      <c r="U97" s="323">
        <f>T97*R97</f>
        <v/>
      </c>
      <c r="V97" s="129" t="inlineStr">
        <is>
          <t>5,5%</t>
        </is>
      </c>
      <c r="W97" s="130" t="inlineStr">
        <is>
          <t>LCR 15J NET</t>
        </is>
      </c>
      <c r="X97" s="120" t="n">
        <v>20566</v>
      </c>
      <c r="Y97" s="131" t="inlineStr">
        <is>
          <t xml:space="preserve">EUROLIA </t>
        </is>
      </c>
      <c r="Z97" s="120" t="inlineStr">
        <is>
          <t>VRAC</t>
        </is>
      </c>
      <c r="AA97" s="132" t="n">
        <v>32.5</v>
      </c>
      <c r="AB97" s="126">
        <f>25*32.5</f>
        <v/>
      </c>
      <c r="AC97" s="275">
        <f>754.5+53.8</f>
        <v/>
      </c>
      <c r="AD97" s="207">
        <f>AC97-AB97</f>
        <v/>
      </c>
      <c r="AE97" s="144" t="inlineStr">
        <is>
          <t>73043 - 26/02/2023</t>
        </is>
      </c>
      <c r="AF97" s="120" t="n"/>
      <c r="AG97" s="120" t="n"/>
      <c r="AH97" s="120" t="n"/>
    </row>
    <row r="98" ht="12.75" customFormat="1" customHeight="1" s="273">
      <c r="A98" s="319" t="n">
        <v>44981</v>
      </c>
      <c r="B98" s="120" t="inlineStr">
        <is>
          <t>France</t>
        </is>
      </c>
      <c r="C98" s="120" t="n">
        <v>2022</v>
      </c>
      <c r="D98" s="120" t="inlineStr">
        <is>
          <t>HUILCOL</t>
        </is>
      </c>
      <c r="E98" s="120" t="inlineStr">
        <is>
          <t>NON</t>
        </is>
      </c>
      <c r="F98" s="120" t="inlineStr">
        <is>
          <t>99CARBUROS</t>
        </is>
      </c>
      <c r="G98" s="123" t="inlineStr">
        <is>
          <t xml:space="preserve"> -</t>
        </is>
      </c>
      <c r="H98" s="124" t="inlineStr">
        <is>
          <t>CARBUROS</t>
        </is>
      </c>
      <c r="I98" s="120" t="inlineStr">
        <is>
          <t xml:space="preserve">Espagne </t>
        </is>
      </c>
      <c r="J98" s="11" t="inlineStr">
        <is>
          <t>NON</t>
        </is>
      </c>
      <c r="K98" s="120" t="n">
        <v>22840</v>
      </c>
      <c r="L98" s="120" t="inlineStr">
        <is>
          <t>XA 156 AG</t>
        </is>
      </c>
      <c r="M98" s="132" t="n">
        <v>239164</v>
      </c>
      <c r="N98" s="120" t="inlineStr">
        <is>
          <t>FA/CEV.</t>
        </is>
      </c>
      <c r="O98" s="126" t="n">
        <v>26.76</v>
      </c>
      <c r="P98" s="11">
        <f>1000*O98/0.92</f>
        <v/>
      </c>
      <c r="Q98" s="120" t="inlineStr">
        <is>
          <t>CV2CV3</t>
        </is>
      </c>
      <c r="R98" s="126" t="n">
        <v>1165</v>
      </c>
      <c r="S98" s="11" t="inlineStr">
        <is>
          <t>DEPART</t>
        </is>
      </c>
      <c r="T98" s="127">
        <f>O98</f>
        <v/>
      </c>
      <c r="U98" s="323">
        <f>T98*R98</f>
        <v/>
      </c>
      <c r="V98" s="129" t="inlineStr">
        <is>
          <t>SANS TVA</t>
        </is>
      </c>
      <c r="W98" s="130" t="inlineStr">
        <is>
          <t>VIREMENT AVANT CHARGEMENT</t>
        </is>
      </c>
      <c r="X98" s="120" t="n">
        <v>20567</v>
      </c>
      <c r="Y98" s="131" t="inlineStr">
        <is>
          <t>KORTIMED</t>
        </is>
      </c>
      <c r="Z98" s="120" t="inlineStr">
        <is>
          <t>VRAC</t>
        </is>
      </c>
      <c r="AA98" s="132" t="n">
        <v>0</v>
      </c>
      <c r="AB98" s="126">
        <f>AA98*T98</f>
        <v/>
      </c>
      <c r="AC98" s="275" t="n">
        <v>0</v>
      </c>
      <c r="AD98" s="126">
        <f>AC98-AB98</f>
        <v/>
      </c>
      <c r="AE98" s="144" t="n"/>
      <c r="AF98" s="120" t="n"/>
      <c r="AG98" s="120" t="n"/>
      <c r="AH98" s="120" t="n"/>
    </row>
    <row r="99" ht="12.75" customFormat="1" customHeight="1" s="273">
      <c r="A99" s="319" t="n">
        <v>44981</v>
      </c>
      <c r="B99" s="120" t="inlineStr">
        <is>
          <t>France</t>
        </is>
      </c>
      <c r="C99" s="120" t="n">
        <v>2022</v>
      </c>
      <c r="D99" s="120" t="inlineStr">
        <is>
          <t>HUILCOLAA</t>
        </is>
      </c>
      <c r="E99" s="120" t="inlineStr">
        <is>
          <t>NON</t>
        </is>
      </c>
      <c r="F99" s="120" t="inlineStr">
        <is>
          <t>99START</t>
        </is>
      </c>
      <c r="G99" s="123" t="inlineStr">
        <is>
          <t xml:space="preserve"> -</t>
        </is>
      </c>
      <c r="H99" s="124" t="inlineStr">
        <is>
          <t>CARBUROS MADRID</t>
        </is>
      </c>
      <c r="I99" s="120" t="inlineStr">
        <is>
          <t xml:space="preserve">Espagne </t>
        </is>
      </c>
      <c r="J99" s="11" t="inlineStr">
        <is>
          <t>NON</t>
        </is>
      </c>
      <c r="K99" s="120" t="n">
        <v>22841</v>
      </c>
      <c r="L99" s="120" t="inlineStr">
        <is>
          <t>XA 538 BA</t>
        </is>
      </c>
      <c r="M99" s="132" t="n">
        <v>238753</v>
      </c>
      <c r="N99" s="120" t="inlineStr">
        <is>
          <t>FA</t>
        </is>
      </c>
      <c r="O99" s="126" t="n">
        <v>25.38</v>
      </c>
      <c r="P99" s="11">
        <f>1000*O99/0.92</f>
        <v/>
      </c>
      <c r="Q99" s="120" t="inlineStr">
        <is>
          <t>CV1CV2CV3</t>
        </is>
      </c>
      <c r="R99" s="126" t="n">
        <v>1170</v>
      </c>
      <c r="S99" s="11" t="inlineStr">
        <is>
          <t>DEPART</t>
        </is>
      </c>
      <c r="T99" s="127">
        <f>O99</f>
        <v/>
      </c>
      <c r="U99" s="323">
        <f>T99*R99</f>
        <v/>
      </c>
      <c r="V99" s="129" t="inlineStr">
        <is>
          <t>SANS TVA</t>
        </is>
      </c>
      <c r="W99" s="130" t="inlineStr">
        <is>
          <t xml:space="preserve">VIREMENT 30JOURS 5 et 20 du mois </t>
        </is>
      </c>
      <c r="X99" s="120" t="n">
        <v>20568</v>
      </c>
      <c r="Y99" s="131" t="inlineStr">
        <is>
          <t>KORTIMED</t>
        </is>
      </c>
      <c r="Z99" s="120" t="inlineStr">
        <is>
          <t>VRAC</t>
        </is>
      </c>
      <c r="AA99" s="132" t="n">
        <v>0</v>
      </c>
      <c r="AB99" s="126" t="n">
        <v>0</v>
      </c>
      <c r="AC99" s="275" t="n">
        <v>0</v>
      </c>
      <c r="AD99" s="126">
        <f>AC99-AB99</f>
        <v/>
      </c>
      <c r="AE99" s="144" t="n"/>
      <c r="AF99" s="120" t="n"/>
      <c r="AG99" s="120" t="n"/>
      <c r="AH99" s="120" t="n"/>
    </row>
    <row r="100" ht="12.75" customFormat="1" customHeight="1" s="273">
      <c r="A100" s="319" t="n">
        <v>44981</v>
      </c>
      <c r="B100" s="120" t="inlineStr">
        <is>
          <t>France</t>
        </is>
      </c>
      <c r="C100" s="120" t="n">
        <v>2022</v>
      </c>
      <c r="D100" s="120" t="inlineStr">
        <is>
          <t>HUILCOL</t>
        </is>
      </c>
      <c r="E100" s="120" t="inlineStr">
        <is>
          <t>NON</t>
        </is>
      </c>
      <c r="F100" s="120" t="inlineStr">
        <is>
          <t xml:space="preserve">99LIPIDOS </t>
        </is>
      </c>
      <c r="G100" s="123" t="inlineStr">
        <is>
          <t xml:space="preserve"> LS714547 PT0226572</t>
        </is>
      </c>
      <c r="H100" s="124" t="inlineStr">
        <is>
          <t xml:space="preserve">LIPIDOS </t>
        </is>
      </c>
      <c r="I100" s="120" t="inlineStr">
        <is>
          <t xml:space="preserve">Espagne </t>
        </is>
      </c>
      <c r="J100" s="11" t="inlineStr">
        <is>
          <t>NON</t>
        </is>
      </c>
      <c r="K100" s="120" t="n">
        <v>88852</v>
      </c>
      <c r="L100" s="120" t="inlineStr">
        <is>
          <t>R 2294 BCT</t>
        </is>
      </c>
      <c r="M100" s="132" t="n">
        <v>236467</v>
      </c>
      <c r="N100" s="120" t="inlineStr">
        <is>
          <t>FA</t>
        </is>
      </c>
      <c r="O100" s="291" t="n">
        <v>24.56</v>
      </c>
      <c r="P100" s="11">
        <f>1000*O100/0.92</f>
        <v/>
      </c>
      <c r="Q100" s="120" t="inlineStr">
        <is>
          <t>CV1CV2CV3</t>
        </is>
      </c>
      <c r="R100" s="126" t="n">
        <v>1250</v>
      </c>
      <c r="S100" s="11" t="inlineStr">
        <is>
          <t>DEPART</t>
        </is>
      </c>
      <c r="T100" s="127">
        <f>O100</f>
        <v/>
      </c>
      <c r="U100" s="323">
        <f>T100*R100</f>
        <v/>
      </c>
      <c r="V100" s="129" t="inlineStr">
        <is>
          <t>SANS TVA</t>
        </is>
      </c>
      <c r="W100" s="130" t="inlineStr">
        <is>
          <t xml:space="preserve">VIREMENT 30JOURS 5 et 20 du mois </t>
        </is>
      </c>
      <c r="X100" s="120" t="n">
        <v>20570</v>
      </c>
      <c r="Y100" s="131" t="inlineStr">
        <is>
          <t>QUINTANA</t>
        </is>
      </c>
      <c r="Z100" s="120" t="inlineStr">
        <is>
          <t>VRAC</t>
        </is>
      </c>
      <c r="AA100" s="132" t="n">
        <v>0</v>
      </c>
      <c r="AB100" s="126" t="n">
        <v>0</v>
      </c>
      <c r="AC100" s="275" t="n">
        <v>0</v>
      </c>
      <c r="AD100" s="126">
        <f>AC100-AB100</f>
        <v/>
      </c>
      <c r="AE100" s="144" t="n"/>
      <c r="AF100" s="120" t="n"/>
      <c r="AG100" s="120" t="n"/>
      <c r="AH100" s="120" t="n"/>
    </row>
    <row r="101" ht="12.75" customFormat="1" customHeight="1" s="273">
      <c r="A101" s="319" t="n">
        <v>44984</v>
      </c>
      <c r="B101" s="120" t="inlineStr">
        <is>
          <t>France</t>
        </is>
      </c>
      <c r="C101" s="120" t="n">
        <v>2022</v>
      </c>
      <c r="D101" s="120" t="inlineStr">
        <is>
          <t>HUILCOLAA</t>
        </is>
      </c>
      <c r="E101" s="120" t="inlineStr">
        <is>
          <t>NON</t>
        </is>
      </c>
      <c r="F101" s="120" t="inlineStr">
        <is>
          <t>25CHAYS</t>
        </is>
      </c>
      <c r="G101" s="123" t="inlineStr">
        <is>
          <t>230228</t>
        </is>
      </c>
      <c r="H101" s="124" t="inlineStr">
        <is>
          <t>CHAYS</t>
        </is>
      </c>
      <c r="I101" s="120" t="inlineStr">
        <is>
          <t>France</t>
        </is>
      </c>
      <c r="J101" s="11" t="inlineStr">
        <is>
          <t>NON</t>
        </is>
      </c>
      <c r="K101" s="120" t="n">
        <v>22820</v>
      </c>
      <c r="L101" s="120" t="inlineStr">
        <is>
          <t>CHAYS</t>
        </is>
      </c>
      <c r="M101" s="132" t="n">
        <v>230228</v>
      </c>
      <c r="N101" s="120" t="inlineStr">
        <is>
          <t>HUILERIE</t>
        </is>
      </c>
      <c r="O101" s="126" t="n">
        <v>4.685</v>
      </c>
      <c r="P101" s="11">
        <f>1000*O101/0.92</f>
        <v/>
      </c>
      <c r="Q101" s="120" t="inlineStr">
        <is>
          <t>CV1CV2</t>
        </is>
      </c>
      <c r="R101" s="126" t="n">
        <v>1310</v>
      </c>
      <c r="S101" s="11" t="inlineStr">
        <is>
          <t xml:space="preserve">FRANCO </t>
        </is>
      </c>
      <c r="T101" s="127">
        <f>O101</f>
        <v/>
      </c>
      <c r="U101" s="323">
        <f>T101*R101</f>
        <v/>
      </c>
      <c r="V101" s="129" t="inlineStr">
        <is>
          <t>5,5%</t>
        </is>
      </c>
      <c r="W101" s="130" t="inlineStr">
        <is>
          <t>LCR 15J NET</t>
        </is>
      </c>
      <c r="X101" s="120" t="n">
        <v>20575</v>
      </c>
      <c r="Y101" s="131" t="inlineStr">
        <is>
          <t>CLOT</t>
        </is>
      </c>
      <c r="Z101" s="120" t="inlineStr">
        <is>
          <t>VRAC</t>
        </is>
      </c>
      <c r="AA101" s="132">
        <f>275+205</f>
        <v/>
      </c>
      <c r="AB101" s="126">
        <f>AA101</f>
        <v/>
      </c>
      <c r="AC101" s="275">
        <f>275</f>
        <v/>
      </c>
      <c r="AD101" s="207">
        <f>AC101-AB101</f>
        <v/>
      </c>
      <c r="AE101" s="144" t="inlineStr">
        <is>
          <t>F2303002009-01/03/2023-275 € ALLER en attente retour</t>
        </is>
      </c>
      <c r="AF101" s="120" t="n"/>
      <c r="AG101" s="120" t="n"/>
      <c r="AH101" s="120" t="n"/>
    </row>
    <row r="102" ht="12.75" customFormat="1" customHeight="1" s="273">
      <c r="A102" s="319" t="n">
        <v>44984</v>
      </c>
      <c r="B102" s="120" t="inlineStr">
        <is>
          <t>France</t>
        </is>
      </c>
      <c r="C102" s="120" t="n">
        <v>2022</v>
      </c>
      <c r="D102" s="120" t="inlineStr">
        <is>
          <t>HUILCOL</t>
        </is>
      </c>
      <c r="E102" s="120" t="inlineStr">
        <is>
          <t>NON</t>
        </is>
      </c>
      <c r="F102" s="120" t="inlineStr">
        <is>
          <t xml:space="preserve">99LIPIDOS </t>
        </is>
      </c>
      <c r="G102" s="123" t="inlineStr">
        <is>
          <t>LS714547 PT0227022</t>
        </is>
      </c>
      <c r="H102" s="124" t="inlineStr">
        <is>
          <t xml:space="preserve">LIPIDOS </t>
        </is>
      </c>
      <c r="I102" s="120" t="inlineStr">
        <is>
          <t xml:space="preserve">Espagne </t>
        </is>
      </c>
      <c r="J102" s="11" t="inlineStr">
        <is>
          <t>NON</t>
        </is>
      </c>
      <c r="K102" s="120" t="n">
        <v>22863</v>
      </c>
      <c r="L102" s="120" t="inlineStr">
        <is>
          <t>R 5942 BDB</t>
        </is>
      </c>
      <c r="M102" s="132" t="n">
        <v>236467</v>
      </c>
      <c r="N102" s="120" t="inlineStr">
        <is>
          <t>FA</t>
        </is>
      </c>
      <c r="O102" s="291" t="n">
        <v>24.08</v>
      </c>
      <c r="P102" s="11">
        <f>1000*O102/0.92</f>
        <v/>
      </c>
      <c r="Q102" s="120" t="inlineStr">
        <is>
          <t>CV1CV2</t>
        </is>
      </c>
      <c r="R102" s="126" t="n">
        <v>1250</v>
      </c>
      <c r="S102" s="11" t="inlineStr">
        <is>
          <t>DEPART</t>
        </is>
      </c>
      <c r="T102" s="127">
        <f>O102</f>
        <v/>
      </c>
      <c r="U102" s="323">
        <f>T102*R102</f>
        <v/>
      </c>
      <c r="V102" s="129" t="inlineStr">
        <is>
          <t>SANS TVA</t>
        </is>
      </c>
      <c r="W102" s="130" t="inlineStr">
        <is>
          <t xml:space="preserve">VIREMENT 30JOURS 5 et 20 du mois </t>
        </is>
      </c>
      <c r="X102" s="120" t="n">
        <v>20576</v>
      </c>
      <c r="Y102" s="131" t="inlineStr">
        <is>
          <t>QUINTANA</t>
        </is>
      </c>
      <c r="Z102" s="120" t="inlineStr">
        <is>
          <t>VRAC</t>
        </is>
      </c>
      <c r="AA102" s="132" t="n">
        <v>0</v>
      </c>
      <c r="AB102" s="126" t="n">
        <v>0</v>
      </c>
      <c r="AC102" s="275" t="n">
        <v>0</v>
      </c>
      <c r="AD102" s="126">
        <f>AC102-AB102</f>
        <v/>
      </c>
      <c r="AE102" s="144" t="n"/>
      <c r="AF102" s="120" t="n"/>
      <c r="AG102" s="120" t="n"/>
      <c r="AH102" s="120" t="n"/>
    </row>
    <row r="103" ht="12.75" customFormat="1" customHeight="1" s="273">
      <c r="A103" s="319" t="n">
        <v>44984</v>
      </c>
      <c r="B103" s="120" t="inlineStr">
        <is>
          <t>France</t>
        </is>
      </c>
      <c r="C103" s="120" t="n">
        <v>2022</v>
      </c>
      <c r="D103" s="120" t="inlineStr">
        <is>
          <t>HUILCOLDCF</t>
        </is>
      </c>
      <c r="E103" s="120" t="inlineStr">
        <is>
          <t>OUI</t>
        </is>
      </c>
      <c r="F103" s="120" t="inlineStr">
        <is>
          <t>13LUMA</t>
        </is>
      </c>
      <c r="G103" s="123" t="inlineStr">
        <is>
          <t>23-002247</t>
        </is>
      </c>
      <c r="H103" s="124" t="inlineStr">
        <is>
          <t>ATELIERS ARLES IMMOBILIER</t>
        </is>
      </c>
      <c r="I103" s="120" t="inlineStr">
        <is>
          <t>FRANCE</t>
        </is>
      </c>
      <c r="J103" s="11" t="inlineStr">
        <is>
          <t>NON</t>
        </is>
      </c>
      <c r="K103" s="120" t="n">
        <v>22865</v>
      </c>
      <c r="L103" s="120" t="inlineStr">
        <is>
          <t>AJ 636 RW</t>
        </is>
      </c>
      <c r="M103" s="132" t="n">
        <v>230124</v>
      </c>
      <c r="N103" s="120" t="inlineStr">
        <is>
          <t>HUILERIE</t>
        </is>
      </c>
      <c r="O103" s="126" t="n">
        <v>28.02</v>
      </c>
      <c r="P103" s="11">
        <f>1000*O103/0.92</f>
        <v/>
      </c>
      <c r="Q103" s="120" t="inlineStr">
        <is>
          <t>CV3CV4</t>
        </is>
      </c>
      <c r="R103" s="126" t="n">
        <v>1474.78</v>
      </c>
      <c r="S103" s="11" t="inlineStr">
        <is>
          <t>FRANCO</t>
        </is>
      </c>
      <c r="T103" s="127" t="n">
        <v>28.02</v>
      </c>
      <c r="U103" s="323">
        <f>T103*R103</f>
        <v/>
      </c>
      <c r="V103" s="129" t="n">
        <v>0.2</v>
      </c>
      <c r="W103" s="130" t="inlineStr">
        <is>
          <t>VIREMENT AVANT CHARGEMENT</t>
        </is>
      </c>
      <c r="X103" s="120" t="n">
        <v>20577</v>
      </c>
      <c r="Y103" s="131" t="inlineStr">
        <is>
          <t>PROTRANS</t>
        </is>
      </c>
      <c r="Z103" s="120" t="inlineStr">
        <is>
          <t>VRAC</t>
        </is>
      </c>
      <c r="AA103" s="132" t="n">
        <v>895</v>
      </c>
      <c r="AB103" s="126" t="n">
        <v>895</v>
      </c>
      <c r="AC103" s="275" t="n">
        <v>895</v>
      </c>
      <c r="AD103" s="126">
        <f>AC103-AB103</f>
        <v/>
      </c>
      <c r="AE103" s="144" t="inlineStr">
        <is>
          <t>23020022 - 28/02/2023</t>
        </is>
      </c>
      <c r="AF103" s="120" t="n"/>
      <c r="AG103" s="120" t="n"/>
      <c r="AH103" s="120" t="n"/>
    </row>
    <row r="104" ht="12.75" customFormat="1" customHeight="1" s="273">
      <c r="A104" s="319" t="n">
        <v>44984</v>
      </c>
      <c r="B104" s="120" t="inlineStr">
        <is>
          <t>France</t>
        </is>
      </c>
      <c r="C104" s="120" t="n">
        <v>2022</v>
      </c>
      <c r="D104" s="120" t="inlineStr">
        <is>
          <t>HUILCOL</t>
        </is>
      </c>
      <c r="E104" s="120" t="inlineStr">
        <is>
          <t>NON</t>
        </is>
      </c>
      <c r="F104" s="120" t="inlineStr">
        <is>
          <t xml:space="preserve">99LIPIDOS </t>
        </is>
      </c>
      <c r="G104" s="123" t="inlineStr">
        <is>
          <t>LS714547 PT0227014</t>
        </is>
      </c>
      <c r="H104" s="124" t="inlineStr">
        <is>
          <t xml:space="preserve">LIPIDOS </t>
        </is>
      </c>
      <c r="I104" s="120" t="inlineStr">
        <is>
          <t xml:space="preserve">Espagne </t>
        </is>
      </c>
      <c r="J104" s="11" t="inlineStr">
        <is>
          <t>NON</t>
        </is>
      </c>
      <c r="K104" s="120" t="n">
        <v>22868</v>
      </c>
      <c r="L104" s="120" t="inlineStr">
        <is>
          <t>R 8347 BCT</t>
        </is>
      </c>
      <c r="M104" s="132" t="n">
        <v>236467</v>
      </c>
      <c r="N104" s="120" t="inlineStr">
        <is>
          <t>FA</t>
        </is>
      </c>
      <c r="O104" s="291" t="n">
        <v>24.02</v>
      </c>
      <c r="P104" s="11">
        <f>1000*O104/0.92</f>
        <v/>
      </c>
      <c r="Q104" s="120" t="inlineStr">
        <is>
          <t>CV2CV3</t>
        </is>
      </c>
      <c r="R104" s="126" t="n">
        <v>1250</v>
      </c>
      <c r="S104" s="11" t="inlineStr">
        <is>
          <t>DEPART</t>
        </is>
      </c>
      <c r="T104" s="127">
        <f>O104</f>
        <v/>
      </c>
      <c r="U104" s="323">
        <f>T104*R104</f>
        <v/>
      </c>
      <c r="V104" s="129" t="inlineStr">
        <is>
          <t>SANS TVA</t>
        </is>
      </c>
      <c r="W104" s="130" t="inlineStr">
        <is>
          <t xml:space="preserve">VIREMENT 30JOURS 5 et 20 du mois </t>
        </is>
      </c>
      <c r="X104" s="120" t="n">
        <v>20576</v>
      </c>
      <c r="Y104" s="131" t="inlineStr">
        <is>
          <t>QUINTANA</t>
        </is>
      </c>
      <c r="Z104" s="120" t="inlineStr">
        <is>
          <t>VRAC</t>
        </is>
      </c>
      <c r="AA104" s="132" t="n">
        <v>0</v>
      </c>
      <c r="AB104" s="126" t="n">
        <v>0</v>
      </c>
      <c r="AC104" s="275" t="n">
        <v>0</v>
      </c>
      <c r="AD104" s="126">
        <f>AC104-AB104</f>
        <v/>
      </c>
      <c r="AE104" s="144" t="n"/>
      <c r="AF104" s="120" t="n"/>
      <c r="AG104" s="120" t="n"/>
      <c r="AH104" s="120" t="n"/>
    </row>
    <row r="105" ht="12.75" customFormat="1" customHeight="1" s="273">
      <c r="A105" s="319" t="n">
        <v>44985</v>
      </c>
      <c r="B105" s="120" t="inlineStr">
        <is>
          <t>France</t>
        </is>
      </c>
      <c r="C105" s="120" t="n">
        <v>2022</v>
      </c>
      <c r="D105" s="120" t="inlineStr">
        <is>
          <t>HUILCOL</t>
        </is>
      </c>
      <c r="E105" s="120" t="inlineStr">
        <is>
          <t>NON</t>
        </is>
      </c>
      <c r="F105" s="120" t="inlineStr">
        <is>
          <t>31KEMERID</t>
        </is>
      </c>
      <c r="G105" s="123" t="inlineStr">
        <is>
          <t xml:space="preserve"> -</t>
        </is>
      </c>
      <c r="H105" s="124" t="inlineStr">
        <is>
          <t>KEMERID CASTANET</t>
        </is>
      </c>
      <c r="I105" s="120" t="inlineStr">
        <is>
          <t>FRANCE</t>
        </is>
      </c>
      <c r="J105" s="11" t="inlineStr">
        <is>
          <t>NON</t>
        </is>
      </c>
      <c r="K105" s="120" t="n">
        <v>22856</v>
      </c>
      <c r="L105" s="120" t="inlineStr">
        <is>
          <t>6A038QG</t>
        </is>
      </c>
      <c r="M105" s="132" t="n">
        <v>230221</v>
      </c>
      <c r="N105" s="120" t="inlineStr">
        <is>
          <t>HUILERIE</t>
        </is>
      </c>
      <c r="O105" s="126" t="n">
        <v>12.445</v>
      </c>
      <c r="P105" s="11">
        <f>1000*O105/0.92</f>
        <v/>
      </c>
      <c r="Q105" s="120" t="inlineStr">
        <is>
          <t>CV1CV2CV3</t>
        </is>
      </c>
      <c r="R105" s="126" t="n">
        <v>1425</v>
      </c>
      <c r="S105" s="11" t="inlineStr">
        <is>
          <t>DEPART</t>
        </is>
      </c>
      <c r="T105" s="127" t="n">
        <v>12.445</v>
      </c>
      <c r="U105" s="323">
        <f>T105*R105</f>
        <v/>
      </c>
      <c r="V105" s="129" t="inlineStr">
        <is>
          <t>SANS TVA</t>
        </is>
      </c>
      <c r="W105" s="130" t="inlineStr">
        <is>
          <t>VIREMENT 30 JOURS</t>
        </is>
      </c>
      <c r="X105" s="120" t="n">
        <v>20579</v>
      </c>
      <c r="Y105" s="131" t="inlineStr">
        <is>
          <t>SETAK</t>
        </is>
      </c>
      <c r="Z105" s="120" t="inlineStr">
        <is>
          <t>VRAC</t>
        </is>
      </c>
      <c r="AA105" s="132" t="n">
        <v>530</v>
      </c>
      <c r="AB105" s="126" t="n">
        <v>530</v>
      </c>
      <c r="AC105" s="275" t="n">
        <v>530</v>
      </c>
      <c r="AD105" s="126">
        <f>AC105-AB105</f>
        <v/>
      </c>
      <c r="AE105" s="144" t="inlineStr">
        <is>
          <t>2302247 -28/02/2023</t>
        </is>
      </c>
      <c r="AF105" s="120" t="n"/>
      <c r="AG105" s="120" t="n"/>
      <c r="AH105" s="120" t="n"/>
    </row>
    <row r="106" ht="12.75" customFormat="1" customHeight="1" s="273">
      <c r="A106" s="319" t="n">
        <v>44985</v>
      </c>
      <c r="B106" s="120" t="inlineStr">
        <is>
          <t>France</t>
        </is>
      </c>
      <c r="C106" s="120" t="n">
        <v>2022</v>
      </c>
      <c r="D106" s="120" t="inlineStr">
        <is>
          <t>HUILCOL</t>
        </is>
      </c>
      <c r="E106" s="120" t="inlineStr">
        <is>
          <t>NON</t>
        </is>
      </c>
      <c r="F106" s="120" t="inlineStr">
        <is>
          <t>99CARBUROS</t>
        </is>
      </c>
      <c r="G106" s="123" t="inlineStr">
        <is>
          <t xml:space="preserve"> -</t>
        </is>
      </c>
      <c r="H106" s="124" t="inlineStr">
        <is>
          <t>CARBUROS</t>
        </is>
      </c>
      <c r="I106" s="120" t="inlineStr">
        <is>
          <t xml:space="preserve">Espagne </t>
        </is>
      </c>
      <c r="J106" s="11" t="inlineStr">
        <is>
          <t>NON</t>
        </is>
      </c>
      <c r="K106" s="120" t="n">
        <v>22875</v>
      </c>
      <c r="L106" s="120" t="inlineStr">
        <is>
          <t>XA 517 BA</t>
        </is>
      </c>
      <c r="M106" s="132" t="n">
        <v>239164</v>
      </c>
      <c r="N106" s="120" t="inlineStr">
        <is>
          <t>FA/CEV.</t>
        </is>
      </c>
      <c r="O106" s="126" t="n">
        <v>25.12</v>
      </c>
      <c r="P106" s="11">
        <f>1000*O106/0.92</f>
        <v/>
      </c>
      <c r="Q106" s="120" t="inlineStr">
        <is>
          <t>CV2CV3</t>
        </is>
      </c>
      <c r="R106" s="126" t="n">
        <v>1165</v>
      </c>
      <c r="S106" s="11" t="inlineStr">
        <is>
          <t>DEPART</t>
        </is>
      </c>
      <c r="T106" s="127">
        <f>O106</f>
        <v/>
      </c>
      <c r="U106" s="323">
        <f>T106*R106</f>
        <v/>
      </c>
      <c r="V106" s="129" t="inlineStr">
        <is>
          <t>SANS TVA</t>
        </is>
      </c>
      <c r="W106" s="130" t="inlineStr">
        <is>
          <t>VIREMENT AVANT CHARGEMENT</t>
        </is>
      </c>
      <c r="X106" s="120" t="n">
        <v>20580</v>
      </c>
      <c r="Y106" s="131" t="inlineStr">
        <is>
          <t>KORTIMED</t>
        </is>
      </c>
      <c r="Z106" s="120" t="inlineStr">
        <is>
          <t>VRAC</t>
        </is>
      </c>
      <c r="AA106" s="132" t="n">
        <v>0</v>
      </c>
      <c r="AB106" s="126">
        <f>AA106*T106</f>
        <v/>
      </c>
      <c r="AC106" s="275" t="n">
        <v>0</v>
      </c>
      <c r="AD106" s="126">
        <f>AC106-AB106</f>
        <v/>
      </c>
      <c r="AE106" s="144" t="n"/>
      <c r="AF106" s="120" t="n"/>
      <c r="AG106" s="120" t="n"/>
      <c r="AH106" s="120" t="n"/>
    </row>
    <row r="107" ht="12.75" customFormat="1" customHeight="1" s="273">
      <c r="A107" s="319" t="n">
        <v>44985</v>
      </c>
      <c r="B107" s="120" t="inlineStr">
        <is>
          <t>France</t>
        </is>
      </c>
      <c r="C107" s="120" t="n">
        <v>2022</v>
      </c>
      <c r="D107" s="120" t="inlineStr">
        <is>
          <t>HUILCOL</t>
        </is>
      </c>
      <c r="E107" s="120" t="inlineStr">
        <is>
          <t>NON</t>
        </is>
      </c>
      <c r="F107" s="120" t="inlineStr">
        <is>
          <t xml:space="preserve">99LIPIDOS </t>
        </is>
      </c>
      <c r="G107" s="123" t="inlineStr">
        <is>
          <t>LS714547 PT0227023</t>
        </is>
      </c>
      <c r="H107" s="124" t="inlineStr">
        <is>
          <t xml:space="preserve">LIPIDOS </t>
        </is>
      </c>
      <c r="I107" s="120" t="inlineStr">
        <is>
          <t xml:space="preserve">Espagne </t>
        </is>
      </c>
      <c r="J107" s="11" t="inlineStr">
        <is>
          <t>NON</t>
        </is>
      </c>
      <c r="K107" s="120" t="n">
        <v>22879</v>
      </c>
      <c r="L107" s="120" t="inlineStr">
        <is>
          <t>R 7130 BCP</t>
        </is>
      </c>
      <c r="M107" s="132" t="n">
        <v>236467</v>
      </c>
      <c r="N107" s="120" t="inlineStr">
        <is>
          <t>FA</t>
        </is>
      </c>
      <c r="O107" s="291" t="n">
        <v>25.32</v>
      </c>
      <c r="P107" s="11">
        <f>1000*O107/0.92</f>
        <v/>
      </c>
      <c r="Q107" s="120" t="inlineStr">
        <is>
          <t>CV2CV3</t>
        </is>
      </c>
      <c r="R107" s="126" t="n">
        <v>1250</v>
      </c>
      <c r="S107" s="11" t="inlineStr">
        <is>
          <t>DEPART</t>
        </is>
      </c>
      <c r="T107" s="127">
        <f>O107</f>
        <v/>
      </c>
      <c r="U107" s="323">
        <f>T107*R107</f>
        <v/>
      </c>
      <c r="V107" s="129" t="inlineStr">
        <is>
          <t>SANS TVA</t>
        </is>
      </c>
      <c r="W107" s="130" t="inlineStr">
        <is>
          <t xml:space="preserve">VIREMENT 30JOURS 5 et 20 du mois </t>
        </is>
      </c>
      <c r="X107" s="120" t="n">
        <v>20581</v>
      </c>
      <c r="Y107" s="131" t="inlineStr">
        <is>
          <t>QUINTANA</t>
        </is>
      </c>
      <c r="Z107" s="120" t="inlineStr">
        <is>
          <t>VRAC</t>
        </is>
      </c>
      <c r="AA107" s="132" t="n">
        <v>0</v>
      </c>
      <c r="AB107" s="126" t="n">
        <v>0</v>
      </c>
      <c r="AC107" s="275" t="n">
        <v>0</v>
      </c>
      <c r="AD107" s="126">
        <f>AC107-AB107</f>
        <v/>
      </c>
      <c r="AE107" s="144" t="n"/>
      <c r="AF107" s="120" t="n"/>
      <c r="AG107" s="120" t="n"/>
      <c r="AH107" s="120" t="n"/>
    </row>
    <row r="108" ht="12.75" customFormat="1" customHeight="1" s="273">
      <c r="A108" s="319" t="n">
        <v>44986</v>
      </c>
      <c r="B108" s="120" t="inlineStr">
        <is>
          <t>France</t>
        </is>
      </c>
      <c r="C108" s="120" t="n">
        <v>2022</v>
      </c>
      <c r="D108" s="120" t="inlineStr">
        <is>
          <t>HUILCOLAA</t>
        </is>
      </c>
      <c r="E108" s="120" t="inlineStr">
        <is>
          <t>NON</t>
        </is>
      </c>
      <c r="F108" s="120" t="inlineStr">
        <is>
          <t>71LAMBEY</t>
        </is>
      </c>
      <c r="G108" s="123" t="inlineStr">
        <is>
          <t xml:space="preserve"> - </t>
        </is>
      </c>
      <c r="H108" s="124" t="inlineStr">
        <is>
          <t>LAMBEY TORPES</t>
        </is>
      </c>
      <c r="I108" s="120" t="inlineStr">
        <is>
          <t>France</t>
        </is>
      </c>
      <c r="J108" s="11" t="inlineStr">
        <is>
          <t>NON</t>
        </is>
      </c>
      <c r="K108" s="120" t="n">
        <v>22886</v>
      </c>
      <c r="L108" s="120" t="inlineStr">
        <is>
          <t>FL 437 JY</t>
        </is>
      </c>
      <c r="M108" s="132" t="n">
        <v>238750</v>
      </c>
      <c r="N108" s="120" t="inlineStr">
        <is>
          <t>FA</t>
        </is>
      </c>
      <c r="O108" s="126" t="n">
        <v>24.88</v>
      </c>
      <c r="P108" s="11">
        <f>1000*O108/0.92</f>
        <v/>
      </c>
      <c r="Q108" s="120" t="inlineStr">
        <is>
          <t>CV2CV3</t>
        </is>
      </c>
      <c r="R108" s="126" t="n">
        <v>1233.5</v>
      </c>
      <c r="S108" s="11" t="inlineStr">
        <is>
          <t xml:space="preserve">FRANCO </t>
        </is>
      </c>
      <c r="T108" s="127">
        <f>O108</f>
        <v/>
      </c>
      <c r="U108" s="323">
        <f>T108*R108</f>
        <v/>
      </c>
      <c r="V108" s="129" t="inlineStr">
        <is>
          <t>5,5%</t>
        </is>
      </c>
      <c r="W108" s="130" t="inlineStr">
        <is>
          <t>LCR 15J NET</t>
        </is>
      </c>
      <c r="X108" s="120" t="n">
        <v>20585</v>
      </c>
      <c r="Y108" s="131" t="inlineStr">
        <is>
          <t>COMATA</t>
        </is>
      </c>
      <c r="Z108" s="120" t="inlineStr">
        <is>
          <t>VRAC</t>
        </is>
      </c>
      <c r="AA108" s="132" t="n">
        <v>33.5</v>
      </c>
      <c r="AB108" s="126">
        <f>T108*AA108</f>
        <v/>
      </c>
      <c r="AC108" s="275" t="n">
        <v>0</v>
      </c>
      <c r="AD108" s="126">
        <f>AC108-AB108</f>
        <v/>
      </c>
      <c r="AE108" s="144" t="n"/>
      <c r="AF108" s="120" t="n"/>
      <c r="AG108" s="120" t="n"/>
      <c r="AH108" s="120" t="n"/>
    </row>
    <row r="109" ht="12.75" customFormat="1" customHeight="1" s="273">
      <c r="A109" s="319" t="n">
        <v>44986</v>
      </c>
      <c r="B109" s="120" t="inlineStr">
        <is>
          <t>France</t>
        </is>
      </c>
      <c r="C109" s="120" t="n">
        <v>2022</v>
      </c>
      <c r="D109" s="120" t="inlineStr">
        <is>
          <t>HUILCOLAA</t>
        </is>
      </c>
      <c r="E109" s="120" t="inlineStr">
        <is>
          <t>NON</t>
        </is>
      </c>
      <c r="F109" s="120" t="inlineStr">
        <is>
          <t>99START</t>
        </is>
      </c>
      <c r="G109" s="123" t="inlineStr">
        <is>
          <t xml:space="preserve"> -</t>
        </is>
      </c>
      <c r="H109" s="124" t="inlineStr">
        <is>
          <t>CARBUROS VILAFANT</t>
        </is>
      </c>
      <c r="I109" s="120" t="inlineStr">
        <is>
          <t xml:space="preserve">Espagne </t>
        </is>
      </c>
      <c r="J109" s="11" t="inlineStr">
        <is>
          <t>NON</t>
        </is>
      </c>
      <c r="K109" s="120" t="n">
        <v>22891</v>
      </c>
      <c r="L109" s="120" t="inlineStr">
        <is>
          <t>AH 00898</t>
        </is>
      </c>
      <c r="M109" s="132" t="n">
        <v>240245</v>
      </c>
      <c r="N109" s="120" t="inlineStr">
        <is>
          <t>FA</t>
        </is>
      </c>
      <c r="O109" s="126" t="n">
        <v>26.2</v>
      </c>
      <c r="P109" s="11">
        <f>1000*O109/0.92</f>
        <v/>
      </c>
      <c r="Q109" s="120" t="inlineStr">
        <is>
          <t>CV2CV3</t>
        </is>
      </c>
      <c r="R109" s="126" t="n">
        <v>1160</v>
      </c>
      <c r="S109" s="11" t="inlineStr">
        <is>
          <t>DEPART</t>
        </is>
      </c>
      <c r="T109" s="127">
        <f>O109</f>
        <v/>
      </c>
      <c r="U109" s="323">
        <f>T109*R109</f>
        <v/>
      </c>
      <c r="V109" s="129" t="inlineStr">
        <is>
          <t>SANS TVA</t>
        </is>
      </c>
      <c r="W109" s="130" t="inlineStr">
        <is>
          <t xml:space="preserve">VIREMENT 30JOURS 5 et 20 du mois </t>
        </is>
      </c>
      <c r="X109" s="120" t="n">
        <v>20587</v>
      </c>
      <c r="Y109" s="131" t="inlineStr">
        <is>
          <t>KORTIMED</t>
        </is>
      </c>
      <c r="Z109" s="120" t="inlineStr">
        <is>
          <t>VRAC</t>
        </is>
      </c>
      <c r="AA109" s="132" t="n">
        <v>0</v>
      </c>
      <c r="AB109" s="126" t="n">
        <v>0</v>
      </c>
      <c r="AC109" s="275" t="n">
        <v>0</v>
      </c>
      <c r="AD109" s="126">
        <f>AC109-AB109</f>
        <v/>
      </c>
      <c r="AE109" s="144" t="n"/>
      <c r="AF109" s="120" t="n"/>
      <c r="AG109" s="120" t="n"/>
      <c r="AH109" s="120" t="n"/>
    </row>
    <row r="110" ht="12.75" customFormat="1" customHeight="1" s="273">
      <c r="A110" s="319" t="n">
        <v>44987</v>
      </c>
      <c r="B110" s="120" t="inlineStr">
        <is>
          <t>France</t>
        </is>
      </c>
      <c r="C110" s="120" t="n">
        <v>2022</v>
      </c>
      <c r="D110" s="120" t="inlineStr">
        <is>
          <t>HUILCOLAA</t>
        </is>
      </c>
      <c r="E110" s="120" t="inlineStr">
        <is>
          <t>NON</t>
        </is>
      </c>
      <c r="F110" s="120" t="inlineStr">
        <is>
          <t>99START</t>
        </is>
      </c>
      <c r="G110" s="123" t="inlineStr">
        <is>
          <t xml:space="preserve"> -</t>
        </is>
      </c>
      <c r="H110" s="124" t="inlineStr">
        <is>
          <t>CARBUROS VILAFANT</t>
        </is>
      </c>
      <c r="I110" s="120" t="inlineStr">
        <is>
          <t xml:space="preserve">Espagne </t>
        </is>
      </c>
      <c r="J110" s="11" t="inlineStr">
        <is>
          <t>NON</t>
        </is>
      </c>
      <c r="K110" s="120" t="n">
        <v>22894</v>
      </c>
      <c r="L110" s="120" t="inlineStr">
        <is>
          <t>XA 751 CH</t>
        </is>
      </c>
      <c r="M110" s="132" t="n">
        <v>240245</v>
      </c>
      <c r="N110" s="120" t="inlineStr">
        <is>
          <t>FA</t>
        </is>
      </c>
      <c r="O110" s="126" t="n">
        <v>25.22</v>
      </c>
      <c r="P110" s="11">
        <f>1000*O110/0.92</f>
        <v/>
      </c>
      <c r="Q110" s="120" t="inlineStr">
        <is>
          <t>CV2CV3</t>
        </is>
      </c>
      <c r="R110" s="126" t="n">
        <v>1160</v>
      </c>
      <c r="S110" s="11" t="inlineStr">
        <is>
          <t>DEPART</t>
        </is>
      </c>
      <c r="T110" s="127">
        <f>O110</f>
        <v/>
      </c>
      <c r="U110" s="323">
        <f>T110*R110</f>
        <v/>
      </c>
      <c r="V110" s="129" t="inlineStr">
        <is>
          <t>SANS TVA</t>
        </is>
      </c>
      <c r="W110" s="130" t="inlineStr">
        <is>
          <t xml:space="preserve">VIREMENT 30JOURS 5 et 20 du mois </t>
        </is>
      </c>
      <c r="X110" s="120" t="n">
        <v>20592</v>
      </c>
      <c r="Y110" s="131" t="inlineStr">
        <is>
          <t>KORTIMED</t>
        </is>
      </c>
      <c r="Z110" s="120" t="inlineStr">
        <is>
          <t>VRAC</t>
        </is>
      </c>
      <c r="AA110" s="132" t="n">
        <v>0</v>
      </c>
      <c r="AB110" s="126" t="n">
        <v>0</v>
      </c>
      <c r="AC110" s="275" t="n">
        <v>0</v>
      </c>
      <c r="AD110" s="126">
        <f>AC110-AB110</f>
        <v/>
      </c>
      <c r="AE110" s="144" t="n"/>
      <c r="AF110" s="120" t="n"/>
      <c r="AG110" s="120" t="n"/>
      <c r="AH110" s="120" t="n"/>
    </row>
    <row r="111" ht="12.75" customFormat="1" customHeight="1" s="273">
      <c r="A111" s="319" t="n">
        <v>44987</v>
      </c>
      <c r="B111" s="120" t="inlineStr">
        <is>
          <t>France</t>
        </is>
      </c>
      <c r="C111" s="120" t="n">
        <v>2022</v>
      </c>
      <c r="D111" s="120" t="inlineStr">
        <is>
          <t>HUILCOL</t>
        </is>
      </c>
      <c r="E111" s="120" t="inlineStr">
        <is>
          <t>NON</t>
        </is>
      </c>
      <c r="F111" s="120" t="inlineStr">
        <is>
          <t xml:space="preserve">99LIPIDOS </t>
        </is>
      </c>
      <c r="G111" s="123" t="inlineStr">
        <is>
          <t>LS714547 PT0227025</t>
        </is>
      </c>
      <c r="H111" s="124" t="inlineStr">
        <is>
          <t xml:space="preserve">LIPIDOS </t>
        </is>
      </c>
      <c r="I111" s="120" t="inlineStr">
        <is>
          <t xml:space="preserve">Espagne </t>
        </is>
      </c>
      <c r="J111" s="11" t="inlineStr">
        <is>
          <t>NON</t>
        </is>
      </c>
      <c r="K111" s="120" t="n">
        <v>22902</v>
      </c>
      <c r="L111" s="120" t="inlineStr">
        <is>
          <t>R 2109 BDJ</t>
        </is>
      </c>
      <c r="M111" s="132" t="n">
        <v>236467</v>
      </c>
      <c r="N111" s="120" t="inlineStr">
        <is>
          <t>FA</t>
        </is>
      </c>
      <c r="O111" s="126" t="n">
        <v>24.84</v>
      </c>
      <c r="P111" s="11">
        <f>1000*O111/0.92</f>
        <v/>
      </c>
      <c r="Q111" s="120" t="inlineStr">
        <is>
          <t>CV2CV3</t>
        </is>
      </c>
      <c r="R111" s="126" t="n">
        <v>1250</v>
      </c>
      <c r="S111" s="11" t="inlineStr">
        <is>
          <t>DEPART</t>
        </is>
      </c>
      <c r="T111" s="127">
        <f>O111</f>
        <v/>
      </c>
      <c r="U111" s="323">
        <f>T111*R111</f>
        <v/>
      </c>
      <c r="V111" s="129" t="inlineStr">
        <is>
          <t>SANS TVA</t>
        </is>
      </c>
      <c r="W111" s="130" t="inlineStr">
        <is>
          <t xml:space="preserve">VIREMENT 30JOURS 5 et 20 du mois </t>
        </is>
      </c>
      <c r="X111" s="120" t="n">
        <v>20593</v>
      </c>
      <c r="Y111" s="131" t="inlineStr">
        <is>
          <t>QUINTANA</t>
        </is>
      </c>
      <c r="Z111" s="120" t="inlineStr">
        <is>
          <t>VRAC</t>
        </is>
      </c>
      <c r="AA111" s="132" t="n">
        <v>0</v>
      </c>
      <c r="AB111" s="126" t="n">
        <v>0</v>
      </c>
      <c r="AC111" s="275" t="n">
        <v>0</v>
      </c>
      <c r="AD111" s="126">
        <f>AC111-AB111</f>
        <v/>
      </c>
      <c r="AE111" s="144" t="n"/>
      <c r="AF111" s="120" t="n"/>
      <c r="AG111" s="120" t="n"/>
      <c r="AH111" s="120" t="n"/>
    </row>
    <row r="112" ht="12.75" customFormat="1" customHeight="1" s="273">
      <c r="A112" s="319" t="n">
        <v>44987</v>
      </c>
      <c r="B112" s="120" t="inlineStr">
        <is>
          <t>France</t>
        </is>
      </c>
      <c r="C112" s="120" t="n">
        <v>2022</v>
      </c>
      <c r="D112" s="120" t="inlineStr">
        <is>
          <t>HUILCOL</t>
        </is>
      </c>
      <c r="E112" s="120" t="inlineStr">
        <is>
          <t>NON</t>
        </is>
      </c>
      <c r="F112" s="120" t="inlineStr">
        <is>
          <t xml:space="preserve">99LIPIDOS </t>
        </is>
      </c>
      <c r="G112" s="123" t="inlineStr">
        <is>
          <t>LS714547 PT0227026</t>
        </is>
      </c>
      <c r="H112" s="124" t="inlineStr">
        <is>
          <t xml:space="preserve">LIPIDOS </t>
        </is>
      </c>
      <c r="I112" s="120" t="inlineStr">
        <is>
          <t xml:space="preserve">Espagne </t>
        </is>
      </c>
      <c r="J112" s="11" t="inlineStr">
        <is>
          <t>NON</t>
        </is>
      </c>
      <c r="K112" s="120" t="n">
        <v>22904</v>
      </c>
      <c r="L112" s="120" t="inlineStr">
        <is>
          <t>R 7130 BCP</t>
        </is>
      </c>
      <c r="M112" s="132" t="n">
        <v>236467</v>
      </c>
      <c r="N112" s="120" t="inlineStr">
        <is>
          <t>FA</t>
        </is>
      </c>
      <c r="O112" s="126" t="n">
        <v>25.18</v>
      </c>
      <c r="P112" s="11">
        <f>1000*O112/0.92</f>
        <v/>
      </c>
      <c r="Q112" s="120" t="inlineStr">
        <is>
          <t>CV2CV3</t>
        </is>
      </c>
      <c r="R112" s="126" t="n">
        <v>1250</v>
      </c>
      <c r="S112" s="11" t="inlineStr">
        <is>
          <t>DEPART</t>
        </is>
      </c>
      <c r="T112" s="127">
        <f>O112</f>
        <v/>
      </c>
      <c r="U112" s="323">
        <f>T112*R112</f>
        <v/>
      </c>
      <c r="V112" s="129" t="inlineStr">
        <is>
          <t>SANS TVA</t>
        </is>
      </c>
      <c r="W112" s="130" t="inlineStr">
        <is>
          <t xml:space="preserve">VIREMENT 30JOURS 5 et 20 du mois </t>
        </is>
      </c>
      <c r="X112" s="120" t="n">
        <v>20593</v>
      </c>
      <c r="Y112" s="131" t="inlineStr">
        <is>
          <t>QUINTANA</t>
        </is>
      </c>
      <c r="Z112" s="120" t="inlineStr">
        <is>
          <t>VRAC</t>
        </is>
      </c>
      <c r="AA112" s="132" t="n">
        <v>0</v>
      </c>
      <c r="AB112" s="126" t="n">
        <v>0</v>
      </c>
      <c r="AC112" s="275" t="n">
        <v>0</v>
      </c>
      <c r="AD112" s="126">
        <f>AC112-AB112</f>
        <v/>
      </c>
      <c r="AE112" s="144" t="n"/>
      <c r="AF112" s="120" t="n"/>
      <c r="AG112" s="120" t="n"/>
      <c r="AH112" s="120" t="n"/>
    </row>
    <row r="113" ht="12.75" customFormat="1" customHeight="1" s="273">
      <c r="A113" s="319" t="n">
        <v>44988</v>
      </c>
      <c r="B113" s="120" t="inlineStr">
        <is>
          <t>France</t>
        </is>
      </c>
      <c r="C113" s="120" t="n">
        <v>2022</v>
      </c>
      <c r="D113" s="120" t="inlineStr">
        <is>
          <t>HUILCOLAA</t>
        </is>
      </c>
      <c r="E113" s="120" t="inlineStr">
        <is>
          <t>NON</t>
        </is>
      </c>
      <c r="F113" s="120" t="inlineStr">
        <is>
          <t>99START</t>
        </is>
      </c>
      <c r="G113" s="123" t="inlineStr">
        <is>
          <t xml:space="preserve"> -</t>
        </is>
      </c>
      <c r="H113" s="124" t="inlineStr">
        <is>
          <t>CARBUROS VILAFANT</t>
        </is>
      </c>
      <c r="I113" s="120" t="inlineStr">
        <is>
          <t xml:space="preserve">Espagne </t>
        </is>
      </c>
      <c r="J113" s="11" t="inlineStr">
        <is>
          <t>NON</t>
        </is>
      </c>
      <c r="K113" s="120" t="n">
        <v>22911</v>
      </c>
      <c r="L113" s="120" t="inlineStr">
        <is>
          <t>AF 00304</t>
        </is>
      </c>
      <c r="M113" s="132" t="n">
        <v>240245</v>
      </c>
      <c r="N113" s="120" t="inlineStr">
        <is>
          <t>FA</t>
        </is>
      </c>
      <c r="O113" s="126" t="n">
        <v>25.26</v>
      </c>
      <c r="P113" s="11">
        <f>1000*O113/0.92</f>
        <v/>
      </c>
      <c r="Q113" s="120" t="inlineStr">
        <is>
          <t>CV3</t>
        </is>
      </c>
      <c r="R113" s="126" t="n">
        <v>1160</v>
      </c>
      <c r="S113" s="11" t="inlineStr">
        <is>
          <t>DEPART</t>
        </is>
      </c>
      <c r="T113" s="127">
        <f>O113</f>
        <v/>
      </c>
      <c r="U113" s="323">
        <f>T113*R113</f>
        <v/>
      </c>
      <c r="V113" s="129" t="inlineStr">
        <is>
          <t>SANS TVA</t>
        </is>
      </c>
      <c r="W113" s="130" t="inlineStr">
        <is>
          <t xml:space="preserve">VIREMENT 30JOURS 5 et 20 du mois </t>
        </is>
      </c>
      <c r="X113" s="120" t="n">
        <v>20599</v>
      </c>
      <c r="Y113" s="131" t="inlineStr">
        <is>
          <t>KORTIMED</t>
        </is>
      </c>
      <c r="Z113" s="120" t="inlineStr">
        <is>
          <t>VRAC</t>
        </is>
      </c>
      <c r="AA113" s="132" t="n">
        <v>0</v>
      </c>
      <c r="AB113" s="126" t="n">
        <v>0</v>
      </c>
      <c r="AC113" s="275" t="n">
        <v>0</v>
      </c>
      <c r="AD113" s="126">
        <f>AC113-AB113</f>
        <v/>
      </c>
      <c r="AE113" s="144" t="n"/>
      <c r="AF113" s="120" t="n"/>
      <c r="AG113" s="120" t="n"/>
      <c r="AH113" s="120" t="n"/>
    </row>
    <row r="114" ht="12.75" customFormat="1" customHeight="1" s="273">
      <c r="A114" s="319" t="n">
        <v>44991</v>
      </c>
      <c r="B114" s="120" t="inlineStr">
        <is>
          <t>France</t>
        </is>
      </c>
      <c r="C114" s="120" t="n">
        <v>2022</v>
      </c>
      <c r="D114" s="120" t="inlineStr">
        <is>
          <t>HUILCOLAA</t>
        </is>
      </c>
      <c r="E114" s="120" t="inlineStr">
        <is>
          <t>NON</t>
        </is>
      </c>
      <c r="F114" s="120" t="inlineStr">
        <is>
          <t>35SOPRAL</t>
        </is>
      </c>
      <c r="G114" s="123" t="inlineStr">
        <is>
          <t xml:space="preserve"> -</t>
        </is>
      </c>
      <c r="H114" s="124" t="inlineStr">
        <is>
          <t>SOPRAL</t>
        </is>
      </c>
      <c r="I114" s="120" t="inlineStr">
        <is>
          <t>France</t>
        </is>
      </c>
      <c r="J114" s="11" t="inlineStr">
        <is>
          <t>NON</t>
        </is>
      </c>
      <c r="K114" s="120" t="n">
        <v>22924</v>
      </c>
      <c r="L114" s="120" t="inlineStr">
        <is>
          <t>FN 615 SJ</t>
        </is>
      </c>
      <c r="M114" s="132" t="n">
        <v>234055</v>
      </c>
      <c r="N114" s="120" t="inlineStr">
        <is>
          <t>FA</t>
        </is>
      </c>
      <c r="O114" s="126" t="n">
        <v>25.38</v>
      </c>
      <c r="P114" s="11">
        <f>1000*O114/0.92</f>
        <v/>
      </c>
      <c r="Q114" s="120" t="inlineStr">
        <is>
          <t>CV2CV3</t>
        </is>
      </c>
      <c r="R114" s="126" t="n">
        <v>1562</v>
      </c>
      <c r="S114" s="11" t="inlineStr">
        <is>
          <t>FRANCO</t>
        </is>
      </c>
      <c r="T114" s="127">
        <f>O114</f>
        <v/>
      </c>
      <c r="U114" s="323">
        <f>T114*R114</f>
        <v/>
      </c>
      <c r="V114" s="129" t="inlineStr">
        <is>
          <t>5,5%</t>
        </is>
      </c>
      <c r="W114" s="130" t="inlineStr">
        <is>
          <t xml:space="preserve">VIREMENT 30JOURS 5 et 20 du mois </t>
        </is>
      </c>
      <c r="X114" s="120" t="n">
        <v>20602</v>
      </c>
      <c r="Y114" s="131" t="inlineStr">
        <is>
          <t>PROTRANS</t>
        </is>
      </c>
      <c r="Z114" s="120" t="inlineStr">
        <is>
          <t>VRAC</t>
        </is>
      </c>
      <c r="AA114" s="132" t="n">
        <v>60</v>
      </c>
      <c r="AB114" s="126">
        <f>AA114*O114</f>
        <v/>
      </c>
      <c r="AC114" s="275" t="n">
        <v>0</v>
      </c>
      <c r="AD114" s="126">
        <f>AC114-AB114</f>
        <v/>
      </c>
      <c r="AE114" s="144" t="n"/>
      <c r="AF114" s="120" t="n"/>
      <c r="AG114" s="120" t="n"/>
      <c r="AH114" s="120" t="n"/>
    </row>
    <row r="115" ht="12.75" customFormat="1" customHeight="1" s="273">
      <c r="A115" s="319" t="n">
        <v>44991</v>
      </c>
      <c r="B115" s="120" t="inlineStr">
        <is>
          <t>France</t>
        </is>
      </c>
      <c r="C115" s="120" t="n">
        <v>2022</v>
      </c>
      <c r="D115" s="120" t="inlineStr">
        <is>
          <t>HUILCOLAA</t>
        </is>
      </c>
      <c r="E115" s="120" t="inlineStr">
        <is>
          <t>NON</t>
        </is>
      </c>
      <c r="F115" s="120" t="inlineStr">
        <is>
          <t xml:space="preserve">26UCAB </t>
        </is>
      </c>
      <c r="G115" s="123" t="inlineStr">
        <is>
          <t>CA026032</t>
        </is>
      </c>
      <c r="H115" s="124" t="inlineStr">
        <is>
          <t>UCAB CREST</t>
        </is>
      </c>
      <c r="I115" s="120" t="inlineStr">
        <is>
          <t>FRANCE</t>
        </is>
      </c>
      <c r="J115" s="11" t="inlineStr">
        <is>
          <t>NON</t>
        </is>
      </c>
      <c r="K115" s="120" t="n">
        <v>22922</v>
      </c>
      <c r="L115" s="120" t="inlineStr">
        <is>
          <t>BQ 080 NG</t>
        </is>
      </c>
      <c r="M115" s="132" t="n">
        <v>236841</v>
      </c>
      <c r="N115" s="120" t="inlineStr">
        <is>
          <t>FA</t>
        </is>
      </c>
      <c r="O115" s="126" t="n">
        <v>25.18</v>
      </c>
      <c r="P115" s="11">
        <f>1000*O115/0.92</f>
        <v/>
      </c>
      <c r="Q115" s="120" t="inlineStr">
        <is>
          <t>CV1CV2CV3</t>
        </is>
      </c>
      <c r="R115" s="126" t="n">
        <v>1300</v>
      </c>
      <c r="S115" s="11" t="inlineStr">
        <is>
          <t xml:space="preserve">FRANCO </t>
        </is>
      </c>
      <c r="T115" s="127">
        <f>O115</f>
        <v/>
      </c>
      <c r="U115" s="323">
        <f>T115*R115</f>
        <v/>
      </c>
      <c r="V115" s="129" t="inlineStr">
        <is>
          <t>5,5%</t>
        </is>
      </c>
      <c r="W115" s="130" t="inlineStr">
        <is>
          <t>LCR 15J NET</t>
        </is>
      </c>
      <c r="X115" s="120" t="n">
        <v>20603</v>
      </c>
      <c r="Y115" s="131" t="inlineStr">
        <is>
          <t>EUROLIA</t>
        </is>
      </c>
      <c r="Z115" s="120" t="inlineStr">
        <is>
          <t>VRAC</t>
        </is>
      </c>
      <c r="AA115" s="132" t="n">
        <v>30</v>
      </c>
      <c r="AB115" s="126">
        <f>(28*T115)+(28*0.0713*T115)</f>
        <v/>
      </c>
      <c r="AC115" s="275">
        <f>705.04+50.27</f>
        <v/>
      </c>
      <c r="AD115" s="126">
        <f>AC115-AB115</f>
        <v/>
      </c>
      <c r="AE115" s="131" t="inlineStr">
        <is>
          <t>73333 - 26/03/2023</t>
        </is>
      </c>
      <c r="AF115" s="120" t="n"/>
      <c r="AG115" s="120" t="n"/>
      <c r="AH115" s="120" t="n"/>
    </row>
    <row r="116" ht="12.75" customFormat="1" customHeight="1" s="273">
      <c r="A116" s="319" t="n">
        <v>44991</v>
      </c>
      <c r="B116" s="120" t="inlineStr">
        <is>
          <t>France</t>
        </is>
      </c>
      <c r="C116" s="120" t="n">
        <v>2022</v>
      </c>
      <c r="D116" s="120" t="inlineStr">
        <is>
          <t>HUILCOL</t>
        </is>
      </c>
      <c r="E116" s="120" t="inlineStr">
        <is>
          <t>NON</t>
        </is>
      </c>
      <c r="F116" s="120" t="inlineStr">
        <is>
          <t xml:space="preserve">99LIPIDOS </t>
        </is>
      </c>
      <c r="G116" s="123" t="inlineStr">
        <is>
          <t>LS714547 PT0227024</t>
        </is>
      </c>
      <c r="H116" s="124" t="inlineStr">
        <is>
          <t xml:space="preserve">LIPIDOS </t>
        </is>
      </c>
      <c r="I116" s="120" t="inlineStr">
        <is>
          <t xml:space="preserve">Espagne </t>
        </is>
      </c>
      <c r="J116" s="11" t="inlineStr">
        <is>
          <t>NON</t>
        </is>
      </c>
      <c r="K116" s="120" t="n">
        <v>22926</v>
      </c>
      <c r="L116" s="120" t="inlineStr">
        <is>
          <t>R 9238 BCS</t>
        </is>
      </c>
      <c r="M116" s="132" t="n">
        <v>236467</v>
      </c>
      <c r="N116" s="120" t="inlineStr">
        <is>
          <t>FA</t>
        </is>
      </c>
      <c r="O116" s="126" t="n">
        <v>25.26</v>
      </c>
      <c r="P116" s="11">
        <f>1000*O116/0.92</f>
        <v/>
      </c>
      <c r="Q116" s="120" t="inlineStr">
        <is>
          <t>CV2CV3</t>
        </is>
      </c>
      <c r="R116" s="126" t="n">
        <v>1250</v>
      </c>
      <c r="S116" s="11" t="inlineStr">
        <is>
          <t>DEPART</t>
        </is>
      </c>
      <c r="T116" s="127">
        <f>O116</f>
        <v/>
      </c>
      <c r="U116" s="323">
        <f>T116*R116</f>
        <v/>
      </c>
      <c r="V116" s="129" t="inlineStr">
        <is>
          <t>SANS TVA</t>
        </is>
      </c>
      <c r="W116" s="130" t="inlineStr">
        <is>
          <t xml:space="preserve">VIREMENT 30JOURS 5 et 20 du mois </t>
        </is>
      </c>
      <c r="X116" s="120" t="n">
        <v>20606</v>
      </c>
      <c r="Y116" s="131" t="inlineStr">
        <is>
          <t>CISTERNAS UTIEL</t>
        </is>
      </c>
      <c r="Z116" s="120" t="inlineStr">
        <is>
          <t>VRAC</t>
        </is>
      </c>
      <c r="AA116" s="132" t="n">
        <v>0</v>
      </c>
      <c r="AB116" s="126" t="n">
        <v>0</v>
      </c>
      <c r="AC116" s="275" t="n">
        <v>0</v>
      </c>
      <c r="AD116" s="126">
        <f>AC116-AB116</f>
        <v/>
      </c>
      <c r="AE116" s="144" t="n"/>
      <c r="AF116" s="120" t="n"/>
      <c r="AG116" s="120" t="n"/>
      <c r="AH116" s="120" t="n"/>
    </row>
    <row r="117" ht="12.75" customFormat="1" customHeight="1" s="273">
      <c r="A117" s="319" t="n">
        <v>44992</v>
      </c>
      <c r="B117" s="120" t="inlineStr">
        <is>
          <t>France</t>
        </is>
      </c>
      <c r="C117" s="120" t="n">
        <v>2022</v>
      </c>
      <c r="D117" s="120" t="inlineStr">
        <is>
          <t>HUILCOLM</t>
        </is>
      </c>
      <c r="E117" s="120" t="inlineStr">
        <is>
          <t>NON</t>
        </is>
      </c>
      <c r="F117" s="120" t="inlineStr">
        <is>
          <t>38MARGARON</t>
        </is>
      </c>
      <c r="G117" s="123" t="inlineStr">
        <is>
          <t>210380</t>
        </is>
      </c>
      <c r="H117" s="124" t="inlineStr">
        <is>
          <t>85BIOGAZBOU</t>
        </is>
      </c>
      <c r="I117" s="120" t="inlineStr">
        <is>
          <t>FRANCE</t>
        </is>
      </c>
      <c r="J117" s="11" t="inlineStr">
        <is>
          <t>NON</t>
        </is>
      </c>
      <c r="K117" s="120" t="n">
        <v>22915</v>
      </c>
      <c r="L117" s="120" t="inlineStr">
        <is>
          <t>ZANON</t>
        </is>
      </c>
      <c r="M117" s="132" t="n">
        <v>210830</v>
      </c>
      <c r="N117" s="120" t="inlineStr">
        <is>
          <t>HUILERIE</t>
        </is>
      </c>
      <c r="O117" s="126" t="n">
        <v>1.85</v>
      </c>
      <c r="P117" s="11">
        <f>1000*O117/0.92</f>
        <v/>
      </c>
      <c r="Q117" s="120" t="inlineStr">
        <is>
          <t>CV2CV3</t>
        </is>
      </c>
      <c r="R117" s="126" t="n">
        <v>1190</v>
      </c>
      <c r="S117" s="11" t="inlineStr">
        <is>
          <t>DEPART</t>
        </is>
      </c>
      <c r="T117" s="127">
        <f>O117</f>
        <v/>
      </c>
      <c r="U117" s="323">
        <f>T117*R117</f>
        <v/>
      </c>
      <c r="V117" s="129" t="n">
        <v>0.2</v>
      </c>
      <c r="W117" s="130" t="inlineStr">
        <is>
          <t>VIREMENT 15 JOURS</t>
        </is>
      </c>
      <c r="X117" s="120" t="n">
        <v>20608</v>
      </c>
      <c r="Y117" s="131" t="inlineStr">
        <is>
          <t>ZANON</t>
        </is>
      </c>
      <c r="Z117" s="120" t="inlineStr">
        <is>
          <t>VRAC</t>
        </is>
      </c>
      <c r="AA117" s="132" t="n">
        <v>0</v>
      </c>
      <c r="AB117" s="126" t="n">
        <v>0</v>
      </c>
      <c r="AC117" s="275" t="n">
        <v>0</v>
      </c>
      <c r="AD117" s="126">
        <f>AC117-AB117</f>
        <v/>
      </c>
      <c r="AE117" s="144" t="n"/>
      <c r="AF117" s="120" t="n"/>
      <c r="AG117" s="120" t="n"/>
      <c r="AH117" s="120" t="n"/>
    </row>
    <row r="118" ht="12.75" customFormat="1" customHeight="1" s="273">
      <c r="A118" s="319" t="n">
        <v>44992</v>
      </c>
      <c r="B118" s="120" t="inlineStr">
        <is>
          <t>France</t>
        </is>
      </c>
      <c r="C118" s="120" t="n">
        <v>2022</v>
      </c>
      <c r="D118" s="120" t="inlineStr">
        <is>
          <t>HUILCOL</t>
        </is>
      </c>
      <c r="E118" s="120" t="inlineStr">
        <is>
          <t>NON</t>
        </is>
      </c>
      <c r="F118" s="120" t="inlineStr">
        <is>
          <t>99SBB</t>
        </is>
      </c>
      <c r="G118" s="123" t="inlineStr">
        <is>
          <t>SBB 004/2023HDC</t>
        </is>
      </c>
      <c r="H118" s="124" t="inlineStr">
        <is>
          <t>ECOTERMICA - COSTIGLIOLE</t>
        </is>
      </c>
      <c r="I118" s="120" t="inlineStr">
        <is>
          <t>Italie</t>
        </is>
      </c>
      <c r="J118" s="11" t="inlineStr">
        <is>
          <t>23FRG0485000870877304</t>
        </is>
      </c>
      <c r="K118" s="120" t="n">
        <v>22933</v>
      </c>
      <c r="L118" s="120" t="inlineStr">
        <is>
          <t>XA 269 PZ</t>
        </is>
      </c>
      <c r="M118" s="132" t="n">
        <v>231535</v>
      </c>
      <c r="N118" s="120" t="inlineStr">
        <is>
          <t>FA/PROMEK</t>
        </is>
      </c>
      <c r="O118" s="126" t="n">
        <v>27.34</v>
      </c>
      <c r="P118" s="11">
        <f>1000*O118/0.92</f>
        <v/>
      </c>
      <c r="Q118" s="120" t="inlineStr">
        <is>
          <t>CV2CV3</t>
        </is>
      </c>
      <c r="R118" s="126" t="n">
        <v>1510</v>
      </c>
      <c r="S118" s="11" t="inlineStr">
        <is>
          <t>DEPART</t>
        </is>
      </c>
      <c r="T118" s="127">
        <f>O118</f>
        <v/>
      </c>
      <c r="U118" s="323">
        <f>T118*R118</f>
        <v/>
      </c>
      <c r="V118" s="129" t="inlineStr">
        <is>
          <t>SANS TVA</t>
        </is>
      </c>
      <c r="W118" s="130" t="inlineStr">
        <is>
          <t>VIREMENT 15 JOURS</t>
        </is>
      </c>
      <c r="X118" s="120" t="n">
        <v>20609</v>
      </c>
      <c r="Y118" s="131" t="inlineStr">
        <is>
          <t>RICOTTO</t>
        </is>
      </c>
      <c r="Z118" s="120" t="inlineStr">
        <is>
          <t>VRAC</t>
        </is>
      </c>
      <c r="AA118" s="132" t="n">
        <v>0</v>
      </c>
      <c r="AB118" s="126" t="n">
        <v>0</v>
      </c>
      <c r="AC118" s="275" t="n">
        <v>0</v>
      </c>
      <c r="AD118" s="126" t="n">
        <v>0</v>
      </c>
      <c r="AE118" s="144" t="n"/>
      <c r="AF118" s="120" t="n"/>
      <c r="AG118" s="120" t="n"/>
      <c r="AH118" s="120" t="n"/>
    </row>
    <row r="119" ht="12.75" customFormat="1" customHeight="1" s="273">
      <c r="A119" s="319" t="n">
        <v>44992</v>
      </c>
      <c r="B119" s="120" t="inlineStr">
        <is>
          <t>France</t>
        </is>
      </c>
      <c r="C119" s="120" t="n">
        <v>2022</v>
      </c>
      <c r="D119" s="120" t="inlineStr">
        <is>
          <t>HUILCOL</t>
        </is>
      </c>
      <c r="E119" s="120" t="inlineStr">
        <is>
          <t>NON</t>
        </is>
      </c>
      <c r="F119" s="120" t="inlineStr">
        <is>
          <t>13LESERAIL</t>
        </is>
      </c>
      <c r="G119" s="123" t="inlineStr">
        <is>
          <t>01-22-02-23-AVBF</t>
        </is>
      </c>
      <c r="H119" s="124" t="inlineStr">
        <is>
          <t>SAVONNERIE LE SERAIL</t>
        </is>
      </c>
      <c r="I119" s="120" t="inlineStr">
        <is>
          <t>France</t>
        </is>
      </c>
      <c r="J119" s="11" t="inlineStr">
        <is>
          <t>NON</t>
        </is>
      </c>
      <c r="K119" s="120" t="n">
        <v>22945</v>
      </c>
      <c r="L119" s="120" t="inlineStr">
        <is>
          <t>R-8735-BDC</t>
        </is>
      </c>
      <c r="M119" s="132" t="inlineStr">
        <is>
          <t>01-22-02-23-AVBF</t>
        </is>
      </c>
      <c r="N119" s="120" t="inlineStr">
        <is>
          <t>AVBF</t>
        </is>
      </c>
      <c r="O119" s="126" t="n">
        <v>25.18</v>
      </c>
      <c r="P119" s="11">
        <f>1000*O119/0.92</f>
        <v/>
      </c>
      <c r="Q119" s="120" t="inlineStr">
        <is>
          <t>CV2CV3</t>
        </is>
      </c>
      <c r="R119" s="126" t="n">
        <v>1190</v>
      </c>
      <c r="S119" s="11" t="inlineStr">
        <is>
          <t>DEPART</t>
        </is>
      </c>
      <c r="T119" s="127">
        <f>O119</f>
        <v/>
      </c>
      <c r="U119" s="323">
        <f>T119*R119</f>
        <v/>
      </c>
      <c r="V119" s="129" t="inlineStr">
        <is>
          <t>SANS TVA</t>
        </is>
      </c>
      <c r="W119" s="130" t="inlineStr">
        <is>
          <t xml:space="preserve">VIREMENT 30JOURS 5 et 20 du mois </t>
        </is>
      </c>
      <c r="X119" s="120" t="n">
        <v>20614</v>
      </c>
      <c r="Y119" s="131" t="inlineStr">
        <is>
          <t>QUINTANA</t>
        </is>
      </c>
      <c r="Z119" s="120" t="inlineStr">
        <is>
          <t>VRAC</t>
        </is>
      </c>
      <c r="AA119" s="132" t="n">
        <v>0</v>
      </c>
      <c r="AB119" s="126" t="n">
        <v>0</v>
      </c>
      <c r="AC119" s="275" t="n">
        <v>0</v>
      </c>
      <c r="AD119" s="126">
        <f>AC119-AB119</f>
        <v/>
      </c>
      <c r="AE119" s="144" t="n"/>
      <c r="AF119" s="120" t="n"/>
      <c r="AG119" s="120" t="n"/>
      <c r="AH119" s="120" t="n"/>
    </row>
    <row r="120" ht="12.75" customFormat="1" customHeight="1" s="273">
      <c r="A120" s="319" t="n">
        <v>44994</v>
      </c>
      <c r="B120" s="120" t="inlineStr">
        <is>
          <t>France</t>
        </is>
      </c>
      <c r="C120" s="120" t="n">
        <v>2022</v>
      </c>
      <c r="D120" s="120" t="inlineStr">
        <is>
          <t>HUILCOLAA</t>
        </is>
      </c>
      <c r="E120" s="120" t="inlineStr">
        <is>
          <t>NON</t>
        </is>
      </c>
      <c r="F120" s="120" t="inlineStr">
        <is>
          <t>99START</t>
        </is>
      </c>
      <c r="G120" s="123" t="inlineStr">
        <is>
          <t xml:space="preserve"> -</t>
        </is>
      </c>
      <c r="H120" s="124" t="inlineStr">
        <is>
          <t>CARBUROS VILAFANT</t>
        </is>
      </c>
      <c r="I120" s="120" t="inlineStr">
        <is>
          <t xml:space="preserve">Espagne </t>
        </is>
      </c>
      <c r="J120" s="11" t="inlineStr">
        <is>
          <t>NON</t>
        </is>
      </c>
      <c r="K120" s="120" t="n">
        <v>22954</v>
      </c>
      <c r="L120" s="120" t="inlineStr">
        <is>
          <t>XA 825 EC</t>
        </is>
      </c>
      <c r="M120" s="132" t="n">
        <v>240245</v>
      </c>
      <c r="N120" s="120" t="inlineStr">
        <is>
          <t>FA</t>
        </is>
      </c>
      <c r="O120" s="126" t="n">
        <v>25.1</v>
      </c>
      <c r="P120" s="11">
        <f>1000*O120/0.92</f>
        <v/>
      </c>
      <c r="Q120" s="120" t="inlineStr">
        <is>
          <t>CV2CV3</t>
        </is>
      </c>
      <c r="R120" s="126" t="n">
        <v>1160</v>
      </c>
      <c r="S120" s="11" t="inlineStr">
        <is>
          <t>DEPART</t>
        </is>
      </c>
      <c r="T120" s="127">
        <f>O120</f>
        <v/>
      </c>
      <c r="U120" s="323">
        <f>T120*R120</f>
        <v/>
      </c>
      <c r="V120" s="129" t="inlineStr">
        <is>
          <t>SANS TVA</t>
        </is>
      </c>
      <c r="W120" s="130" t="inlineStr">
        <is>
          <t xml:space="preserve">VIREMENT 30JOURS 5 et 20 du mois </t>
        </is>
      </c>
      <c r="X120" s="120" t="n">
        <v>20620</v>
      </c>
      <c r="Y120" s="131" t="inlineStr">
        <is>
          <t>KORTIMED</t>
        </is>
      </c>
      <c r="Z120" s="120" t="inlineStr">
        <is>
          <t>VRAC</t>
        </is>
      </c>
      <c r="AA120" s="132" t="n">
        <v>0</v>
      </c>
      <c r="AB120" s="126" t="n">
        <v>0</v>
      </c>
      <c r="AC120" s="275" t="n">
        <v>0</v>
      </c>
      <c r="AD120" s="126">
        <f>AC120-AB120</f>
        <v/>
      </c>
      <c r="AE120" s="144" t="n"/>
      <c r="AF120" s="120" t="n"/>
      <c r="AG120" s="120" t="n"/>
      <c r="AH120" s="120" t="n"/>
    </row>
    <row r="121" ht="12.75" customFormat="1" customHeight="1" s="273">
      <c r="A121" s="319" t="n">
        <v>44994</v>
      </c>
      <c r="B121" s="120" t="inlineStr">
        <is>
          <t>France</t>
        </is>
      </c>
      <c r="C121" s="120" t="n">
        <v>2022</v>
      </c>
      <c r="D121" s="120" t="inlineStr">
        <is>
          <t>HUILCOLAA</t>
        </is>
      </c>
      <c r="E121" s="120" t="inlineStr">
        <is>
          <t>NON</t>
        </is>
      </c>
      <c r="F121" s="120" t="inlineStr">
        <is>
          <t>99START</t>
        </is>
      </c>
      <c r="G121" s="123" t="inlineStr">
        <is>
          <t xml:space="preserve"> -</t>
        </is>
      </c>
      <c r="H121" s="124" t="inlineStr">
        <is>
          <t>CARBUROS VILAFANT</t>
        </is>
      </c>
      <c r="I121" s="120" t="inlineStr">
        <is>
          <t xml:space="preserve">Espagne </t>
        </is>
      </c>
      <c r="J121" s="11" t="inlineStr">
        <is>
          <t>NON</t>
        </is>
      </c>
      <c r="K121" s="120" t="n">
        <v>22957</v>
      </c>
      <c r="L121" s="120" t="inlineStr">
        <is>
          <t>AF 08085</t>
        </is>
      </c>
      <c r="M121" s="132" t="n">
        <v>240245</v>
      </c>
      <c r="N121" s="120" t="inlineStr">
        <is>
          <t>FA</t>
        </is>
      </c>
      <c r="O121" s="126" t="n">
        <v>25.28</v>
      </c>
      <c r="P121" s="11">
        <f>1000*O121/0.92</f>
        <v/>
      </c>
      <c r="Q121" s="120" t="inlineStr">
        <is>
          <t>CV2CV3</t>
        </is>
      </c>
      <c r="R121" s="126" t="n">
        <v>1160</v>
      </c>
      <c r="S121" s="11" t="inlineStr">
        <is>
          <t>DEPART</t>
        </is>
      </c>
      <c r="T121" s="127">
        <f>O121</f>
        <v/>
      </c>
      <c r="U121" s="323">
        <f>T121*R121</f>
        <v/>
      </c>
      <c r="V121" s="129" t="inlineStr">
        <is>
          <t>SANS TVA</t>
        </is>
      </c>
      <c r="W121" s="130" t="inlineStr">
        <is>
          <t xml:space="preserve">VIREMENT 30JOURS 5 et 20 du mois </t>
        </is>
      </c>
      <c r="X121" s="120" t="n">
        <v>20620</v>
      </c>
      <c r="Y121" s="131" t="inlineStr">
        <is>
          <t>KORTIMED</t>
        </is>
      </c>
      <c r="Z121" s="120" t="inlineStr">
        <is>
          <t>VRAC</t>
        </is>
      </c>
      <c r="AA121" s="132" t="n">
        <v>0</v>
      </c>
      <c r="AB121" s="126" t="n">
        <v>0</v>
      </c>
      <c r="AC121" s="275" t="n">
        <v>0</v>
      </c>
      <c r="AD121" s="126">
        <f>AC121-AB121</f>
        <v/>
      </c>
      <c r="AE121" s="144" t="n"/>
      <c r="AF121" s="120" t="n"/>
      <c r="AG121" s="120" t="n"/>
      <c r="AH121" s="120" t="n"/>
    </row>
    <row r="122" ht="12.75" customFormat="1" customHeight="1" s="273">
      <c r="A122" s="319" t="n">
        <v>44994</v>
      </c>
      <c r="B122" s="120" t="inlineStr">
        <is>
          <t>France</t>
        </is>
      </c>
      <c r="C122" s="120" t="n">
        <v>2022</v>
      </c>
      <c r="D122" s="120" t="inlineStr">
        <is>
          <t>HUILCOL</t>
        </is>
      </c>
      <c r="E122" s="120" t="inlineStr">
        <is>
          <t>NON</t>
        </is>
      </c>
      <c r="F122" s="120" t="inlineStr">
        <is>
          <t xml:space="preserve">99LIPIDOS </t>
        </is>
      </c>
      <c r="G122" s="123" t="inlineStr">
        <is>
          <t>LS711270 PT0227613</t>
        </is>
      </c>
      <c r="H122" s="124" t="inlineStr">
        <is>
          <t xml:space="preserve">LIPIDOS </t>
        </is>
      </c>
      <c r="I122" s="120" t="inlineStr">
        <is>
          <t xml:space="preserve">Espagne </t>
        </is>
      </c>
      <c r="J122" s="11" t="inlineStr">
        <is>
          <t>NON</t>
        </is>
      </c>
      <c r="K122" s="120" t="n">
        <v>22961</v>
      </c>
      <c r="L122" s="120" t="inlineStr">
        <is>
          <t>BW 899 FV</t>
        </is>
      </c>
      <c r="M122" s="132" t="n">
        <v>235506</v>
      </c>
      <c r="N122" s="120" t="inlineStr">
        <is>
          <t>FA</t>
        </is>
      </c>
      <c r="O122" s="126" t="n">
        <v>25.2</v>
      </c>
      <c r="P122" s="11">
        <f>1000*O122/0.92</f>
        <v/>
      </c>
      <c r="Q122" s="120" t="inlineStr">
        <is>
          <t>CV2CV3</t>
        </is>
      </c>
      <c r="R122" s="126" t="n">
        <v>1335</v>
      </c>
      <c r="S122" s="11" t="inlineStr">
        <is>
          <t>DEPART</t>
        </is>
      </c>
      <c r="T122" s="127">
        <f>O122</f>
        <v/>
      </c>
      <c r="U122" s="323">
        <f>T122*R122</f>
        <v/>
      </c>
      <c r="V122" s="129" t="inlineStr">
        <is>
          <t>SANS TVA</t>
        </is>
      </c>
      <c r="W122" s="130" t="inlineStr">
        <is>
          <t xml:space="preserve">VIREMENT 30JOURS 5 et 20 du mois </t>
        </is>
      </c>
      <c r="X122" s="120" t="n">
        <v>20619</v>
      </c>
      <c r="Y122" s="131" t="inlineStr">
        <is>
          <t>JOAQUIN VALERA SERRANO</t>
        </is>
      </c>
      <c r="Z122" s="120" t="inlineStr">
        <is>
          <t>VRAC</t>
        </is>
      </c>
      <c r="AA122" s="132" t="n">
        <v>0</v>
      </c>
      <c r="AB122" s="126" t="n">
        <v>0</v>
      </c>
      <c r="AC122" s="275" t="n">
        <v>0</v>
      </c>
      <c r="AD122" s="126">
        <f>AC122-AB122</f>
        <v/>
      </c>
      <c r="AE122" s="144" t="n"/>
      <c r="AF122" s="120" t="n"/>
      <c r="AG122" s="120" t="n"/>
      <c r="AH122" s="120" t="n"/>
    </row>
    <row r="123" ht="12.75" customFormat="1" customHeight="1" s="273">
      <c r="A123" s="319" t="n">
        <v>44994</v>
      </c>
      <c r="B123" s="120" t="inlineStr">
        <is>
          <t>France</t>
        </is>
      </c>
      <c r="C123" s="120" t="n">
        <v>2022</v>
      </c>
      <c r="D123" s="120" t="inlineStr">
        <is>
          <t>HUILCOLAA</t>
        </is>
      </c>
      <c r="E123" s="120" t="inlineStr">
        <is>
          <t>NON</t>
        </is>
      </c>
      <c r="F123" s="120" t="inlineStr">
        <is>
          <t>15ALTITUDE</t>
        </is>
      </c>
      <c r="G123" s="123" t="inlineStr">
        <is>
          <t xml:space="preserve"> -</t>
        </is>
      </c>
      <c r="H123" s="124" t="inlineStr">
        <is>
          <t>ALTITUDE BLESLE</t>
        </is>
      </c>
      <c r="I123" s="120" t="inlineStr">
        <is>
          <t>France</t>
        </is>
      </c>
      <c r="J123" s="11" t="inlineStr">
        <is>
          <t>NON</t>
        </is>
      </c>
      <c r="K123" s="120" t="n">
        <v>22963</v>
      </c>
      <c r="L123" s="120" t="inlineStr">
        <is>
          <t>CM 331 RK</t>
        </is>
      </c>
      <c r="M123" s="132" t="inlineStr">
        <is>
          <t>3/01180</t>
        </is>
      </c>
      <c r="N123" s="120" t="inlineStr">
        <is>
          <t>CHANDES</t>
        </is>
      </c>
      <c r="O123" s="126" t="n">
        <v>27.32</v>
      </c>
      <c r="P123" s="11">
        <f>1000*O123/0.92</f>
        <v/>
      </c>
      <c r="Q123" s="120" t="inlineStr">
        <is>
          <t>CV2CV3</t>
        </is>
      </c>
      <c r="R123" s="126" t="n">
        <v>1230</v>
      </c>
      <c r="S123" s="11" t="inlineStr">
        <is>
          <t>FRANCO</t>
        </is>
      </c>
      <c r="T123" s="127">
        <f>O123</f>
        <v/>
      </c>
      <c r="U123" s="323">
        <f>T123*R123</f>
        <v/>
      </c>
      <c r="V123" s="129" t="n">
        <v>0.055</v>
      </c>
      <c r="W123" s="130" t="inlineStr">
        <is>
          <t xml:space="preserve">VIREMENT 30JOURS 5 et 20 du mois </t>
        </is>
      </c>
      <c r="X123" s="120" t="n">
        <v>20626</v>
      </c>
      <c r="Y123" s="131" t="inlineStr">
        <is>
          <t>CLM TRANS</t>
        </is>
      </c>
      <c r="Z123" s="120" t="inlineStr">
        <is>
          <t>VRAC</t>
        </is>
      </c>
      <c r="AA123" s="132" t="n">
        <v>0</v>
      </c>
      <c r="AB123" s="126" t="n">
        <v>0</v>
      </c>
      <c r="AC123" s="275" t="n">
        <v>0</v>
      </c>
      <c r="AD123" s="126">
        <f>AC123-AB123</f>
        <v/>
      </c>
      <c r="AE123" s="144" t="n"/>
      <c r="AF123" s="120" t="n"/>
      <c r="AG123" s="120" t="n"/>
      <c r="AH123" s="120" t="n"/>
    </row>
    <row r="124" ht="12.75" customFormat="1" customHeight="1" s="273">
      <c r="A124" s="319" t="n">
        <v>44994</v>
      </c>
      <c r="B124" s="120" t="inlineStr">
        <is>
          <t>France</t>
        </is>
      </c>
      <c r="C124" s="120" t="n">
        <v>2022</v>
      </c>
      <c r="D124" s="120" t="inlineStr">
        <is>
          <t>HUILCOLAA</t>
        </is>
      </c>
      <c r="E124" s="120" t="inlineStr">
        <is>
          <t>NON</t>
        </is>
      </c>
      <c r="F124" s="120" t="inlineStr">
        <is>
          <t>42EURENA</t>
        </is>
      </c>
      <c r="G124" s="123" t="inlineStr">
        <is>
          <t>236833-34/262326</t>
        </is>
      </c>
      <c r="H124" s="124" t="inlineStr">
        <is>
          <t>ATRIAL FEURS</t>
        </is>
      </c>
      <c r="I124" s="120" t="inlineStr">
        <is>
          <t>France</t>
        </is>
      </c>
      <c r="J124" s="11" t="inlineStr">
        <is>
          <t>NON</t>
        </is>
      </c>
      <c r="K124" s="120" t="n">
        <v>22966</v>
      </c>
      <c r="L124" s="120" t="inlineStr">
        <is>
          <t>BW 799 FV</t>
        </is>
      </c>
      <c r="M124" s="132" t="n">
        <v>236833</v>
      </c>
      <c r="N124" s="120" t="inlineStr">
        <is>
          <t>FA</t>
        </is>
      </c>
      <c r="O124" s="126" t="n">
        <v>26.32</v>
      </c>
      <c r="P124" s="11">
        <f>1000*O124/0.92</f>
        <v/>
      </c>
      <c r="Q124" s="120" t="inlineStr">
        <is>
          <t>CV3CV2</t>
        </is>
      </c>
      <c r="R124" s="126" t="n">
        <v>1302.5</v>
      </c>
      <c r="S124" s="11" t="inlineStr">
        <is>
          <t xml:space="preserve">FRANCO </t>
        </is>
      </c>
      <c r="T124" s="127">
        <f>O124</f>
        <v/>
      </c>
      <c r="U124" s="323">
        <f>T124*R124</f>
        <v/>
      </c>
      <c r="V124" s="129" t="inlineStr">
        <is>
          <t>5,5%</t>
        </is>
      </c>
      <c r="W124" s="130" t="inlineStr">
        <is>
          <t>LCR 15J NET</t>
        </is>
      </c>
      <c r="X124" s="120" t="n">
        <v>20628</v>
      </c>
      <c r="Y124" s="131" t="inlineStr">
        <is>
          <t xml:space="preserve">EUROLIA </t>
        </is>
      </c>
      <c r="Z124" s="120" t="inlineStr">
        <is>
          <t>VRAC</t>
        </is>
      </c>
      <c r="AA124" s="132">
        <f>30.18+2.32</f>
        <v/>
      </c>
      <c r="AB124" s="126">
        <f>(T124*30.18)+(794.34*0.0713)</f>
        <v/>
      </c>
      <c r="AC124" s="275">
        <f>794.34+56.64</f>
        <v/>
      </c>
      <c r="AD124" s="126">
        <f>AC124-AB124</f>
        <v/>
      </c>
      <c r="AE124" s="144" t="inlineStr">
        <is>
          <t>73238-12/03/2023</t>
        </is>
      </c>
      <c r="AF124" s="120" t="n"/>
      <c r="AG124" s="120" t="n"/>
      <c r="AH124" s="120" t="n"/>
    </row>
    <row r="125" ht="12.75" customFormat="1" customHeight="1" s="273">
      <c r="A125" s="319" t="n">
        <v>44995</v>
      </c>
      <c r="B125" s="120" t="inlineStr">
        <is>
          <t>France</t>
        </is>
      </c>
      <c r="C125" s="120" t="n">
        <v>2022</v>
      </c>
      <c r="D125" s="120" t="inlineStr">
        <is>
          <t>HUILCOLAA</t>
        </is>
      </c>
      <c r="E125" s="120" t="inlineStr">
        <is>
          <t>NON</t>
        </is>
      </c>
      <c r="F125" s="120" t="inlineStr">
        <is>
          <t>99START</t>
        </is>
      </c>
      <c r="G125" s="123" t="inlineStr">
        <is>
          <t xml:space="preserve"> -</t>
        </is>
      </c>
      <c r="H125" s="124" t="inlineStr">
        <is>
          <t>START</t>
        </is>
      </c>
      <c r="I125" s="120" t="inlineStr">
        <is>
          <t>Portugal</t>
        </is>
      </c>
      <c r="J125" s="11" t="inlineStr">
        <is>
          <t>NON</t>
        </is>
      </c>
      <c r="K125" s="120" t="n">
        <v>22969</v>
      </c>
      <c r="L125" s="120" t="inlineStr">
        <is>
          <t>AD 86640</t>
        </is>
      </c>
      <c r="M125" s="132" t="n">
        <v>240245</v>
      </c>
      <c r="N125" s="120" t="inlineStr">
        <is>
          <t>FA</t>
        </is>
      </c>
      <c r="O125" s="126" t="n">
        <v>25.06</v>
      </c>
      <c r="P125" s="11">
        <f>1000*O125/0.92</f>
        <v/>
      </c>
      <c r="Q125" s="120" t="inlineStr">
        <is>
          <t>CV2CV3</t>
        </is>
      </c>
      <c r="R125" s="126" t="n">
        <v>1160</v>
      </c>
      <c r="S125" s="11" t="inlineStr">
        <is>
          <t>DEPART</t>
        </is>
      </c>
      <c r="T125" s="127">
        <f>O125</f>
        <v/>
      </c>
      <c r="U125" s="323">
        <f>T125*R125</f>
        <v/>
      </c>
      <c r="V125" s="129" t="inlineStr">
        <is>
          <t>SANS TVA</t>
        </is>
      </c>
      <c r="W125" s="130" t="inlineStr">
        <is>
          <t xml:space="preserve">VIREMENT 30JOURS 5 et 20 du mois </t>
        </is>
      </c>
      <c r="X125" s="120" t="n">
        <v>20629</v>
      </c>
      <c r="Y125" s="131" t="inlineStr">
        <is>
          <t>KORTIMED</t>
        </is>
      </c>
      <c r="Z125" s="120" t="inlineStr">
        <is>
          <t>VRAC</t>
        </is>
      </c>
      <c r="AA125" s="132" t="n">
        <v>0</v>
      </c>
      <c r="AB125" s="126" t="n">
        <v>0</v>
      </c>
      <c r="AC125" s="275" t="n">
        <v>0</v>
      </c>
      <c r="AD125" s="126">
        <f>AC125-AB125</f>
        <v/>
      </c>
      <c r="AE125" s="144" t="n"/>
      <c r="AF125" s="120" t="n"/>
      <c r="AG125" s="120" t="n"/>
      <c r="AH125" s="120" t="n"/>
    </row>
    <row r="126" ht="12.75" customFormat="1" customHeight="1" s="273">
      <c r="A126" s="319" t="n">
        <v>44995</v>
      </c>
      <c r="B126" s="120" t="inlineStr">
        <is>
          <t>France</t>
        </is>
      </c>
      <c r="C126" s="120" t="n">
        <v>2022</v>
      </c>
      <c r="D126" s="120" t="inlineStr">
        <is>
          <t>HUILCOL</t>
        </is>
      </c>
      <c r="E126" s="120" t="inlineStr">
        <is>
          <t>NON</t>
        </is>
      </c>
      <c r="F126" s="120" t="inlineStr">
        <is>
          <t>99CARBUROS</t>
        </is>
      </c>
      <c r="G126" s="123" t="inlineStr">
        <is>
          <t xml:space="preserve"> -</t>
        </is>
      </c>
      <c r="H126" s="124" t="inlineStr">
        <is>
          <t>CARBUROS</t>
        </is>
      </c>
      <c r="I126" s="120" t="inlineStr">
        <is>
          <t xml:space="preserve">Espagne </t>
        </is>
      </c>
      <c r="J126" s="11" t="inlineStr">
        <is>
          <t>NON</t>
        </is>
      </c>
      <c r="K126" s="120" t="n">
        <v>22967</v>
      </c>
      <c r="L126" s="120" t="inlineStr">
        <is>
          <t>AD31475</t>
        </is>
      </c>
      <c r="M126" s="132" t="n">
        <v>240244</v>
      </c>
      <c r="N126" s="120" t="inlineStr">
        <is>
          <t>FA/CEV.</t>
        </is>
      </c>
      <c r="O126" s="126" t="n">
        <v>25.4</v>
      </c>
      <c r="P126" s="11">
        <f>1000*O126/0.92</f>
        <v/>
      </c>
      <c r="Q126" s="120" t="inlineStr">
        <is>
          <t>CV2CV3</t>
        </is>
      </c>
      <c r="R126" s="126" t="n">
        <v>1165</v>
      </c>
      <c r="S126" s="11" t="inlineStr">
        <is>
          <t>DEPART</t>
        </is>
      </c>
      <c r="T126" s="127">
        <f>O126</f>
        <v/>
      </c>
      <c r="U126" s="323">
        <f>T126*R126</f>
        <v/>
      </c>
      <c r="V126" s="129" t="inlineStr">
        <is>
          <t>SANS TVA</t>
        </is>
      </c>
      <c r="W126" s="130" t="inlineStr">
        <is>
          <t>VIREMENT AVANT CHARGEMENT</t>
        </is>
      </c>
      <c r="X126" s="120" t="n">
        <v>20630</v>
      </c>
      <c r="Y126" s="131" t="inlineStr">
        <is>
          <t>KORTIMED</t>
        </is>
      </c>
      <c r="Z126" s="120" t="inlineStr">
        <is>
          <t>VRAC</t>
        </is>
      </c>
      <c r="AA126" s="132" t="n">
        <v>0</v>
      </c>
      <c r="AB126" s="126">
        <f>AA126*T126</f>
        <v/>
      </c>
      <c r="AC126" s="275" t="n">
        <v>0</v>
      </c>
      <c r="AD126" s="126">
        <f>AC126-AB126</f>
        <v/>
      </c>
      <c r="AE126" s="144" t="n"/>
      <c r="AF126" s="120" t="n"/>
      <c r="AG126" s="120" t="n"/>
      <c r="AH126" s="120" t="n"/>
    </row>
    <row r="127" ht="12.75" customFormat="1" customHeight="1" s="273">
      <c r="A127" s="319" t="n">
        <v>44998</v>
      </c>
      <c r="B127" s="120" t="inlineStr">
        <is>
          <t>France</t>
        </is>
      </c>
      <c r="C127" s="120" t="n">
        <v>2022</v>
      </c>
      <c r="D127" s="120" t="inlineStr">
        <is>
          <t>HUILCOLAA</t>
        </is>
      </c>
      <c r="E127" s="120" t="inlineStr">
        <is>
          <t>NON</t>
        </is>
      </c>
      <c r="F127" s="120" t="inlineStr">
        <is>
          <t>38MARGARON</t>
        </is>
      </c>
      <c r="G127" s="123" t="inlineStr">
        <is>
          <t>209654</t>
        </is>
      </c>
      <c r="H127" s="124" t="inlineStr">
        <is>
          <t>26HERBAROM</t>
        </is>
      </c>
      <c r="I127" s="120" t="inlineStr">
        <is>
          <t>FRANCE</t>
        </is>
      </c>
      <c r="J127" s="11" t="inlineStr">
        <is>
          <t>NON</t>
        </is>
      </c>
      <c r="K127" s="120" t="n">
        <v>22949</v>
      </c>
      <c r="L127" s="120" t="inlineStr">
        <is>
          <t>ZANON</t>
        </is>
      </c>
      <c r="M127" s="132" t="n">
        <v>209654</v>
      </c>
      <c r="N127" s="120" t="inlineStr">
        <is>
          <t>HUILERIE</t>
        </is>
      </c>
      <c r="O127" s="126" t="n">
        <v>0.965</v>
      </c>
      <c r="P127" s="11">
        <f>1000*O127/0.92</f>
        <v/>
      </c>
      <c r="Q127" s="120" t="inlineStr">
        <is>
          <t>CV2CV3</t>
        </is>
      </c>
      <c r="R127" s="126" t="n">
        <v>1535</v>
      </c>
      <c r="S127" s="11" t="inlineStr">
        <is>
          <t>DEPART</t>
        </is>
      </c>
      <c r="T127" s="127">
        <f>O127</f>
        <v/>
      </c>
      <c r="U127" s="323">
        <f>T127*R127</f>
        <v/>
      </c>
      <c r="V127" s="129" t="n">
        <v>0.2</v>
      </c>
      <c r="W127" s="130" t="inlineStr">
        <is>
          <t>VIREMENT 15 JOURS</t>
        </is>
      </c>
      <c r="X127" s="120" t="n">
        <v>20634</v>
      </c>
      <c r="Y127" s="131" t="inlineStr">
        <is>
          <t>ZANON</t>
        </is>
      </c>
      <c r="Z127" s="120" t="inlineStr">
        <is>
          <t>VRAC</t>
        </is>
      </c>
      <c r="AA127" s="132" t="n">
        <v>0</v>
      </c>
      <c r="AB127" s="126" t="n">
        <v>0</v>
      </c>
      <c r="AC127" s="275" t="n">
        <v>0</v>
      </c>
      <c r="AD127" s="126">
        <f>AC127-AB127</f>
        <v/>
      </c>
      <c r="AE127" s="144" t="n"/>
      <c r="AF127" s="120" t="n"/>
      <c r="AG127" s="120" t="n"/>
      <c r="AH127" s="120" t="n"/>
    </row>
    <row r="128" ht="12.75" customFormat="1" customHeight="1" s="273">
      <c r="A128" s="319" t="n">
        <v>44998</v>
      </c>
      <c r="B128" s="120" t="inlineStr">
        <is>
          <t>France</t>
        </is>
      </c>
      <c r="C128" s="120" t="n">
        <v>2022</v>
      </c>
      <c r="D128" s="120" t="inlineStr">
        <is>
          <t>HUILCOL</t>
        </is>
      </c>
      <c r="E128" s="120" t="inlineStr">
        <is>
          <t>NON</t>
        </is>
      </c>
      <c r="F128" s="120" t="inlineStr">
        <is>
          <t xml:space="preserve">99LIPIDOS </t>
        </is>
      </c>
      <c r="G128" s="123" t="inlineStr">
        <is>
          <t>LS711270 PT0228097</t>
        </is>
      </c>
      <c r="H128" s="124" t="inlineStr">
        <is>
          <t xml:space="preserve">LIPIDOS </t>
        </is>
      </c>
      <c r="I128" s="120" t="inlineStr">
        <is>
          <t xml:space="preserve">Espagne </t>
        </is>
      </c>
      <c r="J128" s="11" t="inlineStr">
        <is>
          <t>NON</t>
        </is>
      </c>
      <c r="K128" s="120" t="n">
        <v>22979</v>
      </c>
      <c r="L128" s="120" t="inlineStr">
        <is>
          <t>R9301BCX</t>
        </is>
      </c>
      <c r="M128" s="132" t="n">
        <v>235506</v>
      </c>
      <c r="N128" s="120" t="inlineStr">
        <is>
          <t>FA</t>
        </is>
      </c>
      <c r="O128" s="126" t="n">
        <v>24.34</v>
      </c>
      <c r="P128" s="11">
        <f>1000*O128/0.92</f>
        <v/>
      </c>
      <c r="Q128" s="120" t="inlineStr">
        <is>
          <t>CV1CV2CV3</t>
        </is>
      </c>
      <c r="R128" s="126" t="n">
        <v>1335</v>
      </c>
      <c r="S128" s="11" t="inlineStr">
        <is>
          <t>DEPART</t>
        </is>
      </c>
      <c r="T128" s="127">
        <f>O128</f>
        <v/>
      </c>
      <c r="U128" s="323">
        <f>T128*R128</f>
        <v/>
      </c>
      <c r="V128" s="129" t="inlineStr">
        <is>
          <t>SANS TVA</t>
        </is>
      </c>
      <c r="W128" s="130" t="inlineStr">
        <is>
          <t xml:space="preserve">VIREMENT 30JOURS 5 et 20 du mois </t>
        </is>
      </c>
      <c r="X128" s="120" t="n">
        <v>20635</v>
      </c>
      <c r="Y128" s="131" t="inlineStr">
        <is>
          <t>QUINTANA</t>
        </is>
      </c>
      <c r="Z128" s="120" t="inlineStr">
        <is>
          <t>VRAC</t>
        </is>
      </c>
      <c r="AA128" s="132" t="n">
        <v>0</v>
      </c>
      <c r="AB128" s="126" t="n">
        <v>0</v>
      </c>
      <c r="AC128" s="275" t="n">
        <v>0</v>
      </c>
      <c r="AD128" s="126">
        <f>AC128-AB128</f>
        <v/>
      </c>
      <c r="AE128" s="144" t="n"/>
      <c r="AF128" s="120" t="n"/>
      <c r="AG128" s="120" t="n"/>
      <c r="AH128" s="120" t="n"/>
    </row>
    <row r="129">
      <c r="A129" s="319" t="n">
        <v>44998</v>
      </c>
      <c r="B129" s="120" t="inlineStr">
        <is>
          <t>France</t>
        </is>
      </c>
      <c r="C129" s="120" t="n">
        <v>2022</v>
      </c>
      <c r="D129" s="120" t="inlineStr">
        <is>
          <t>HUILCOLAA</t>
        </is>
      </c>
      <c r="E129" s="123" t="inlineStr">
        <is>
          <t>NON</t>
        </is>
      </c>
      <c r="F129" s="124" t="inlineStr">
        <is>
          <t>52AUBRY</t>
        </is>
      </c>
      <c r="G129" s="120" t="inlineStr">
        <is>
          <t xml:space="preserve"> - </t>
        </is>
      </c>
      <c r="H129" s="11" t="inlineStr">
        <is>
          <t>AUBRY SAS</t>
        </is>
      </c>
      <c r="I129" s="120" t="inlineStr">
        <is>
          <t>FRANCE</t>
        </is>
      </c>
      <c r="J129" s="120" t="inlineStr">
        <is>
          <t>NON</t>
        </is>
      </c>
      <c r="K129" s="132" t="n">
        <v>22976</v>
      </c>
      <c r="L129" s="120" t="inlineStr">
        <is>
          <t>ILLISIBLE</t>
        </is>
      </c>
      <c r="M129" s="132" t="n">
        <v>230310</v>
      </c>
      <c r="N129" s="11" t="inlineStr">
        <is>
          <t>HUILERIE</t>
        </is>
      </c>
      <c r="O129" s="120" t="n">
        <v>4.685</v>
      </c>
      <c r="P129" s="11">
        <f>1000*O129/0.92</f>
        <v/>
      </c>
      <c r="Q129" s="11" t="inlineStr">
        <is>
          <t>CV1CV2</t>
        </is>
      </c>
      <c r="R129" s="127" t="n">
        <v>1340</v>
      </c>
      <c r="S129" s="11" t="inlineStr">
        <is>
          <t>DEPART</t>
        </is>
      </c>
      <c r="T129" s="127">
        <f>O129</f>
        <v/>
      </c>
      <c r="U129" s="323">
        <f>T129*R129</f>
        <v/>
      </c>
      <c r="V129" s="129" t="inlineStr">
        <is>
          <t>5,5%</t>
        </is>
      </c>
      <c r="W129" s="130" t="inlineStr">
        <is>
          <t>LCR 30J NET</t>
        </is>
      </c>
      <c r="X129" s="120" t="n">
        <v>20639</v>
      </c>
      <c r="Y129" s="131" t="inlineStr">
        <is>
          <t>ZANON</t>
        </is>
      </c>
      <c r="Z129" s="126" t="inlineStr">
        <is>
          <t>IBC</t>
        </is>
      </c>
      <c r="AA129" s="132" t="n">
        <v>295</v>
      </c>
      <c r="AB129" s="126">
        <f>AA129</f>
        <v/>
      </c>
      <c r="AC129" s="277" t="n">
        <v>295</v>
      </c>
      <c r="AD129" s="126">
        <f>AC129-AB129</f>
        <v/>
      </c>
      <c r="AE129" s="131" t="n">
        <v>23030078</v>
      </c>
      <c r="AF129" s="120" t="n"/>
      <c r="AG129" s="273" t="n"/>
      <c r="AH129" s="273" t="n"/>
      <c r="AI129" s="273" t="n"/>
      <c r="AJ129" s="273" t="n"/>
      <c r="AK129" s="273" t="n"/>
      <c r="AL129" s="273" t="n"/>
      <c r="AM129" s="273" t="n"/>
      <c r="AN129" s="273" t="n"/>
      <c r="AO129" s="273" t="n"/>
      <c r="AP129" s="273" t="n"/>
      <c r="AQ129" s="273" t="n"/>
      <c r="AR129" s="273" t="n"/>
      <c r="AS129" s="273" t="n"/>
      <c r="AT129" s="273" t="n"/>
      <c r="AU129" s="273" t="n"/>
      <c r="AV129" s="273" t="n"/>
      <c r="AW129" s="273" t="n"/>
      <c r="AX129" s="273" t="n"/>
      <c r="AY129" s="273" t="n"/>
      <c r="AZ129" s="273" t="n"/>
      <c r="BA129" s="273" t="n"/>
      <c r="BB129" s="273" t="n"/>
      <c r="BC129" s="273" t="n"/>
      <c r="BD129" s="273" t="n"/>
      <c r="BE129" s="273" t="n"/>
      <c r="BF129" s="273" t="n"/>
      <c r="BG129" s="273" t="n"/>
      <c r="BH129" s="273" t="n"/>
      <c r="BI129" s="273" t="n"/>
      <c r="BJ129" s="273" t="n"/>
      <c r="BK129" s="273" t="n"/>
      <c r="BL129" s="273" t="n"/>
      <c r="BM129" s="273" t="n"/>
      <c r="BN129" s="273" t="n"/>
      <c r="BO129" s="273" t="n"/>
      <c r="BP129" s="273" t="n"/>
      <c r="BQ129" s="273" t="n"/>
      <c r="BR129" s="273" t="n"/>
      <c r="BS129" s="273" t="n"/>
      <c r="BT129" s="273" t="n"/>
      <c r="BU129" s="273" t="n"/>
      <c r="BV129" s="273" t="n"/>
      <c r="BW129" s="273" t="n"/>
      <c r="BX129" s="273" t="n"/>
      <c r="BY129" s="273" t="n"/>
      <c r="BZ129" s="273" t="n"/>
      <c r="CA129" s="273" t="n"/>
      <c r="CB129" s="273" t="n"/>
      <c r="CC129" s="273" t="n"/>
      <c r="CD129" s="273" t="n"/>
      <c r="CE129" s="273" t="n"/>
      <c r="CF129" s="273" t="n"/>
      <c r="CG129" s="273" t="n"/>
      <c r="CH129" s="273" t="n"/>
      <c r="CI129" s="273" t="n"/>
      <c r="CJ129" s="273" t="n"/>
      <c r="CK129" s="273" t="n"/>
      <c r="CL129" s="273" t="n"/>
      <c r="CM129" s="273" t="n"/>
      <c r="CN129" s="273" t="n"/>
      <c r="CO129" s="273" t="n"/>
      <c r="CP129" s="273" t="n"/>
      <c r="CQ129" s="273" t="n"/>
      <c r="CR129" s="273" t="n"/>
      <c r="CS129" s="273" t="n"/>
      <c r="CT129" s="273" t="n"/>
      <c r="CU129" s="273" t="n"/>
      <c r="CV129" s="273" t="n"/>
      <c r="CW129" s="273" t="n"/>
      <c r="CX129" s="273" t="n"/>
      <c r="CY129" s="273" t="n"/>
      <c r="CZ129" s="273" t="n"/>
      <c r="DA129" s="273" t="n"/>
      <c r="DB129" s="273" t="n"/>
      <c r="DC129" s="273" t="n"/>
      <c r="DD129" s="273" t="n"/>
      <c r="DE129" s="273" t="n"/>
      <c r="DF129" s="273" t="n"/>
      <c r="DG129" s="273" t="n"/>
      <c r="DH129" s="273" t="n"/>
      <c r="DI129" s="273" t="n"/>
      <c r="DJ129" s="273" t="n"/>
      <c r="DK129" s="273" t="n"/>
      <c r="DL129" s="273" t="n"/>
      <c r="DM129" s="273" t="n"/>
      <c r="DN129" s="273" t="n"/>
      <c r="DO129" s="273" t="n"/>
      <c r="DP129" s="273" t="n"/>
      <c r="DQ129" s="273" t="n"/>
      <c r="DR129" s="273" t="n"/>
      <c r="DS129" s="273" t="n"/>
      <c r="DT129" s="273" t="n"/>
      <c r="DU129" s="273" t="n"/>
      <c r="DV129" s="273" t="n"/>
      <c r="DW129" s="273" t="n"/>
      <c r="DX129" s="273" t="n"/>
      <c r="DY129" s="273" t="n"/>
      <c r="DZ129" s="273" t="n"/>
      <c r="EA129" s="273" t="n"/>
      <c r="EB129" s="273" t="n"/>
      <c r="EC129" s="273" t="n"/>
      <c r="ED129" s="273" t="n"/>
      <c r="EE129" s="273" t="n"/>
      <c r="EF129" s="273" t="n"/>
      <c r="EG129" s="273" t="n"/>
      <c r="EH129" s="273" t="n"/>
      <c r="EI129" s="273" t="n"/>
      <c r="EJ129" s="273" t="n"/>
      <c r="EK129" s="273" t="n"/>
      <c r="EL129" s="273" t="n"/>
      <c r="EM129" s="273" t="n"/>
      <c r="EN129" s="273" t="n"/>
      <c r="EO129" s="273" t="n"/>
      <c r="EP129" s="273" t="n"/>
      <c r="EQ129" s="273" t="n"/>
      <c r="ER129" s="273" t="n"/>
      <c r="ES129" s="273" t="n"/>
      <c r="ET129" s="273" t="n"/>
      <c r="EU129" s="273" t="n"/>
      <c r="EV129" s="273" t="n"/>
      <c r="EW129" s="273" t="n"/>
      <c r="EX129" s="273" t="n"/>
      <c r="EY129" s="273" t="n"/>
      <c r="EZ129" s="273" t="n"/>
      <c r="FA129" s="273" t="n"/>
      <c r="FB129" s="273" t="n"/>
      <c r="FC129" s="273" t="n"/>
      <c r="FD129" s="273" t="n"/>
      <c r="FE129" s="273" t="n"/>
      <c r="FF129" s="273" t="n"/>
      <c r="FG129" s="273" t="n"/>
      <c r="FH129" s="273" t="n"/>
      <c r="FI129" s="273" t="n"/>
      <c r="FJ129" s="273" t="n"/>
      <c r="FK129" s="273" t="n"/>
      <c r="FL129" s="273" t="n"/>
      <c r="FM129" s="273" t="n"/>
      <c r="FN129" s="273" t="n"/>
      <c r="FO129" s="273" t="n"/>
      <c r="FP129" s="273" t="n"/>
      <c r="FQ129" s="273" t="n"/>
      <c r="FR129" s="273" t="n"/>
      <c r="FS129" s="273" t="n"/>
      <c r="FT129" s="273" t="n"/>
      <c r="FU129" s="273" t="n"/>
      <c r="FV129" s="273" t="n"/>
      <c r="FW129" s="273" t="n"/>
      <c r="FX129" s="273" t="n"/>
      <c r="FY129" s="273" t="n"/>
      <c r="FZ129" s="273" t="n"/>
      <c r="GA129" s="273" t="n"/>
      <c r="GB129" s="273" t="n"/>
      <c r="GC129" s="273" t="n"/>
      <c r="GD129" s="273" t="n"/>
      <c r="GE129" s="273" t="n"/>
      <c r="GF129" s="273" t="n"/>
      <c r="GG129" s="273" t="n"/>
      <c r="GH129" s="273" t="n"/>
      <c r="GI129" s="273" t="n"/>
      <c r="GJ129" s="273" t="n"/>
      <c r="GK129" s="273" t="n"/>
      <c r="GL129" s="273" t="n"/>
      <c r="GM129" s="273" t="n"/>
      <c r="GN129" s="273" t="n"/>
      <c r="GO129" s="273" t="n"/>
      <c r="GP129" s="273" t="n"/>
      <c r="GQ129" s="273" t="n"/>
      <c r="GR129" s="273" t="n"/>
      <c r="GS129" s="273" t="n"/>
      <c r="GT129" s="273" t="n"/>
      <c r="GU129" s="273" t="n"/>
      <c r="GV129" s="273" t="n"/>
      <c r="GW129" s="273" t="n"/>
      <c r="GX129" s="273" t="n"/>
      <c r="GY129" s="273" t="n"/>
      <c r="GZ129" s="273" t="n"/>
      <c r="HA129" s="273" t="n"/>
      <c r="HB129" s="273" t="n"/>
      <c r="HC129" s="273" t="n"/>
      <c r="HD129" s="273" t="n"/>
      <c r="HE129" s="273" t="n"/>
      <c r="HF129" s="273" t="n"/>
      <c r="HG129" s="273" t="n"/>
      <c r="HH129" s="273" t="n"/>
      <c r="HI129" s="273" t="n"/>
      <c r="HJ129" s="273" t="n"/>
      <c r="HK129" s="273" t="n"/>
      <c r="HL129" s="273" t="n"/>
      <c r="HM129" s="273" t="n"/>
      <c r="HN129" s="273" t="n"/>
      <c r="HO129" s="273" t="n"/>
      <c r="HP129" s="273" t="n"/>
      <c r="HQ129" s="273" t="n"/>
      <c r="HR129" s="273" t="n"/>
      <c r="HS129" s="273" t="n"/>
      <c r="HT129" s="273" t="n"/>
      <c r="HU129" s="273" t="n"/>
      <c r="HV129" s="273" t="n"/>
      <c r="HW129" s="273" t="n"/>
      <c r="HX129" s="273" t="n"/>
      <c r="HY129" s="273" t="n"/>
      <c r="HZ129" s="273" t="n"/>
      <c r="IA129" s="273" t="n"/>
      <c r="IB129" s="273" t="n"/>
      <c r="IC129" s="273" t="n"/>
      <c r="ID129" s="273" t="n"/>
      <c r="IE129" s="273" t="n"/>
      <c r="IF129" s="273" t="n"/>
      <c r="IG129" s="273" t="n"/>
      <c r="IH129" s="273" t="n"/>
      <c r="II129" s="273" t="n"/>
      <c r="IJ129" s="273" t="n"/>
      <c r="IK129" s="273" t="n"/>
      <c r="IL129" s="273" t="n"/>
      <c r="IM129" s="273" t="n"/>
      <c r="IN129" s="273" t="n"/>
      <c r="IO129" s="273" t="n"/>
      <c r="IP129" s="273" t="n"/>
      <c r="IQ129" s="273" t="n"/>
      <c r="IR129" s="273" t="n"/>
      <c r="IS129" s="273" t="n"/>
      <c r="IT129" s="273" t="n"/>
      <c r="IU129" s="273" t="n"/>
      <c r="IV129" s="273" t="n"/>
      <c r="IW129" s="273" t="n"/>
      <c r="IX129" s="273" t="n"/>
      <c r="IY129" s="273" t="n"/>
      <c r="IZ129" s="273" t="n"/>
      <c r="JA129" s="273" t="n"/>
      <c r="JB129" s="273" t="n"/>
      <c r="JC129" s="273" t="n"/>
      <c r="JD129" s="273" t="n"/>
      <c r="JE129" s="273" t="n"/>
      <c r="JF129" s="273" t="n"/>
      <c r="JG129" s="273" t="n"/>
      <c r="JH129" s="273" t="n"/>
      <c r="JI129" s="273" t="n"/>
      <c r="JJ129" s="273" t="n"/>
      <c r="JK129" s="273" t="n"/>
      <c r="JL129" s="273" t="n"/>
      <c r="JM129" s="273" t="n"/>
      <c r="JN129" s="273" t="n"/>
      <c r="JO129" s="273" t="n"/>
      <c r="JP129" s="273" t="n"/>
      <c r="JQ129" s="273" t="n"/>
      <c r="JR129" s="273" t="n"/>
      <c r="JS129" s="273" t="n"/>
      <c r="JT129" s="273" t="n"/>
      <c r="JU129" s="273" t="n"/>
      <c r="JV129" s="273" t="n"/>
      <c r="JW129" s="273" t="n"/>
      <c r="JX129" s="273" t="n"/>
      <c r="JY129" s="273" t="n"/>
      <c r="JZ129" s="273" t="n"/>
      <c r="KA129" s="273" t="n"/>
      <c r="KB129" s="273" t="n"/>
      <c r="KC129" s="273" t="n"/>
      <c r="KD129" s="273" t="n"/>
      <c r="KE129" s="273" t="n"/>
      <c r="KF129" s="273" t="n"/>
      <c r="KG129" s="273" t="n"/>
      <c r="KH129" s="273" t="n"/>
      <c r="KI129" s="273" t="n"/>
      <c r="KJ129" s="273" t="n"/>
      <c r="KK129" s="273" t="n"/>
      <c r="KL129" s="273" t="n"/>
      <c r="KM129" s="273" t="n"/>
      <c r="KN129" s="273" t="n"/>
      <c r="KO129" s="273" t="n"/>
      <c r="KP129" s="273" t="n"/>
      <c r="KQ129" s="273" t="n"/>
      <c r="KR129" s="273" t="n"/>
      <c r="KS129" s="273" t="n"/>
      <c r="KT129" s="273" t="n"/>
      <c r="KU129" s="273" t="n"/>
      <c r="KV129" s="273" t="n"/>
      <c r="KW129" s="273" t="n"/>
      <c r="KX129" s="273" t="n"/>
      <c r="KY129" s="273" t="n"/>
      <c r="KZ129" s="273" t="n"/>
      <c r="LA129" s="273" t="n"/>
      <c r="LB129" s="273" t="n"/>
      <c r="LC129" s="273" t="n"/>
      <c r="LD129" s="273" t="n"/>
      <c r="LE129" s="273" t="n"/>
      <c r="LF129" s="273" t="n"/>
      <c r="LG129" s="273" t="n"/>
      <c r="LH129" s="273" t="n"/>
      <c r="LI129" s="273" t="n"/>
      <c r="LJ129" s="273" t="n"/>
      <c r="LK129" s="273" t="n"/>
      <c r="LL129" s="273" t="n"/>
      <c r="LM129" s="273" t="n"/>
      <c r="LN129" s="273" t="n"/>
      <c r="LO129" s="273" t="n"/>
      <c r="LP129" s="273" t="n"/>
      <c r="LQ129" s="273" t="n"/>
      <c r="LR129" s="273" t="n"/>
      <c r="LS129" s="273" t="n"/>
      <c r="LT129" s="273" t="n"/>
      <c r="LU129" s="273" t="n"/>
      <c r="LV129" s="273" t="n"/>
      <c r="LW129" s="273" t="n"/>
      <c r="LX129" s="273" t="n"/>
      <c r="LY129" s="273" t="n"/>
      <c r="LZ129" s="273" t="n"/>
      <c r="MA129" s="273" t="n"/>
      <c r="MB129" s="273" t="n"/>
      <c r="MC129" s="273" t="n"/>
      <c r="MD129" s="273" t="n"/>
      <c r="ME129" s="273" t="n"/>
      <c r="MF129" s="273" t="n"/>
      <c r="MG129" s="273" t="n"/>
      <c r="MH129" s="273" t="n"/>
      <c r="MI129" s="273" t="n"/>
      <c r="MJ129" s="273" t="n"/>
      <c r="MK129" s="273" t="n"/>
      <c r="ML129" s="273" t="n"/>
      <c r="MM129" s="273" t="n"/>
      <c r="MN129" s="273" t="n"/>
      <c r="MO129" s="273" t="n"/>
      <c r="MP129" s="273" t="n"/>
      <c r="MQ129" s="273" t="n"/>
      <c r="MR129" s="273" t="n"/>
      <c r="MS129" s="273" t="n"/>
      <c r="MT129" s="273" t="n"/>
      <c r="MU129" s="273" t="n"/>
      <c r="MV129" s="273" t="n"/>
      <c r="MW129" s="273" t="n"/>
      <c r="MX129" s="273" t="n"/>
      <c r="MY129" s="273" t="n"/>
      <c r="MZ129" s="273" t="n"/>
      <c r="NA129" s="273" t="n"/>
      <c r="NB129" s="273" t="n"/>
      <c r="NC129" s="273" t="n"/>
      <c r="ND129" s="273" t="n"/>
      <c r="NE129" s="273" t="n"/>
      <c r="NF129" s="273" t="n"/>
      <c r="NG129" s="273" t="n"/>
      <c r="NH129" s="273" t="n"/>
      <c r="NI129" s="273" t="n"/>
      <c r="NJ129" s="273" t="n"/>
      <c r="NK129" s="273" t="n"/>
      <c r="NL129" s="273" t="n"/>
      <c r="NM129" s="273" t="n"/>
      <c r="NN129" s="273" t="n"/>
      <c r="NO129" s="273" t="n"/>
      <c r="NP129" s="273" t="n"/>
      <c r="NQ129" s="273" t="n"/>
      <c r="NR129" s="273" t="n"/>
      <c r="NS129" s="273" t="n"/>
      <c r="NT129" s="273" t="n"/>
      <c r="NU129" s="273" t="n"/>
      <c r="NV129" s="273" t="n"/>
      <c r="NW129" s="273" t="n"/>
      <c r="NX129" s="273" t="n"/>
      <c r="NY129" s="273" t="n"/>
      <c r="NZ129" s="273" t="n"/>
      <c r="OA129" s="273" t="n"/>
      <c r="OB129" s="273" t="n"/>
      <c r="OC129" s="273" t="n"/>
      <c r="OD129" s="273" t="n"/>
      <c r="OE129" s="273" t="n"/>
      <c r="OF129" s="273" t="n"/>
      <c r="OG129" s="273" t="n"/>
      <c r="OH129" s="273" t="n"/>
      <c r="OI129" s="273" t="n"/>
      <c r="OJ129" s="273" t="n"/>
      <c r="OK129" s="273" t="n"/>
      <c r="OL129" s="273" t="n"/>
      <c r="OM129" s="273" t="n"/>
      <c r="ON129" s="273" t="n"/>
      <c r="OO129" s="273" t="n"/>
      <c r="OP129" s="273" t="n"/>
      <c r="OQ129" s="273" t="n"/>
      <c r="OR129" s="273" t="n"/>
      <c r="OS129" s="273" t="n"/>
      <c r="OT129" s="273" t="n"/>
      <c r="OU129" s="273" t="n"/>
      <c r="OV129" s="273" t="n"/>
      <c r="OW129" s="273" t="n"/>
      <c r="OX129" s="273" t="n"/>
      <c r="OY129" s="273" t="n"/>
      <c r="OZ129" s="273" t="n"/>
      <c r="PA129" s="273" t="n"/>
      <c r="PB129" s="273" t="n"/>
      <c r="PC129" s="273" t="n"/>
      <c r="PD129" s="273" t="n"/>
      <c r="PE129" s="273" t="n"/>
      <c r="PF129" s="273" t="n"/>
      <c r="PG129" s="273" t="n"/>
      <c r="PH129" s="273" t="n"/>
      <c r="PI129" s="273" t="n"/>
      <c r="PJ129" s="273" t="n"/>
      <c r="PK129" s="273" t="n"/>
      <c r="PL129" s="273" t="n"/>
      <c r="PM129" s="273" t="n"/>
      <c r="PN129" s="273" t="n"/>
      <c r="PO129" s="273" t="n"/>
      <c r="PP129" s="273" t="n"/>
      <c r="PQ129" s="273" t="n"/>
      <c r="PR129" s="273" t="n"/>
      <c r="PS129" s="273" t="n"/>
      <c r="PT129" s="273" t="n"/>
      <c r="PU129" s="273" t="n"/>
      <c r="PV129" s="273" t="n"/>
      <c r="PW129" s="273" t="n"/>
      <c r="PX129" s="273" t="n"/>
      <c r="PY129" s="273" t="n"/>
      <c r="PZ129" s="273" t="n"/>
      <c r="QA129" s="273" t="n"/>
      <c r="QB129" s="273" t="n"/>
      <c r="QC129" s="273" t="n"/>
      <c r="QD129" s="273" t="n"/>
      <c r="QE129" s="273" t="n"/>
      <c r="QF129" s="273" t="n"/>
      <c r="QG129" s="273" t="n"/>
      <c r="QH129" s="273" t="n"/>
      <c r="QI129" s="273" t="n"/>
      <c r="QJ129" s="273" t="n"/>
      <c r="QK129" s="273" t="n"/>
      <c r="QL129" s="273" t="n"/>
      <c r="QM129" s="273" t="n"/>
      <c r="QN129" s="273" t="n"/>
      <c r="QO129" s="273" t="n"/>
      <c r="QP129" s="273" t="n"/>
      <c r="QQ129" s="273" t="n"/>
      <c r="QR129" s="273" t="n"/>
      <c r="QS129" s="273" t="n"/>
      <c r="QT129" s="273" t="n"/>
      <c r="QU129" s="273" t="n"/>
      <c r="QV129" s="273" t="n"/>
      <c r="QW129" s="273" t="n"/>
      <c r="QX129" s="273" t="n"/>
      <c r="QY129" s="273" t="n"/>
      <c r="QZ129" s="273" t="n"/>
      <c r="RA129" s="273" t="n"/>
      <c r="RB129" s="273" t="n"/>
      <c r="RC129" s="273" t="n"/>
      <c r="RD129" s="273" t="n"/>
      <c r="RE129" s="273" t="n"/>
      <c r="RF129" s="273" t="n"/>
      <c r="RG129" s="273" t="n"/>
      <c r="RH129" s="273" t="n"/>
      <c r="RI129" s="273" t="n"/>
      <c r="RJ129" s="273" t="n"/>
      <c r="RK129" s="273" t="n"/>
      <c r="RL129" s="273" t="n"/>
      <c r="RM129" s="273" t="n"/>
      <c r="RN129" s="273" t="n"/>
      <c r="RO129" s="273" t="n"/>
      <c r="RP129" s="273" t="n"/>
      <c r="RQ129" s="273" t="n"/>
      <c r="RR129" s="273" t="n"/>
      <c r="RS129" s="273" t="n"/>
      <c r="RT129" s="273" t="n"/>
      <c r="RU129" s="273" t="n"/>
      <c r="RV129" s="273" t="n"/>
      <c r="RW129" s="273" t="n"/>
      <c r="RX129" s="273" t="n"/>
      <c r="RY129" s="273" t="n"/>
      <c r="RZ129" s="273" t="n"/>
      <c r="SA129" s="273" t="n"/>
      <c r="SB129" s="273" t="n"/>
      <c r="SC129" s="273" t="n"/>
      <c r="SD129" s="273" t="n"/>
      <c r="SE129" s="273" t="n"/>
      <c r="SF129" s="273" t="n"/>
      <c r="SG129" s="273" t="n"/>
      <c r="SH129" s="273" t="n"/>
      <c r="SI129" s="273" t="n"/>
      <c r="SJ129" s="273" t="n"/>
      <c r="SK129" s="273" t="n"/>
      <c r="SL129" s="273" t="n"/>
      <c r="SM129" s="273" t="n"/>
      <c r="SN129" s="273" t="n"/>
      <c r="SO129" s="273" t="n"/>
      <c r="SP129" s="273" t="n"/>
      <c r="SQ129" s="273" t="n"/>
      <c r="SR129" s="273" t="n"/>
      <c r="SS129" s="273" t="n"/>
      <c r="ST129" s="273" t="n"/>
      <c r="SU129" s="273" t="n"/>
      <c r="SV129" s="273" t="n"/>
      <c r="SW129" s="273" t="n"/>
      <c r="SX129" s="273" t="n"/>
      <c r="SY129" s="273" t="n"/>
      <c r="SZ129" s="273" t="n"/>
      <c r="TA129" s="273" t="n"/>
      <c r="TB129" s="273" t="n"/>
      <c r="TC129" s="273" t="n"/>
      <c r="TD129" s="273" t="n"/>
      <c r="TE129" s="273" t="n"/>
      <c r="TF129" s="273" t="n"/>
      <c r="TG129" s="273" t="n"/>
      <c r="TH129" s="273" t="n"/>
      <c r="TI129" s="273" t="n"/>
      <c r="TJ129" s="273" t="n"/>
      <c r="TK129" s="273" t="n"/>
      <c r="TL129" s="273" t="n"/>
      <c r="TM129" s="273" t="n"/>
      <c r="TN129" s="273" t="n"/>
      <c r="TO129" s="273" t="n"/>
      <c r="TP129" s="273" t="n"/>
      <c r="TQ129" s="273" t="n"/>
      <c r="TR129" s="273" t="n"/>
      <c r="TS129" s="273" t="n"/>
      <c r="TT129" s="273" t="n"/>
      <c r="TU129" s="273" t="n"/>
      <c r="TV129" s="273" t="n"/>
      <c r="TW129" s="273" t="n"/>
      <c r="TX129" s="273" t="n"/>
      <c r="TY129" s="273" t="n"/>
      <c r="TZ129" s="273" t="n"/>
      <c r="UA129" s="273" t="n"/>
      <c r="UB129" s="273" t="n"/>
      <c r="UC129" s="273" t="n"/>
      <c r="UD129" s="273" t="n"/>
      <c r="UE129" s="273" t="n"/>
      <c r="UF129" s="273" t="n"/>
      <c r="UG129" s="273" t="n"/>
      <c r="UH129" s="273" t="n"/>
      <c r="UI129" s="273" t="n"/>
      <c r="UJ129" s="273" t="n"/>
      <c r="UK129" s="273" t="n"/>
      <c r="UL129" s="273" t="n"/>
      <c r="UM129" s="273" t="n"/>
      <c r="UN129" s="273" t="n"/>
      <c r="UO129" s="273" t="n"/>
      <c r="UP129" s="273" t="n"/>
      <c r="UQ129" s="273" t="n"/>
      <c r="UR129" s="273" t="n"/>
      <c r="US129" s="273" t="n"/>
      <c r="UT129" s="273" t="n"/>
      <c r="UU129" s="273" t="n"/>
      <c r="UV129" s="273" t="n"/>
      <c r="UW129" s="273" t="n"/>
      <c r="UX129" s="273" t="n"/>
      <c r="UY129" s="273" t="n"/>
      <c r="UZ129" s="273" t="n"/>
      <c r="VA129" s="273" t="n"/>
      <c r="VB129" s="273" t="n"/>
      <c r="VC129" s="273" t="n"/>
      <c r="VD129" s="273" t="n"/>
      <c r="VE129" s="273" t="n"/>
      <c r="VF129" s="273" t="n"/>
      <c r="VG129" s="273" t="n"/>
      <c r="VH129" s="273" t="n"/>
      <c r="VI129" s="273" t="n"/>
      <c r="VJ129" s="273" t="n"/>
      <c r="VK129" s="273" t="n"/>
      <c r="VL129" s="273" t="n"/>
      <c r="VM129" s="273" t="n"/>
      <c r="VN129" s="273" t="n"/>
      <c r="VO129" s="273" t="n"/>
      <c r="VP129" s="273" t="n"/>
      <c r="VQ129" s="273" t="n"/>
      <c r="VR129" s="273" t="n"/>
      <c r="VS129" s="273" t="n"/>
      <c r="VT129" s="273" t="n"/>
      <c r="VU129" s="273" t="n"/>
      <c r="VV129" s="273" t="n"/>
      <c r="VW129" s="273" t="n"/>
      <c r="VX129" s="273" t="n"/>
      <c r="VY129" s="273" t="n"/>
      <c r="VZ129" s="273" t="n"/>
      <c r="WA129" s="273" t="n"/>
      <c r="WB129" s="273" t="n"/>
      <c r="WC129" s="273" t="n"/>
      <c r="WD129" s="273" t="n"/>
      <c r="WE129" s="273" t="n"/>
      <c r="WF129" s="273" t="n"/>
      <c r="WG129" s="273" t="n"/>
      <c r="WH129" s="273" t="n"/>
      <c r="WI129" s="273" t="n"/>
      <c r="WJ129" s="273" t="n"/>
      <c r="WK129" s="273" t="n"/>
      <c r="WL129" s="273" t="n"/>
      <c r="WM129" s="273" t="n"/>
      <c r="WN129" s="273" t="n"/>
      <c r="WO129" s="273" t="n"/>
      <c r="WP129" s="273" t="n"/>
      <c r="WQ129" s="273" t="n"/>
      <c r="WR129" s="273" t="n"/>
      <c r="WS129" s="273" t="n"/>
      <c r="WT129" s="273" t="n"/>
      <c r="WU129" s="273" t="n"/>
      <c r="WV129" s="273" t="n"/>
      <c r="WW129" s="273" t="n"/>
      <c r="WX129" s="273" t="n"/>
      <c r="WY129" s="273" t="n"/>
      <c r="WZ129" s="273" t="n"/>
      <c r="XA129" s="273" t="n"/>
      <c r="XB129" s="273" t="n"/>
      <c r="XC129" s="273" t="n"/>
      <c r="XD129" s="273" t="n"/>
      <c r="XE129" s="273" t="n"/>
      <c r="XF129" s="273" t="n"/>
      <c r="XG129" s="273" t="n"/>
      <c r="XH129" s="273" t="n"/>
      <c r="XI129" s="273" t="n"/>
      <c r="XJ129" s="273" t="n"/>
      <c r="XK129" s="273" t="n"/>
      <c r="XL129" s="273" t="n"/>
      <c r="XM129" s="273" t="n"/>
      <c r="XN129" s="273" t="n"/>
      <c r="XO129" s="273" t="n"/>
      <c r="XP129" s="273" t="n"/>
      <c r="XQ129" s="273" t="n"/>
      <c r="XR129" s="273" t="n"/>
      <c r="XS129" s="273" t="n"/>
      <c r="XT129" s="273" t="n"/>
      <c r="XU129" s="273" t="n"/>
      <c r="XV129" s="273" t="n"/>
      <c r="XW129" s="273" t="n"/>
      <c r="XX129" s="273" t="n"/>
      <c r="XY129" s="273" t="n"/>
      <c r="XZ129" s="273" t="n"/>
      <c r="YA129" s="273" t="n"/>
      <c r="YB129" s="273" t="n"/>
      <c r="YC129" s="273" t="n"/>
      <c r="YD129" s="273" t="n"/>
      <c r="YE129" s="273" t="n"/>
      <c r="YF129" s="273" t="n"/>
      <c r="YG129" s="273" t="n"/>
      <c r="YH129" s="273" t="n"/>
      <c r="YI129" s="273" t="n"/>
      <c r="YJ129" s="273" t="n"/>
      <c r="YK129" s="273" t="n"/>
      <c r="YL129" s="273" t="n"/>
      <c r="YM129" s="273" t="n"/>
      <c r="YN129" s="273" t="n"/>
      <c r="YO129" s="273" t="n"/>
      <c r="YP129" s="273" t="n"/>
      <c r="YQ129" s="273" t="n"/>
      <c r="YR129" s="273" t="n"/>
      <c r="YS129" s="273" t="n"/>
      <c r="YT129" s="273" t="n"/>
      <c r="YU129" s="273" t="n"/>
      <c r="YV129" s="273" t="n"/>
      <c r="YW129" s="273" t="n"/>
      <c r="YX129" s="273" t="n"/>
      <c r="YY129" s="273" t="n"/>
      <c r="YZ129" s="273" t="n"/>
      <c r="ZA129" s="273" t="n"/>
      <c r="ZB129" s="273" t="n"/>
      <c r="ZC129" s="273" t="n"/>
      <c r="ZD129" s="273" t="n"/>
      <c r="ZE129" s="273" t="n"/>
      <c r="ZF129" s="273" t="n"/>
      <c r="ZG129" s="273" t="n"/>
      <c r="ZH129" s="273" t="n"/>
      <c r="ZI129" s="273" t="n"/>
      <c r="ZJ129" s="273" t="n"/>
      <c r="ZK129" s="273" t="n"/>
      <c r="ZL129" s="273" t="n"/>
      <c r="ZM129" s="273" t="n"/>
      <c r="ZN129" s="273" t="n"/>
      <c r="ZO129" s="273" t="n"/>
      <c r="ZP129" s="273" t="n"/>
      <c r="ZQ129" s="273" t="n"/>
      <c r="ZR129" s="273" t="n"/>
      <c r="ZS129" s="273" t="n"/>
      <c r="ZT129" s="273" t="n"/>
      <c r="ZU129" s="273" t="n"/>
      <c r="ZV129" s="273" t="n"/>
      <c r="ZW129" s="273" t="n"/>
      <c r="ZX129" s="273" t="n"/>
      <c r="ZY129" s="273" t="n"/>
      <c r="ZZ129" s="273" t="n"/>
      <c r="AAA129" s="273" t="n"/>
      <c r="AAB129" s="273" t="n"/>
      <c r="AAC129" s="273" t="n"/>
      <c r="AAD129" s="273" t="n"/>
      <c r="AAE129" s="273" t="n"/>
      <c r="AAF129" s="273" t="n"/>
      <c r="AAG129" s="273" t="n"/>
      <c r="AAH129" s="273" t="n"/>
      <c r="AAI129" s="273" t="n"/>
      <c r="AAJ129" s="273" t="n"/>
      <c r="AAK129" s="273" t="n"/>
      <c r="AAL129" s="273" t="n"/>
      <c r="AAM129" s="273" t="n"/>
      <c r="AAN129" s="273" t="n"/>
      <c r="AAO129" s="273" t="n"/>
      <c r="AAP129" s="273" t="n"/>
      <c r="AAQ129" s="273" t="n"/>
      <c r="AAR129" s="273" t="n"/>
      <c r="AAS129" s="273" t="n"/>
      <c r="AAT129" s="273" t="n"/>
      <c r="AAU129" s="273" t="n"/>
      <c r="AAV129" s="273" t="n"/>
      <c r="AAW129" s="273" t="n"/>
      <c r="AAX129" s="273" t="n"/>
      <c r="AAY129" s="273" t="n"/>
      <c r="AAZ129" s="273" t="n"/>
      <c r="ABA129" s="273" t="n"/>
      <c r="ABB129" s="273" t="n"/>
      <c r="ABC129" s="273" t="n"/>
      <c r="ABD129" s="273" t="n"/>
      <c r="ABE129" s="273" t="n"/>
      <c r="ABF129" s="273" t="n"/>
      <c r="ABG129" s="273" t="n"/>
      <c r="ABH129" s="273" t="n"/>
      <c r="ABI129" s="273" t="n"/>
      <c r="ABJ129" s="273" t="n"/>
      <c r="ABK129" s="273" t="n"/>
      <c r="ABL129" s="273" t="n"/>
      <c r="ABM129" s="273" t="n"/>
      <c r="ABN129" s="273" t="n"/>
      <c r="ABO129" s="273" t="n"/>
      <c r="ABP129" s="273" t="n"/>
      <c r="ABQ129" s="273" t="n"/>
      <c r="ABR129" s="273" t="n"/>
      <c r="ABS129" s="273" t="n"/>
      <c r="ABT129" s="273" t="n"/>
      <c r="ABU129" s="273" t="n"/>
      <c r="ABV129" s="273" t="n"/>
      <c r="ABW129" s="273" t="n"/>
      <c r="ABX129" s="273" t="n"/>
      <c r="ABY129" s="273" t="n"/>
      <c r="ABZ129" s="273" t="n"/>
      <c r="ACA129" s="273" t="n"/>
      <c r="ACB129" s="273" t="n"/>
      <c r="ACC129" s="273" t="n"/>
      <c r="ACD129" s="273" t="n"/>
      <c r="ACE129" s="273" t="n"/>
      <c r="ACF129" s="273" t="n"/>
      <c r="ACG129" s="273" t="n"/>
      <c r="ACH129" s="273" t="n"/>
      <c r="ACI129" s="273" t="n"/>
      <c r="ACJ129" s="273" t="n"/>
      <c r="ACK129" s="273" t="n"/>
      <c r="ACL129" s="273" t="n"/>
      <c r="ACM129" s="273" t="n"/>
      <c r="ACN129" s="273" t="n"/>
      <c r="ACO129" s="273" t="n"/>
      <c r="ACP129" s="273" t="n"/>
      <c r="ACQ129" s="273" t="n"/>
      <c r="ACR129" s="273" t="n"/>
      <c r="ACS129" s="273" t="n"/>
      <c r="ACT129" s="273" t="n"/>
      <c r="ACU129" s="273" t="n"/>
      <c r="ACV129" s="273" t="n"/>
      <c r="ACW129" s="273" t="n"/>
      <c r="ACX129" s="273" t="n"/>
      <c r="ACY129" s="273" t="n"/>
      <c r="ACZ129" s="273" t="n"/>
      <c r="ADA129" s="273" t="n"/>
      <c r="ADB129" s="273" t="n"/>
      <c r="ADC129" s="273" t="n"/>
      <c r="ADD129" s="273" t="n"/>
      <c r="ADE129" s="273" t="n"/>
      <c r="ADF129" s="273" t="n"/>
      <c r="ADG129" s="273" t="n"/>
      <c r="ADH129" s="273" t="n"/>
      <c r="ADI129" s="273" t="n"/>
      <c r="ADJ129" s="273" t="n"/>
      <c r="ADK129" s="273" t="n"/>
      <c r="ADL129" s="273" t="n"/>
      <c r="ADM129" s="273" t="n"/>
      <c r="ADN129" s="273" t="n"/>
      <c r="ADO129" s="273" t="n"/>
      <c r="ADP129" s="273" t="n"/>
      <c r="ADQ129" s="273" t="n"/>
      <c r="ADR129" s="273" t="n"/>
      <c r="ADS129" s="273" t="n"/>
      <c r="ADT129" s="273" t="n"/>
      <c r="ADU129" s="273" t="n"/>
      <c r="ADV129" s="273" t="n"/>
      <c r="ADW129" s="273" t="n"/>
      <c r="ADX129" s="273" t="n"/>
      <c r="ADY129" s="273" t="n"/>
      <c r="ADZ129" s="273" t="n"/>
      <c r="AEA129" s="273" t="n"/>
      <c r="AEB129" s="273" t="n"/>
      <c r="AEC129" s="273" t="n"/>
      <c r="AED129" s="273" t="n"/>
      <c r="AEE129" s="273" t="n"/>
      <c r="AEF129" s="273" t="n"/>
      <c r="AEG129" s="273" t="n"/>
      <c r="AEH129" s="273" t="n"/>
      <c r="AEI129" s="273" t="n"/>
      <c r="AEJ129" s="273" t="n"/>
      <c r="AEK129" s="273" t="n"/>
      <c r="AEL129" s="273" t="n"/>
      <c r="AEM129" s="273" t="n"/>
      <c r="AEN129" s="273" t="n"/>
      <c r="AEO129" s="273" t="n"/>
      <c r="AEP129" s="273" t="n"/>
      <c r="AEQ129" s="273" t="n"/>
      <c r="AER129" s="273" t="n"/>
      <c r="AES129" s="273" t="n"/>
      <c r="AET129" s="273" t="n"/>
      <c r="AEU129" s="273" t="n"/>
      <c r="AEV129" s="273" t="n"/>
      <c r="AEW129" s="273" t="n"/>
      <c r="AEX129" s="273" t="n"/>
      <c r="AEY129" s="273" t="n"/>
      <c r="AEZ129" s="273" t="n"/>
      <c r="AFA129" s="273" t="n"/>
      <c r="AFB129" s="273" t="n"/>
      <c r="AFC129" s="273" t="n"/>
      <c r="AFD129" s="273" t="n"/>
      <c r="AFE129" s="273" t="n"/>
      <c r="AFF129" s="273" t="n"/>
      <c r="AFG129" s="273" t="n"/>
      <c r="AFH129" s="273" t="n"/>
      <c r="AFI129" s="273" t="n"/>
      <c r="AFJ129" s="273" t="n"/>
      <c r="AFK129" s="273" t="n"/>
      <c r="AFL129" s="273" t="n"/>
      <c r="AFM129" s="273" t="n"/>
      <c r="AFN129" s="273" t="n"/>
      <c r="AFO129" s="273" t="n"/>
      <c r="AFP129" s="273" t="n"/>
      <c r="AFQ129" s="273" t="n"/>
      <c r="AFR129" s="273" t="n"/>
      <c r="AFS129" s="273" t="n"/>
      <c r="AFT129" s="273" t="n"/>
      <c r="AFU129" s="273" t="n"/>
      <c r="AFV129" s="273" t="n"/>
      <c r="AFW129" s="273" t="n"/>
      <c r="AFX129" s="273" t="n"/>
      <c r="AFY129" s="273" t="n"/>
      <c r="AFZ129" s="273" t="n"/>
      <c r="AGA129" s="273" t="n"/>
      <c r="AGB129" s="273" t="n"/>
      <c r="AGC129" s="273" t="n"/>
      <c r="AGD129" s="273" t="n"/>
      <c r="AGE129" s="273" t="n"/>
      <c r="AGF129" s="273" t="n"/>
      <c r="AGG129" s="273" t="n"/>
      <c r="AGH129" s="273" t="n"/>
      <c r="AGI129" s="273" t="n"/>
      <c r="AGJ129" s="273" t="n"/>
      <c r="AGK129" s="273" t="n"/>
      <c r="AGL129" s="273" t="n"/>
      <c r="AGM129" s="273" t="n"/>
      <c r="AGN129" s="273" t="n"/>
      <c r="AGO129" s="273" t="n"/>
      <c r="AGP129" s="273" t="n"/>
      <c r="AGQ129" s="273" t="n"/>
      <c r="AGR129" s="273" t="n"/>
      <c r="AGS129" s="273" t="n"/>
      <c r="AGT129" s="273" t="n"/>
      <c r="AGU129" s="273" t="n"/>
      <c r="AGV129" s="273" t="n"/>
      <c r="AGW129" s="273" t="n"/>
      <c r="AGX129" s="273" t="n"/>
      <c r="AGY129" s="273" t="n"/>
      <c r="AGZ129" s="273" t="n"/>
      <c r="AHA129" s="273" t="n"/>
      <c r="AHB129" s="273" t="n"/>
      <c r="AHC129" s="273" t="n"/>
      <c r="AHD129" s="273" t="n"/>
      <c r="AHE129" s="273" t="n"/>
      <c r="AHF129" s="273" t="n"/>
      <c r="AHG129" s="273" t="n"/>
      <c r="AHH129" s="273" t="n"/>
      <c r="AHI129" s="273" t="n"/>
      <c r="AHJ129" s="273" t="n"/>
      <c r="AHK129" s="273" t="n"/>
      <c r="AHL129" s="273" t="n"/>
      <c r="AHM129" s="273" t="n"/>
      <c r="AHN129" s="273" t="n"/>
      <c r="AHO129" s="273" t="n"/>
      <c r="AHP129" s="273" t="n"/>
      <c r="AHQ129" s="273" t="n"/>
      <c r="AHR129" s="273" t="n"/>
      <c r="AHS129" s="273" t="n"/>
      <c r="AHT129" s="273" t="n"/>
      <c r="AHU129" s="273" t="n"/>
      <c r="AHV129" s="273" t="n"/>
      <c r="AHW129" s="273" t="n"/>
      <c r="AHX129" s="273" t="n"/>
      <c r="AHY129" s="273" t="n"/>
      <c r="AHZ129" s="273" t="n"/>
      <c r="AIA129" s="273" t="n"/>
      <c r="AIB129" s="273" t="n"/>
      <c r="AIC129" s="273" t="n"/>
      <c r="AID129" s="273" t="n"/>
      <c r="AIE129" s="273" t="n"/>
      <c r="AIF129" s="273" t="n"/>
      <c r="AIG129" s="273" t="n"/>
      <c r="AIH129" s="273" t="n"/>
      <c r="AII129" s="273" t="n"/>
      <c r="AIJ129" s="273" t="n"/>
      <c r="AIK129" s="273" t="n"/>
      <c r="AIL129" s="273" t="n"/>
      <c r="AIM129" s="273" t="n"/>
      <c r="AIN129" s="273" t="n"/>
      <c r="AIO129" s="273" t="n"/>
      <c r="AIP129" s="273" t="n"/>
      <c r="AIQ129" s="273" t="n"/>
      <c r="AIR129" s="273" t="n"/>
      <c r="AIS129" s="273" t="n"/>
      <c r="AIT129" s="273" t="n"/>
      <c r="AIU129" s="273" t="n"/>
      <c r="AIV129" s="273" t="n"/>
      <c r="AIW129" s="273" t="n"/>
      <c r="AIX129" s="273" t="n"/>
      <c r="AIY129" s="273" t="n"/>
      <c r="AIZ129" s="273" t="n"/>
      <c r="AJA129" s="273" t="n"/>
      <c r="AJB129" s="273" t="n"/>
      <c r="AJC129" s="273" t="n"/>
      <c r="AJD129" s="273" t="n"/>
      <c r="AJE129" s="273" t="n"/>
      <c r="AJF129" s="273" t="n"/>
      <c r="AJG129" s="273" t="n"/>
      <c r="AJH129" s="273" t="n"/>
      <c r="AJI129" s="273" t="n"/>
      <c r="AJJ129" s="273" t="n"/>
      <c r="AJK129" s="273" t="n"/>
      <c r="AJL129" s="273" t="n"/>
      <c r="AJM129" s="273" t="n"/>
      <c r="AJN129" s="273" t="n"/>
      <c r="AJO129" s="273" t="n"/>
      <c r="AJP129" s="273" t="n"/>
      <c r="AJQ129" s="273" t="n"/>
      <c r="AJR129" s="273" t="n"/>
      <c r="AJS129" s="273" t="n"/>
      <c r="AJT129" s="273" t="n"/>
      <c r="AJU129" s="273" t="n"/>
      <c r="AJV129" s="273" t="n"/>
      <c r="AJW129" s="273" t="n"/>
      <c r="AJX129" s="273" t="n"/>
      <c r="AJY129" s="273" t="n"/>
      <c r="AJZ129" s="273" t="n"/>
      <c r="AKA129" s="273" t="n"/>
      <c r="AKB129" s="273" t="n"/>
      <c r="AKC129" s="273" t="n"/>
      <c r="AKD129" s="273" t="n"/>
      <c r="AKE129" s="273" t="n"/>
      <c r="AKF129" s="273" t="n"/>
      <c r="AKG129" s="273" t="n"/>
      <c r="AKH129" s="273" t="n"/>
      <c r="AKI129" s="273" t="n"/>
      <c r="AKJ129" s="273" t="n"/>
      <c r="AKK129" s="273" t="n"/>
      <c r="AKL129" s="273" t="n"/>
      <c r="AKM129" s="273" t="n"/>
      <c r="AKN129" s="273" t="n"/>
      <c r="AKO129" s="273" t="n"/>
      <c r="AKP129" s="273" t="n"/>
      <c r="AKQ129" s="273" t="n"/>
      <c r="AKR129" s="273" t="n"/>
      <c r="AKS129" s="273" t="n"/>
      <c r="AKT129" s="273" t="n"/>
      <c r="AKU129" s="273" t="n"/>
      <c r="AKV129" s="273" t="n"/>
      <c r="AKW129" s="273" t="n"/>
      <c r="AKX129" s="273" t="n"/>
      <c r="AKY129" s="273" t="n"/>
      <c r="AKZ129" s="273" t="n"/>
      <c r="ALA129" s="273" t="n"/>
      <c r="ALB129" s="273" t="n"/>
      <c r="ALC129" s="273" t="n"/>
      <c r="ALD129" s="273" t="n"/>
      <c r="ALE129" s="273" t="n"/>
      <c r="ALF129" s="273" t="n"/>
      <c r="ALG129" s="273" t="n"/>
      <c r="ALH129" s="273" t="n"/>
      <c r="ALI129" s="273" t="n"/>
      <c r="ALJ129" s="273" t="n"/>
      <c r="ALK129" s="273" t="n"/>
      <c r="ALL129" s="273" t="n"/>
      <c r="ALM129" s="273" t="n"/>
      <c r="ALN129" s="273" t="n"/>
      <c r="ALO129" s="273" t="n"/>
      <c r="ALP129" s="273" t="n"/>
      <c r="ALQ129" s="273" t="n"/>
      <c r="ALR129" s="273" t="n"/>
      <c r="ALS129" s="273" t="n"/>
      <c r="ALT129" s="273" t="n"/>
      <c r="ALU129" s="273" t="n"/>
      <c r="ALV129" s="273" t="n"/>
      <c r="ALW129" s="273" t="n"/>
      <c r="ALX129" s="273" t="n"/>
      <c r="ALY129" s="273" t="n"/>
      <c r="ALZ129" s="273" t="n"/>
      <c r="AMA129" s="273" t="n"/>
      <c r="AMB129" s="273" t="n"/>
      <c r="AMC129" s="273" t="n"/>
      <c r="AMD129" s="273" t="n"/>
      <c r="AME129" s="273" t="n"/>
      <c r="AMF129" s="273" t="n"/>
      <c r="AMG129" s="273" t="n"/>
      <c r="AMH129" s="273" t="n"/>
      <c r="AMI129" s="273" t="n"/>
      <c r="AMJ129" s="273" t="n"/>
      <c r="AMK129" s="273" t="n"/>
      <c r="AML129" s="273" t="n"/>
      <c r="AMM129" s="273" t="n"/>
      <c r="AMN129" s="273" t="n"/>
      <c r="AMO129" s="273" t="n"/>
      <c r="AMP129" s="273" t="n"/>
      <c r="AMQ129" s="273" t="n"/>
      <c r="AMR129" s="273" t="n"/>
      <c r="AMS129" s="273" t="n"/>
      <c r="AMT129" s="273" t="n"/>
      <c r="AMU129" s="273" t="n"/>
      <c r="AMV129" s="273" t="n"/>
      <c r="AMW129" s="273" t="n"/>
      <c r="AMX129" s="273" t="n"/>
      <c r="AMY129" s="273" t="n"/>
      <c r="AMZ129" s="273" t="n"/>
      <c r="ANA129" s="273" t="n"/>
      <c r="ANB129" s="273" t="n"/>
      <c r="ANC129" s="273" t="n"/>
      <c r="AND129" s="273" t="n"/>
      <c r="ANE129" s="273" t="n"/>
      <c r="ANF129" s="273" t="n"/>
      <c r="ANG129" s="273" t="n"/>
      <c r="ANH129" s="273" t="n"/>
      <c r="ANI129" s="273" t="n"/>
      <c r="ANJ129" s="273" t="n"/>
      <c r="ANK129" s="273" t="n"/>
      <c r="ANL129" s="273" t="n"/>
      <c r="ANM129" s="273" t="n"/>
      <c r="ANN129" s="273" t="n"/>
      <c r="ANO129" s="273" t="n"/>
      <c r="ANP129" s="273" t="n"/>
      <c r="ANQ129" s="273" t="n"/>
      <c r="ANR129" s="273" t="n"/>
      <c r="ANS129" s="273" t="n"/>
      <c r="ANT129" s="273" t="n"/>
      <c r="ANU129" s="273" t="n"/>
      <c r="ANV129" s="273" t="n"/>
      <c r="ANW129" s="273" t="n"/>
      <c r="ANX129" s="273" t="n"/>
      <c r="ANY129" s="273" t="n"/>
      <c r="ANZ129" s="273" t="n"/>
      <c r="AOA129" s="273" t="n"/>
      <c r="AOB129" s="273" t="n"/>
      <c r="AOC129" s="273" t="n"/>
      <c r="AOD129" s="273" t="n"/>
      <c r="AOE129" s="273" t="n"/>
      <c r="AOF129" s="273" t="n"/>
      <c r="AOG129" s="273" t="n"/>
      <c r="AOH129" s="273" t="n"/>
      <c r="AOI129" s="273" t="n"/>
      <c r="AOJ129" s="273" t="n"/>
      <c r="AOK129" s="273" t="n"/>
      <c r="AOL129" s="273" t="n"/>
      <c r="AOM129" s="273" t="n"/>
      <c r="AON129" s="273" t="n"/>
      <c r="AOO129" s="273" t="n"/>
      <c r="AOP129" s="273" t="n"/>
      <c r="AOQ129" s="273" t="n"/>
      <c r="AOR129" s="273" t="n"/>
      <c r="AOS129" s="273" t="n"/>
      <c r="AOT129" s="273" t="n"/>
      <c r="AOU129" s="273" t="n"/>
      <c r="AOV129" s="273" t="n"/>
      <c r="AOW129" s="273" t="n"/>
      <c r="AOX129" s="273" t="n"/>
      <c r="AOY129" s="273" t="n"/>
      <c r="AOZ129" s="273" t="n"/>
      <c r="APA129" s="273" t="n"/>
      <c r="APB129" s="273" t="n"/>
      <c r="APC129" s="273" t="n"/>
      <c r="APD129" s="273" t="n"/>
      <c r="APE129" s="273" t="n"/>
      <c r="APF129" s="273" t="n"/>
      <c r="APG129" s="273" t="n"/>
      <c r="APH129" s="273" t="n"/>
      <c r="API129" s="273" t="n"/>
      <c r="APJ129" s="273" t="n"/>
      <c r="APK129" s="273" t="n"/>
      <c r="APL129" s="273" t="n"/>
      <c r="APM129" s="273" t="n"/>
      <c r="APN129" s="273" t="n"/>
      <c r="APO129" s="273" t="n"/>
      <c r="APP129" s="273" t="n"/>
      <c r="APQ129" s="273" t="n"/>
      <c r="APR129" s="273" t="n"/>
      <c r="APS129" s="273" t="n"/>
      <c r="APT129" s="273" t="n"/>
      <c r="APU129" s="273" t="n"/>
      <c r="APV129" s="273" t="n"/>
      <c r="APW129" s="273" t="n"/>
      <c r="APX129" s="273" t="n"/>
      <c r="APY129" s="273" t="n"/>
      <c r="APZ129" s="273" t="n"/>
      <c r="AQA129" s="273" t="n"/>
      <c r="AQB129" s="273" t="n"/>
      <c r="AQC129" s="273" t="n"/>
      <c r="AQD129" s="273" t="n"/>
      <c r="AQE129" s="273" t="n"/>
      <c r="AQF129" s="273" t="n"/>
      <c r="AQG129" s="273" t="n"/>
      <c r="AQH129" s="273" t="n"/>
      <c r="AQI129" s="273" t="n"/>
      <c r="AQJ129" s="273" t="n"/>
      <c r="AQK129" s="273" t="n"/>
      <c r="AQL129" s="273" t="n"/>
      <c r="AQM129" s="273" t="n"/>
      <c r="AQN129" s="273" t="n"/>
      <c r="AQO129" s="273" t="n"/>
      <c r="AQP129" s="273" t="n"/>
      <c r="AQQ129" s="273" t="n"/>
      <c r="AQR129" s="273" t="n"/>
      <c r="AQS129" s="273" t="n"/>
      <c r="AQT129" s="273" t="n"/>
      <c r="AQU129" s="273" t="n"/>
      <c r="AQV129" s="273" t="n"/>
      <c r="AQW129" s="273" t="n"/>
      <c r="AQX129" s="273" t="n"/>
      <c r="AQY129" s="273" t="n"/>
      <c r="AQZ129" s="273" t="n"/>
      <c r="ARA129" s="273" t="n"/>
      <c r="ARB129" s="273" t="n"/>
      <c r="ARC129" s="273" t="n"/>
      <c r="ARD129" s="273" t="n"/>
      <c r="ARE129" s="273" t="n"/>
      <c r="ARF129" s="273" t="n"/>
      <c r="ARG129" s="273" t="n"/>
      <c r="ARH129" s="273" t="n"/>
      <c r="ARI129" s="273" t="n"/>
      <c r="ARJ129" s="273" t="n"/>
      <c r="ARK129" s="273" t="n"/>
      <c r="ARL129" s="273" t="n"/>
      <c r="ARM129" s="273" t="n"/>
      <c r="ARN129" s="273" t="n"/>
      <c r="ARO129" s="273" t="n"/>
      <c r="ARP129" s="273" t="n"/>
      <c r="ARQ129" s="273" t="n"/>
      <c r="ARR129" s="273" t="n"/>
      <c r="ARS129" s="273" t="n"/>
      <c r="ART129" s="273" t="n"/>
      <c r="ARU129" s="273" t="n"/>
      <c r="ARV129" s="273" t="n"/>
      <c r="ARW129" s="273" t="n"/>
      <c r="ARX129" s="273" t="n"/>
      <c r="ARY129" s="273" t="n"/>
      <c r="ARZ129" s="273" t="n"/>
      <c r="ASA129" s="273" t="n"/>
      <c r="ASB129" s="273" t="n"/>
      <c r="ASC129" s="273" t="n"/>
      <c r="ASD129" s="273" t="n"/>
      <c r="ASE129" s="273" t="n"/>
      <c r="ASF129" s="273" t="n"/>
      <c r="ASG129" s="273" t="n"/>
      <c r="ASH129" s="273" t="n"/>
      <c r="ASI129" s="273" t="n"/>
      <c r="ASJ129" s="273" t="n"/>
      <c r="ASK129" s="273" t="n"/>
      <c r="ASL129" s="273" t="n"/>
      <c r="ASM129" s="273" t="n"/>
      <c r="ASN129" s="273" t="n"/>
      <c r="ASO129" s="273" t="n"/>
      <c r="ASP129" s="273" t="n"/>
      <c r="ASQ129" s="273" t="n"/>
      <c r="ASR129" s="273" t="n"/>
      <c r="ASS129" s="273" t="n"/>
      <c r="AST129" s="273" t="n"/>
      <c r="ASU129" s="273" t="n"/>
      <c r="ASV129" s="273" t="n"/>
      <c r="ASW129" s="273" t="n"/>
      <c r="ASX129" s="273" t="n"/>
      <c r="ASY129" s="273" t="n"/>
      <c r="ASZ129" s="273" t="n"/>
      <c r="ATA129" s="273" t="n"/>
      <c r="ATB129" s="273" t="n"/>
      <c r="ATC129" s="273" t="n"/>
      <c r="ATD129" s="273" t="n"/>
      <c r="ATE129" s="273" t="n"/>
      <c r="ATF129" s="273" t="n"/>
      <c r="ATG129" s="273" t="n"/>
      <c r="ATH129" s="273" t="n"/>
      <c r="ATI129" s="273" t="n"/>
      <c r="ATJ129" s="273" t="n"/>
      <c r="ATK129" s="273" t="n"/>
      <c r="ATL129" s="273" t="n"/>
      <c r="ATM129" s="273" t="n"/>
      <c r="ATN129" s="273" t="n"/>
      <c r="ATO129" s="273" t="n"/>
      <c r="ATP129" s="273" t="n"/>
      <c r="ATQ129" s="273" t="n"/>
      <c r="ATR129" s="273" t="n"/>
      <c r="ATS129" s="273" t="n"/>
      <c r="ATT129" s="273" t="n"/>
      <c r="ATU129" s="273" t="n"/>
      <c r="ATV129" s="273" t="n"/>
      <c r="ATW129" s="273" t="n"/>
      <c r="ATX129" s="273" t="n"/>
      <c r="ATY129" s="273" t="n"/>
      <c r="ATZ129" s="273" t="n"/>
      <c r="AUA129" s="273" t="n"/>
      <c r="AUB129" s="273" t="n"/>
      <c r="AUC129" s="273" t="n"/>
      <c r="AUD129" s="273" t="n"/>
      <c r="AUE129" s="273" t="n"/>
      <c r="AUF129" s="273" t="n"/>
      <c r="AUG129" s="273" t="n"/>
      <c r="AUH129" s="273" t="n"/>
      <c r="AUI129" s="273" t="n"/>
      <c r="AUJ129" s="273" t="n"/>
      <c r="AUK129" s="273" t="n"/>
      <c r="AUL129" s="273" t="n"/>
      <c r="AUM129" s="273" t="n"/>
      <c r="AUN129" s="273" t="n"/>
      <c r="AUO129" s="273" t="n"/>
      <c r="AUP129" s="273" t="n"/>
      <c r="AUQ129" s="273" t="n"/>
      <c r="AUR129" s="273" t="n"/>
      <c r="AUS129" s="273" t="n"/>
      <c r="AUT129" s="273" t="n"/>
      <c r="AUU129" s="273" t="n"/>
      <c r="AUV129" s="273" t="n"/>
      <c r="AUW129" s="273" t="n"/>
      <c r="AUX129" s="273" t="n"/>
      <c r="AUY129" s="273" t="n"/>
      <c r="AUZ129" s="273" t="n"/>
      <c r="AVA129" s="273" t="n"/>
      <c r="AVB129" s="273" t="n"/>
      <c r="AVC129" s="273" t="n"/>
      <c r="AVD129" s="273" t="n"/>
      <c r="AVE129" s="273" t="n"/>
      <c r="AVF129" s="273" t="n"/>
      <c r="AVG129" s="273" t="n"/>
      <c r="AVH129" s="273" t="n"/>
      <c r="AVI129" s="273" t="n"/>
      <c r="AVJ129" s="273" t="n"/>
      <c r="AVK129" s="273" t="n"/>
      <c r="AVL129" s="273" t="n"/>
      <c r="AVM129" s="273" t="n"/>
      <c r="AVN129" s="273" t="n"/>
      <c r="AVO129" s="273" t="n"/>
      <c r="AVP129" s="273" t="n"/>
      <c r="AVQ129" s="273" t="n"/>
      <c r="AVR129" s="273" t="n"/>
      <c r="AVS129" s="273" t="n"/>
      <c r="AVT129" s="273" t="n"/>
      <c r="AVU129" s="273" t="n"/>
      <c r="AVV129" s="273" t="n"/>
      <c r="AVW129" s="273" t="n"/>
      <c r="AVX129" s="273" t="n"/>
      <c r="AVY129" s="273" t="n"/>
      <c r="AVZ129" s="273" t="n"/>
      <c r="AWA129" s="273" t="n"/>
      <c r="AWB129" s="273" t="n"/>
      <c r="AWC129" s="273" t="n"/>
      <c r="AWD129" s="273" t="n"/>
      <c r="AWE129" s="273" t="n"/>
      <c r="AWF129" s="273" t="n"/>
      <c r="AWG129" s="273" t="n"/>
      <c r="AWH129" s="273" t="n"/>
      <c r="AWI129" s="273" t="n"/>
      <c r="AWJ129" s="273" t="n"/>
      <c r="AWK129" s="273" t="n"/>
      <c r="AWL129" s="273" t="n"/>
      <c r="AWM129" s="273" t="n"/>
      <c r="AWN129" s="273" t="n"/>
      <c r="AWO129" s="273" t="n"/>
      <c r="AWP129" s="273" t="n"/>
      <c r="AWQ129" s="273" t="n"/>
      <c r="AWR129" s="273" t="n"/>
      <c r="AWS129" s="273" t="n"/>
      <c r="AWT129" s="273" t="n"/>
      <c r="AWU129" s="273" t="n"/>
      <c r="AWV129" s="273" t="n"/>
      <c r="AWW129" s="273" t="n"/>
      <c r="AWX129" s="273" t="n"/>
      <c r="AWY129" s="273" t="n"/>
      <c r="AWZ129" s="273" t="n"/>
      <c r="AXA129" s="273" t="n"/>
      <c r="AXB129" s="273" t="n"/>
      <c r="AXC129" s="273" t="n"/>
      <c r="AXD129" s="273" t="n"/>
      <c r="AXE129" s="273" t="n"/>
      <c r="AXF129" s="273" t="n"/>
      <c r="AXG129" s="273" t="n"/>
      <c r="AXH129" s="273" t="n"/>
      <c r="AXI129" s="273" t="n"/>
      <c r="AXJ129" s="273" t="n"/>
      <c r="AXK129" s="273" t="n"/>
      <c r="AXL129" s="273" t="n"/>
      <c r="AXM129" s="273" t="n"/>
      <c r="AXN129" s="273" t="n"/>
      <c r="AXO129" s="273" t="n"/>
      <c r="AXP129" s="273" t="n"/>
      <c r="AXQ129" s="273" t="n"/>
      <c r="AXR129" s="273" t="n"/>
      <c r="AXS129" s="273" t="n"/>
      <c r="AXT129" s="273" t="n"/>
      <c r="AXU129" s="273" t="n"/>
      <c r="AXV129" s="273" t="n"/>
      <c r="AXW129" s="273" t="n"/>
      <c r="AXX129" s="273" t="n"/>
      <c r="AXY129" s="273" t="n"/>
      <c r="AXZ129" s="273" t="n"/>
      <c r="AYA129" s="273" t="n"/>
      <c r="AYB129" s="273" t="n"/>
      <c r="AYC129" s="273" t="n"/>
      <c r="AYD129" s="273" t="n"/>
      <c r="AYE129" s="273" t="n"/>
      <c r="AYF129" s="273" t="n"/>
      <c r="AYG129" s="273" t="n"/>
      <c r="AYH129" s="273" t="n"/>
      <c r="AYI129" s="273" t="n"/>
      <c r="AYJ129" s="273" t="n"/>
      <c r="AYK129" s="273" t="n"/>
      <c r="AYL129" s="273" t="n"/>
      <c r="AYM129" s="273" t="n"/>
      <c r="AYN129" s="273" t="n"/>
      <c r="AYO129" s="273" t="n"/>
      <c r="AYP129" s="273" t="n"/>
      <c r="AYQ129" s="273" t="n"/>
      <c r="AYR129" s="273" t="n"/>
      <c r="AYS129" s="273" t="n"/>
      <c r="AYT129" s="273" t="n"/>
      <c r="AYU129" s="273" t="n"/>
      <c r="AYV129" s="273" t="n"/>
      <c r="AYW129" s="273" t="n"/>
      <c r="AYX129" s="273" t="n"/>
      <c r="AYY129" s="273" t="n"/>
      <c r="AYZ129" s="273" t="n"/>
      <c r="AZA129" s="273" t="n"/>
      <c r="AZB129" s="273" t="n"/>
      <c r="AZC129" s="273" t="n"/>
      <c r="AZD129" s="273" t="n"/>
      <c r="AZE129" s="273" t="n"/>
      <c r="AZF129" s="273" t="n"/>
      <c r="AZG129" s="273" t="n"/>
      <c r="AZH129" s="273" t="n"/>
      <c r="AZI129" s="273" t="n"/>
      <c r="AZJ129" s="273" t="n"/>
      <c r="AZK129" s="273" t="n"/>
      <c r="AZL129" s="273" t="n"/>
      <c r="AZM129" s="273" t="n"/>
      <c r="AZN129" s="273" t="n"/>
      <c r="AZO129" s="273" t="n"/>
      <c r="AZP129" s="273" t="n"/>
      <c r="AZQ129" s="273" t="n"/>
      <c r="AZR129" s="273" t="n"/>
      <c r="AZS129" s="273" t="n"/>
      <c r="AZT129" s="273" t="n"/>
      <c r="AZU129" s="273" t="n"/>
      <c r="AZV129" s="273" t="n"/>
      <c r="AZW129" s="273" t="n"/>
      <c r="AZX129" s="273" t="n"/>
      <c r="AZY129" s="273" t="n"/>
      <c r="AZZ129" s="273" t="n"/>
      <c r="BAA129" s="273" t="n"/>
      <c r="BAB129" s="273" t="n"/>
      <c r="BAC129" s="273" t="n"/>
      <c r="BAD129" s="273" t="n"/>
      <c r="BAE129" s="273" t="n"/>
      <c r="BAF129" s="273" t="n"/>
      <c r="BAG129" s="273" t="n"/>
      <c r="BAH129" s="273" t="n"/>
      <c r="BAI129" s="273" t="n"/>
      <c r="BAJ129" s="273" t="n"/>
      <c r="BAK129" s="273" t="n"/>
      <c r="BAL129" s="273" t="n"/>
      <c r="BAM129" s="273" t="n"/>
      <c r="BAN129" s="273" t="n"/>
      <c r="BAO129" s="273" t="n"/>
      <c r="BAP129" s="273" t="n"/>
      <c r="BAQ129" s="273" t="n"/>
      <c r="BAR129" s="273" t="n"/>
      <c r="BAS129" s="273" t="n"/>
      <c r="BAT129" s="273" t="n"/>
      <c r="BAU129" s="273" t="n"/>
      <c r="BAV129" s="273" t="n"/>
      <c r="BAW129" s="273" t="n"/>
      <c r="BAX129" s="273" t="n"/>
      <c r="BAY129" s="273" t="n"/>
      <c r="BAZ129" s="273" t="n"/>
      <c r="BBA129" s="273" t="n"/>
      <c r="BBB129" s="273" t="n"/>
      <c r="BBC129" s="273" t="n"/>
      <c r="BBD129" s="273" t="n"/>
      <c r="BBE129" s="273" t="n"/>
      <c r="BBF129" s="273" t="n"/>
      <c r="BBG129" s="273" t="n"/>
      <c r="BBH129" s="273" t="n"/>
      <c r="BBI129" s="273" t="n"/>
      <c r="BBJ129" s="273" t="n"/>
      <c r="BBK129" s="273" t="n"/>
      <c r="BBL129" s="273" t="n"/>
      <c r="BBM129" s="273" t="n"/>
      <c r="BBN129" s="273" t="n"/>
      <c r="BBO129" s="273" t="n"/>
      <c r="BBP129" s="273" t="n"/>
      <c r="BBQ129" s="273" t="n"/>
      <c r="BBR129" s="273" t="n"/>
      <c r="BBS129" s="273" t="n"/>
      <c r="BBT129" s="273" t="n"/>
      <c r="BBU129" s="273" t="n"/>
      <c r="BBV129" s="273" t="n"/>
      <c r="BBW129" s="273" t="n"/>
      <c r="BBX129" s="273" t="n"/>
      <c r="BBY129" s="273" t="n"/>
      <c r="BBZ129" s="273" t="n"/>
      <c r="BCA129" s="273" t="n"/>
      <c r="BCB129" s="273" t="n"/>
      <c r="BCC129" s="273" t="n"/>
      <c r="BCD129" s="273" t="n"/>
      <c r="BCE129" s="273" t="n"/>
      <c r="BCF129" s="273" t="n"/>
      <c r="BCG129" s="273" t="n"/>
      <c r="BCH129" s="273" t="n"/>
      <c r="BCI129" s="273" t="n"/>
      <c r="BCJ129" s="273" t="n"/>
      <c r="BCK129" s="273" t="n"/>
      <c r="BCL129" s="273" t="n"/>
      <c r="BCM129" s="273" t="n"/>
      <c r="BCN129" s="273" t="n"/>
      <c r="BCO129" s="273" t="n"/>
      <c r="BCP129" s="273" t="n"/>
      <c r="BCQ129" s="273" t="n"/>
      <c r="BCR129" s="273" t="n"/>
      <c r="BCS129" s="273" t="n"/>
      <c r="BCT129" s="273" t="n"/>
      <c r="BCU129" s="273" t="n"/>
      <c r="BCV129" s="273" t="n"/>
      <c r="BCW129" s="273" t="n"/>
      <c r="BCX129" s="273" t="n"/>
      <c r="BCY129" s="273" t="n"/>
      <c r="BCZ129" s="273" t="n"/>
      <c r="BDA129" s="273" t="n"/>
      <c r="BDB129" s="273" t="n"/>
      <c r="BDC129" s="273" t="n"/>
      <c r="BDD129" s="273" t="n"/>
      <c r="BDE129" s="273" t="n"/>
      <c r="BDF129" s="273" t="n"/>
      <c r="BDG129" s="273" t="n"/>
      <c r="BDH129" s="273" t="n"/>
      <c r="BDI129" s="273" t="n"/>
      <c r="BDJ129" s="273" t="n"/>
      <c r="BDK129" s="273" t="n"/>
      <c r="BDL129" s="273" t="n"/>
      <c r="BDM129" s="273" t="n"/>
      <c r="BDN129" s="273" t="n"/>
      <c r="BDO129" s="273" t="n"/>
      <c r="BDP129" s="273" t="n"/>
      <c r="BDQ129" s="273" t="n"/>
      <c r="BDR129" s="273" t="n"/>
      <c r="BDS129" s="273" t="n"/>
      <c r="BDT129" s="273" t="n"/>
      <c r="BDU129" s="273" t="n"/>
      <c r="BDV129" s="273" t="n"/>
      <c r="BDW129" s="273" t="n"/>
      <c r="BDX129" s="273" t="n"/>
      <c r="BDY129" s="273" t="n"/>
      <c r="BDZ129" s="273" t="n"/>
      <c r="BEA129" s="273" t="n"/>
      <c r="BEB129" s="273" t="n"/>
      <c r="BEC129" s="273" t="n"/>
      <c r="BED129" s="273" t="n"/>
      <c r="BEE129" s="273" t="n"/>
      <c r="BEF129" s="273" t="n"/>
      <c r="BEG129" s="273" t="n"/>
      <c r="BEH129" s="273" t="n"/>
      <c r="BEI129" s="273" t="n"/>
      <c r="BEJ129" s="273" t="n"/>
      <c r="BEK129" s="273" t="n"/>
      <c r="BEL129" s="273" t="n"/>
      <c r="BEM129" s="273" t="n"/>
      <c r="BEN129" s="273" t="n"/>
      <c r="BEO129" s="273" t="n"/>
      <c r="BEP129" s="273" t="n"/>
      <c r="BEQ129" s="273" t="n"/>
      <c r="BER129" s="273" t="n"/>
      <c r="BES129" s="273" t="n"/>
      <c r="BET129" s="273" t="n"/>
      <c r="BEU129" s="273" t="n"/>
      <c r="BEV129" s="273" t="n"/>
      <c r="BEW129" s="273" t="n"/>
      <c r="BEX129" s="273" t="n"/>
      <c r="BEY129" s="273" t="n"/>
      <c r="BEZ129" s="273" t="n"/>
      <c r="BFA129" s="273" t="n"/>
      <c r="BFB129" s="273" t="n"/>
      <c r="BFC129" s="273" t="n"/>
      <c r="BFD129" s="273" t="n"/>
      <c r="BFE129" s="273" t="n"/>
      <c r="BFF129" s="273" t="n"/>
      <c r="BFG129" s="273" t="n"/>
      <c r="BFH129" s="273" t="n"/>
      <c r="BFI129" s="273" t="n"/>
      <c r="BFJ129" s="273" t="n"/>
      <c r="BFK129" s="273" t="n"/>
      <c r="BFL129" s="273" t="n"/>
      <c r="BFM129" s="273" t="n"/>
      <c r="BFN129" s="273" t="n"/>
      <c r="BFO129" s="273" t="n"/>
      <c r="BFP129" s="273" t="n"/>
      <c r="BFQ129" s="273" t="n"/>
      <c r="BFR129" s="273" t="n"/>
      <c r="BFS129" s="273" t="n"/>
      <c r="BFT129" s="273" t="n"/>
      <c r="BFU129" s="273" t="n"/>
      <c r="BFV129" s="273" t="n"/>
      <c r="BFW129" s="273" t="n"/>
      <c r="BFX129" s="273" t="n"/>
      <c r="BFY129" s="273" t="n"/>
      <c r="BFZ129" s="273" t="n"/>
      <c r="BGA129" s="273" t="n"/>
      <c r="BGB129" s="273" t="n"/>
      <c r="BGC129" s="273" t="n"/>
      <c r="BGD129" s="273" t="n"/>
      <c r="BGE129" s="273" t="n"/>
      <c r="BGF129" s="273" t="n"/>
      <c r="BGG129" s="273" t="n"/>
      <c r="BGH129" s="273" t="n"/>
      <c r="BGI129" s="273" t="n"/>
      <c r="BGJ129" s="273" t="n"/>
      <c r="BGK129" s="273" t="n"/>
      <c r="BGL129" s="273" t="n"/>
      <c r="BGM129" s="273" t="n"/>
      <c r="BGN129" s="273" t="n"/>
      <c r="BGO129" s="273" t="n"/>
      <c r="BGP129" s="273" t="n"/>
      <c r="BGQ129" s="273" t="n"/>
      <c r="BGR129" s="273" t="n"/>
      <c r="BGS129" s="273" t="n"/>
      <c r="BGT129" s="273" t="n"/>
      <c r="BGU129" s="273" t="n"/>
      <c r="BGV129" s="273" t="n"/>
      <c r="BGW129" s="273" t="n"/>
      <c r="BGX129" s="273" t="n"/>
      <c r="BGY129" s="273" t="n"/>
      <c r="BGZ129" s="273" t="n"/>
      <c r="BHA129" s="273" t="n"/>
      <c r="BHB129" s="273" t="n"/>
      <c r="BHC129" s="273" t="n"/>
      <c r="BHD129" s="273" t="n"/>
      <c r="BHE129" s="273" t="n"/>
      <c r="BHF129" s="273" t="n"/>
      <c r="BHG129" s="273" t="n"/>
      <c r="BHH129" s="273" t="n"/>
      <c r="BHI129" s="273" t="n"/>
      <c r="BHJ129" s="273" t="n"/>
      <c r="BHK129" s="273" t="n"/>
      <c r="BHL129" s="273" t="n"/>
      <c r="BHM129" s="273" t="n"/>
      <c r="BHN129" s="273" t="n"/>
      <c r="BHO129" s="273" t="n"/>
      <c r="BHP129" s="273" t="n"/>
      <c r="BHQ129" s="273" t="n"/>
      <c r="BHR129" s="273" t="n"/>
      <c r="BHS129" s="273" t="n"/>
      <c r="BHT129" s="273" t="n"/>
      <c r="BHU129" s="273" t="n"/>
      <c r="BHV129" s="273" t="n"/>
      <c r="BHW129" s="273" t="n"/>
      <c r="BHX129" s="273" t="n"/>
      <c r="BHY129" s="273" t="n"/>
      <c r="BHZ129" s="273" t="n"/>
      <c r="BIA129" s="273" t="n"/>
      <c r="BIB129" s="273" t="n"/>
      <c r="BIC129" s="273" t="n"/>
      <c r="BID129" s="273" t="n"/>
      <c r="BIE129" s="273" t="n"/>
      <c r="BIF129" s="273" t="n"/>
      <c r="BIG129" s="273" t="n"/>
      <c r="BIH129" s="273" t="n"/>
      <c r="BII129" s="273" t="n"/>
      <c r="BIJ129" s="273" t="n"/>
      <c r="BIK129" s="273" t="n"/>
      <c r="BIL129" s="273" t="n"/>
      <c r="BIM129" s="273" t="n"/>
      <c r="BIN129" s="273" t="n"/>
      <c r="BIO129" s="273" t="n"/>
      <c r="BIP129" s="273" t="n"/>
      <c r="BIQ129" s="273" t="n"/>
      <c r="BIR129" s="273" t="n"/>
      <c r="BIS129" s="273" t="n"/>
      <c r="BIT129" s="273" t="n"/>
      <c r="BIU129" s="273" t="n"/>
      <c r="BIV129" s="273" t="n"/>
      <c r="BIW129" s="273" t="n"/>
      <c r="BIX129" s="273" t="n"/>
      <c r="BIY129" s="273" t="n"/>
      <c r="BIZ129" s="273" t="n"/>
      <c r="BJA129" s="273" t="n"/>
      <c r="BJB129" s="273" t="n"/>
      <c r="BJC129" s="273" t="n"/>
      <c r="BJD129" s="273" t="n"/>
      <c r="BJE129" s="273" t="n"/>
      <c r="BJF129" s="273" t="n"/>
      <c r="BJG129" s="273" t="n"/>
      <c r="BJH129" s="273" t="n"/>
      <c r="BJI129" s="273" t="n"/>
      <c r="BJJ129" s="273" t="n"/>
      <c r="BJK129" s="273" t="n"/>
      <c r="BJL129" s="273" t="n"/>
      <c r="BJM129" s="273" t="n"/>
      <c r="BJN129" s="273" t="n"/>
      <c r="BJO129" s="273" t="n"/>
      <c r="BJP129" s="273" t="n"/>
      <c r="BJQ129" s="273" t="n"/>
      <c r="BJR129" s="273" t="n"/>
      <c r="BJS129" s="273" t="n"/>
      <c r="BJT129" s="273" t="n"/>
      <c r="BJU129" s="273" t="n"/>
      <c r="BJV129" s="273" t="n"/>
      <c r="BJW129" s="273" t="n"/>
      <c r="BJX129" s="273" t="n"/>
      <c r="BJY129" s="273" t="n"/>
      <c r="BJZ129" s="273" t="n"/>
      <c r="BKA129" s="273" t="n"/>
      <c r="BKB129" s="273" t="n"/>
      <c r="BKC129" s="273" t="n"/>
      <c r="BKD129" s="273" t="n"/>
      <c r="BKE129" s="273" t="n"/>
      <c r="BKF129" s="273" t="n"/>
      <c r="BKG129" s="273" t="n"/>
      <c r="BKH129" s="273" t="n"/>
      <c r="BKI129" s="273" t="n"/>
      <c r="BKJ129" s="273" t="n"/>
      <c r="BKK129" s="273" t="n"/>
      <c r="BKL129" s="273" t="n"/>
      <c r="BKM129" s="273" t="n"/>
      <c r="BKN129" s="273" t="n"/>
      <c r="BKO129" s="273" t="n"/>
      <c r="BKP129" s="273" t="n"/>
      <c r="BKQ129" s="273" t="n"/>
      <c r="BKR129" s="273" t="n"/>
      <c r="BKS129" s="273" t="n"/>
      <c r="BKT129" s="273" t="n"/>
      <c r="BKU129" s="273" t="n"/>
      <c r="BKV129" s="273" t="n"/>
      <c r="BKW129" s="273" t="n"/>
      <c r="BKX129" s="273" t="n"/>
      <c r="BKY129" s="273" t="n"/>
      <c r="BKZ129" s="273" t="n"/>
      <c r="BLA129" s="273" t="n"/>
      <c r="BLB129" s="273" t="n"/>
      <c r="BLC129" s="273" t="n"/>
      <c r="BLD129" s="273" t="n"/>
      <c r="BLE129" s="273" t="n"/>
      <c r="BLF129" s="273" t="n"/>
      <c r="BLG129" s="273" t="n"/>
      <c r="BLH129" s="273" t="n"/>
      <c r="BLI129" s="273" t="n"/>
      <c r="BLJ129" s="273" t="n"/>
      <c r="BLK129" s="273" t="n"/>
      <c r="BLL129" s="273" t="n"/>
      <c r="BLM129" s="273" t="n"/>
      <c r="BLN129" s="273" t="n"/>
      <c r="BLO129" s="273" t="n"/>
      <c r="BLP129" s="273" t="n"/>
      <c r="BLQ129" s="273" t="n"/>
      <c r="BLR129" s="273" t="n"/>
      <c r="BLS129" s="273" t="n"/>
      <c r="BLT129" s="273" t="n"/>
      <c r="BLU129" s="273" t="n"/>
      <c r="BLV129" s="273" t="n"/>
      <c r="BLW129" s="273" t="n"/>
      <c r="BLX129" s="273" t="n"/>
      <c r="BLY129" s="273" t="n"/>
      <c r="BLZ129" s="273" t="n"/>
      <c r="BMA129" s="273" t="n"/>
      <c r="BMB129" s="273" t="n"/>
      <c r="BMC129" s="273" t="n"/>
      <c r="BMD129" s="273" t="n"/>
      <c r="BME129" s="273" t="n"/>
      <c r="BMF129" s="273" t="n"/>
      <c r="BMG129" s="273" t="n"/>
      <c r="BMH129" s="273" t="n"/>
      <c r="BMI129" s="273" t="n"/>
      <c r="BMJ129" s="273" t="n"/>
      <c r="BMK129" s="273" t="n"/>
      <c r="BML129" s="273" t="n"/>
      <c r="BMM129" s="273" t="n"/>
      <c r="BMN129" s="273" t="n"/>
      <c r="BMO129" s="273" t="n"/>
      <c r="BMP129" s="273" t="n"/>
      <c r="BMQ129" s="273" t="n"/>
      <c r="BMR129" s="273" t="n"/>
      <c r="BMS129" s="273" t="n"/>
      <c r="BMT129" s="273" t="n"/>
      <c r="BMU129" s="273" t="n"/>
      <c r="BMV129" s="273" t="n"/>
      <c r="BMW129" s="273" t="n"/>
      <c r="BMX129" s="273" t="n"/>
      <c r="BMY129" s="273" t="n"/>
      <c r="BMZ129" s="273" t="n"/>
      <c r="BNA129" s="273" t="n"/>
      <c r="BNB129" s="273" t="n"/>
      <c r="BNC129" s="273" t="n"/>
      <c r="BND129" s="273" t="n"/>
      <c r="BNE129" s="273" t="n"/>
      <c r="BNF129" s="273" t="n"/>
      <c r="BNG129" s="273" t="n"/>
      <c r="BNH129" s="273" t="n"/>
      <c r="BNI129" s="273" t="n"/>
      <c r="BNJ129" s="273" t="n"/>
      <c r="BNK129" s="273" t="n"/>
      <c r="BNL129" s="273" t="n"/>
      <c r="BNM129" s="273" t="n"/>
      <c r="BNN129" s="273" t="n"/>
      <c r="BNO129" s="273" t="n"/>
      <c r="BNP129" s="273" t="n"/>
      <c r="BNQ129" s="273" t="n"/>
      <c r="BNR129" s="273" t="n"/>
      <c r="BNS129" s="273" t="n"/>
      <c r="BNT129" s="273" t="n"/>
      <c r="BNU129" s="273" t="n"/>
      <c r="BNV129" s="273" t="n"/>
      <c r="BNW129" s="273" t="n"/>
      <c r="BNX129" s="273" t="n"/>
      <c r="BNY129" s="273" t="n"/>
      <c r="BNZ129" s="273" t="n"/>
      <c r="BOA129" s="273" t="n"/>
      <c r="BOB129" s="273" t="n"/>
      <c r="BOC129" s="273" t="n"/>
      <c r="BOD129" s="273" t="n"/>
      <c r="BOE129" s="273" t="n"/>
      <c r="BOF129" s="273" t="n"/>
      <c r="BOG129" s="273" t="n"/>
      <c r="BOH129" s="273" t="n"/>
      <c r="BOI129" s="273" t="n"/>
      <c r="BOJ129" s="273" t="n"/>
      <c r="BOK129" s="273" t="n"/>
      <c r="BOL129" s="273" t="n"/>
      <c r="BOM129" s="273" t="n"/>
      <c r="BON129" s="273" t="n"/>
      <c r="BOO129" s="273" t="n"/>
      <c r="BOP129" s="273" t="n"/>
      <c r="BOQ129" s="273" t="n"/>
      <c r="BOR129" s="273" t="n"/>
      <c r="BOS129" s="273" t="n"/>
      <c r="BOT129" s="273" t="n"/>
      <c r="BOU129" s="273" t="n"/>
      <c r="BOV129" s="273" t="n"/>
      <c r="BOW129" s="273" t="n"/>
      <c r="BOX129" s="273" t="n"/>
      <c r="BOY129" s="273" t="n"/>
      <c r="BOZ129" s="273" t="n"/>
      <c r="BPA129" s="273" t="n"/>
      <c r="BPB129" s="273" t="n"/>
      <c r="BPC129" s="273" t="n"/>
      <c r="BPD129" s="273" t="n"/>
      <c r="BPE129" s="273" t="n"/>
      <c r="BPF129" s="273" t="n"/>
      <c r="BPG129" s="273" t="n"/>
      <c r="BPH129" s="273" t="n"/>
      <c r="BPI129" s="273" t="n"/>
      <c r="BPJ129" s="273" t="n"/>
      <c r="BPK129" s="273" t="n"/>
      <c r="BPL129" s="273" t="n"/>
      <c r="BPM129" s="273" t="n"/>
      <c r="BPN129" s="273" t="n"/>
      <c r="BPO129" s="273" t="n"/>
      <c r="BPP129" s="273" t="n"/>
      <c r="BPQ129" s="273" t="n"/>
      <c r="BPR129" s="273" t="n"/>
      <c r="BPS129" s="273" t="n"/>
      <c r="BPT129" s="273" t="n"/>
      <c r="BPU129" s="273" t="n"/>
      <c r="BPV129" s="273" t="n"/>
      <c r="BPW129" s="273" t="n"/>
      <c r="BPX129" s="273" t="n"/>
      <c r="BPY129" s="273" t="n"/>
      <c r="BPZ129" s="273" t="n"/>
      <c r="BQA129" s="273" t="n"/>
      <c r="BQB129" s="273" t="n"/>
      <c r="BQC129" s="273" t="n"/>
      <c r="BQD129" s="273" t="n"/>
      <c r="BQE129" s="273" t="n"/>
      <c r="BQF129" s="273" t="n"/>
      <c r="BQG129" s="273" t="n"/>
      <c r="BQH129" s="273" t="n"/>
      <c r="BQI129" s="273" t="n"/>
      <c r="BQJ129" s="273" t="n"/>
      <c r="BQK129" s="273" t="n"/>
      <c r="BQL129" s="273" t="n"/>
      <c r="BQM129" s="273" t="n"/>
      <c r="BQN129" s="273" t="n"/>
      <c r="BQO129" s="273" t="n"/>
      <c r="BQP129" s="273" t="n"/>
      <c r="BQQ129" s="273" t="n"/>
      <c r="BQR129" s="273" t="n"/>
      <c r="BQS129" s="273" t="n"/>
      <c r="BQT129" s="273" t="n"/>
      <c r="BQU129" s="273" t="n"/>
      <c r="BQV129" s="273" t="n"/>
      <c r="BQW129" s="273" t="n"/>
      <c r="BQX129" s="273" t="n"/>
      <c r="BQY129" s="273" t="n"/>
      <c r="BQZ129" s="273" t="n"/>
      <c r="BRA129" s="273" t="n"/>
      <c r="BRB129" s="273" t="n"/>
      <c r="BRC129" s="273" t="n"/>
      <c r="BRD129" s="273" t="n"/>
      <c r="BRE129" s="273" t="n"/>
      <c r="BRF129" s="273" t="n"/>
      <c r="BRG129" s="273" t="n"/>
      <c r="BRH129" s="273" t="n"/>
      <c r="BRI129" s="273" t="n"/>
      <c r="BRJ129" s="273" t="n"/>
      <c r="BRK129" s="273" t="n"/>
      <c r="BRL129" s="273" t="n"/>
      <c r="BRM129" s="273" t="n"/>
      <c r="BRN129" s="273" t="n"/>
      <c r="BRO129" s="273" t="n"/>
      <c r="BRP129" s="273" t="n"/>
      <c r="BRQ129" s="273" t="n"/>
      <c r="BRR129" s="273" t="n"/>
      <c r="BRS129" s="273" t="n"/>
      <c r="BRT129" s="273" t="n"/>
      <c r="BRU129" s="273" t="n"/>
      <c r="BRV129" s="273" t="n"/>
      <c r="BRW129" s="273" t="n"/>
      <c r="BRX129" s="273" t="n"/>
      <c r="BRY129" s="273" t="n"/>
      <c r="BRZ129" s="273" t="n"/>
      <c r="BSA129" s="273" t="n"/>
      <c r="BSB129" s="273" t="n"/>
      <c r="BSC129" s="273" t="n"/>
      <c r="BSD129" s="273" t="n"/>
      <c r="BSE129" s="273" t="n"/>
      <c r="BSF129" s="273" t="n"/>
      <c r="BSG129" s="273" t="n"/>
      <c r="BSH129" s="273" t="n"/>
      <c r="BSI129" s="273" t="n"/>
      <c r="BSJ129" s="273" t="n"/>
      <c r="BSK129" s="273" t="n"/>
      <c r="BSL129" s="273" t="n"/>
      <c r="BSM129" s="273" t="n"/>
      <c r="BSN129" s="273" t="n"/>
      <c r="BSO129" s="273" t="n"/>
      <c r="BSP129" s="273" t="n"/>
      <c r="BSQ129" s="273" t="n"/>
      <c r="BSR129" s="273" t="n"/>
      <c r="BSS129" s="273" t="n"/>
      <c r="BST129" s="273" t="n"/>
      <c r="BSU129" s="273" t="n"/>
      <c r="BSV129" s="273" t="n"/>
      <c r="BSW129" s="273" t="n"/>
      <c r="BSX129" s="273" t="n"/>
      <c r="BSY129" s="273" t="n"/>
      <c r="BSZ129" s="273" t="n"/>
      <c r="BTA129" s="273" t="n"/>
      <c r="BTB129" s="273" t="n"/>
      <c r="BTC129" s="273" t="n"/>
      <c r="BTD129" s="273" t="n"/>
      <c r="BTE129" s="273" t="n"/>
      <c r="BTF129" s="273" t="n"/>
      <c r="BTG129" s="273" t="n"/>
      <c r="BTH129" s="273" t="n"/>
      <c r="BTI129" s="273" t="n"/>
      <c r="BTJ129" s="273" t="n"/>
      <c r="BTK129" s="273" t="n"/>
      <c r="BTL129" s="273" t="n"/>
      <c r="BTM129" s="273" t="n"/>
      <c r="BTN129" s="273" t="n"/>
      <c r="BTO129" s="273" t="n"/>
      <c r="BTP129" s="273" t="n"/>
      <c r="BTQ129" s="273" t="n"/>
      <c r="BTR129" s="273" t="n"/>
      <c r="BTS129" s="273" t="n"/>
      <c r="BTT129" s="273" t="n"/>
      <c r="BTU129" s="273" t="n"/>
      <c r="BTV129" s="273" t="n"/>
      <c r="BTW129" s="273" t="n"/>
      <c r="BTX129" s="273" t="n"/>
      <c r="BTY129" s="273" t="n"/>
      <c r="BTZ129" s="273" t="n"/>
      <c r="BUA129" s="273" t="n"/>
      <c r="BUB129" s="273" t="n"/>
      <c r="BUC129" s="273" t="n"/>
      <c r="BUD129" s="273" t="n"/>
      <c r="BUE129" s="273" t="n"/>
      <c r="BUF129" s="273" t="n"/>
      <c r="BUG129" s="273" t="n"/>
      <c r="BUH129" s="273" t="n"/>
      <c r="BUI129" s="273" t="n"/>
      <c r="BUJ129" s="273" t="n"/>
      <c r="BUK129" s="273" t="n"/>
      <c r="BUL129" s="273" t="n"/>
      <c r="BUM129" s="273" t="n"/>
      <c r="BUN129" s="273" t="n"/>
      <c r="BUO129" s="273" t="n"/>
      <c r="BUP129" s="273" t="n"/>
      <c r="BUQ129" s="273" t="n"/>
      <c r="BUR129" s="273" t="n"/>
      <c r="BUS129" s="273" t="n"/>
      <c r="BUT129" s="273" t="n"/>
      <c r="BUU129" s="273" t="n"/>
      <c r="BUV129" s="273" t="n"/>
      <c r="BUW129" s="273" t="n"/>
      <c r="BUX129" s="273" t="n"/>
      <c r="BUY129" s="273" t="n"/>
      <c r="BUZ129" s="273" t="n"/>
      <c r="BVA129" s="273" t="n"/>
      <c r="BVB129" s="273" t="n"/>
      <c r="BVC129" s="273" t="n"/>
      <c r="BVD129" s="273" t="n"/>
      <c r="BVE129" s="273" t="n"/>
      <c r="BVF129" s="273" t="n"/>
      <c r="BVG129" s="273" t="n"/>
      <c r="BVH129" s="273" t="n"/>
      <c r="BVI129" s="273" t="n"/>
      <c r="BVJ129" s="273" t="n"/>
      <c r="BVK129" s="273" t="n"/>
      <c r="BVL129" s="273" t="n"/>
      <c r="BVM129" s="273" t="n"/>
      <c r="BVN129" s="273" t="n"/>
      <c r="BVO129" s="273" t="n"/>
      <c r="BVP129" s="273" t="n"/>
      <c r="BVQ129" s="273" t="n"/>
      <c r="BVR129" s="273" t="n"/>
      <c r="BVS129" s="273" t="n"/>
      <c r="BVT129" s="273" t="n"/>
      <c r="BVU129" s="273" t="n"/>
      <c r="BVV129" s="273" t="n"/>
      <c r="BVW129" s="273" t="n"/>
      <c r="BVX129" s="273" t="n"/>
      <c r="BVY129" s="273" t="n"/>
      <c r="BVZ129" s="273" t="n"/>
      <c r="BWA129" s="273" t="n"/>
      <c r="BWB129" s="273" t="n"/>
      <c r="BWC129" s="273" t="n"/>
      <c r="BWD129" s="273" t="n"/>
      <c r="BWE129" s="273" t="n"/>
      <c r="BWF129" s="273" t="n"/>
      <c r="BWG129" s="273" t="n"/>
      <c r="BWH129" s="273" t="n"/>
      <c r="BWI129" s="273" t="n"/>
      <c r="BWJ129" s="273" t="n"/>
      <c r="BWK129" s="273" t="n"/>
      <c r="BWL129" s="273" t="n"/>
      <c r="BWM129" s="273" t="n"/>
      <c r="BWN129" s="273" t="n"/>
      <c r="BWO129" s="273" t="n"/>
      <c r="BWP129" s="273" t="n"/>
      <c r="BWQ129" s="273" t="n"/>
      <c r="BWR129" s="273" t="n"/>
      <c r="BWS129" s="273" t="n"/>
      <c r="BWT129" s="273" t="n"/>
      <c r="BWU129" s="273" t="n"/>
      <c r="BWV129" s="273" t="n"/>
      <c r="BWW129" s="273" t="n"/>
      <c r="BWX129" s="273" t="n"/>
      <c r="BWY129" s="273" t="n"/>
      <c r="BWZ129" s="273" t="n"/>
      <c r="BXA129" s="273" t="n"/>
      <c r="BXB129" s="273" t="n"/>
      <c r="BXC129" s="273" t="n"/>
      <c r="BXD129" s="273" t="n"/>
      <c r="BXE129" s="273" t="n"/>
      <c r="BXF129" s="273" t="n"/>
      <c r="BXG129" s="273" t="n"/>
      <c r="BXH129" s="273" t="n"/>
      <c r="BXI129" s="273" t="n"/>
      <c r="BXJ129" s="273" t="n"/>
      <c r="BXK129" s="273" t="n"/>
      <c r="BXL129" s="273" t="n"/>
      <c r="BXM129" s="273" t="n"/>
      <c r="BXN129" s="273" t="n"/>
      <c r="BXO129" s="273" t="n"/>
      <c r="BXP129" s="273" t="n"/>
      <c r="BXQ129" s="273" t="n"/>
      <c r="BXR129" s="273" t="n"/>
      <c r="BXS129" s="273" t="n"/>
      <c r="BXT129" s="273" t="n"/>
      <c r="BXU129" s="273" t="n"/>
      <c r="BXV129" s="273" t="n"/>
      <c r="BXW129" s="273" t="n"/>
      <c r="BXX129" s="273" t="n"/>
      <c r="BXY129" s="273" t="n"/>
      <c r="BXZ129" s="273" t="n"/>
      <c r="BYA129" s="273" t="n"/>
      <c r="BYB129" s="273" t="n"/>
      <c r="BYC129" s="273" t="n"/>
      <c r="BYD129" s="273" t="n"/>
      <c r="BYE129" s="273" t="n"/>
      <c r="BYF129" s="273" t="n"/>
      <c r="BYG129" s="273" t="n"/>
      <c r="BYH129" s="273" t="n"/>
      <c r="BYI129" s="273" t="n"/>
      <c r="BYJ129" s="273" t="n"/>
      <c r="BYK129" s="273" t="n"/>
      <c r="BYL129" s="273" t="n"/>
      <c r="BYM129" s="273" t="n"/>
      <c r="BYN129" s="273" t="n"/>
      <c r="BYO129" s="273" t="n"/>
      <c r="BYP129" s="273" t="n"/>
      <c r="BYQ129" s="273" t="n"/>
      <c r="BYR129" s="273" t="n"/>
      <c r="BYS129" s="273" t="n"/>
      <c r="BYT129" s="273" t="n"/>
      <c r="BYU129" s="273" t="n"/>
      <c r="BYV129" s="273" t="n"/>
      <c r="BYW129" s="273" t="n"/>
      <c r="BYX129" s="273" t="n"/>
      <c r="BYY129" s="273" t="n"/>
      <c r="BYZ129" s="273" t="n"/>
      <c r="BZA129" s="273" t="n"/>
      <c r="BZB129" s="273" t="n"/>
      <c r="BZC129" s="273" t="n"/>
      <c r="BZD129" s="273" t="n"/>
      <c r="BZE129" s="273" t="n"/>
      <c r="BZF129" s="273" t="n"/>
      <c r="BZG129" s="273" t="n"/>
      <c r="BZH129" s="273" t="n"/>
      <c r="BZI129" s="273" t="n"/>
      <c r="BZJ129" s="273" t="n"/>
      <c r="BZK129" s="273" t="n"/>
      <c r="BZL129" s="273" t="n"/>
      <c r="BZM129" s="273" t="n"/>
      <c r="BZN129" s="273" t="n"/>
      <c r="BZO129" s="273" t="n"/>
      <c r="BZP129" s="273" t="n"/>
      <c r="BZQ129" s="273" t="n"/>
      <c r="BZR129" s="273" t="n"/>
      <c r="BZS129" s="273" t="n"/>
      <c r="BZT129" s="273" t="n"/>
      <c r="BZU129" s="273" t="n"/>
      <c r="BZV129" s="273" t="n"/>
      <c r="BZW129" s="273" t="n"/>
      <c r="BZX129" s="273" t="n"/>
      <c r="BZY129" s="273" t="n"/>
      <c r="BZZ129" s="273" t="n"/>
      <c r="CAA129" s="273" t="n"/>
      <c r="CAB129" s="273" t="n"/>
      <c r="CAC129" s="273" t="n"/>
      <c r="CAD129" s="273" t="n"/>
      <c r="CAE129" s="273" t="n"/>
      <c r="CAF129" s="273" t="n"/>
      <c r="CAG129" s="273" t="n"/>
      <c r="CAH129" s="273" t="n"/>
      <c r="CAI129" s="273" t="n"/>
      <c r="CAJ129" s="273" t="n"/>
      <c r="CAK129" s="273" t="n"/>
      <c r="CAL129" s="273" t="n"/>
      <c r="CAM129" s="273" t="n"/>
      <c r="CAN129" s="273" t="n"/>
      <c r="CAO129" s="273" t="n"/>
      <c r="CAP129" s="273" t="n"/>
      <c r="CAQ129" s="273" t="n"/>
      <c r="CAR129" s="273" t="n"/>
      <c r="CAS129" s="273" t="n"/>
      <c r="CAT129" s="273" t="n"/>
      <c r="CAU129" s="273" t="n"/>
      <c r="CAV129" s="273" t="n"/>
      <c r="CAW129" s="273" t="n"/>
      <c r="CAX129" s="273" t="n"/>
      <c r="CAY129" s="273" t="n"/>
      <c r="CAZ129" s="273" t="n"/>
      <c r="CBA129" s="273" t="n"/>
      <c r="CBB129" s="273" t="n"/>
      <c r="CBC129" s="273" t="n"/>
      <c r="CBD129" s="273" t="n"/>
      <c r="CBE129" s="273" t="n"/>
      <c r="CBF129" s="273" t="n"/>
      <c r="CBG129" s="273" t="n"/>
      <c r="CBH129" s="273" t="n"/>
      <c r="CBI129" s="273" t="n"/>
      <c r="CBJ129" s="273" t="n"/>
      <c r="CBK129" s="273" t="n"/>
      <c r="CBL129" s="273" t="n"/>
      <c r="CBM129" s="273" t="n"/>
      <c r="CBN129" s="273" t="n"/>
      <c r="CBO129" s="273" t="n"/>
      <c r="CBP129" s="273" t="n"/>
      <c r="CBQ129" s="273" t="n"/>
      <c r="CBR129" s="273" t="n"/>
      <c r="CBS129" s="273" t="n"/>
      <c r="CBT129" s="273" t="n"/>
      <c r="CBU129" s="273" t="n"/>
      <c r="CBV129" s="273" t="n"/>
      <c r="CBW129" s="273" t="n"/>
      <c r="CBX129" s="273" t="n"/>
      <c r="CBY129" s="273" t="n"/>
      <c r="CBZ129" s="273" t="n"/>
      <c r="CCA129" s="273" t="n"/>
      <c r="CCB129" s="273" t="n"/>
      <c r="CCC129" s="273" t="n"/>
      <c r="CCD129" s="273" t="n"/>
      <c r="CCE129" s="273" t="n"/>
      <c r="CCF129" s="273" t="n"/>
      <c r="CCG129" s="273" t="n"/>
      <c r="CCH129" s="273" t="n"/>
      <c r="CCI129" s="273" t="n"/>
      <c r="CCJ129" s="273" t="n"/>
      <c r="CCK129" s="273" t="n"/>
      <c r="CCL129" s="273" t="n"/>
      <c r="CCM129" s="273" t="n"/>
      <c r="CCN129" s="273" t="n"/>
      <c r="CCO129" s="273" t="n"/>
      <c r="CCP129" s="273" t="n"/>
      <c r="CCQ129" s="273" t="n"/>
      <c r="CCR129" s="273" t="n"/>
      <c r="CCS129" s="273" t="n"/>
      <c r="CCT129" s="273" t="n"/>
      <c r="CCU129" s="273" t="n"/>
      <c r="CCV129" s="273" t="n"/>
      <c r="CCW129" s="273" t="n"/>
      <c r="CCX129" s="273" t="n"/>
      <c r="CCY129" s="273" t="n"/>
      <c r="CCZ129" s="273" t="n"/>
      <c r="CDA129" s="273" t="n"/>
      <c r="CDB129" s="273" t="n"/>
      <c r="CDC129" s="273" t="n"/>
      <c r="CDD129" s="273" t="n"/>
      <c r="CDE129" s="273" t="n"/>
      <c r="CDF129" s="273" t="n"/>
      <c r="CDG129" s="273" t="n"/>
      <c r="CDH129" s="273" t="n"/>
      <c r="CDI129" s="273" t="n"/>
      <c r="CDJ129" s="273" t="n"/>
      <c r="CDK129" s="273" t="n"/>
      <c r="CDL129" s="273" t="n"/>
      <c r="CDM129" s="273" t="n"/>
      <c r="CDN129" s="273" t="n"/>
      <c r="CDO129" s="273" t="n"/>
      <c r="CDP129" s="273" t="n"/>
      <c r="CDQ129" s="273" t="n"/>
      <c r="CDR129" s="273" t="n"/>
      <c r="CDS129" s="273" t="n"/>
      <c r="CDT129" s="273" t="n"/>
      <c r="CDU129" s="273" t="n"/>
      <c r="CDV129" s="273" t="n"/>
      <c r="CDW129" s="273" t="n"/>
      <c r="CDX129" s="273" t="n"/>
      <c r="CDY129" s="273" t="n"/>
      <c r="CDZ129" s="273" t="n"/>
      <c r="CEA129" s="273" t="n"/>
      <c r="CEB129" s="273" t="n"/>
      <c r="CEC129" s="273" t="n"/>
      <c r="CED129" s="273" t="n"/>
      <c r="CEE129" s="273" t="n"/>
      <c r="CEF129" s="273" t="n"/>
      <c r="CEG129" s="273" t="n"/>
      <c r="CEH129" s="273" t="n"/>
      <c r="CEI129" s="273" t="n"/>
      <c r="CEJ129" s="273" t="n"/>
      <c r="CEK129" s="273" t="n"/>
      <c r="CEL129" s="273" t="n"/>
      <c r="CEM129" s="273" t="n"/>
      <c r="CEN129" s="273" t="n"/>
      <c r="CEO129" s="273" t="n"/>
      <c r="CEP129" s="273" t="n"/>
      <c r="CEQ129" s="273" t="n"/>
      <c r="CER129" s="273" t="n"/>
      <c r="CES129" s="273" t="n"/>
      <c r="CET129" s="273" t="n"/>
      <c r="CEU129" s="273" t="n"/>
      <c r="CEV129" s="273" t="n"/>
      <c r="CEW129" s="273" t="n"/>
      <c r="CEX129" s="273" t="n"/>
      <c r="CEY129" s="273" t="n"/>
      <c r="CEZ129" s="273" t="n"/>
      <c r="CFA129" s="273" t="n"/>
      <c r="CFB129" s="273" t="n"/>
      <c r="CFC129" s="273" t="n"/>
      <c r="CFD129" s="273" t="n"/>
      <c r="CFE129" s="273" t="n"/>
      <c r="CFF129" s="273" t="n"/>
      <c r="CFG129" s="273" t="n"/>
      <c r="CFH129" s="273" t="n"/>
      <c r="CFI129" s="273" t="n"/>
      <c r="CFJ129" s="273" t="n"/>
      <c r="CFK129" s="273" t="n"/>
      <c r="CFL129" s="273" t="n"/>
      <c r="CFM129" s="273" t="n"/>
      <c r="CFN129" s="273" t="n"/>
      <c r="CFO129" s="273" t="n"/>
      <c r="CFP129" s="273" t="n"/>
      <c r="CFQ129" s="273" t="n"/>
      <c r="CFR129" s="273" t="n"/>
      <c r="CFS129" s="273" t="n"/>
      <c r="CFT129" s="273" t="n"/>
      <c r="CFU129" s="273" t="n"/>
      <c r="CFV129" s="273" t="n"/>
      <c r="CFW129" s="273" t="n"/>
      <c r="CFX129" s="273" t="n"/>
      <c r="CFY129" s="273" t="n"/>
      <c r="CFZ129" s="273" t="n"/>
      <c r="CGA129" s="273" t="n"/>
      <c r="CGB129" s="273" t="n"/>
      <c r="CGC129" s="273" t="n"/>
      <c r="CGD129" s="273" t="n"/>
      <c r="CGE129" s="273" t="n"/>
      <c r="CGF129" s="273" t="n"/>
      <c r="CGG129" s="273" t="n"/>
      <c r="CGH129" s="273" t="n"/>
      <c r="CGI129" s="273" t="n"/>
      <c r="CGJ129" s="273" t="n"/>
      <c r="CGK129" s="273" t="n"/>
      <c r="CGL129" s="273" t="n"/>
      <c r="CGM129" s="273" t="n"/>
      <c r="CGN129" s="273" t="n"/>
      <c r="CGO129" s="273" t="n"/>
      <c r="CGP129" s="273" t="n"/>
      <c r="CGQ129" s="273" t="n"/>
      <c r="CGR129" s="273" t="n"/>
      <c r="CGS129" s="273" t="n"/>
      <c r="CGT129" s="273" t="n"/>
      <c r="CGU129" s="273" t="n"/>
      <c r="CGV129" s="273" t="n"/>
      <c r="CGW129" s="273" t="n"/>
      <c r="CGX129" s="273" t="n"/>
      <c r="CGY129" s="273" t="n"/>
      <c r="CGZ129" s="273" t="n"/>
      <c r="CHA129" s="273" t="n"/>
      <c r="CHB129" s="273" t="n"/>
      <c r="CHC129" s="273" t="n"/>
      <c r="CHD129" s="273" t="n"/>
      <c r="CHE129" s="273" t="n"/>
      <c r="CHF129" s="273" t="n"/>
      <c r="CHG129" s="273" t="n"/>
      <c r="CHH129" s="273" t="n"/>
      <c r="CHI129" s="273" t="n"/>
      <c r="CHJ129" s="273" t="n"/>
      <c r="CHK129" s="273" t="n"/>
      <c r="CHL129" s="273" t="n"/>
      <c r="CHM129" s="273" t="n"/>
      <c r="CHN129" s="273" t="n"/>
      <c r="CHO129" s="273" t="n"/>
      <c r="CHP129" s="273" t="n"/>
      <c r="CHQ129" s="273" t="n"/>
      <c r="CHR129" s="273" t="n"/>
      <c r="CHS129" s="273" t="n"/>
      <c r="CHT129" s="273" t="n"/>
      <c r="CHU129" s="273" t="n"/>
      <c r="CHV129" s="273" t="n"/>
      <c r="CHW129" s="273" t="n"/>
      <c r="CHX129" s="273" t="n"/>
      <c r="CHY129" s="273" t="n"/>
      <c r="CHZ129" s="273" t="n"/>
      <c r="CIA129" s="273" t="n"/>
      <c r="CIB129" s="273" t="n"/>
      <c r="CIC129" s="273" t="n"/>
      <c r="CID129" s="273" t="n"/>
      <c r="CIE129" s="273" t="n"/>
      <c r="CIF129" s="273" t="n"/>
      <c r="CIG129" s="273" t="n"/>
      <c r="CIH129" s="273" t="n"/>
      <c r="CII129" s="273" t="n"/>
      <c r="CIJ129" s="273" t="n"/>
      <c r="CIK129" s="273" t="n"/>
      <c r="CIL129" s="273" t="n"/>
      <c r="CIM129" s="273" t="n"/>
      <c r="CIN129" s="273" t="n"/>
      <c r="CIO129" s="273" t="n"/>
      <c r="CIP129" s="273" t="n"/>
      <c r="CIQ129" s="273" t="n"/>
      <c r="CIR129" s="273" t="n"/>
      <c r="CIS129" s="273" t="n"/>
      <c r="CIT129" s="273" t="n"/>
      <c r="CIU129" s="273" t="n"/>
      <c r="CIV129" s="273" t="n"/>
      <c r="CIW129" s="273" t="n"/>
      <c r="CIX129" s="273" t="n"/>
      <c r="CIY129" s="273" t="n"/>
      <c r="CIZ129" s="273" t="n"/>
      <c r="CJA129" s="273" t="n"/>
      <c r="CJB129" s="273" t="n"/>
      <c r="CJC129" s="273" t="n"/>
      <c r="CJD129" s="273" t="n"/>
      <c r="CJE129" s="273" t="n"/>
      <c r="CJF129" s="273" t="n"/>
      <c r="CJG129" s="273" t="n"/>
      <c r="CJH129" s="273" t="n"/>
      <c r="CJI129" s="273" t="n"/>
      <c r="CJJ129" s="273" t="n"/>
      <c r="CJK129" s="273" t="n"/>
      <c r="CJL129" s="273" t="n"/>
      <c r="CJM129" s="273" t="n"/>
      <c r="CJN129" s="273" t="n"/>
      <c r="CJO129" s="273" t="n"/>
      <c r="CJP129" s="273" t="n"/>
      <c r="CJQ129" s="273" t="n"/>
      <c r="CJR129" s="273" t="n"/>
      <c r="CJS129" s="273" t="n"/>
      <c r="CJT129" s="273" t="n"/>
      <c r="CJU129" s="273" t="n"/>
      <c r="CJV129" s="273" t="n"/>
      <c r="CJW129" s="273" t="n"/>
      <c r="CJX129" s="273" t="n"/>
      <c r="CJY129" s="273" t="n"/>
      <c r="CJZ129" s="273" t="n"/>
      <c r="CKA129" s="273" t="n"/>
      <c r="CKB129" s="273" t="n"/>
      <c r="CKC129" s="273" t="n"/>
      <c r="CKD129" s="273" t="n"/>
      <c r="CKE129" s="273" t="n"/>
      <c r="CKF129" s="273" t="n"/>
      <c r="CKG129" s="273" t="n"/>
      <c r="CKH129" s="273" t="n"/>
      <c r="CKI129" s="273" t="n"/>
      <c r="CKJ129" s="273" t="n"/>
      <c r="CKK129" s="273" t="n"/>
      <c r="CKL129" s="273" t="n"/>
      <c r="CKM129" s="273" t="n"/>
      <c r="CKN129" s="273" t="n"/>
      <c r="CKO129" s="273" t="n"/>
      <c r="CKP129" s="273" t="n"/>
      <c r="CKQ129" s="273" t="n"/>
      <c r="CKR129" s="273" t="n"/>
      <c r="CKS129" s="273" t="n"/>
      <c r="CKT129" s="273" t="n"/>
      <c r="CKU129" s="273" t="n"/>
      <c r="CKV129" s="273" t="n"/>
      <c r="CKW129" s="273" t="n"/>
      <c r="CKX129" s="273" t="n"/>
      <c r="CKY129" s="273" t="n"/>
      <c r="CKZ129" s="273" t="n"/>
      <c r="CLA129" s="273" t="n"/>
      <c r="CLB129" s="273" t="n"/>
      <c r="CLC129" s="273" t="n"/>
      <c r="CLD129" s="273" t="n"/>
      <c r="CLE129" s="273" t="n"/>
      <c r="CLF129" s="273" t="n"/>
      <c r="CLG129" s="273" t="n"/>
      <c r="CLH129" s="273" t="n"/>
      <c r="CLI129" s="273" t="n"/>
      <c r="CLJ129" s="273" t="n"/>
      <c r="CLK129" s="273" t="n"/>
      <c r="CLL129" s="273" t="n"/>
      <c r="CLM129" s="273" t="n"/>
      <c r="CLN129" s="273" t="n"/>
      <c r="CLO129" s="273" t="n"/>
      <c r="CLP129" s="273" t="n"/>
      <c r="CLQ129" s="273" t="n"/>
      <c r="CLR129" s="273" t="n"/>
      <c r="CLS129" s="273" t="n"/>
      <c r="CLT129" s="273" t="n"/>
      <c r="CLU129" s="273" t="n"/>
      <c r="CLV129" s="273" t="n"/>
      <c r="CLW129" s="273" t="n"/>
      <c r="CLX129" s="273" t="n"/>
      <c r="CLY129" s="273" t="n"/>
      <c r="CLZ129" s="273" t="n"/>
      <c r="CMA129" s="273" t="n"/>
      <c r="CMB129" s="273" t="n"/>
      <c r="CMC129" s="273" t="n"/>
      <c r="CMD129" s="273" t="n"/>
      <c r="CME129" s="273" t="n"/>
      <c r="CMF129" s="273" t="n"/>
      <c r="CMG129" s="273" t="n"/>
      <c r="CMH129" s="273" t="n"/>
      <c r="CMI129" s="273" t="n"/>
      <c r="CMJ129" s="273" t="n"/>
      <c r="CMK129" s="273" t="n"/>
      <c r="CML129" s="273" t="n"/>
      <c r="CMM129" s="273" t="n"/>
      <c r="CMN129" s="273" t="n"/>
      <c r="CMO129" s="273" t="n"/>
      <c r="CMP129" s="273" t="n"/>
      <c r="CMQ129" s="273" t="n"/>
      <c r="CMR129" s="273" t="n"/>
      <c r="CMS129" s="273" t="n"/>
      <c r="CMT129" s="273" t="n"/>
      <c r="CMU129" s="273" t="n"/>
      <c r="CMV129" s="273" t="n"/>
      <c r="CMW129" s="273" t="n"/>
      <c r="CMX129" s="273" t="n"/>
      <c r="CMY129" s="273" t="n"/>
      <c r="CMZ129" s="273" t="n"/>
      <c r="CNA129" s="273" t="n"/>
      <c r="CNB129" s="273" t="n"/>
      <c r="CNC129" s="273" t="n"/>
      <c r="CND129" s="273" t="n"/>
      <c r="CNE129" s="273" t="n"/>
      <c r="CNF129" s="273" t="n"/>
      <c r="CNG129" s="273" t="n"/>
      <c r="CNH129" s="273" t="n"/>
      <c r="CNI129" s="273" t="n"/>
      <c r="CNJ129" s="273" t="n"/>
      <c r="CNK129" s="273" t="n"/>
      <c r="CNL129" s="273" t="n"/>
      <c r="CNM129" s="273" t="n"/>
      <c r="CNN129" s="273" t="n"/>
      <c r="CNO129" s="273" t="n"/>
      <c r="CNP129" s="273" t="n"/>
      <c r="CNQ129" s="273" t="n"/>
      <c r="CNR129" s="273" t="n"/>
      <c r="CNS129" s="273" t="n"/>
      <c r="CNT129" s="273" t="n"/>
      <c r="CNU129" s="273" t="n"/>
      <c r="CNV129" s="273" t="n"/>
      <c r="CNW129" s="273" t="n"/>
      <c r="CNX129" s="273" t="n"/>
      <c r="CNY129" s="273" t="n"/>
      <c r="CNZ129" s="273" t="n"/>
      <c r="COA129" s="273" t="n"/>
      <c r="COB129" s="273" t="n"/>
      <c r="COC129" s="273" t="n"/>
      <c r="COD129" s="273" t="n"/>
      <c r="COE129" s="273" t="n"/>
      <c r="COF129" s="273" t="n"/>
      <c r="COG129" s="273" t="n"/>
      <c r="COH129" s="273" t="n"/>
      <c r="COI129" s="273" t="n"/>
      <c r="COJ129" s="273" t="n"/>
      <c r="COK129" s="273" t="n"/>
      <c r="COL129" s="273" t="n"/>
      <c r="COM129" s="273" t="n"/>
      <c r="CON129" s="273" t="n"/>
      <c r="COO129" s="273" t="n"/>
      <c r="COP129" s="273" t="n"/>
      <c r="COQ129" s="273" t="n"/>
      <c r="COR129" s="273" t="n"/>
      <c r="COS129" s="273" t="n"/>
      <c r="COT129" s="273" t="n"/>
      <c r="COU129" s="273" t="n"/>
      <c r="COV129" s="273" t="n"/>
      <c r="COW129" s="273" t="n"/>
      <c r="COX129" s="273" t="n"/>
      <c r="COY129" s="273" t="n"/>
      <c r="COZ129" s="273" t="n"/>
      <c r="CPA129" s="273" t="n"/>
      <c r="CPB129" s="273" t="n"/>
      <c r="CPC129" s="273" t="n"/>
      <c r="CPD129" s="273" t="n"/>
      <c r="CPE129" s="273" t="n"/>
      <c r="CPF129" s="273" t="n"/>
      <c r="CPG129" s="273" t="n"/>
      <c r="CPH129" s="273" t="n"/>
      <c r="CPI129" s="273" t="n"/>
      <c r="CPJ129" s="273" t="n"/>
      <c r="CPK129" s="273" t="n"/>
      <c r="CPL129" s="273" t="n"/>
      <c r="CPM129" s="273" t="n"/>
      <c r="CPN129" s="273" t="n"/>
      <c r="CPO129" s="273" t="n"/>
      <c r="CPP129" s="273" t="n"/>
      <c r="CPQ129" s="273" t="n"/>
      <c r="CPR129" s="273" t="n"/>
      <c r="CPS129" s="273" t="n"/>
      <c r="CPT129" s="273" t="n"/>
      <c r="CPU129" s="273" t="n"/>
      <c r="CPV129" s="273" t="n"/>
      <c r="CPW129" s="273" t="n"/>
      <c r="CPX129" s="273" t="n"/>
      <c r="CPY129" s="273" t="n"/>
      <c r="CPZ129" s="273" t="n"/>
      <c r="CQA129" s="273" t="n"/>
      <c r="CQB129" s="273" t="n"/>
      <c r="CQC129" s="273" t="n"/>
      <c r="CQD129" s="273" t="n"/>
      <c r="CQE129" s="273" t="n"/>
      <c r="CQF129" s="273" t="n"/>
      <c r="CQG129" s="273" t="n"/>
      <c r="CQH129" s="273" t="n"/>
      <c r="CQI129" s="273" t="n"/>
      <c r="CQJ129" s="273" t="n"/>
      <c r="CQK129" s="273" t="n"/>
      <c r="CQL129" s="273" t="n"/>
      <c r="CQM129" s="273" t="n"/>
      <c r="CQN129" s="273" t="n"/>
      <c r="CQO129" s="273" t="n"/>
      <c r="CQP129" s="273" t="n"/>
      <c r="CQQ129" s="273" t="n"/>
      <c r="CQR129" s="273" t="n"/>
      <c r="CQS129" s="273" t="n"/>
      <c r="CQT129" s="273" t="n"/>
      <c r="CQU129" s="273" t="n"/>
      <c r="CQV129" s="273" t="n"/>
      <c r="CQW129" s="273" t="n"/>
      <c r="CQX129" s="273" t="n"/>
      <c r="CQY129" s="273" t="n"/>
      <c r="CQZ129" s="273" t="n"/>
      <c r="CRA129" s="273" t="n"/>
      <c r="CRB129" s="273" t="n"/>
      <c r="CRC129" s="273" t="n"/>
      <c r="CRD129" s="273" t="n"/>
      <c r="CRE129" s="273" t="n"/>
      <c r="CRF129" s="273" t="n"/>
      <c r="CRG129" s="273" t="n"/>
      <c r="CRH129" s="273" t="n"/>
      <c r="CRI129" s="273" t="n"/>
      <c r="CRJ129" s="273" t="n"/>
      <c r="CRK129" s="273" t="n"/>
      <c r="CRL129" s="273" t="n"/>
      <c r="CRM129" s="273" t="n"/>
      <c r="CRN129" s="273" t="n"/>
      <c r="CRO129" s="273" t="n"/>
      <c r="CRP129" s="273" t="n"/>
      <c r="CRQ129" s="273" t="n"/>
      <c r="CRR129" s="273" t="n"/>
      <c r="CRS129" s="273" t="n"/>
      <c r="CRT129" s="273" t="n"/>
      <c r="CRU129" s="273" t="n"/>
      <c r="CRV129" s="273" t="n"/>
      <c r="CRW129" s="273" t="n"/>
      <c r="CRX129" s="273" t="n"/>
      <c r="CRY129" s="273" t="n"/>
      <c r="CRZ129" s="273" t="n"/>
      <c r="CSA129" s="273" t="n"/>
      <c r="CSB129" s="273" t="n"/>
      <c r="CSC129" s="273" t="n"/>
      <c r="CSD129" s="273" t="n"/>
      <c r="CSE129" s="273" t="n"/>
      <c r="CSF129" s="273" t="n"/>
      <c r="CSG129" s="273" t="n"/>
      <c r="CSH129" s="273" t="n"/>
      <c r="CSI129" s="273" t="n"/>
      <c r="CSJ129" s="273" t="n"/>
      <c r="CSK129" s="273" t="n"/>
      <c r="CSL129" s="273" t="n"/>
      <c r="CSM129" s="273" t="n"/>
      <c r="CSN129" s="273" t="n"/>
      <c r="CSO129" s="273" t="n"/>
      <c r="CSP129" s="273" t="n"/>
      <c r="CSQ129" s="273" t="n"/>
      <c r="CSR129" s="273" t="n"/>
      <c r="CSS129" s="273" t="n"/>
      <c r="CST129" s="273" t="n"/>
      <c r="CSU129" s="273" t="n"/>
      <c r="CSV129" s="273" t="n"/>
      <c r="CSW129" s="273" t="n"/>
      <c r="CSX129" s="273" t="n"/>
      <c r="CSY129" s="273" t="n"/>
      <c r="CSZ129" s="273" t="n"/>
      <c r="CTA129" s="273" t="n"/>
      <c r="CTB129" s="273" t="n"/>
      <c r="CTC129" s="273" t="n"/>
      <c r="CTD129" s="273" t="n"/>
      <c r="CTE129" s="273" t="n"/>
      <c r="CTF129" s="273" t="n"/>
      <c r="CTG129" s="273" t="n"/>
      <c r="CTH129" s="273" t="n"/>
      <c r="CTI129" s="273" t="n"/>
      <c r="CTJ129" s="273" t="n"/>
      <c r="CTK129" s="273" t="n"/>
      <c r="CTL129" s="273" t="n"/>
      <c r="CTM129" s="273" t="n"/>
      <c r="CTN129" s="273" t="n"/>
      <c r="CTO129" s="273" t="n"/>
      <c r="CTP129" s="273" t="n"/>
      <c r="CTQ129" s="273" t="n"/>
      <c r="CTR129" s="273" t="n"/>
      <c r="CTS129" s="273" t="n"/>
      <c r="CTT129" s="273" t="n"/>
      <c r="CTU129" s="273" t="n"/>
      <c r="CTV129" s="273" t="n"/>
      <c r="CTW129" s="273" t="n"/>
      <c r="CTX129" s="273" t="n"/>
      <c r="CTY129" s="273" t="n"/>
      <c r="CTZ129" s="273" t="n"/>
      <c r="CUA129" s="273" t="n"/>
      <c r="CUB129" s="273" t="n"/>
      <c r="CUC129" s="273" t="n"/>
      <c r="CUD129" s="273" t="n"/>
      <c r="CUE129" s="273" t="n"/>
      <c r="CUF129" s="273" t="n"/>
      <c r="CUG129" s="273" t="n"/>
      <c r="CUH129" s="273" t="n"/>
      <c r="CUI129" s="273" t="n"/>
      <c r="CUJ129" s="273" t="n"/>
      <c r="CUK129" s="273" t="n"/>
      <c r="CUL129" s="273" t="n"/>
      <c r="CUM129" s="273" t="n"/>
      <c r="CUN129" s="273" t="n"/>
      <c r="CUO129" s="273" t="n"/>
      <c r="CUP129" s="273" t="n"/>
      <c r="CUQ129" s="273" t="n"/>
      <c r="CUR129" s="273" t="n"/>
      <c r="CUS129" s="273" t="n"/>
      <c r="CUT129" s="273" t="n"/>
      <c r="CUU129" s="273" t="n"/>
      <c r="CUV129" s="273" t="n"/>
      <c r="CUW129" s="273" t="n"/>
      <c r="CUX129" s="273" t="n"/>
      <c r="CUY129" s="273" t="n"/>
      <c r="CUZ129" s="273" t="n"/>
      <c r="CVA129" s="273" t="n"/>
      <c r="CVB129" s="273" t="n"/>
      <c r="CVC129" s="273" t="n"/>
      <c r="CVD129" s="273" t="n"/>
      <c r="CVE129" s="273" t="n"/>
      <c r="CVF129" s="273" t="n"/>
      <c r="CVG129" s="273" t="n"/>
      <c r="CVH129" s="273" t="n"/>
      <c r="CVI129" s="273" t="n"/>
      <c r="CVJ129" s="273" t="n"/>
      <c r="CVK129" s="273" t="n"/>
      <c r="CVL129" s="273" t="n"/>
      <c r="CVM129" s="273" t="n"/>
      <c r="CVN129" s="273" t="n"/>
      <c r="CVO129" s="273" t="n"/>
      <c r="CVP129" s="273" t="n"/>
      <c r="CVQ129" s="273" t="n"/>
      <c r="CVR129" s="273" t="n"/>
      <c r="CVS129" s="273" t="n"/>
      <c r="CVT129" s="273" t="n"/>
      <c r="CVU129" s="273" t="n"/>
      <c r="CVV129" s="273" t="n"/>
      <c r="CVW129" s="273" t="n"/>
      <c r="CVX129" s="273" t="n"/>
      <c r="CVY129" s="273" t="n"/>
      <c r="CVZ129" s="273" t="n"/>
      <c r="CWA129" s="273" t="n"/>
      <c r="CWB129" s="273" t="n"/>
      <c r="CWC129" s="273" t="n"/>
      <c r="CWD129" s="273" t="n"/>
      <c r="CWE129" s="273" t="n"/>
      <c r="CWF129" s="273" t="n"/>
      <c r="CWG129" s="273" t="n"/>
      <c r="CWH129" s="273" t="n"/>
      <c r="CWI129" s="273" t="n"/>
      <c r="CWJ129" s="273" t="n"/>
      <c r="CWK129" s="273" t="n"/>
      <c r="CWL129" s="273" t="n"/>
      <c r="CWM129" s="273" t="n"/>
      <c r="CWN129" s="273" t="n"/>
      <c r="CWO129" s="273" t="n"/>
      <c r="CWP129" s="273" t="n"/>
      <c r="CWQ129" s="273" t="n"/>
      <c r="CWR129" s="273" t="n"/>
      <c r="CWS129" s="273" t="n"/>
      <c r="CWT129" s="273" t="n"/>
      <c r="CWU129" s="273" t="n"/>
      <c r="CWV129" s="273" t="n"/>
      <c r="CWW129" s="273" t="n"/>
      <c r="CWX129" s="273" t="n"/>
      <c r="CWY129" s="273" t="n"/>
      <c r="CWZ129" s="273" t="n"/>
      <c r="CXA129" s="273" t="n"/>
      <c r="CXB129" s="273" t="n"/>
      <c r="CXC129" s="273" t="n"/>
      <c r="CXD129" s="273" t="n"/>
      <c r="CXE129" s="273" t="n"/>
      <c r="CXF129" s="273" t="n"/>
      <c r="CXG129" s="273" t="n"/>
      <c r="CXH129" s="273" t="n"/>
      <c r="CXI129" s="273" t="n"/>
      <c r="CXJ129" s="273" t="n"/>
      <c r="CXK129" s="273" t="n"/>
      <c r="CXL129" s="273" t="n"/>
      <c r="CXM129" s="273" t="n"/>
      <c r="CXN129" s="273" t="n"/>
      <c r="CXO129" s="273" t="n"/>
      <c r="CXP129" s="273" t="n"/>
      <c r="CXQ129" s="273" t="n"/>
      <c r="CXR129" s="273" t="n"/>
      <c r="CXS129" s="273" t="n"/>
      <c r="CXT129" s="273" t="n"/>
      <c r="CXU129" s="273" t="n"/>
      <c r="CXV129" s="273" t="n"/>
      <c r="CXW129" s="273" t="n"/>
      <c r="CXX129" s="273" t="n"/>
      <c r="CXY129" s="273" t="n"/>
      <c r="CXZ129" s="273" t="n"/>
      <c r="CYA129" s="273" t="n"/>
      <c r="CYB129" s="273" t="n"/>
      <c r="CYC129" s="273" t="n"/>
      <c r="CYD129" s="273" t="n"/>
      <c r="CYE129" s="273" t="n"/>
      <c r="CYF129" s="273" t="n"/>
      <c r="CYG129" s="273" t="n"/>
      <c r="CYH129" s="273" t="n"/>
      <c r="CYI129" s="273" t="n"/>
      <c r="CYJ129" s="273" t="n"/>
      <c r="CYK129" s="273" t="n"/>
      <c r="CYL129" s="273" t="n"/>
      <c r="CYM129" s="273" t="n"/>
      <c r="CYN129" s="273" t="n"/>
      <c r="CYO129" s="273" t="n"/>
      <c r="CYP129" s="273" t="n"/>
      <c r="CYQ129" s="273" t="n"/>
      <c r="CYR129" s="273" t="n"/>
      <c r="CYS129" s="273" t="n"/>
      <c r="CYT129" s="273" t="n"/>
      <c r="CYU129" s="273" t="n"/>
      <c r="CYV129" s="273" t="n"/>
      <c r="CYW129" s="273" t="n"/>
      <c r="CYX129" s="273" t="n"/>
      <c r="CYY129" s="273" t="n"/>
      <c r="CYZ129" s="273" t="n"/>
      <c r="CZA129" s="273" t="n"/>
      <c r="CZB129" s="273" t="n"/>
      <c r="CZC129" s="273" t="n"/>
      <c r="CZD129" s="273" t="n"/>
      <c r="CZE129" s="273" t="n"/>
      <c r="CZF129" s="273" t="n"/>
      <c r="CZG129" s="273" t="n"/>
      <c r="CZH129" s="273" t="n"/>
      <c r="CZI129" s="273" t="n"/>
      <c r="CZJ129" s="273" t="n"/>
      <c r="CZK129" s="273" t="n"/>
      <c r="CZL129" s="273" t="n"/>
      <c r="CZM129" s="273" t="n"/>
      <c r="CZN129" s="273" t="n"/>
      <c r="CZO129" s="273" t="n"/>
      <c r="CZP129" s="273" t="n"/>
      <c r="CZQ129" s="273" t="n"/>
      <c r="CZR129" s="273" t="n"/>
      <c r="CZS129" s="273" t="n"/>
      <c r="CZT129" s="273" t="n"/>
      <c r="CZU129" s="273" t="n"/>
      <c r="CZV129" s="273" t="n"/>
      <c r="CZW129" s="273" t="n"/>
      <c r="CZX129" s="273" t="n"/>
      <c r="CZY129" s="273" t="n"/>
      <c r="CZZ129" s="273" t="n"/>
      <c r="DAA129" s="273" t="n"/>
      <c r="DAB129" s="273" t="n"/>
      <c r="DAC129" s="273" t="n"/>
      <c r="DAD129" s="273" t="n"/>
      <c r="DAE129" s="273" t="n"/>
      <c r="DAF129" s="273" t="n"/>
      <c r="DAG129" s="273" t="n"/>
      <c r="DAH129" s="273" t="n"/>
      <c r="DAI129" s="273" t="n"/>
      <c r="DAJ129" s="273" t="n"/>
      <c r="DAK129" s="273" t="n"/>
      <c r="DAL129" s="273" t="n"/>
      <c r="DAM129" s="273" t="n"/>
      <c r="DAN129" s="273" t="n"/>
      <c r="DAO129" s="273" t="n"/>
      <c r="DAP129" s="273" t="n"/>
      <c r="DAQ129" s="273" t="n"/>
      <c r="DAR129" s="273" t="n"/>
      <c r="DAS129" s="273" t="n"/>
      <c r="DAT129" s="273" t="n"/>
      <c r="DAU129" s="273" t="n"/>
      <c r="DAV129" s="273" t="n"/>
      <c r="DAW129" s="273" t="n"/>
      <c r="DAX129" s="273" t="n"/>
      <c r="DAY129" s="273" t="n"/>
      <c r="DAZ129" s="273" t="n"/>
      <c r="DBA129" s="273" t="n"/>
      <c r="DBB129" s="273" t="n"/>
      <c r="DBC129" s="273" t="n"/>
      <c r="DBD129" s="273" t="n"/>
      <c r="DBE129" s="273" t="n"/>
      <c r="DBF129" s="273" t="n"/>
      <c r="DBG129" s="273" t="n"/>
      <c r="DBH129" s="273" t="n"/>
      <c r="DBI129" s="273" t="n"/>
      <c r="DBJ129" s="273" t="n"/>
      <c r="DBK129" s="273" t="n"/>
      <c r="DBL129" s="273" t="n"/>
      <c r="DBM129" s="273" t="n"/>
      <c r="DBN129" s="273" t="n"/>
      <c r="DBO129" s="273" t="n"/>
      <c r="DBP129" s="273" t="n"/>
      <c r="DBQ129" s="273" t="n"/>
      <c r="DBR129" s="273" t="n"/>
      <c r="DBS129" s="273" t="n"/>
      <c r="DBT129" s="273" t="n"/>
      <c r="DBU129" s="273" t="n"/>
      <c r="DBV129" s="273" t="n"/>
      <c r="DBW129" s="273" t="n"/>
      <c r="DBX129" s="273" t="n"/>
      <c r="DBY129" s="273" t="n"/>
      <c r="DBZ129" s="273" t="n"/>
      <c r="DCA129" s="273" t="n"/>
      <c r="DCB129" s="273" t="n"/>
      <c r="DCC129" s="273" t="n"/>
      <c r="DCD129" s="273" t="n"/>
      <c r="DCE129" s="273" t="n"/>
      <c r="DCF129" s="273" t="n"/>
      <c r="DCG129" s="273" t="n"/>
      <c r="DCH129" s="273" t="n"/>
      <c r="DCI129" s="273" t="n"/>
      <c r="DCJ129" s="273" t="n"/>
      <c r="DCK129" s="273" t="n"/>
      <c r="DCL129" s="273" t="n"/>
      <c r="DCM129" s="273" t="n"/>
      <c r="DCN129" s="273" t="n"/>
      <c r="DCO129" s="273" t="n"/>
      <c r="DCP129" s="273" t="n"/>
      <c r="DCQ129" s="273" t="n"/>
      <c r="DCR129" s="273" t="n"/>
      <c r="DCS129" s="273" t="n"/>
      <c r="DCT129" s="273" t="n"/>
      <c r="DCU129" s="273" t="n"/>
      <c r="DCV129" s="273" t="n"/>
      <c r="DCW129" s="273" t="n"/>
      <c r="DCX129" s="273" t="n"/>
      <c r="DCY129" s="273" t="n"/>
      <c r="DCZ129" s="273" t="n"/>
      <c r="DDA129" s="273" t="n"/>
      <c r="DDB129" s="273" t="n"/>
      <c r="DDC129" s="273" t="n"/>
      <c r="DDD129" s="273" t="n"/>
      <c r="DDE129" s="273" t="n"/>
      <c r="DDF129" s="273" t="n"/>
      <c r="DDG129" s="273" t="n"/>
      <c r="DDH129" s="273" t="n"/>
      <c r="DDI129" s="273" t="n"/>
      <c r="DDJ129" s="273" t="n"/>
      <c r="DDK129" s="273" t="n"/>
      <c r="DDL129" s="273" t="n"/>
      <c r="DDM129" s="273" t="n"/>
      <c r="DDN129" s="273" t="n"/>
      <c r="DDO129" s="273" t="n"/>
      <c r="DDP129" s="273" t="n"/>
      <c r="DDQ129" s="273" t="n"/>
      <c r="DDR129" s="273" t="n"/>
      <c r="DDS129" s="273" t="n"/>
      <c r="DDT129" s="273" t="n"/>
      <c r="DDU129" s="273" t="n"/>
      <c r="DDV129" s="273" t="n"/>
      <c r="DDW129" s="273" t="n"/>
      <c r="DDX129" s="273" t="n"/>
      <c r="DDY129" s="273" t="n"/>
      <c r="DDZ129" s="273" t="n"/>
      <c r="DEA129" s="273" t="n"/>
      <c r="DEB129" s="273" t="n"/>
      <c r="DEC129" s="273" t="n"/>
      <c r="DED129" s="273" t="n"/>
      <c r="DEE129" s="273" t="n"/>
      <c r="DEF129" s="273" t="n"/>
      <c r="DEG129" s="273" t="n"/>
      <c r="DEH129" s="273" t="n"/>
      <c r="DEI129" s="273" t="n"/>
      <c r="DEJ129" s="273" t="n"/>
      <c r="DEK129" s="273" t="n"/>
      <c r="DEL129" s="273" t="n"/>
      <c r="DEM129" s="273" t="n"/>
      <c r="DEN129" s="273" t="n"/>
      <c r="DEO129" s="273" t="n"/>
      <c r="DEP129" s="273" t="n"/>
      <c r="DEQ129" s="273" t="n"/>
      <c r="DER129" s="273" t="n"/>
      <c r="DES129" s="273" t="n"/>
      <c r="DET129" s="273" t="n"/>
      <c r="DEU129" s="273" t="n"/>
      <c r="DEV129" s="273" t="n"/>
      <c r="DEW129" s="273" t="n"/>
      <c r="DEX129" s="273" t="n"/>
      <c r="DEY129" s="273" t="n"/>
      <c r="DEZ129" s="273" t="n"/>
      <c r="DFA129" s="273" t="n"/>
      <c r="DFB129" s="273" t="n"/>
      <c r="DFC129" s="273" t="n"/>
      <c r="DFD129" s="273" t="n"/>
      <c r="DFE129" s="273" t="n"/>
      <c r="DFF129" s="273" t="n"/>
      <c r="DFG129" s="273" t="n"/>
      <c r="DFH129" s="273" t="n"/>
      <c r="DFI129" s="273" t="n"/>
      <c r="DFJ129" s="273" t="n"/>
      <c r="DFK129" s="273" t="n"/>
      <c r="DFL129" s="273" t="n"/>
      <c r="DFM129" s="273" t="n"/>
      <c r="DFN129" s="273" t="n"/>
      <c r="DFO129" s="273" t="n"/>
      <c r="DFP129" s="273" t="n"/>
      <c r="DFQ129" s="273" t="n"/>
      <c r="DFR129" s="273" t="n"/>
      <c r="DFS129" s="273" t="n"/>
      <c r="DFT129" s="273" t="n"/>
      <c r="DFU129" s="273" t="n"/>
      <c r="DFV129" s="273" t="n"/>
      <c r="DFW129" s="273" t="n"/>
      <c r="DFX129" s="273" t="n"/>
      <c r="DFY129" s="273" t="n"/>
      <c r="DFZ129" s="273" t="n"/>
      <c r="DGA129" s="273" t="n"/>
      <c r="DGB129" s="273" t="n"/>
      <c r="DGC129" s="273" t="n"/>
      <c r="DGD129" s="273" t="n"/>
      <c r="DGE129" s="273" t="n"/>
      <c r="DGF129" s="273" t="n"/>
      <c r="DGG129" s="273" t="n"/>
      <c r="DGH129" s="273" t="n"/>
      <c r="DGI129" s="273" t="n"/>
      <c r="DGJ129" s="273" t="n"/>
      <c r="DGK129" s="273" t="n"/>
      <c r="DGL129" s="273" t="n"/>
      <c r="DGM129" s="273" t="n"/>
      <c r="DGN129" s="273" t="n"/>
      <c r="DGO129" s="273" t="n"/>
      <c r="DGP129" s="273" t="n"/>
      <c r="DGQ129" s="273" t="n"/>
      <c r="DGR129" s="273" t="n"/>
      <c r="DGS129" s="273" t="n"/>
      <c r="DGT129" s="273" t="n"/>
      <c r="DGU129" s="273" t="n"/>
      <c r="DGV129" s="273" t="n"/>
      <c r="DGW129" s="273" t="n"/>
      <c r="DGX129" s="273" t="n"/>
      <c r="DGY129" s="273" t="n"/>
      <c r="DGZ129" s="273" t="n"/>
      <c r="DHA129" s="273" t="n"/>
      <c r="DHB129" s="273" t="n"/>
      <c r="DHC129" s="273" t="n"/>
      <c r="DHD129" s="273" t="n"/>
      <c r="DHE129" s="273" t="n"/>
      <c r="DHF129" s="273" t="n"/>
      <c r="DHG129" s="273" t="n"/>
      <c r="DHH129" s="273" t="n"/>
      <c r="DHI129" s="273" t="n"/>
      <c r="DHJ129" s="273" t="n"/>
      <c r="DHK129" s="273" t="n"/>
      <c r="DHL129" s="273" t="n"/>
      <c r="DHM129" s="273" t="n"/>
      <c r="DHN129" s="273" t="n"/>
      <c r="DHO129" s="273" t="n"/>
      <c r="DHP129" s="273" t="n"/>
      <c r="DHQ129" s="273" t="n"/>
      <c r="DHR129" s="273" t="n"/>
      <c r="DHS129" s="273" t="n"/>
      <c r="DHT129" s="273" t="n"/>
      <c r="DHU129" s="273" t="n"/>
      <c r="DHV129" s="273" t="n"/>
      <c r="DHW129" s="273" t="n"/>
      <c r="DHX129" s="273" t="n"/>
      <c r="DHY129" s="273" t="n"/>
      <c r="DHZ129" s="273" t="n"/>
      <c r="DIA129" s="273" t="n"/>
      <c r="DIB129" s="273" t="n"/>
      <c r="DIC129" s="273" t="n"/>
      <c r="DID129" s="273" t="n"/>
      <c r="DIE129" s="273" t="n"/>
      <c r="DIF129" s="273" t="n"/>
      <c r="DIG129" s="273" t="n"/>
      <c r="DIH129" s="273" t="n"/>
      <c r="DII129" s="273" t="n"/>
      <c r="DIJ129" s="273" t="n"/>
      <c r="DIK129" s="273" t="n"/>
      <c r="DIL129" s="273" t="n"/>
      <c r="DIM129" s="273" t="n"/>
      <c r="DIN129" s="273" t="n"/>
      <c r="DIO129" s="273" t="n"/>
      <c r="DIP129" s="273" t="n"/>
      <c r="DIQ129" s="273" t="n"/>
      <c r="DIR129" s="273" t="n"/>
      <c r="DIS129" s="273" t="n"/>
      <c r="DIT129" s="273" t="n"/>
      <c r="DIU129" s="273" t="n"/>
      <c r="DIV129" s="273" t="n"/>
      <c r="DIW129" s="273" t="n"/>
      <c r="DIX129" s="273" t="n"/>
      <c r="DIY129" s="273" t="n"/>
      <c r="DIZ129" s="273" t="n"/>
      <c r="DJA129" s="273" t="n"/>
      <c r="DJB129" s="273" t="n"/>
      <c r="DJC129" s="273" t="n"/>
      <c r="DJD129" s="273" t="n"/>
      <c r="DJE129" s="273" t="n"/>
      <c r="DJF129" s="273" t="n"/>
      <c r="DJG129" s="273" t="n"/>
      <c r="DJH129" s="273" t="n"/>
      <c r="DJI129" s="273" t="n"/>
      <c r="DJJ129" s="273" t="n"/>
      <c r="DJK129" s="273" t="n"/>
      <c r="DJL129" s="273" t="n"/>
      <c r="DJM129" s="273" t="n"/>
      <c r="DJN129" s="273" t="n"/>
      <c r="DJO129" s="273" t="n"/>
      <c r="DJP129" s="273" t="n"/>
      <c r="DJQ129" s="273" t="n"/>
      <c r="DJR129" s="273" t="n"/>
      <c r="DJS129" s="273" t="n"/>
      <c r="DJT129" s="273" t="n"/>
      <c r="DJU129" s="273" t="n"/>
      <c r="DJV129" s="273" t="n"/>
      <c r="DJW129" s="273" t="n"/>
      <c r="DJX129" s="273" t="n"/>
      <c r="DJY129" s="273" t="n"/>
      <c r="DJZ129" s="273" t="n"/>
      <c r="DKA129" s="273" t="n"/>
      <c r="DKB129" s="273" t="n"/>
      <c r="DKC129" s="273" t="n"/>
      <c r="DKD129" s="273" t="n"/>
      <c r="DKE129" s="273" t="n"/>
      <c r="DKF129" s="273" t="n"/>
      <c r="DKG129" s="273" t="n"/>
      <c r="DKH129" s="273" t="n"/>
      <c r="DKI129" s="273" t="n"/>
      <c r="DKJ129" s="273" t="n"/>
      <c r="DKK129" s="273" t="n"/>
      <c r="DKL129" s="273" t="n"/>
      <c r="DKM129" s="273" t="n"/>
      <c r="DKN129" s="273" t="n"/>
      <c r="DKO129" s="273" t="n"/>
      <c r="DKP129" s="273" t="n"/>
      <c r="DKQ129" s="273" t="n"/>
      <c r="DKR129" s="273" t="n"/>
      <c r="DKS129" s="273" t="n"/>
      <c r="DKT129" s="273" t="n"/>
      <c r="DKU129" s="273" t="n"/>
      <c r="DKV129" s="273" t="n"/>
      <c r="DKW129" s="273" t="n"/>
      <c r="DKX129" s="273" t="n"/>
      <c r="DKY129" s="273" t="n"/>
      <c r="DKZ129" s="273" t="n"/>
      <c r="DLA129" s="273" t="n"/>
      <c r="DLB129" s="273" t="n"/>
      <c r="DLC129" s="273" t="n"/>
      <c r="DLD129" s="273" t="n"/>
      <c r="DLE129" s="273" t="n"/>
      <c r="DLF129" s="273" t="n"/>
      <c r="DLG129" s="273" t="n"/>
      <c r="DLH129" s="273" t="n"/>
      <c r="DLI129" s="273" t="n"/>
      <c r="DLJ129" s="273" t="n"/>
      <c r="DLK129" s="273" t="n"/>
      <c r="DLL129" s="273" t="n"/>
      <c r="DLM129" s="273" t="n"/>
      <c r="DLN129" s="273" t="n"/>
      <c r="DLO129" s="273" t="n"/>
      <c r="DLP129" s="273" t="n"/>
      <c r="DLQ129" s="273" t="n"/>
      <c r="DLR129" s="273" t="n"/>
      <c r="DLS129" s="273" t="n"/>
      <c r="DLT129" s="273" t="n"/>
      <c r="DLU129" s="273" t="n"/>
      <c r="DLV129" s="273" t="n"/>
      <c r="DLW129" s="273" t="n"/>
      <c r="DLX129" s="273" t="n"/>
      <c r="DLY129" s="273" t="n"/>
      <c r="DLZ129" s="273" t="n"/>
      <c r="DMA129" s="273" t="n"/>
      <c r="DMB129" s="273" t="n"/>
      <c r="DMC129" s="273" t="n"/>
      <c r="DMD129" s="273" t="n"/>
      <c r="DME129" s="273" t="n"/>
      <c r="DMF129" s="273" t="n"/>
      <c r="DMG129" s="273" t="n"/>
      <c r="DMH129" s="273" t="n"/>
      <c r="DMI129" s="273" t="n"/>
      <c r="DMJ129" s="273" t="n"/>
      <c r="DMK129" s="273" t="n"/>
      <c r="DML129" s="273" t="n"/>
      <c r="DMM129" s="273" t="n"/>
      <c r="DMN129" s="273" t="n"/>
      <c r="DMO129" s="273" t="n"/>
      <c r="DMP129" s="273" t="n"/>
      <c r="DMQ129" s="273" t="n"/>
      <c r="DMR129" s="273" t="n"/>
      <c r="DMS129" s="273" t="n"/>
      <c r="DMT129" s="273" t="n"/>
      <c r="DMU129" s="273" t="n"/>
      <c r="DMV129" s="273" t="n"/>
      <c r="DMW129" s="273" t="n"/>
      <c r="DMX129" s="273" t="n"/>
      <c r="DMY129" s="273" t="n"/>
      <c r="DMZ129" s="273" t="n"/>
      <c r="DNA129" s="273" t="n"/>
      <c r="DNB129" s="273" t="n"/>
      <c r="DNC129" s="273" t="n"/>
      <c r="DND129" s="273" t="n"/>
      <c r="DNE129" s="273" t="n"/>
      <c r="DNF129" s="273" t="n"/>
      <c r="DNG129" s="273" t="n"/>
      <c r="DNH129" s="273" t="n"/>
      <c r="DNI129" s="273" t="n"/>
      <c r="DNJ129" s="273" t="n"/>
      <c r="DNK129" s="273" t="n"/>
      <c r="DNL129" s="273" t="n"/>
      <c r="DNM129" s="273" t="n"/>
      <c r="DNN129" s="273" t="n"/>
      <c r="DNO129" s="273" t="n"/>
      <c r="DNP129" s="273" t="n"/>
      <c r="DNQ129" s="273" t="n"/>
      <c r="DNR129" s="273" t="n"/>
      <c r="DNS129" s="273" t="n"/>
      <c r="DNT129" s="273" t="n"/>
      <c r="DNU129" s="273" t="n"/>
      <c r="DNV129" s="273" t="n"/>
      <c r="DNW129" s="273" t="n"/>
      <c r="DNX129" s="273" t="n"/>
      <c r="DNY129" s="273" t="n"/>
      <c r="DNZ129" s="273" t="n"/>
      <c r="DOA129" s="273" t="n"/>
      <c r="DOB129" s="273" t="n"/>
      <c r="DOC129" s="273" t="n"/>
      <c r="DOD129" s="273" t="n"/>
      <c r="DOE129" s="273" t="n"/>
      <c r="DOF129" s="273" t="n"/>
      <c r="DOG129" s="273" t="n"/>
      <c r="DOH129" s="273" t="n"/>
      <c r="DOI129" s="273" t="n"/>
      <c r="DOJ129" s="273" t="n"/>
      <c r="DOK129" s="273" t="n"/>
      <c r="DOL129" s="273" t="n"/>
      <c r="DOM129" s="273" t="n"/>
      <c r="DON129" s="273" t="n"/>
      <c r="DOO129" s="273" t="n"/>
      <c r="DOP129" s="273" t="n"/>
      <c r="DOQ129" s="273" t="n"/>
      <c r="DOR129" s="273" t="n"/>
      <c r="DOS129" s="273" t="n"/>
      <c r="DOT129" s="273" t="n"/>
      <c r="DOU129" s="273" t="n"/>
      <c r="DOV129" s="273" t="n"/>
      <c r="DOW129" s="273" t="n"/>
      <c r="DOX129" s="273" t="n"/>
      <c r="DOY129" s="273" t="n"/>
      <c r="DOZ129" s="273" t="n"/>
      <c r="DPA129" s="273" t="n"/>
      <c r="DPB129" s="273" t="n"/>
      <c r="DPC129" s="273" t="n"/>
      <c r="DPD129" s="273" t="n"/>
      <c r="DPE129" s="273" t="n"/>
      <c r="DPF129" s="273" t="n"/>
      <c r="DPG129" s="273" t="n"/>
      <c r="DPH129" s="273" t="n"/>
      <c r="DPI129" s="273" t="n"/>
      <c r="DPJ129" s="273" t="n"/>
      <c r="DPK129" s="273" t="n"/>
      <c r="DPL129" s="273" t="n"/>
      <c r="DPM129" s="273" t="n"/>
      <c r="DPN129" s="273" t="n"/>
      <c r="DPO129" s="273" t="n"/>
      <c r="DPP129" s="273" t="n"/>
      <c r="DPQ129" s="273" t="n"/>
      <c r="DPR129" s="273" t="n"/>
      <c r="DPS129" s="273" t="n"/>
      <c r="DPT129" s="273" t="n"/>
      <c r="DPU129" s="273" t="n"/>
      <c r="DPV129" s="273" t="n"/>
      <c r="DPW129" s="273" t="n"/>
      <c r="DPX129" s="273" t="n"/>
      <c r="DPY129" s="273" t="n"/>
      <c r="DPZ129" s="273" t="n"/>
      <c r="DQA129" s="273" t="n"/>
      <c r="DQB129" s="273" t="n"/>
      <c r="DQC129" s="273" t="n"/>
      <c r="DQD129" s="273" t="n"/>
      <c r="DQE129" s="273" t="n"/>
      <c r="DQF129" s="273" t="n"/>
      <c r="DQG129" s="273" t="n"/>
      <c r="DQH129" s="273" t="n"/>
      <c r="DQI129" s="273" t="n"/>
      <c r="DQJ129" s="273" t="n"/>
      <c r="DQK129" s="273" t="n"/>
      <c r="DQL129" s="273" t="n"/>
      <c r="DQM129" s="273" t="n"/>
      <c r="DQN129" s="273" t="n"/>
      <c r="DQO129" s="273" t="n"/>
      <c r="DQP129" s="273" t="n"/>
      <c r="DQQ129" s="273" t="n"/>
      <c r="DQR129" s="273" t="n"/>
      <c r="DQS129" s="273" t="n"/>
      <c r="DQT129" s="273" t="n"/>
      <c r="DQU129" s="273" t="n"/>
      <c r="DQV129" s="273" t="n"/>
      <c r="DQW129" s="273" t="n"/>
      <c r="DQX129" s="273" t="n"/>
      <c r="DQY129" s="273" t="n"/>
      <c r="DQZ129" s="273" t="n"/>
      <c r="DRA129" s="273" t="n"/>
      <c r="DRB129" s="273" t="n"/>
      <c r="DRC129" s="273" t="n"/>
      <c r="DRD129" s="273" t="n"/>
      <c r="DRE129" s="273" t="n"/>
      <c r="DRF129" s="273" t="n"/>
      <c r="DRG129" s="273" t="n"/>
      <c r="DRH129" s="273" t="n"/>
      <c r="DRI129" s="273" t="n"/>
      <c r="DRJ129" s="273" t="n"/>
      <c r="DRK129" s="273" t="n"/>
      <c r="DRL129" s="273" t="n"/>
      <c r="DRM129" s="273" t="n"/>
      <c r="DRN129" s="273" t="n"/>
      <c r="DRO129" s="273" t="n"/>
      <c r="DRP129" s="273" t="n"/>
      <c r="DRQ129" s="273" t="n"/>
      <c r="DRR129" s="273" t="n"/>
      <c r="DRS129" s="273" t="n"/>
      <c r="DRT129" s="273" t="n"/>
      <c r="DRU129" s="273" t="n"/>
      <c r="DRV129" s="273" t="n"/>
      <c r="DRW129" s="273" t="n"/>
      <c r="DRX129" s="273" t="n"/>
      <c r="DRY129" s="273" t="n"/>
      <c r="DRZ129" s="273" t="n"/>
      <c r="DSA129" s="273" t="n"/>
      <c r="DSB129" s="273" t="n"/>
      <c r="DSC129" s="273" t="n"/>
      <c r="DSD129" s="273" t="n"/>
      <c r="DSE129" s="273" t="n"/>
      <c r="DSF129" s="273" t="n"/>
      <c r="DSG129" s="273" t="n"/>
      <c r="DSH129" s="273" t="n"/>
      <c r="DSI129" s="273" t="n"/>
      <c r="DSJ129" s="273" t="n"/>
      <c r="DSK129" s="273" t="n"/>
      <c r="DSL129" s="273" t="n"/>
      <c r="DSM129" s="273" t="n"/>
      <c r="DSN129" s="273" t="n"/>
      <c r="DSO129" s="273" t="n"/>
      <c r="DSP129" s="273" t="n"/>
      <c r="DSQ129" s="273" t="n"/>
      <c r="DSR129" s="273" t="n"/>
      <c r="DSS129" s="273" t="n"/>
      <c r="DST129" s="273" t="n"/>
      <c r="DSU129" s="273" t="n"/>
      <c r="DSV129" s="273" t="n"/>
      <c r="DSW129" s="273" t="n"/>
      <c r="DSX129" s="273" t="n"/>
      <c r="DSY129" s="273" t="n"/>
      <c r="DSZ129" s="273" t="n"/>
      <c r="DTA129" s="273" t="n"/>
      <c r="DTB129" s="273" t="n"/>
      <c r="DTC129" s="273" t="n"/>
      <c r="DTD129" s="273" t="n"/>
      <c r="DTE129" s="273" t="n"/>
      <c r="DTF129" s="273" t="n"/>
      <c r="DTG129" s="273" t="n"/>
      <c r="DTH129" s="273" t="n"/>
      <c r="DTI129" s="273" t="n"/>
      <c r="DTJ129" s="273" t="n"/>
      <c r="DTK129" s="273" t="n"/>
      <c r="DTL129" s="273" t="n"/>
      <c r="DTM129" s="273" t="n"/>
      <c r="DTN129" s="273" t="n"/>
      <c r="DTO129" s="273" t="n"/>
      <c r="DTP129" s="273" t="n"/>
      <c r="DTQ129" s="273" t="n"/>
      <c r="DTR129" s="273" t="n"/>
      <c r="DTS129" s="273" t="n"/>
      <c r="DTT129" s="273" t="n"/>
      <c r="DTU129" s="273" t="n"/>
      <c r="DTV129" s="273" t="n"/>
      <c r="DTW129" s="273" t="n"/>
      <c r="DTX129" s="273" t="n"/>
      <c r="DTY129" s="273" t="n"/>
      <c r="DTZ129" s="273" t="n"/>
      <c r="DUA129" s="273" t="n"/>
      <c r="DUB129" s="273" t="n"/>
      <c r="DUC129" s="273" t="n"/>
      <c r="DUD129" s="273" t="n"/>
      <c r="DUE129" s="273" t="n"/>
      <c r="DUF129" s="273" t="n"/>
      <c r="DUG129" s="273" t="n"/>
      <c r="DUH129" s="273" t="n"/>
      <c r="DUI129" s="273" t="n"/>
      <c r="DUJ129" s="273" t="n"/>
      <c r="DUK129" s="273" t="n"/>
      <c r="DUL129" s="273" t="n"/>
      <c r="DUM129" s="273" t="n"/>
      <c r="DUN129" s="273" t="n"/>
      <c r="DUO129" s="273" t="n"/>
      <c r="DUP129" s="273" t="n"/>
      <c r="DUQ129" s="273" t="n"/>
      <c r="DUR129" s="273" t="n"/>
      <c r="DUS129" s="273" t="n"/>
      <c r="DUT129" s="273" t="n"/>
      <c r="DUU129" s="273" t="n"/>
      <c r="DUV129" s="273" t="n"/>
      <c r="DUW129" s="273" t="n"/>
      <c r="DUX129" s="273" t="n"/>
      <c r="DUY129" s="273" t="n"/>
      <c r="DUZ129" s="273" t="n"/>
      <c r="DVA129" s="273" t="n"/>
      <c r="DVB129" s="273" t="n"/>
      <c r="DVC129" s="273" t="n"/>
      <c r="DVD129" s="273" t="n"/>
      <c r="DVE129" s="273" t="n"/>
      <c r="DVF129" s="273" t="n"/>
      <c r="DVG129" s="273" t="n"/>
      <c r="DVH129" s="273" t="n"/>
      <c r="DVI129" s="273" t="n"/>
      <c r="DVJ129" s="273" t="n"/>
      <c r="DVK129" s="273" t="n"/>
      <c r="DVL129" s="273" t="n"/>
      <c r="DVM129" s="273" t="n"/>
      <c r="DVN129" s="273" t="n"/>
      <c r="DVO129" s="273" t="n"/>
      <c r="DVP129" s="273" t="n"/>
      <c r="DVQ129" s="273" t="n"/>
      <c r="DVR129" s="273" t="n"/>
      <c r="DVS129" s="273" t="n"/>
      <c r="DVT129" s="273" t="n"/>
      <c r="DVU129" s="273" t="n"/>
      <c r="DVV129" s="273" t="n"/>
      <c r="DVW129" s="273" t="n"/>
      <c r="DVX129" s="273" t="n"/>
      <c r="DVY129" s="273" t="n"/>
      <c r="DVZ129" s="273" t="n"/>
      <c r="DWA129" s="273" t="n"/>
      <c r="DWB129" s="273" t="n"/>
      <c r="DWC129" s="273" t="n"/>
      <c r="DWD129" s="273" t="n"/>
      <c r="DWE129" s="273" t="n"/>
      <c r="DWF129" s="273" t="n"/>
      <c r="DWG129" s="273" t="n"/>
      <c r="DWH129" s="273" t="n"/>
      <c r="DWI129" s="273" t="n"/>
      <c r="DWJ129" s="273" t="n"/>
      <c r="DWK129" s="273" t="n"/>
      <c r="DWL129" s="273" t="n"/>
      <c r="DWM129" s="273" t="n"/>
      <c r="DWN129" s="273" t="n"/>
      <c r="DWO129" s="273" t="n"/>
      <c r="DWP129" s="273" t="n"/>
      <c r="DWQ129" s="273" t="n"/>
      <c r="DWR129" s="273" t="n"/>
      <c r="DWS129" s="273" t="n"/>
      <c r="DWT129" s="273" t="n"/>
      <c r="DWU129" s="273" t="n"/>
      <c r="DWV129" s="273" t="n"/>
      <c r="DWW129" s="273" t="n"/>
      <c r="DWX129" s="273" t="n"/>
      <c r="DWY129" s="273" t="n"/>
      <c r="DWZ129" s="273" t="n"/>
      <c r="DXA129" s="273" t="n"/>
      <c r="DXB129" s="273" t="n"/>
      <c r="DXC129" s="273" t="n"/>
      <c r="DXD129" s="273" t="n"/>
      <c r="DXE129" s="273" t="n"/>
      <c r="DXF129" s="273" t="n"/>
      <c r="DXG129" s="273" t="n"/>
      <c r="DXH129" s="273" t="n"/>
      <c r="DXI129" s="273" t="n"/>
      <c r="DXJ129" s="273" t="n"/>
      <c r="DXK129" s="273" t="n"/>
      <c r="DXL129" s="273" t="n"/>
      <c r="DXM129" s="273" t="n"/>
      <c r="DXN129" s="273" t="n"/>
      <c r="DXO129" s="273" t="n"/>
      <c r="DXP129" s="273" t="n"/>
      <c r="DXQ129" s="273" t="n"/>
      <c r="DXR129" s="273" t="n"/>
      <c r="DXS129" s="273" t="n"/>
      <c r="DXT129" s="273" t="n"/>
      <c r="DXU129" s="273" t="n"/>
      <c r="DXV129" s="273" t="n"/>
      <c r="DXW129" s="273" t="n"/>
      <c r="DXX129" s="273" t="n"/>
      <c r="DXY129" s="273" t="n"/>
      <c r="DXZ129" s="273" t="n"/>
      <c r="DYA129" s="273" t="n"/>
      <c r="DYB129" s="273" t="n"/>
      <c r="DYC129" s="273" t="n"/>
      <c r="DYD129" s="273" t="n"/>
      <c r="DYE129" s="273" t="n"/>
      <c r="DYF129" s="273" t="n"/>
      <c r="DYG129" s="273" t="n"/>
      <c r="DYH129" s="273" t="n"/>
      <c r="DYI129" s="273" t="n"/>
      <c r="DYJ129" s="273" t="n"/>
      <c r="DYK129" s="273" t="n"/>
      <c r="DYL129" s="273" t="n"/>
      <c r="DYM129" s="273" t="n"/>
      <c r="DYN129" s="273" t="n"/>
      <c r="DYO129" s="273" t="n"/>
      <c r="DYP129" s="273" t="n"/>
      <c r="DYQ129" s="273" t="n"/>
      <c r="DYR129" s="273" t="n"/>
      <c r="DYS129" s="273" t="n"/>
      <c r="DYT129" s="273" t="n"/>
      <c r="DYU129" s="273" t="n"/>
      <c r="DYV129" s="273" t="n"/>
      <c r="DYW129" s="273" t="n"/>
      <c r="DYX129" s="273" t="n"/>
      <c r="DYY129" s="273" t="n"/>
      <c r="DYZ129" s="273" t="n"/>
      <c r="DZA129" s="273" t="n"/>
      <c r="DZB129" s="273" t="n"/>
      <c r="DZC129" s="273" t="n"/>
      <c r="DZD129" s="273" t="n"/>
      <c r="DZE129" s="273" t="n"/>
      <c r="DZF129" s="273" t="n"/>
      <c r="DZG129" s="273" t="n"/>
      <c r="DZH129" s="273" t="n"/>
      <c r="DZI129" s="273" t="n"/>
      <c r="DZJ129" s="273" t="n"/>
      <c r="DZK129" s="273" t="n"/>
      <c r="DZL129" s="273" t="n"/>
      <c r="DZM129" s="273" t="n"/>
      <c r="DZN129" s="273" t="n"/>
      <c r="DZO129" s="273" t="n"/>
      <c r="DZP129" s="273" t="n"/>
      <c r="DZQ129" s="273" t="n"/>
      <c r="DZR129" s="273" t="n"/>
      <c r="DZS129" s="273" t="n"/>
      <c r="DZT129" s="273" t="n"/>
      <c r="DZU129" s="273" t="n"/>
      <c r="DZV129" s="273" t="n"/>
      <c r="DZW129" s="273" t="n"/>
      <c r="DZX129" s="273" t="n"/>
      <c r="DZY129" s="273" t="n"/>
      <c r="DZZ129" s="273" t="n"/>
      <c r="EAA129" s="273" t="n"/>
      <c r="EAB129" s="273" t="n"/>
      <c r="EAC129" s="273" t="n"/>
      <c r="EAD129" s="273" t="n"/>
      <c r="EAE129" s="273" t="n"/>
      <c r="EAF129" s="273" t="n"/>
      <c r="EAG129" s="273" t="n"/>
      <c r="EAH129" s="273" t="n"/>
      <c r="EAI129" s="273" t="n"/>
      <c r="EAJ129" s="273" t="n"/>
      <c r="EAK129" s="273" t="n"/>
      <c r="EAL129" s="273" t="n"/>
      <c r="EAM129" s="273" t="n"/>
      <c r="EAN129" s="273" t="n"/>
      <c r="EAO129" s="273" t="n"/>
      <c r="EAP129" s="273" t="n"/>
      <c r="EAQ129" s="273" t="n"/>
      <c r="EAR129" s="273" t="n"/>
      <c r="EAS129" s="273" t="n"/>
      <c r="EAT129" s="273" t="n"/>
      <c r="EAU129" s="273" t="n"/>
      <c r="EAV129" s="273" t="n"/>
      <c r="EAW129" s="273" t="n"/>
      <c r="EAX129" s="273" t="n"/>
      <c r="EAY129" s="273" t="n"/>
      <c r="EAZ129" s="273" t="n"/>
      <c r="EBA129" s="273" t="n"/>
      <c r="EBB129" s="273" t="n"/>
      <c r="EBC129" s="273" t="n"/>
      <c r="EBD129" s="273" t="n"/>
      <c r="EBE129" s="273" t="n"/>
      <c r="EBF129" s="273" t="n"/>
      <c r="EBG129" s="273" t="n"/>
      <c r="EBH129" s="273" t="n"/>
      <c r="EBI129" s="273" t="n"/>
      <c r="EBJ129" s="273" t="n"/>
      <c r="EBK129" s="273" t="n"/>
      <c r="EBL129" s="273" t="n"/>
      <c r="EBM129" s="273" t="n"/>
      <c r="EBN129" s="273" t="n"/>
      <c r="EBO129" s="273" t="n"/>
      <c r="EBP129" s="273" t="n"/>
      <c r="EBQ129" s="273" t="n"/>
      <c r="EBR129" s="273" t="n"/>
      <c r="EBS129" s="273" t="n"/>
      <c r="EBT129" s="273" t="n"/>
      <c r="EBU129" s="273" t="n"/>
      <c r="EBV129" s="273" t="n"/>
      <c r="EBW129" s="273" t="n"/>
      <c r="EBX129" s="273" t="n"/>
      <c r="EBY129" s="273" t="n"/>
      <c r="EBZ129" s="273" t="n"/>
      <c r="ECA129" s="273" t="n"/>
      <c r="ECB129" s="273" t="n"/>
      <c r="ECC129" s="273" t="n"/>
      <c r="ECD129" s="273" t="n"/>
      <c r="ECE129" s="273" t="n"/>
      <c r="ECF129" s="273" t="n"/>
      <c r="ECG129" s="273" t="n"/>
      <c r="ECH129" s="273" t="n"/>
      <c r="ECI129" s="273" t="n"/>
      <c r="ECJ129" s="273" t="n"/>
      <c r="ECK129" s="273" t="n"/>
      <c r="ECL129" s="273" t="n"/>
      <c r="ECM129" s="273" t="n"/>
      <c r="ECN129" s="273" t="n"/>
      <c r="ECO129" s="273" t="n"/>
      <c r="ECP129" s="273" t="n"/>
      <c r="ECQ129" s="273" t="n"/>
      <c r="ECR129" s="273" t="n"/>
      <c r="ECS129" s="273" t="n"/>
      <c r="ECT129" s="273" t="n"/>
      <c r="ECU129" s="273" t="n"/>
      <c r="ECV129" s="273" t="n"/>
      <c r="ECW129" s="273" t="n"/>
      <c r="ECX129" s="273" t="n"/>
      <c r="ECY129" s="273" t="n"/>
      <c r="ECZ129" s="273" t="n"/>
      <c r="EDA129" s="273" t="n"/>
      <c r="EDB129" s="273" t="n"/>
      <c r="EDC129" s="273" t="n"/>
      <c r="EDD129" s="273" t="n"/>
      <c r="EDE129" s="273" t="n"/>
      <c r="EDF129" s="273" t="n"/>
      <c r="EDG129" s="273" t="n"/>
      <c r="EDH129" s="273" t="n"/>
      <c r="EDI129" s="273" t="n"/>
      <c r="EDJ129" s="273" t="n"/>
      <c r="EDK129" s="273" t="n"/>
      <c r="EDL129" s="273" t="n"/>
      <c r="EDM129" s="273" t="n"/>
      <c r="EDN129" s="273" t="n"/>
      <c r="EDO129" s="273" t="n"/>
      <c r="EDP129" s="273" t="n"/>
      <c r="EDQ129" s="273" t="n"/>
      <c r="EDR129" s="273" t="n"/>
      <c r="EDS129" s="273" t="n"/>
      <c r="EDT129" s="273" t="n"/>
      <c r="EDU129" s="273" t="n"/>
      <c r="EDV129" s="273" t="n"/>
      <c r="EDW129" s="273" t="n"/>
      <c r="EDX129" s="273" t="n"/>
      <c r="EDY129" s="273" t="n"/>
      <c r="EDZ129" s="273" t="n"/>
      <c r="EEA129" s="273" t="n"/>
      <c r="EEB129" s="273" t="n"/>
      <c r="EEC129" s="273" t="n"/>
      <c r="EED129" s="273" t="n"/>
      <c r="EEE129" s="273" t="n"/>
      <c r="EEF129" s="273" t="n"/>
      <c r="EEG129" s="273" t="n"/>
      <c r="EEH129" s="273" t="n"/>
      <c r="EEI129" s="273" t="n"/>
      <c r="EEJ129" s="273" t="n"/>
      <c r="EEK129" s="273" t="n"/>
      <c r="EEL129" s="273" t="n"/>
      <c r="EEM129" s="273" t="n"/>
      <c r="EEN129" s="273" t="n"/>
      <c r="EEO129" s="273" t="n"/>
      <c r="EEP129" s="273" t="n"/>
      <c r="EEQ129" s="273" t="n"/>
      <c r="EER129" s="273" t="n"/>
      <c r="EES129" s="273" t="n"/>
      <c r="EET129" s="273" t="n"/>
      <c r="EEU129" s="273" t="n"/>
      <c r="EEV129" s="273" t="n"/>
      <c r="EEW129" s="273" t="n"/>
      <c r="EEX129" s="273" t="n"/>
      <c r="EEY129" s="273" t="n"/>
      <c r="EEZ129" s="273" t="n"/>
      <c r="EFA129" s="273" t="n"/>
      <c r="EFB129" s="273" t="n"/>
      <c r="EFC129" s="273" t="n"/>
      <c r="EFD129" s="273" t="n"/>
      <c r="EFE129" s="273" t="n"/>
      <c r="EFF129" s="273" t="n"/>
      <c r="EFG129" s="273" t="n"/>
      <c r="EFH129" s="273" t="n"/>
      <c r="EFI129" s="273" t="n"/>
      <c r="EFJ129" s="273" t="n"/>
      <c r="EFK129" s="273" t="n"/>
      <c r="EFL129" s="273" t="n"/>
      <c r="EFM129" s="273" t="n"/>
      <c r="EFN129" s="273" t="n"/>
      <c r="EFO129" s="273" t="n"/>
      <c r="EFP129" s="273" t="n"/>
      <c r="EFQ129" s="273" t="n"/>
      <c r="EFR129" s="273" t="n"/>
      <c r="EFS129" s="273" t="n"/>
      <c r="EFT129" s="273" t="n"/>
      <c r="EFU129" s="273" t="n"/>
      <c r="EFV129" s="273" t="n"/>
      <c r="EFW129" s="273" t="n"/>
      <c r="EFX129" s="273" t="n"/>
      <c r="EFY129" s="273" t="n"/>
      <c r="EFZ129" s="273" t="n"/>
      <c r="EGA129" s="273" t="n"/>
      <c r="EGB129" s="273" t="n"/>
      <c r="EGC129" s="273" t="n"/>
      <c r="EGD129" s="273" t="n"/>
      <c r="EGE129" s="273" t="n"/>
      <c r="EGF129" s="273" t="n"/>
      <c r="EGG129" s="273" t="n"/>
      <c r="EGH129" s="273" t="n"/>
      <c r="EGI129" s="273" t="n"/>
      <c r="EGJ129" s="273" t="n"/>
      <c r="EGK129" s="273" t="n"/>
      <c r="EGL129" s="273" t="n"/>
      <c r="EGM129" s="273" t="n"/>
      <c r="EGN129" s="273" t="n"/>
      <c r="EGO129" s="273" t="n"/>
      <c r="EGP129" s="273" t="n"/>
      <c r="EGQ129" s="273" t="n"/>
      <c r="EGR129" s="273" t="n"/>
      <c r="EGS129" s="273" t="n"/>
      <c r="EGT129" s="273" t="n"/>
      <c r="EGU129" s="273" t="n"/>
      <c r="EGV129" s="273" t="n"/>
      <c r="EGW129" s="273" t="n"/>
      <c r="EGX129" s="273" t="n"/>
      <c r="EGY129" s="273" t="n"/>
      <c r="EGZ129" s="273" t="n"/>
      <c r="EHA129" s="273" t="n"/>
      <c r="EHB129" s="273" t="n"/>
      <c r="EHC129" s="273" t="n"/>
      <c r="EHD129" s="273" t="n"/>
      <c r="EHE129" s="273" t="n"/>
      <c r="EHF129" s="273" t="n"/>
      <c r="EHG129" s="273" t="n"/>
      <c r="EHH129" s="273" t="n"/>
      <c r="EHI129" s="273" t="n"/>
      <c r="EHJ129" s="273" t="n"/>
      <c r="EHK129" s="273" t="n"/>
      <c r="EHL129" s="273" t="n"/>
      <c r="EHM129" s="273" t="n"/>
      <c r="EHN129" s="273" t="n"/>
      <c r="EHO129" s="273" t="n"/>
      <c r="EHP129" s="273" t="n"/>
      <c r="EHQ129" s="273" t="n"/>
      <c r="EHR129" s="273" t="n"/>
      <c r="EHS129" s="273" t="n"/>
      <c r="EHT129" s="273" t="n"/>
      <c r="EHU129" s="273" t="n"/>
      <c r="EHV129" s="273" t="n"/>
      <c r="EHW129" s="273" t="n"/>
      <c r="EHX129" s="273" t="n"/>
      <c r="EHY129" s="273" t="n"/>
      <c r="EHZ129" s="273" t="n"/>
      <c r="EIA129" s="273" t="n"/>
      <c r="EIB129" s="273" t="n"/>
      <c r="EIC129" s="273" t="n"/>
      <c r="EID129" s="273" t="n"/>
      <c r="EIE129" s="273" t="n"/>
      <c r="EIF129" s="273" t="n"/>
      <c r="EIG129" s="273" t="n"/>
      <c r="EIH129" s="273" t="n"/>
      <c r="EII129" s="273" t="n"/>
      <c r="EIJ129" s="273" t="n"/>
      <c r="EIK129" s="273" t="n"/>
      <c r="EIL129" s="273" t="n"/>
      <c r="EIM129" s="273" t="n"/>
      <c r="EIN129" s="273" t="n"/>
      <c r="EIO129" s="273" t="n"/>
      <c r="EIP129" s="273" t="n"/>
      <c r="EIQ129" s="273" t="n"/>
      <c r="EIR129" s="273" t="n"/>
      <c r="EIS129" s="273" t="n"/>
      <c r="EIT129" s="273" t="n"/>
      <c r="EIU129" s="273" t="n"/>
      <c r="EIV129" s="273" t="n"/>
      <c r="EIW129" s="273" t="n"/>
      <c r="EIX129" s="273" t="n"/>
      <c r="EIY129" s="273" t="n"/>
      <c r="EIZ129" s="273" t="n"/>
      <c r="EJA129" s="273" t="n"/>
      <c r="EJB129" s="273" t="n"/>
      <c r="EJC129" s="273" t="n"/>
      <c r="EJD129" s="273" t="n"/>
      <c r="EJE129" s="273" t="n"/>
      <c r="EJF129" s="273" t="n"/>
      <c r="EJG129" s="273" t="n"/>
      <c r="EJH129" s="273" t="n"/>
      <c r="EJI129" s="273" t="n"/>
      <c r="EJJ129" s="273" t="n"/>
      <c r="EJK129" s="273" t="n"/>
      <c r="EJL129" s="273" t="n"/>
      <c r="EJM129" s="273" t="n"/>
      <c r="EJN129" s="273" t="n"/>
      <c r="EJO129" s="273" t="n"/>
      <c r="EJP129" s="273" t="n"/>
      <c r="EJQ129" s="273" t="n"/>
      <c r="EJR129" s="273" t="n"/>
      <c r="EJS129" s="273" t="n"/>
      <c r="EJT129" s="273" t="n"/>
      <c r="EJU129" s="273" t="n"/>
      <c r="EJV129" s="273" t="n"/>
      <c r="EJW129" s="273" t="n"/>
      <c r="EJX129" s="273" t="n"/>
      <c r="EJY129" s="273" t="n"/>
      <c r="EJZ129" s="273" t="n"/>
      <c r="EKA129" s="273" t="n"/>
      <c r="EKB129" s="273" t="n"/>
      <c r="EKC129" s="273" t="n"/>
      <c r="EKD129" s="273" t="n"/>
      <c r="EKE129" s="273" t="n"/>
      <c r="EKF129" s="273" t="n"/>
      <c r="EKG129" s="273" t="n"/>
      <c r="EKH129" s="273" t="n"/>
      <c r="EKI129" s="273" t="n"/>
      <c r="EKJ129" s="273" t="n"/>
      <c r="EKK129" s="273" t="n"/>
      <c r="EKL129" s="273" t="n"/>
      <c r="EKM129" s="273" t="n"/>
      <c r="EKN129" s="273" t="n"/>
      <c r="EKO129" s="273" t="n"/>
      <c r="EKP129" s="273" t="n"/>
      <c r="EKQ129" s="273" t="n"/>
      <c r="EKR129" s="273" t="n"/>
      <c r="EKS129" s="273" t="n"/>
      <c r="EKT129" s="273" t="n"/>
      <c r="EKU129" s="273" t="n"/>
      <c r="EKV129" s="273" t="n"/>
      <c r="EKW129" s="273" t="n"/>
      <c r="EKX129" s="273" t="n"/>
      <c r="EKY129" s="273" t="n"/>
      <c r="EKZ129" s="273" t="n"/>
      <c r="ELA129" s="273" t="n"/>
      <c r="ELB129" s="273" t="n"/>
      <c r="ELC129" s="273" t="n"/>
      <c r="ELD129" s="273" t="n"/>
      <c r="ELE129" s="273" t="n"/>
      <c r="ELF129" s="273" t="n"/>
      <c r="ELG129" s="273" t="n"/>
      <c r="ELH129" s="273" t="n"/>
      <c r="ELI129" s="273" t="n"/>
      <c r="ELJ129" s="273" t="n"/>
      <c r="ELK129" s="273" t="n"/>
      <c r="ELL129" s="273" t="n"/>
      <c r="ELM129" s="273" t="n"/>
      <c r="ELN129" s="273" t="n"/>
      <c r="ELO129" s="273" t="n"/>
      <c r="ELP129" s="273" t="n"/>
      <c r="ELQ129" s="273" t="n"/>
      <c r="ELR129" s="273" t="n"/>
      <c r="ELS129" s="273" t="n"/>
      <c r="ELT129" s="273" t="n"/>
      <c r="ELU129" s="273" t="n"/>
      <c r="ELV129" s="273" t="n"/>
      <c r="ELW129" s="273" t="n"/>
      <c r="ELX129" s="273" t="n"/>
      <c r="ELY129" s="273" t="n"/>
      <c r="ELZ129" s="273" t="n"/>
      <c r="EMA129" s="273" t="n"/>
      <c r="EMB129" s="273" t="n"/>
      <c r="EMC129" s="273" t="n"/>
      <c r="EMD129" s="273" t="n"/>
      <c r="EME129" s="273" t="n"/>
      <c r="EMF129" s="273" t="n"/>
      <c r="EMG129" s="273" t="n"/>
      <c r="EMH129" s="273" t="n"/>
      <c r="EMI129" s="273" t="n"/>
      <c r="EMJ129" s="273" t="n"/>
      <c r="EMK129" s="273" t="n"/>
      <c r="EML129" s="273" t="n"/>
      <c r="EMM129" s="273" t="n"/>
      <c r="EMN129" s="273" t="n"/>
      <c r="EMO129" s="273" t="n"/>
      <c r="EMP129" s="273" t="n"/>
      <c r="EMQ129" s="273" t="n"/>
      <c r="EMR129" s="273" t="n"/>
      <c r="EMS129" s="273" t="n"/>
      <c r="EMT129" s="273" t="n"/>
      <c r="EMU129" s="273" t="n"/>
      <c r="EMV129" s="273" t="n"/>
      <c r="EMW129" s="273" t="n"/>
      <c r="EMX129" s="273" t="n"/>
      <c r="EMY129" s="273" t="n"/>
      <c r="EMZ129" s="273" t="n"/>
      <c r="ENA129" s="273" t="n"/>
      <c r="ENB129" s="273" t="n"/>
      <c r="ENC129" s="273" t="n"/>
      <c r="END129" s="273" t="n"/>
      <c r="ENE129" s="273" t="n"/>
      <c r="ENF129" s="273" t="n"/>
      <c r="ENG129" s="273" t="n"/>
      <c r="ENH129" s="273" t="n"/>
      <c r="ENI129" s="273" t="n"/>
      <c r="ENJ129" s="273" t="n"/>
      <c r="ENK129" s="273" t="n"/>
      <c r="ENL129" s="273" t="n"/>
      <c r="ENM129" s="273" t="n"/>
      <c r="ENN129" s="273" t="n"/>
      <c r="ENO129" s="273" t="n"/>
      <c r="ENP129" s="273" t="n"/>
      <c r="ENQ129" s="273" t="n"/>
      <c r="ENR129" s="273" t="n"/>
      <c r="ENS129" s="273" t="n"/>
      <c r="ENT129" s="273" t="n"/>
      <c r="ENU129" s="273" t="n"/>
      <c r="ENV129" s="273" t="n"/>
      <c r="ENW129" s="273" t="n"/>
      <c r="ENX129" s="273" t="n"/>
      <c r="ENY129" s="273" t="n"/>
      <c r="ENZ129" s="273" t="n"/>
      <c r="EOA129" s="273" t="n"/>
      <c r="EOB129" s="273" t="n"/>
      <c r="EOC129" s="273" t="n"/>
      <c r="EOD129" s="273" t="n"/>
      <c r="EOE129" s="273" t="n"/>
      <c r="EOF129" s="273" t="n"/>
      <c r="EOG129" s="273" t="n"/>
      <c r="EOH129" s="273" t="n"/>
      <c r="EOI129" s="273" t="n"/>
      <c r="EOJ129" s="273" t="n"/>
      <c r="EOK129" s="273" t="n"/>
      <c r="EOL129" s="273" t="n"/>
      <c r="EOM129" s="273" t="n"/>
      <c r="EON129" s="273" t="n"/>
      <c r="EOO129" s="273" t="n"/>
      <c r="EOP129" s="273" t="n"/>
      <c r="EOQ129" s="273" t="n"/>
      <c r="EOR129" s="273" t="n"/>
      <c r="EOS129" s="273" t="n"/>
      <c r="EOT129" s="273" t="n"/>
      <c r="EOU129" s="273" t="n"/>
      <c r="EOV129" s="273" t="n"/>
      <c r="EOW129" s="273" t="n"/>
      <c r="EOX129" s="273" t="n"/>
      <c r="EOY129" s="273" t="n"/>
      <c r="EOZ129" s="273" t="n"/>
      <c r="EPA129" s="273" t="n"/>
      <c r="EPB129" s="273" t="n"/>
      <c r="EPC129" s="273" t="n"/>
      <c r="EPD129" s="273" t="n"/>
      <c r="EPE129" s="273" t="n"/>
      <c r="EPF129" s="273" t="n"/>
      <c r="EPG129" s="273" t="n"/>
      <c r="EPH129" s="273" t="n"/>
      <c r="EPI129" s="273" t="n"/>
      <c r="EPJ129" s="273" t="n"/>
      <c r="EPK129" s="273" t="n"/>
      <c r="EPL129" s="273" t="n"/>
      <c r="EPM129" s="273" t="n"/>
      <c r="EPN129" s="273" t="n"/>
      <c r="EPO129" s="273" t="n"/>
      <c r="EPP129" s="273" t="n"/>
      <c r="EPQ129" s="273" t="n"/>
      <c r="EPR129" s="273" t="n"/>
      <c r="EPS129" s="273" t="n"/>
      <c r="EPT129" s="273" t="n"/>
      <c r="EPU129" s="273" t="n"/>
      <c r="EPV129" s="273" t="n"/>
      <c r="EPW129" s="273" t="n"/>
      <c r="EPX129" s="273" t="n"/>
      <c r="EPY129" s="273" t="n"/>
      <c r="EPZ129" s="273" t="n"/>
      <c r="EQA129" s="273" t="n"/>
      <c r="EQB129" s="273" t="n"/>
      <c r="EQC129" s="273" t="n"/>
      <c r="EQD129" s="273" t="n"/>
      <c r="EQE129" s="273" t="n"/>
      <c r="EQF129" s="273" t="n"/>
      <c r="EQG129" s="273" t="n"/>
      <c r="EQH129" s="273" t="n"/>
      <c r="EQI129" s="273" t="n"/>
      <c r="EQJ129" s="273" t="n"/>
      <c r="EQK129" s="273" t="n"/>
      <c r="EQL129" s="273" t="n"/>
      <c r="EQM129" s="273" t="n"/>
      <c r="EQN129" s="273" t="n"/>
      <c r="EQO129" s="273" t="n"/>
      <c r="EQP129" s="273" t="n"/>
      <c r="EQQ129" s="273" t="n"/>
      <c r="EQR129" s="273" t="n"/>
      <c r="EQS129" s="273" t="n"/>
      <c r="EQT129" s="273" t="n"/>
      <c r="EQU129" s="273" t="n"/>
      <c r="EQV129" s="273" t="n"/>
      <c r="EQW129" s="273" t="n"/>
      <c r="EQX129" s="273" t="n"/>
      <c r="EQY129" s="273" t="n"/>
      <c r="EQZ129" s="273" t="n"/>
      <c r="ERA129" s="273" t="n"/>
      <c r="ERB129" s="273" t="n"/>
      <c r="ERC129" s="273" t="n"/>
      <c r="ERD129" s="273" t="n"/>
      <c r="ERE129" s="273" t="n"/>
      <c r="ERF129" s="273" t="n"/>
      <c r="ERG129" s="273" t="n"/>
      <c r="ERH129" s="273" t="n"/>
      <c r="ERI129" s="273" t="n"/>
      <c r="ERJ129" s="273" t="n"/>
      <c r="ERK129" s="273" t="n"/>
      <c r="ERL129" s="273" t="n"/>
      <c r="ERM129" s="273" t="n"/>
      <c r="ERN129" s="273" t="n"/>
      <c r="ERO129" s="273" t="n"/>
      <c r="ERP129" s="273" t="n"/>
      <c r="ERQ129" s="273" t="n"/>
      <c r="ERR129" s="273" t="n"/>
      <c r="ERS129" s="273" t="n"/>
      <c r="ERT129" s="273" t="n"/>
      <c r="ERU129" s="273" t="n"/>
      <c r="ERV129" s="273" t="n"/>
      <c r="ERW129" s="273" t="n"/>
      <c r="ERX129" s="273" t="n"/>
      <c r="ERY129" s="273" t="n"/>
      <c r="ERZ129" s="273" t="n"/>
      <c r="ESA129" s="273" t="n"/>
      <c r="ESB129" s="273" t="n"/>
      <c r="ESC129" s="273" t="n"/>
      <c r="ESD129" s="273" t="n"/>
      <c r="ESE129" s="273" t="n"/>
      <c r="ESF129" s="273" t="n"/>
      <c r="ESG129" s="273" t="n"/>
      <c r="ESH129" s="273" t="n"/>
      <c r="ESI129" s="273" t="n"/>
      <c r="ESJ129" s="273" t="n"/>
      <c r="ESK129" s="273" t="n"/>
      <c r="ESL129" s="273" t="n"/>
      <c r="ESM129" s="273" t="n"/>
      <c r="ESN129" s="273" t="n"/>
      <c r="ESO129" s="273" t="n"/>
      <c r="ESP129" s="273" t="n"/>
      <c r="ESQ129" s="273" t="n"/>
      <c r="ESR129" s="273" t="n"/>
      <c r="ESS129" s="273" t="n"/>
      <c r="EST129" s="273" t="n"/>
      <c r="ESU129" s="273" t="n"/>
      <c r="ESV129" s="273" t="n"/>
      <c r="ESW129" s="273" t="n"/>
      <c r="ESX129" s="273" t="n"/>
      <c r="ESY129" s="273" t="n"/>
      <c r="ESZ129" s="273" t="n"/>
      <c r="ETA129" s="273" t="n"/>
      <c r="ETB129" s="273" t="n"/>
      <c r="ETC129" s="273" t="n"/>
      <c r="ETD129" s="273" t="n"/>
      <c r="ETE129" s="273" t="n"/>
      <c r="ETF129" s="273" t="n"/>
      <c r="ETG129" s="273" t="n"/>
      <c r="ETH129" s="273" t="n"/>
      <c r="ETI129" s="273" t="n"/>
      <c r="ETJ129" s="273" t="n"/>
      <c r="ETK129" s="273" t="n"/>
      <c r="ETL129" s="273" t="n"/>
      <c r="ETM129" s="273" t="n"/>
      <c r="ETN129" s="273" t="n"/>
      <c r="ETO129" s="273" t="n"/>
      <c r="ETP129" s="273" t="n"/>
      <c r="ETQ129" s="273" t="n"/>
      <c r="ETR129" s="273" t="n"/>
      <c r="ETS129" s="273" t="n"/>
      <c r="ETT129" s="273" t="n"/>
      <c r="ETU129" s="273" t="n"/>
      <c r="ETV129" s="273" t="n"/>
      <c r="ETW129" s="273" t="n"/>
      <c r="ETX129" s="273" t="n"/>
      <c r="ETY129" s="273" t="n"/>
      <c r="ETZ129" s="273" t="n"/>
      <c r="EUA129" s="273" t="n"/>
      <c r="EUB129" s="273" t="n"/>
      <c r="EUC129" s="273" t="n"/>
      <c r="EUD129" s="273" t="n"/>
      <c r="EUE129" s="273" t="n"/>
      <c r="EUF129" s="273" t="n"/>
      <c r="EUG129" s="273" t="n"/>
      <c r="EUH129" s="273" t="n"/>
      <c r="EUI129" s="273" t="n"/>
      <c r="EUJ129" s="273" t="n"/>
      <c r="EUK129" s="273" t="n"/>
      <c r="EUL129" s="273" t="n"/>
      <c r="EUM129" s="273" t="n"/>
      <c r="EUN129" s="273" t="n"/>
      <c r="EUO129" s="273" t="n"/>
      <c r="EUP129" s="273" t="n"/>
      <c r="EUQ129" s="273" t="n"/>
      <c r="EUR129" s="273" t="n"/>
      <c r="EUS129" s="273" t="n"/>
      <c r="EUT129" s="273" t="n"/>
      <c r="EUU129" s="273" t="n"/>
      <c r="EUV129" s="273" t="n"/>
      <c r="EUW129" s="273" t="n"/>
      <c r="EUX129" s="273" t="n"/>
      <c r="EUY129" s="273" t="n"/>
      <c r="EUZ129" s="273" t="n"/>
      <c r="EVA129" s="273" t="n"/>
      <c r="EVB129" s="273" t="n"/>
      <c r="EVC129" s="273" t="n"/>
      <c r="EVD129" s="273" t="n"/>
      <c r="EVE129" s="273" t="n"/>
      <c r="EVF129" s="273" t="n"/>
      <c r="EVG129" s="273" t="n"/>
      <c r="EVH129" s="273" t="n"/>
      <c r="EVI129" s="273" t="n"/>
      <c r="EVJ129" s="273" t="n"/>
      <c r="EVK129" s="273" t="n"/>
      <c r="EVL129" s="273" t="n"/>
      <c r="EVM129" s="273" t="n"/>
      <c r="EVN129" s="273" t="n"/>
      <c r="EVO129" s="273" t="n"/>
      <c r="EVP129" s="273" t="n"/>
      <c r="EVQ129" s="273" t="n"/>
      <c r="EVR129" s="273" t="n"/>
      <c r="EVS129" s="273" t="n"/>
      <c r="EVT129" s="273" t="n"/>
      <c r="EVU129" s="273" t="n"/>
      <c r="EVV129" s="273" t="n"/>
      <c r="EVW129" s="273" t="n"/>
      <c r="EVX129" s="273" t="n"/>
      <c r="EVY129" s="273" t="n"/>
      <c r="EVZ129" s="273" t="n"/>
      <c r="EWA129" s="273" t="n"/>
      <c r="EWB129" s="273" t="n"/>
      <c r="EWC129" s="273" t="n"/>
      <c r="EWD129" s="273" t="n"/>
      <c r="EWE129" s="273" t="n"/>
      <c r="EWF129" s="273" t="n"/>
      <c r="EWG129" s="273" t="n"/>
      <c r="EWH129" s="273" t="n"/>
      <c r="EWI129" s="273" t="n"/>
      <c r="EWJ129" s="273" t="n"/>
      <c r="EWK129" s="273" t="n"/>
      <c r="EWL129" s="273" t="n"/>
      <c r="EWM129" s="273" t="n"/>
      <c r="EWN129" s="273" t="n"/>
      <c r="EWO129" s="273" t="n"/>
      <c r="EWP129" s="273" t="n"/>
      <c r="EWQ129" s="273" t="n"/>
      <c r="EWR129" s="273" t="n"/>
      <c r="EWS129" s="273" t="n"/>
      <c r="EWT129" s="273" t="n"/>
      <c r="EWU129" s="273" t="n"/>
      <c r="EWV129" s="273" t="n"/>
      <c r="EWW129" s="273" t="n"/>
      <c r="EWX129" s="273" t="n"/>
      <c r="EWY129" s="273" t="n"/>
      <c r="EWZ129" s="273" t="n"/>
      <c r="EXA129" s="273" t="n"/>
      <c r="EXB129" s="273" t="n"/>
      <c r="EXC129" s="273" t="n"/>
      <c r="EXD129" s="273" t="n"/>
      <c r="EXE129" s="273" t="n"/>
      <c r="EXF129" s="273" t="n"/>
      <c r="EXG129" s="273" t="n"/>
      <c r="EXH129" s="273" t="n"/>
      <c r="EXI129" s="273" t="n"/>
      <c r="EXJ129" s="273" t="n"/>
      <c r="EXK129" s="273" t="n"/>
      <c r="EXL129" s="273" t="n"/>
      <c r="EXM129" s="273" t="n"/>
      <c r="EXN129" s="273" t="n"/>
      <c r="EXO129" s="273" t="n"/>
      <c r="EXP129" s="273" t="n"/>
      <c r="EXQ129" s="273" t="n"/>
      <c r="EXR129" s="273" t="n"/>
      <c r="EXS129" s="273" t="n"/>
      <c r="EXT129" s="273" t="n"/>
      <c r="EXU129" s="273" t="n"/>
      <c r="EXV129" s="273" t="n"/>
      <c r="EXW129" s="273" t="n"/>
      <c r="EXX129" s="273" t="n"/>
      <c r="EXY129" s="273" t="n"/>
      <c r="EXZ129" s="273" t="n"/>
      <c r="EYA129" s="273" t="n"/>
      <c r="EYB129" s="273" t="n"/>
      <c r="EYC129" s="273" t="n"/>
      <c r="EYD129" s="273" t="n"/>
      <c r="EYE129" s="273" t="n"/>
      <c r="EYF129" s="273" t="n"/>
      <c r="EYG129" s="273" t="n"/>
      <c r="EYH129" s="273" t="n"/>
      <c r="EYI129" s="273" t="n"/>
      <c r="EYJ129" s="273" t="n"/>
      <c r="EYK129" s="273" t="n"/>
      <c r="EYL129" s="273" t="n"/>
      <c r="EYM129" s="273" t="n"/>
      <c r="EYN129" s="273" t="n"/>
      <c r="EYO129" s="273" t="n"/>
      <c r="EYP129" s="273" t="n"/>
      <c r="EYQ129" s="273" t="n"/>
      <c r="EYR129" s="273" t="n"/>
      <c r="EYS129" s="273" t="n"/>
      <c r="EYT129" s="273" t="n"/>
      <c r="EYU129" s="273" t="n"/>
      <c r="EYV129" s="273" t="n"/>
      <c r="EYW129" s="273" t="n"/>
      <c r="EYX129" s="273" t="n"/>
      <c r="EYY129" s="273" t="n"/>
      <c r="EYZ129" s="273" t="n"/>
      <c r="EZA129" s="273" t="n"/>
      <c r="EZB129" s="273" t="n"/>
      <c r="EZC129" s="273" t="n"/>
      <c r="EZD129" s="273" t="n"/>
      <c r="EZE129" s="273" t="n"/>
      <c r="EZF129" s="273" t="n"/>
      <c r="EZG129" s="273" t="n"/>
      <c r="EZH129" s="273" t="n"/>
      <c r="EZI129" s="273" t="n"/>
      <c r="EZJ129" s="273" t="n"/>
      <c r="EZK129" s="273" t="n"/>
      <c r="EZL129" s="273" t="n"/>
      <c r="EZM129" s="273" t="n"/>
      <c r="EZN129" s="273" t="n"/>
      <c r="EZO129" s="273" t="n"/>
      <c r="EZP129" s="273" t="n"/>
      <c r="EZQ129" s="273" t="n"/>
      <c r="EZR129" s="273" t="n"/>
      <c r="EZS129" s="273" t="n"/>
      <c r="EZT129" s="273" t="n"/>
      <c r="EZU129" s="273" t="n"/>
      <c r="EZV129" s="273" t="n"/>
      <c r="EZW129" s="273" t="n"/>
      <c r="EZX129" s="273" t="n"/>
      <c r="EZY129" s="273" t="n"/>
      <c r="EZZ129" s="273" t="n"/>
      <c r="FAA129" s="273" t="n"/>
      <c r="FAB129" s="273" t="n"/>
      <c r="FAC129" s="273" t="n"/>
      <c r="FAD129" s="273" t="n"/>
      <c r="FAE129" s="273" t="n"/>
      <c r="FAF129" s="273" t="n"/>
      <c r="FAG129" s="273" t="n"/>
      <c r="FAH129" s="273" t="n"/>
      <c r="FAI129" s="273" t="n"/>
      <c r="FAJ129" s="273" t="n"/>
      <c r="FAK129" s="273" t="n"/>
      <c r="FAL129" s="273" t="n"/>
      <c r="FAM129" s="273" t="n"/>
      <c r="FAN129" s="273" t="n"/>
      <c r="FAO129" s="273" t="n"/>
      <c r="FAP129" s="273" t="n"/>
      <c r="FAQ129" s="273" t="n"/>
      <c r="FAR129" s="273" t="n"/>
      <c r="FAS129" s="273" t="n"/>
      <c r="FAT129" s="273" t="n"/>
      <c r="FAU129" s="273" t="n"/>
      <c r="FAV129" s="273" t="n"/>
      <c r="FAW129" s="273" t="n"/>
      <c r="FAX129" s="273" t="n"/>
      <c r="FAY129" s="273" t="n"/>
      <c r="FAZ129" s="273" t="n"/>
      <c r="FBA129" s="273" t="n"/>
      <c r="FBB129" s="273" t="n"/>
      <c r="FBC129" s="273" t="n"/>
      <c r="FBD129" s="273" t="n"/>
      <c r="FBE129" s="273" t="n"/>
      <c r="FBF129" s="273" t="n"/>
      <c r="FBG129" s="273" t="n"/>
      <c r="FBH129" s="273" t="n"/>
      <c r="FBI129" s="273" t="n"/>
      <c r="FBJ129" s="273" t="n"/>
      <c r="FBK129" s="273" t="n"/>
      <c r="FBL129" s="273" t="n"/>
      <c r="FBM129" s="273" t="n"/>
      <c r="FBN129" s="273" t="n"/>
      <c r="FBO129" s="273" t="n"/>
      <c r="FBP129" s="273" t="n"/>
      <c r="FBQ129" s="273" t="n"/>
      <c r="FBR129" s="273" t="n"/>
      <c r="FBS129" s="273" t="n"/>
      <c r="FBT129" s="273" t="n"/>
      <c r="FBU129" s="273" t="n"/>
      <c r="FBV129" s="273" t="n"/>
      <c r="FBW129" s="273" t="n"/>
      <c r="FBX129" s="273" t="n"/>
      <c r="FBY129" s="273" t="n"/>
      <c r="FBZ129" s="273" t="n"/>
      <c r="FCA129" s="273" t="n"/>
      <c r="FCB129" s="273" t="n"/>
      <c r="FCC129" s="273" t="n"/>
      <c r="FCD129" s="273" t="n"/>
      <c r="FCE129" s="273" t="n"/>
      <c r="FCF129" s="273" t="n"/>
      <c r="FCG129" s="273" t="n"/>
      <c r="FCH129" s="273" t="n"/>
      <c r="FCI129" s="273" t="n"/>
      <c r="FCJ129" s="273" t="n"/>
      <c r="FCK129" s="273" t="n"/>
      <c r="FCL129" s="273" t="n"/>
      <c r="FCM129" s="273" t="n"/>
      <c r="FCN129" s="273" t="n"/>
      <c r="FCO129" s="273" t="n"/>
      <c r="FCP129" s="273" t="n"/>
      <c r="FCQ129" s="273" t="n"/>
      <c r="FCR129" s="273" t="n"/>
      <c r="FCS129" s="273" t="n"/>
      <c r="FCT129" s="273" t="n"/>
      <c r="FCU129" s="273" t="n"/>
      <c r="FCV129" s="273" t="n"/>
      <c r="FCW129" s="273" t="n"/>
      <c r="FCX129" s="273" t="n"/>
      <c r="FCY129" s="273" t="n"/>
      <c r="FCZ129" s="273" t="n"/>
      <c r="FDA129" s="273" t="n"/>
      <c r="FDB129" s="273" t="n"/>
      <c r="FDC129" s="273" t="n"/>
      <c r="FDD129" s="273" t="n"/>
      <c r="FDE129" s="273" t="n"/>
      <c r="FDF129" s="273" t="n"/>
      <c r="FDG129" s="273" t="n"/>
      <c r="FDH129" s="273" t="n"/>
      <c r="FDI129" s="273" t="n"/>
      <c r="FDJ129" s="273" t="n"/>
      <c r="FDK129" s="273" t="n"/>
      <c r="FDL129" s="273" t="n"/>
      <c r="FDM129" s="273" t="n"/>
      <c r="FDN129" s="273" t="n"/>
      <c r="FDO129" s="273" t="n"/>
      <c r="FDP129" s="273" t="n"/>
      <c r="FDQ129" s="273" t="n"/>
      <c r="FDR129" s="273" t="n"/>
      <c r="FDS129" s="273" t="n"/>
      <c r="FDT129" s="273" t="n"/>
      <c r="FDU129" s="273" t="n"/>
      <c r="FDV129" s="273" t="n"/>
      <c r="FDW129" s="273" t="n"/>
      <c r="FDX129" s="273" t="n"/>
      <c r="FDY129" s="273" t="n"/>
      <c r="FDZ129" s="273" t="n"/>
      <c r="FEA129" s="273" t="n"/>
      <c r="FEB129" s="273" t="n"/>
      <c r="FEC129" s="273" t="n"/>
      <c r="FED129" s="273" t="n"/>
      <c r="FEE129" s="273" t="n"/>
      <c r="FEF129" s="273" t="n"/>
      <c r="FEG129" s="273" t="n"/>
      <c r="FEH129" s="273" t="n"/>
      <c r="FEI129" s="273" t="n"/>
      <c r="FEJ129" s="273" t="n"/>
      <c r="FEK129" s="273" t="n"/>
      <c r="FEL129" s="273" t="n"/>
      <c r="FEM129" s="273" t="n"/>
      <c r="FEN129" s="273" t="n"/>
      <c r="FEO129" s="273" t="n"/>
      <c r="FEP129" s="273" t="n"/>
      <c r="FEQ129" s="273" t="n"/>
      <c r="FER129" s="273" t="n"/>
      <c r="FES129" s="273" t="n"/>
      <c r="FET129" s="273" t="n"/>
      <c r="FEU129" s="273" t="n"/>
      <c r="FEV129" s="273" t="n"/>
      <c r="FEW129" s="273" t="n"/>
      <c r="FEX129" s="273" t="n"/>
      <c r="FEY129" s="273" t="n"/>
      <c r="FEZ129" s="273" t="n"/>
      <c r="FFA129" s="273" t="n"/>
      <c r="FFB129" s="273" t="n"/>
      <c r="FFC129" s="273" t="n"/>
      <c r="FFD129" s="273" t="n"/>
      <c r="FFE129" s="273" t="n"/>
      <c r="FFF129" s="273" t="n"/>
      <c r="FFG129" s="273" t="n"/>
      <c r="FFH129" s="273" t="n"/>
      <c r="FFI129" s="273" t="n"/>
      <c r="FFJ129" s="273" t="n"/>
      <c r="FFK129" s="273" t="n"/>
      <c r="FFL129" s="273" t="n"/>
      <c r="FFM129" s="273" t="n"/>
      <c r="FFN129" s="273" t="n"/>
      <c r="FFO129" s="273" t="n"/>
      <c r="FFP129" s="273" t="n"/>
      <c r="FFQ129" s="273" t="n"/>
      <c r="FFR129" s="273" t="n"/>
      <c r="FFS129" s="273" t="n"/>
      <c r="FFT129" s="273" t="n"/>
      <c r="FFU129" s="273" t="n"/>
      <c r="FFV129" s="273" t="n"/>
      <c r="FFW129" s="273" t="n"/>
      <c r="FFX129" s="273" t="n"/>
      <c r="FFY129" s="273" t="n"/>
      <c r="FFZ129" s="273" t="n"/>
      <c r="FGA129" s="273" t="n"/>
      <c r="FGB129" s="273" t="n"/>
      <c r="FGC129" s="273" t="n"/>
      <c r="FGD129" s="273" t="n"/>
      <c r="FGE129" s="273" t="n"/>
      <c r="FGF129" s="273" t="n"/>
      <c r="FGG129" s="273" t="n"/>
      <c r="FGH129" s="273" t="n"/>
      <c r="FGI129" s="273" t="n"/>
      <c r="FGJ129" s="273" t="n"/>
      <c r="FGK129" s="273" t="n"/>
      <c r="FGL129" s="273" t="n"/>
      <c r="FGM129" s="273" t="n"/>
      <c r="FGN129" s="273" t="n"/>
      <c r="FGO129" s="273" t="n"/>
      <c r="FGP129" s="273" t="n"/>
      <c r="FGQ129" s="273" t="n"/>
      <c r="FGR129" s="273" t="n"/>
      <c r="FGS129" s="273" t="n"/>
      <c r="FGT129" s="273" t="n"/>
      <c r="FGU129" s="273" t="n"/>
      <c r="FGV129" s="273" t="n"/>
      <c r="FGW129" s="273" t="n"/>
      <c r="FGX129" s="273" t="n"/>
      <c r="FGY129" s="273" t="n"/>
      <c r="FGZ129" s="273" t="n"/>
      <c r="FHA129" s="273" t="n"/>
      <c r="FHB129" s="273" t="n"/>
      <c r="FHC129" s="273" t="n"/>
      <c r="FHD129" s="273" t="n"/>
      <c r="FHE129" s="273" t="n"/>
      <c r="FHF129" s="273" t="n"/>
      <c r="FHG129" s="273" t="n"/>
      <c r="FHH129" s="273" t="n"/>
      <c r="FHI129" s="273" t="n"/>
      <c r="FHJ129" s="273" t="n"/>
      <c r="FHK129" s="273" t="n"/>
      <c r="FHL129" s="273" t="n"/>
      <c r="FHM129" s="273" t="n"/>
      <c r="FHN129" s="273" t="n"/>
      <c r="FHO129" s="273" t="n"/>
      <c r="FHP129" s="273" t="n"/>
      <c r="FHQ129" s="273" t="n"/>
      <c r="FHR129" s="273" t="n"/>
      <c r="FHS129" s="273" t="n"/>
      <c r="FHT129" s="273" t="n"/>
      <c r="FHU129" s="273" t="n"/>
      <c r="FHV129" s="273" t="n"/>
      <c r="FHW129" s="273" t="n"/>
      <c r="FHX129" s="273" t="n"/>
      <c r="FHY129" s="273" t="n"/>
      <c r="FHZ129" s="273" t="n"/>
      <c r="FIA129" s="273" t="n"/>
      <c r="FIB129" s="273" t="n"/>
      <c r="FIC129" s="273" t="n"/>
      <c r="FID129" s="273" t="n"/>
      <c r="FIE129" s="273" t="n"/>
      <c r="FIF129" s="273" t="n"/>
      <c r="FIG129" s="273" t="n"/>
      <c r="FIH129" s="273" t="n"/>
      <c r="FII129" s="273" t="n"/>
      <c r="FIJ129" s="273" t="n"/>
      <c r="FIK129" s="273" t="n"/>
      <c r="FIL129" s="273" t="n"/>
      <c r="FIM129" s="273" t="n"/>
      <c r="FIN129" s="273" t="n"/>
      <c r="FIO129" s="273" t="n"/>
      <c r="FIP129" s="273" t="n"/>
      <c r="FIQ129" s="273" t="n"/>
      <c r="FIR129" s="273" t="n"/>
      <c r="FIS129" s="273" t="n"/>
      <c r="FIT129" s="273" t="n"/>
      <c r="FIU129" s="273" t="n"/>
      <c r="FIV129" s="273" t="n"/>
      <c r="FIW129" s="273" t="n"/>
      <c r="FIX129" s="273" t="n"/>
      <c r="FIY129" s="273" t="n"/>
      <c r="FIZ129" s="273" t="n"/>
      <c r="FJA129" s="273" t="n"/>
      <c r="FJB129" s="273" t="n"/>
      <c r="FJC129" s="273" t="n"/>
      <c r="FJD129" s="273" t="n"/>
      <c r="FJE129" s="273" t="n"/>
      <c r="FJF129" s="273" t="n"/>
      <c r="FJG129" s="273" t="n"/>
      <c r="FJH129" s="273" t="n"/>
      <c r="FJI129" s="273" t="n"/>
      <c r="FJJ129" s="273" t="n"/>
      <c r="FJK129" s="273" t="n"/>
      <c r="FJL129" s="273" t="n"/>
      <c r="FJM129" s="273" t="n"/>
      <c r="FJN129" s="273" t="n"/>
      <c r="FJO129" s="273" t="n"/>
      <c r="FJP129" s="273" t="n"/>
      <c r="FJQ129" s="273" t="n"/>
      <c r="FJR129" s="273" t="n"/>
      <c r="FJS129" s="273" t="n"/>
      <c r="FJT129" s="273" t="n"/>
      <c r="FJU129" s="273" t="n"/>
      <c r="FJV129" s="273" t="n"/>
      <c r="FJW129" s="273" t="n"/>
      <c r="FJX129" s="273" t="n"/>
      <c r="FJY129" s="273" t="n"/>
      <c r="FJZ129" s="273" t="n"/>
      <c r="FKA129" s="273" t="n"/>
      <c r="FKB129" s="273" t="n"/>
      <c r="FKC129" s="273" t="n"/>
      <c r="FKD129" s="273" t="n"/>
      <c r="FKE129" s="273" t="n"/>
      <c r="FKF129" s="273" t="n"/>
      <c r="FKG129" s="273" t="n"/>
      <c r="FKH129" s="273" t="n"/>
      <c r="FKI129" s="273" t="n"/>
      <c r="FKJ129" s="273" t="n"/>
      <c r="FKK129" s="273" t="n"/>
      <c r="FKL129" s="273" t="n"/>
      <c r="FKM129" s="273" t="n"/>
      <c r="FKN129" s="273" t="n"/>
      <c r="FKO129" s="273" t="n"/>
      <c r="FKP129" s="273" t="n"/>
      <c r="FKQ129" s="273" t="n"/>
      <c r="FKR129" s="273" t="n"/>
      <c r="FKS129" s="273" t="n"/>
      <c r="FKT129" s="273" t="n"/>
      <c r="FKU129" s="273" t="n"/>
      <c r="FKV129" s="273" t="n"/>
      <c r="FKW129" s="273" t="n"/>
      <c r="FKX129" s="273" t="n"/>
      <c r="FKY129" s="273" t="n"/>
      <c r="FKZ129" s="273" t="n"/>
      <c r="FLA129" s="273" t="n"/>
      <c r="FLB129" s="273" t="n"/>
      <c r="FLC129" s="273" t="n"/>
      <c r="FLD129" s="273" t="n"/>
      <c r="FLE129" s="273" t="n"/>
      <c r="FLF129" s="273" t="n"/>
      <c r="FLG129" s="273" t="n"/>
      <c r="FLH129" s="273" t="n"/>
      <c r="FLI129" s="273" t="n"/>
      <c r="FLJ129" s="273" t="n"/>
      <c r="FLK129" s="273" t="n"/>
      <c r="FLL129" s="273" t="n"/>
      <c r="FLM129" s="273" t="n"/>
      <c r="FLN129" s="273" t="n"/>
      <c r="FLO129" s="273" t="n"/>
      <c r="FLP129" s="273" t="n"/>
      <c r="FLQ129" s="273" t="n"/>
      <c r="FLR129" s="273" t="n"/>
      <c r="FLS129" s="273" t="n"/>
      <c r="FLT129" s="273" t="n"/>
      <c r="FLU129" s="273" t="n"/>
      <c r="FLV129" s="273" t="n"/>
      <c r="FLW129" s="273" t="n"/>
      <c r="FLX129" s="273" t="n"/>
      <c r="FLY129" s="273" t="n"/>
      <c r="FLZ129" s="273" t="n"/>
      <c r="FMA129" s="273" t="n"/>
      <c r="FMB129" s="273" t="n"/>
      <c r="FMC129" s="273" t="n"/>
      <c r="FMD129" s="273" t="n"/>
      <c r="FME129" s="273" t="n"/>
      <c r="FMF129" s="273" t="n"/>
      <c r="FMG129" s="273" t="n"/>
      <c r="FMH129" s="273" t="n"/>
      <c r="FMI129" s="273" t="n"/>
      <c r="FMJ129" s="273" t="n"/>
      <c r="FMK129" s="273" t="n"/>
      <c r="FML129" s="273" t="n"/>
      <c r="FMM129" s="273" t="n"/>
      <c r="FMN129" s="273" t="n"/>
      <c r="FMO129" s="273" t="n"/>
      <c r="FMP129" s="273" t="n"/>
      <c r="FMQ129" s="273" t="n"/>
      <c r="FMR129" s="273" t="n"/>
      <c r="FMS129" s="273" t="n"/>
      <c r="FMT129" s="273" t="n"/>
      <c r="FMU129" s="273" t="n"/>
      <c r="FMV129" s="273" t="n"/>
      <c r="FMW129" s="273" t="n"/>
      <c r="FMX129" s="273" t="n"/>
      <c r="FMY129" s="273" t="n"/>
      <c r="FMZ129" s="273" t="n"/>
      <c r="FNA129" s="273" t="n"/>
      <c r="FNB129" s="273" t="n"/>
      <c r="FNC129" s="273" t="n"/>
      <c r="FND129" s="273" t="n"/>
      <c r="FNE129" s="273" t="n"/>
      <c r="FNF129" s="273" t="n"/>
      <c r="FNG129" s="273" t="n"/>
      <c r="FNH129" s="273" t="n"/>
      <c r="FNI129" s="273" t="n"/>
      <c r="FNJ129" s="273" t="n"/>
      <c r="FNK129" s="273" t="n"/>
      <c r="FNL129" s="273" t="n"/>
      <c r="FNM129" s="273" t="n"/>
      <c r="FNN129" s="273" t="n"/>
      <c r="FNO129" s="273" t="n"/>
      <c r="FNP129" s="273" t="n"/>
      <c r="FNQ129" s="273" t="n"/>
      <c r="FNR129" s="273" t="n"/>
      <c r="FNS129" s="273" t="n"/>
      <c r="FNT129" s="273" t="n"/>
      <c r="FNU129" s="273" t="n"/>
      <c r="FNV129" s="273" t="n"/>
      <c r="FNW129" s="273" t="n"/>
      <c r="FNX129" s="273" t="n"/>
      <c r="FNY129" s="273" t="n"/>
      <c r="FNZ129" s="273" t="n"/>
      <c r="FOA129" s="273" t="n"/>
      <c r="FOB129" s="273" t="n"/>
      <c r="FOC129" s="273" t="n"/>
      <c r="FOD129" s="273" t="n"/>
      <c r="FOE129" s="273" t="n"/>
      <c r="FOF129" s="273" t="n"/>
      <c r="FOG129" s="273" t="n"/>
      <c r="FOH129" s="273" t="n"/>
      <c r="FOI129" s="273" t="n"/>
      <c r="FOJ129" s="273" t="n"/>
      <c r="FOK129" s="273" t="n"/>
      <c r="FOL129" s="273" t="n"/>
      <c r="FOM129" s="273" t="n"/>
      <c r="FON129" s="273" t="n"/>
      <c r="FOO129" s="273" t="n"/>
      <c r="FOP129" s="273" t="n"/>
      <c r="FOQ129" s="273" t="n"/>
      <c r="FOR129" s="273" t="n"/>
      <c r="FOS129" s="273" t="n"/>
      <c r="FOT129" s="273" t="n"/>
      <c r="FOU129" s="273" t="n"/>
      <c r="FOV129" s="273" t="n"/>
      <c r="FOW129" s="273" t="n"/>
      <c r="FOX129" s="273" t="n"/>
      <c r="FOY129" s="273" t="n"/>
      <c r="FOZ129" s="273" t="n"/>
      <c r="FPA129" s="273" t="n"/>
      <c r="FPB129" s="273" t="n"/>
      <c r="FPC129" s="273" t="n"/>
      <c r="FPD129" s="273" t="n"/>
      <c r="FPE129" s="273" t="n"/>
      <c r="FPF129" s="273" t="n"/>
      <c r="FPG129" s="273" t="n"/>
      <c r="FPH129" s="273" t="n"/>
      <c r="FPI129" s="273" t="n"/>
      <c r="FPJ129" s="273" t="n"/>
      <c r="FPK129" s="273" t="n"/>
      <c r="FPL129" s="273" t="n"/>
      <c r="FPM129" s="273" t="n"/>
      <c r="FPN129" s="273" t="n"/>
      <c r="FPO129" s="273" t="n"/>
      <c r="FPP129" s="273" t="n"/>
      <c r="FPQ129" s="273" t="n"/>
      <c r="FPR129" s="273" t="n"/>
      <c r="FPS129" s="273" t="n"/>
      <c r="FPT129" s="273" t="n"/>
      <c r="FPU129" s="273" t="n"/>
      <c r="FPV129" s="273" t="n"/>
      <c r="FPW129" s="273" t="n"/>
      <c r="FPX129" s="273" t="n"/>
      <c r="FPY129" s="273" t="n"/>
      <c r="FPZ129" s="273" t="n"/>
      <c r="FQA129" s="273" t="n"/>
      <c r="FQB129" s="273" t="n"/>
      <c r="FQC129" s="273" t="n"/>
      <c r="FQD129" s="273" t="n"/>
      <c r="FQE129" s="273" t="n"/>
      <c r="FQF129" s="273" t="n"/>
      <c r="FQG129" s="273" t="n"/>
      <c r="FQH129" s="273" t="n"/>
      <c r="FQI129" s="273" t="n"/>
      <c r="FQJ129" s="273" t="n"/>
      <c r="FQK129" s="273" t="n"/>
      <c r="FQL129" s="273" t="n"/>
      <c r="FQM129" s="273" t="n"/>
      <c r="FQN129" s="273" t="n"/>
      <c r="FQO129" s="273" t="n"/>
      <c r="FQP129" s="273" t="n"/>
      <c r="FQQ129" s="273" t="n"/>
      <c r="FQR129" s="273" t="n"/>
      <c r="FQS129" s="273" t="n"/>
      <c r="FQT129" s="273" t="n"/>
      <c r="FQU129" s="273" t="n"/>
      <c r="FQV129" s="273" t="n"/>
      <c r="FQW129" s="273" t="n"/>
      <c r="FQX129" s="273" t="n"/>
      <c r="FQY129" s="273" t="n"/>
      <c r="FQZ129" s="273" t="n"/>
      <c r="FRA129" s="273" t="n"/>
      <c r="FRB129" s="273" t="n"/>
      <c r="FRC129" s="273" t="n"/>
      <c r="FRD129" s="273" t="n"/>
      <c r="FRE129" s="273" t="n"/>
      <c r="FRF129" s="273" t="n"/>
      <c r="FRG129" s="273" t="n"/>
      <c r="FRH129" s="273" t="n"/>
      <c r="FRI129" s="273" t="n"/>
      <c r="FRJ129" s="273" t="n"/>
      <c r="FRK129" s="273" t="n"/>
      <c r="FRL129" s="273" t="n"/>
      <c r="FRM129" s="273" t="n"/>
      <c r="FRN129" s="273" t="n"/>
      <c r="FRO129" s="273" t="n"/>
      <c r="FRP129" s="273" t="n"/>
      <c r="FRQ129" s="273" t="n"/>
      <c r="FRR129" s="273" t="n"/>
      <c r="FRS129" s="273" t="n"/>
      <c r="FRT129" s="273" t="n"/>
      <c r="FRU129" s="273" t="n"/>
      <c r="FRV129" s="273" t="n"/>
      <c r="FRW129" s="273" t="n"/>
      <c r="FRX129" s="273" t="n"/>
      <c r="FRY129" s="273" t="n"/>
      <c r="FRZ129" s="273" t="n"/>
      <c r="FSA129" s="273" t="n"/>
      <c r="FSB129" s="273" t="n"/>
      <c r="FSC129" s="273" t="n"/>
      <c r="FSD129" s="273" t="n"/>
      <c r="FSE129" s="273" t="n"/>
      <c r="FSF129" s="273" t="n"/>
      <c r="FSG129" s="273" t="n"/>
      <c r="FSH129" s="273" t="n"/>
      <c r="FSI129" s="273" t="n"/>
      <c r="FSJ129" s="273" t="n"/>
      <c r="FSK129" s="273" t="n"/>
      <c r="FSL129" s="273" t="n"/>
      <c r="FSM129" s="273" t="n"/>
      <c r="FSN129" s="273" t="n"/>
      <c r="FSO129" s="273" t="n"/>
      <c r="FSP129" s="273" t="n"/>
      <c r="FSQ129" s="273" t="n"/>
      <c r="FSR129" s="273" t="n"/>
      <c r="FSS129" s="273" t="n"/>
      <c r="FST129" s="273" t="n"/>
      <c r="FSU129" s="273" t="n"/>
      <c r="FSV129" s="273" t="n"/>
      <c r="FSW129" s="273" t="n"/>
      <c r="FSX129" s="273" t="n"/>
      <c r="FSY129" s="273" t="n"/>
      <c r="FSZ129" s="273" t="n"/>
      <c r="FTA129" s="273" t="n"/>
      <c r="FTB129" s="273" t="n"/>
      <c r="FTC129" s="273" t="n"/>
      <c r="FTD129" s="273" t="n"/>
      <c r="FTE129" s="273" t="n"/>
      <c r="FTF129" s="273" t="n"/>
      <c r="FTG129" s="273" t="n"/>
      <c r="FTH129" s="273" t="n"/>
      <c r="FTI129" s="273" t="n"/>
      <c r="FTJ129" s="273" t="n"/>
      <c r="FTK129" s="273" t="n"/>
      <c r="FTL129" s="273" t="n"/>
      <c r="FTM129" s="273" t="n"/>
      <c r="FTN129" s="273" t="n"/>
      <c r="FTO129" s="273" t="n"/>
      <c r="FTP129" s="273" t="n"/>
      <c r="FTQ129" s="273" t="n"/>
      <c r="FTR129" s="273" t="n"/>
      <c r="FTS129" s="273" t="n"/>
      <c r="FTT129" s="273" t="n"/>
      <c r="FTU129" s="273" t="n"/>
      <c r="FTV129" s="273" t="n"/>
      <c r="FTW129" s="273" t="n"/>
      <c r="FTX129" s="273" t="n"/>
      <c r="FTY129" s="273" t="n"/>
      <c r="FTZ129" s="273" t="n"/>
      <c r="FUA129" s="273" t="n"/>
      <c r="FUB129" s="273" t="n"/>
      <c r="FUC129" s="273" t="n"/>
      <c r="FUD129" s="273" t="n"/>
      <c r="FUE129" s="273" t="n"/>
      <c r="FUF129" s="273" t="n"/>
      <c r="FUG129" s="273" t="n"/>
      <c r="FUH129" s="273" t="n"/>
      <c r="FUI129" s="273" t="n"/>
      <c r="FUJ129" s="273" t="n"/>
      <c r="FUK129" s="273" t="n"/>
      <c r="FUL129" s="273" t="n"/>
      <c r="FUM129" s="273" t="n"/>
      <c r="FUN129" s="273" t="n"/>
      <c r="FUO129" s="273" t="n"/>
      <c r="FUP129" s="273" t="n"/>
      <c r="FUQ129" s="273" t="n"/>
      <c r="FUR129" s="273" t="n"/>
      <c r="FUS129" s="273" t="n"/>
      <c r="FUT129" s="273" t="n"/>
      <c r="FUU129" s="273" t="n"/>
      <c r="FUV129" s="273" t="n"/>
      <c r="FUW129" s="273" t="n"/>
      <c r="FUX129" s="273" t="n"/>
      <c r="FUY129" s="273" t="n"/>
      <c r="FUZ129" s="273" t="n"/>
      <c r="FVA129" s="273" t="n"/>
      <c r="FVB129" s="273" t="n"/>
      <c r="FVC129" s="273" t="n"/>
      <c r="FVD129" s="273" t="n"/>
      <c r="FVE129" s="273" t="n"/>
      <c r="FVF129" s="273" t="n"/>
      <c r="FVG129" s="273" t="n"/>
      <c r="FVH129" s="273" t="n"/>
      <c r="FVI129" s="273" t="n"/>
      <c r="FVJ129" s="273" t="n"/>
      <c r="FVK129" s="273" t="n"/>
      <c r="FVL129" s="273" t="n"/>
      <c r="FVM129" s="273" t="n"/>
      <c r="FVN129" s="273" t="n"/>
      <c r="FVO129" s="273" t="n"/>
      <c r="FVP129" s="273" t="n"/>
      <c r="FVQ129" s="273" t="n"/>
      <c r="FVR129" s="273" t="n"/>
      <c r="FVS129" s="273" t="n"/>
      <c r="FVT129" s="273" t="n"/>
      <c r="FVU129" s="273" t="n"/>
      <c r="FVV129" s="273" t="n"/>
      <c r="FVW129" s="273" t="n"/>
      <c r="FVX129" s="273" t="n"/>
      <c r="FVY129" s="273" t="n"/>
      <c r="FVZ129" s="273" t="n"/>
      <c r="FWA129" s="273" t="n"/>
      <c r="FWB129" s="273" t="n"/>
      <c r="FWC129" s="273" t="n"/>
      <c r="FWD129" s="273" t="n"/>
      <c r="FWE129" s="273" t="n"/>
      <c r="FWF129" s="273" t="n"/>
      <c r="FWG129" s="273" t="n"/>
      <c r="FWH129" s="273" t="n"/>
      <c r="FWI129" s="273" t="n"/>
      <c r="FWJ129" s="273" t="n"/>
      <c r="FWK129" s="273" t="n"/>
      <c r="FWL129" s="273" t="n"/>
      <c r="FWM129" s="273" t="n"/>
      <c r="FWN129" s="273" t="n"/>
      <c r="FWO129" s="273" t="n"/>
      <c r="FWP129" s="273" t="n"/>
      <c r="FWQ129" s="273" t="n"/>
      <c r="FWR129" s="273" t="n"/>
      <c r="FWS129" s="273" t="n"/>
      <c r="FWT129" s="273" t="n"/>
      <c r="FWU129" s="273" t="n"/>
      <c r="FWV129" s="273" t="n"/>
      <c r="FWW129" s="273" t="n"/>
      <c r="FWX129" s="273" t="n"/>
      <c r="FWY129" s="273" t="n"/>
      <c r="FWZ129" s="273" t="n"/>
      <c r="FXA129" s="273" t="n"/>
      <c r="FXB129" s="273" t="n"/>
      <c r="FXC129" s="273" t="n"/>
      <c r="FXD129" s="273" t="n"/>
      <c r="FXE129" s="273" t="n"/>
      <c r="FXF129" s="273" t="n"/>
      <c r="FXG129" s="273" t="n"/>
      <c r="FXH129" s="273" t="n"/>
      <c r="FXI129" s="273" t="n"/>
      <c r="FXJ129" s="273" t="n"/>
      <c r="FXK129" s="273" t="n"/>
      <c r="FXL129" s="273" t="n"/>
      <c r="FXM129" s="273" t="n"/>
      <c r="FXN129" s="273" t="n"/>
      <c r="FXO129" s="273" t="n"/>
      <c r="FXP129" s="273" t="n"/>
      <c r="FXQ129" s="273" t="n"/>
      <c r="FXR129" s="273" t="n"/>
      <c r="FXS129" s="273" t="n"/>
      <c r="FXT129" s="273" t="n"/>
      <c r="FXU129" s="273" t="n"/>
      <c r="FXV129" s="273" t="n"/>
      <c r="FXW129" s="273" t="n"/>
      <c r="FXX129" s="273" t="n"/>
      <c r="FXY129" s="273" t="n"/>
      <c r="FXZ129" s="273" t="n"/>
      <c r="FYA129" s="273" t="n"/>
      <c r="FYB129" s="273" t="n"/>
      <c r="FYC129" s="273" t="n"/>
      <c r="FYD129" s="273" t="n"/>
      <c r="FYE129" s="273" t="n"/>
      <c r="FYF129" s="273" t="n"/>
      <c r="FYG129" s="273" t="n"/>
      <c r="FYH129" s="273" t="n"/>
      <c r="FYI129" s="273" t="n"/>
      <c r="FYJ129" s="273" t="n"/>
      <c r="FYK129" s="273" t="n"/>
      <c r="FYL129" s="273" t="n"/>
      <c r="FYM129" s="273" t="n"/>
      <c r="FYN129" s="273" t="n"/>
      <c r="FYO129" s="273" t="n"/>
      <c r="FYP129" s="273" t="n"/>
      <c r="FYQ129" s="273" t="n"/>
      <c r="FYR129" s="273" t="n"/>
      <c r="FYS129" s="273" t="n"/>
      <c r="FYT129" s="273" t="n"/>
      <c r="FYU129" s="273" t="n"/>
      <c r="FYV129" s="273" t="n"/>
      <c r="FYW129" s="273" t="n"/>
      <c r="FYX129" s="273" t="n"/>
      <c r="FYY129" s="273" t="n"/>
      <c r="FYZ129" s="273" t="n"/>
      <c r="FZA129" s="273" t="n"/>
      <c r="FZB129" s="273" t="n"/>
      <c r="FZC129" s="273" t="n"/>
      <c r="FZD129" s="273" t="n"/>
      <c r="FZE129" s="273" t="n"/>
      <c r="FZF129" s="273" t="n"/>
      <c r="FZG129" s="273" t="n"/>
      <c r="FZH129" s="273" t="n"/>
      <c r="FZI129" s="273" t="n"/>
      <c r="FZJ129" s="273" t="n"/>
      <c r="FZK129" s="273" t="n"/>
      <c r="FZL129" s="273" t="n"/>
      <c r="FZM129" s="273" t="n"/>
      <c r="FZN129" s="273" t="n"/>
      <c r="FZO129" s="273" t="n"/>
      <c r="FZP129" s="273" t="n"/>
      <c r="FZQ129" s="273" t="n"/>
      <c r="FZR129" s="273" t="n"/>
      <c r="FZS129" s="273" t="n"/>
      <c r="FZT129" s="273" t="n"/>
      <c r="FZU129" s="273" t="n"/>
      <c r="FZV129" s="273" t="n"/>
      <c r="FZW129" s="273" t="n"/>
      <c r="FZX129" s="273" t="n"/>
      <c r="FZY129" s="273" t="n"/>
      <c r="FZZ129" s="273" t="n"/>
      <c r="GAA129" s="273" t="n"/>
      <c r="GAB129" s="273" t="n"/>
      <c r="GAC129" s="273" t="n"/>
      <c r="GAD129" s="273" t="n"/>
      <c r="GAE129" s="273" t="n"/>
      <c r="GAF129" s="273" t="n"/>
      <c r="GAG129" s="273" t="n"/>
      <c r="GAH129" s="273" t="n"/>
      <c r="GAI129" s="273" t="n"/>
      <c r="GAJ129" s="273" t="n"/>
      <c r="GAK129" s="273" t="n"/>
      <c r="GAL129" s="273" t="n"/>
      <c r="GAM129" s="273" t="n"/>
      <c r="GAN129" s="273" t="n"/>
      <c r="GAO129" s="273" t="n"/>
      <c r="GAP129" s="273" t="n"/>
      <c r="GAQ129" s="273" t="n"/>
      <c r="GAR129" s="273" t="n"/>
      <c r="GAS129" s="273" t="n"/>
      <c r="GAT129" s="273" t="n"/>
      <c r="GAU129" s="273" t="n"/>
      <c r="GAV129" s="273" t="n"/>
      <c r="GAW129" s="273" t="n"/>
      <c r="GAX129" s="273" t="n"/>
      <c r="GAY129" s="273" t="n"/>
      <c r="GAZ129" s="273" t="n"/>
      <c r="GBA129" s="273" t="n"/>
      <c r="GBB129" s="273" t="n"/>
      <c r="GBC129" s="273" t="n"/>
      <c r="GBD129" s="273" t="n"/>
      <c r="GBE129" s="273" t="n"/>
      <c r="GBF129" s="273" t="n"/>
      <c r="GBG129" s="273" t="n"/>
      <c r="GBH129" s="273" t="n"/>
      <c r="GBI129" s="273" t="n"/>
      <c r="GBJ129" s="273" t="n"/>
      <c r="GBK129" s="273" t="n"/>
      <c r="GBL129" s="273" t="n"/>
      <c r="GBM129" s="273" t="n"/>
      <c r="GBN129" s="273" t="n"/>
      <c r="GBO129" s="273" t="n"/>
      <c r="GBP129" s="273" t="n"/>
      <c r="GBQ129" s="273" t="n"/>
      <c r="GBR129" s="273" t="n"/>
      <c r="GBS129" s="273" t="n"/>
      <c r="GBT129" s="273" t="n"/>
      <c r="GBU129" s="273" t="n"/>
      <c r="GBV129" s="273" t="n"/>
      <c r="GBW129" s="273" t="n"/>
      <c r="GBX129" s="273" t="n"/>
      <c r="GBY129" s="273" t="n"/>
      <c r="GBZ129" s="273" t="n"/>
      <c r="GCA129" s="273" t="n"/>
      <c r="GCB129" s="273" t="n"/>
      <c r="GCC129" s="273" t="n"/>
      <c r="GCD129" s="273" t="n"/>
      <c r="GCE129" s="273" t="n"/>
      <c r="GCF129" s="273" t="n"/>
      <c r="GCG129" s="273" t="n"/>
      <c r="GCH129" s="273" t="n"/>
      <c r="GCI129" s="273" t="n"/>
      <c r="GCJ129" s="273" t="n"/>
      <c r="GCK129" s="273" t="n"/>
      <c r="GCL129" s="273" t="n"/>
      <c r="GCM129" s="273" t="n"/>
      <c r="GCN129" s="273" t="n"/>
      <c r="GCO129" s="273" t="n"/>
      <c r="GCP129" s="273" t="n"/>
      <c r="GCQ129" s="273" t="n"/>
      <c r="GCR129" s="273" t="n"/>
      <c r="GCS129" s="273" t="n"/>
      <c r="GCT129" s="273" t="n"/>
      <c r="GCU129" s="273" t="n"/>
      <c r="GCV129" s="273" t="n"/>
      <c r="GCW129" s="273" t="n"/>
      <c r="GCX129" s="273" t="n"/>
      <c r="GCY129" s="273" t="n"/>
      <c r="GCZ129" s="273" t="n"/>
      <c r="GDA129" s="273" t="n"/>
      <c r="GDB129" s="273" t="n"/>
      <c r="GDC129" s="273" t="n"/>
      <c r="GDD129" s="273" t="n"/>
      <c r="GDE129" s="273" t="n"/>
      <c r="GDF129" s="273" t="n"/>
      <c r="GDG129" s="273" t="n"/>
      <c r="GDH129" s="273" t="n"/>
      <c r="GDI129" s="273" t="n"/>
      <c r="GDJ129" s="273" t="n"/>
      <c r="GDK129" s="273" t="n"/>
      <c r="GDL129" s="273" t="n"/>
      <c r="GDM129" s="273" t="n"/>
      <c r="GDN129" s="273" t="n"/>
      <c r="GDO129" s="273" t="n"/>
      <c r="GDP129" s="273" t="n"/>
      <c r="GDQ129" s="273" t="n"/>
      <c r="GDR129" s="273" t="n"/>
      <c r="GDS129" s="273" t="n"/>
      <c r="GDT129" s="273" t="n"/>
      <c r="GDU129" s="273" t="n"/>
      <c r="GDV129" s="273" t="n"/>
      <c r="GDW129" s="273" t="n"/>
      <c r="GDX129" s="273" t="n"/>
      <c r="GDY129" s="273" t="n"/>
      <c r="GDZ129" s="273" t="n"/>
      <c r="GEA129" s="273" t="n"/>
      <c r="GEB129" s="273" t="n"/>
      <c r="GEC129" s="273" t="n"/>
      <c r="GED129" s="273" t="n"/>
      <c r="GEE129" s="273" t="n"/>
      <c r="GEF129" s="273" t="n"/>
      <c r="GEG129" s="273" t="n"/>
      <c r="GEH129" s="273" t="n"/>
      <c r="GEI129" s="273" t="n"/>
      <c r="GEJ129" s="273" t="n"/>
      <c r="GEK129" s="273" t="n"/>
      <c r="GEL129" s="273" t="n"/>
      <c r="GEM129" s="273" t="n"/>
      <c r="GEN129" s="273" t="n"/>
      <c r="GEO129" s="273" t="n"/>
      <c r="GEP129" s="273" t="n"/>
      <c r="GEQ129" s="273" t="n"/>
      <c r="GER129" s="273" t="n"/>
      <c r="GES129" s="273" t="n"/>
      <c r="GET129" s="273" t="n"/>
      <c r="GEU129" s="273" t="n"/>
      <c r="GEV129" s="273" t="n"/>
      <c r="GEW129" s="273" t="n"/>
      <c r="GEX129" s="273" t="n"/>
      <c r="GEY129" s="273" t="n"/>
      <c r="GEZ129" s="273" t="n"/>
      <c r="GFA129" s="273" t="n"/>
      <c r="GFB129" s="273" t="n"/>
      <c r="GFC129" s="273" t="n"/>
      <c r="GFD129" s="273" t="n"/>
      <c r="GFE129" s="273" t="n"/>
      <c r="GFF129" s="273" t="n"/>
      <c r="GFG129" s="273" t="n"/>
      <c r="GFH129" s="273" t="n"/>
      <c r="GFI129" s="273" t="n"/>
      <c r="GFJ129" s="273" t="n"/>
      <c r="GFK129" s="273" t="n"/>
      <c r="GFL129" s="273" t="n"/>
      <c r="GFM129" s="273" t="n"/>
      <c r="GFN129" s="273" t="n"/>
      <c r="GFO129" s="273" t="n"/>
      <c r="GFP129" s="273" t="n"/>
      <c r="GFQ129" s="273" t="n"/>
      <c r="GFR129" s="273" t="n"/>
      <c r="GFS129" s="273" t="n"/>
      <c r="GFT129" s="273" t="n"/>
      <c r="GFU129" s="273" t="n"/>
      <c r="GFV129" s="273" t="n"/>
      <c r="GFW129" s="273" t="n"/>
      <c r="GFX129" s="273" t="n"/>
      <c r="GFY129" s="273" t="n"/>
      <c r="GFZ129" s="273" t="n"/>
      <c r="GGA129" s="273" t="n"/>
      <c r="GGB129" s="273" t="n"/>
      <c r="GGC129" s="273" t="n"/>
      <c r="GGD129" s="273" t="n"/>
      <c r="GGE129" s="273" t="n"/>
      <c r="GGF129" s="273" t="n"/>
      <c r="GGG129" s="273" t="n"/>
      <c r="GGH129" s="273" t="n"/>
      <c r="GGI129" s="273" t="n"/>
      <c r="GGJ129" s="273" t="n"/>
      <c r="GGK129" s="273" t="n"/>
      <c r="GGL129" s="273" t="n"/>
      <c r="GGM129" s="273" t="n"/>
      <c r="GGN129" s="273" t="n"/>
      <c r="GGO129" s="273" t="n"/>
      <c r="GGP129" s="273" t="n"/>
      <c r="GGQ129" s="273" t="n"/>
      <c r="GGR129" s="273" t="n"/>
      <c r="GGS129" s="273" t="n"/>
      <c r="GGT129" s="273" t="n"/>
      <c r="GGU129" s="273" t="n"/>
      <c r="GGV129" s="273" t="n"/>
      <c r="GGW129" s="273" t="n"/>
      <c r="GGX129" s="273" t="n"/>
      <c r="GGY129" s="273" t="n"/>
      <c r="GGZ129" s="273" t="n"/>
      <c r="GHA129" s="273" t="n"/>
      <c r="GHB129" s="273" t="n"/>
      <c r="GHC129" s="273" t="n"/>
      <c r="GHD129" s="273" t="n"/>
      <c r="GHE129" s="273" t="n"/>
      <c r="GHF129" s="273" t="n"/>
      <c r="GHG129" s="273" t="n"/>
      <c r="GHH129" s="273" t="n"/>
      <c r="GHI129" s="273" t="n"/>
      <c r="GHJ129" s="273" t="n"/>
      <c r="GHK129" s="273" t="n"/>
      <c r="GHL129" s="273" t="n"/>
      <c r="GHM129" s="273" t="n"/>
      <c r="GHN129" s="273" t="n"/>
      <c r="GHO129" s="273" t="n"/>
      <c r="GHP129" s="273" t="n"/>
      <c r="GHQ129" s="273" t="n"/>
      <c r="GHR129" s="273" t="n"/>
      <c r="GHS129" s="273" t="n"/>
      <c r="GHT129" s="273" t="n"/>
      <c r="GHU129" s="273" t="n"/>
      <c r="GHV129" s="273" t="n"/>
      <c r="GHW129" s="273" t="n"/>
      <c r="GHX129" s="273" t="n"/>
      <c r="GHY129" s="273" t="n"/>
      <c r="GHZ129" s="273" t="n"/>
      <c r="GIA129" s="273" t="n"/>
      <c r="GIB129" s="273" t="n"/>
      <c r="GIC129" s="273" t="n"/>
      <c r="GID129" s="273" t="n"/>
      <c r="GIE129" s="273" t="n"/>
      <c r="GIF129" s="273" t="n"/>
      <c r="GIG129" s="273" t="n"/>
      <c r="GIH129" s="273" t="n"/>
      <c r="GII129" s="273" t="n"/>
      <c r="GIJ129" s="273" t="n"/>
      <c r="GIK129" s="273" t="n"/>
      <c r="GIL129" s="273" t="n"/>
      <c r="GIM129" s="273" t="n"/>
      <c r="GIN129" s="273" t="n"/>
      <c r="GIO129" s="273" t="n"/>
      <c r="GIP129" s="273" t="n"/>
      <c r="GIQ129" s="273" t="n"/>
      <c r="GIR129" s="273" t="n"/>
      <c r="GIS129" s="273" t="n"/>
      <c r="GIT129" s="273" t="n"/>
      <c r="GIU129" s="273" t="n"/>
      <c r="GIV129" s="273" t="n"/>
      <c r="GIW129" s="273" t="n"/>
      <c r="GIX129" s="273" t="n"/>
      <c r="GIY129" s="273" t="n"/>
      <c r="GIZ129" s="273" t="n"/>
      <c r="GJA129" s="273" t="n"/>
      <c r="GJB129" s="273" t="n"/>
      <c r="GJC129" s="273" t="n"/>
      <c r="GJD129" s="273" t="n"/>
      <c r="GJE129" s="273" t="n"/>
      <c r="GJF129" s="273" t="n"/>
      <c r="GJG129" s="273" t="n"/>
      <c r="GJH129" s="273" t="n"/>
      <c r="GJI129" s="273" t="n"/>
      <c r="GJJ129" s="273" t="n"/>
      <c r="GJK129" s="273" t="n"/>
      <c r="GJL129" s="273" t="n"/>
      <c r="GJM129" s="273" t="n"/>
      <c r="GJN129" s="273" t="n"/>
      <c r="GJO129" s="273" t="n"/>
      <c r="GJP129" s="273" t="n"/>
      <c r="GJQ129" s="273" t="n"/>
      <c r="GJR129" s="273" t="n"/>
      <c r="GJS129" s="273" t="n"/>
      <c r="GJT129" s="273" t="n"/>
      <c r="GJU129" s="273" t="n"/>
      <c r="GJV129" s="273" t="n"/>
      <c r="GJW129" s="273" t="n"/>
      <c r="GJX129" s="273" t="n"/>
      <c r="GJY129" s="273" t="n"/>
      <c r="GJZ129" s="273" t="n"/>
      <c r="GKA129" s="273" t="n"/>
      <c r="GKB129" s="273" t="n"/>
      <c r="GKC129" s="273" t="n"/>
      <c r="GKD129" s="273" t="n"/>
      <c r="GKE129" s="273" t="n"/>
      <c r="GKF129" s="273" t="n"/>
      <c r="GKG129" s="273" t="n"/>
      <c r="GKH129" s="273" t="n"/>
      <c r="GKI129" s="273" t="n"/>
      <c r="GKJ129" s="273" t="n"/>
      <c r="GKK129" s="273" t="n"/>
      <c r="GKL129" s="273" t="n"/>
      <c r="GKM129" s="273" t="n"/>
      <c r="GKN129" s="273" t="n"/>
      <c r="GKO129" s="273" t="n"/>
      <c r="GKP129" s="273" t="n"/>
      <c r="GKQ129" s="273" t="n"/>
      <c r="GKR129" s="273" t="n"/>
      <c r="GKS129" s="273" t="n"/>
      <c r="GKT129" s="273" t="n"/>
      <c r="GKU129" s="273" t="n"/>
      <c r="GKV129" s="273" t="n"/>
      <c r="GKW129" s="273" t="n"/>
      <c r="GKX129" s="273" t="n"/>
      <c r="GKY129" s="273" t="n"/>
      <c r="GKZ129" s="273" t="n"/>
      <c r="GLA129" s="273" t="n"/>
      <c r="GLB129" s="273" t="n"/>
      <c r="GLC129" s="273" t="n"/>
      <c r="GLD129" s="273" t="n"/>
      <c r="GLE129" s="273" t="n"/>
      <c r="GLF129" s="273" t="n"/>
      <c r="GLG129" s="273" t="n"/>
      <c r="GLH129" s="273" t="n"/>
      <c r="GLI129" s="273" t="n"/>
      <c r="GLJ129" s="273" t="n"/>
      <c r="GLK129" s="273" t="n"/>
      <c r="GLL129" s="273" t="n"/>
      <c r="GLM129" s="273" t="n"/>
      <c r="GLN129" s="273" t="n"/>
      <c r="GLO129" s="273" t="n"/>
      <c r="GLP129" s="273" t="n"/>
      <c r="GLQ129" s="273" t="n"/>
      <c r="GLR129" s="273" t="n"/>
      <c r="GLS129" s="273" t="n"/>
      <c r="GLT129" s="273" t="n"/>
      <c r="GLU129" s="273" t="n"/>
      <c r="GLV129" s="273" t="n"/>
      <c r="GLW129" s="273" t="n"/>
      <c r="GLX129" s="273" t="n"/>
      <c r="GLY129" s="273" t="n"/>
      <c r="GLZ129" s="273" t="n"/>
      <c r="GMA129" s="273" t="n"/>
      <c r="GMB129" s="273" t="n"/>
      <c r="GMC129" s="273" t="n"/>
      <c r="GMD129" s="273" t="n"/>
      <c r="GME129" s="273" t="n"/>
      <c r="GMF129" s="273" t="n"/>
      <c r="GMG129" s="273" t="n"/>
      <c r="GMH129" s="273" t="n"/>
      <c r="GMI129" s="273" t="n"/>
      <c r="GMJ129" s="273" t="n"/>
      <c r="GMK129" s="273" t="n"/>
      <c r="GML129" s="273" t="n"/>
      <c r="GMM129" s="273" t="n"/>
      <c r="GMN129" s="273" t="n"/>
      <c r="GMO129" s="273" t="n"/>
      <c r="GMP129" s="273" t="n"/>
      <c r="GMQ129" s="273" t="n"/>
      <c r="GMR129" s="273" t="n"/>
      <c r="GMS129" s="273" t="n"/>
      <c r="GMT129" s="273" t="n"/>
      <c r="GMU129" s="273" t="n"/>
      <c r="GMV129" s="273" t="n"/>
      <c r="GMW129" s="273" t="n"/>
      <c r="GMX129" s="273" t="n"/>
      <c r="GMY129" s="273" t="n"/>
      <c r="GMZ129" s="273" t="n"/>
      <c r="GNA129" s="273" t="n"/>
      <c r="GNB129" s="273" t="n"/>
      <c r="GNC129" s="273" t="n"/>
      <c r="GND129" s="273" t="n"/>
      <c r="GNE129" s="273" t="n"/>
      <c r="GNF129" s="273" t="n"/>
      <c r="GNG129" s="273" t="n"/>
      <c r="GNH129" s="273" t="n"/>
      <c r="GNI129" s="273" t="n"/>
      <c r="GNJ129" s="273" t="n"/>
      <c r="GNK129" s="273" t="n"/>
      <c r="GNL129" s="273" t="n"/>
      <c r="GNM129" s="273" t="n"/>
      <c r="GNN129" s="273" t="n"/>
      <c r="GNO129" s="273" t="n"/>
      <c r="GNP129" s="273" t="n"/>
      <c r="GNQ129" s="273" t="n"/>
      <c r="GNR129" s="273" t="n"/>
      <c r="GNS129" s="273" t="n"/>
      <c r="GNT129" s="273" t="n"/>
      <c r="GNU129" s="273" t="n"/>
      <c r="GNV129" s="273" t="n"/>
      <c r="GNW129" s="273" t="n"/>
      <c r="GNX129" s="273" t="n"/>
      <c r="GNY129" s="273" t="n"/>
      <c r="GNZ129" s="273" t="n"/>
      <c r="GOA129" s="273" t="n"/>
      <c r="GOB129" s="273" t="n"/>
      <c r="GOC129" s="273" t="n"/>
      <c r="GOD129" s="273" t="n"/>
      <c r="GOE129" s="273" t="n"/>
      <c r="GOF129" s="273" t="n"/>
      <c r="GOG129" s="273" t="n"/>
      <c r="GOH129" s="273" t="n"/>
      <c r="GOI129" s="273" t="n"/>
      <c r="GOJ129" s="273" t="n"/>
      <c r="GOK129" s="273" t="n"/>
      <c r="GOL129" s="273" t="n"/>
      <c r="GOM129" s="273" t="n"/>
      <c r="GON129" s="273" t="n"/>
      <c r="GOO129" s="273" t="n"/>
      <c r="GOP129" s="273" t="n"/>
      <c r="GOQ129" s="273" t="n"/>
      <c r="GOR129" s="273" t="n"/>
      <c r="GOS129" s="273" t="n"/>
      <c r="GOT129" s="273" t="n"/>
      <c r="GOU129" s="273" t="n"/>
      <c r="GOV129" s="273" t="n"/>
      <c r="GOW129" s="273" t="n"/>
      <c r="GOX129" s="273" t="n"/>
      <c r="GOY129" s="273" t="n"/>
      <c r="GOZ129" s="273" t="n"/>
      <c r="GPA129" s="273" t="n"/>
      <c r="GPB129" s="273" t="n"/>
      <c r="GPC129" s="273" t="n"/>
      <c r="GPD129" s="273" t="n"/>
      <c r="GPE129" s="273" t="n"/>
      <c r="GPF129" s="273" t="n"/>
      <c r="GPG129" s="273" t="n"/>
      <c r="GPH129" s="273" t="n"/>
      <c r="GPI129" s="273" t="n"/>
      <c r="GPJ129" s="273" t="n"/>
      <c r="GPK129" s="273" t="n"/>
      <c r="GPL129" s="273" t="n"/>
      <c r="GPM129" s="273" t="n"/>
      <c r="GPN129" s="273" t="n"/>
      <c r="GPO129" s="273" t="n"/>
      <c r="GPP129" s="273" t="n"/>
      <c r="GPQ129" s="273" t="n"/>
      <c r="GPR129" s="273" t="n"/>
      <c r="GPS129" s="273" t="n"/>
      <c r="GPT129" s="273" t="n"/>
      <c r="GPU129" s="273" t="n"/>
      <c r="GPV129" s="273" t="n"/>
      <c r="GPW129" s="273" t="n"/>
      <c r="GPX129" s="273" t="n"/>
      <c r="GPY129" s="273" t="n"/>
      <c r="GPZ129" s="273" t="n"/>
      <c r="GQA129" s="273" t="n"/>
      <c r="GQB129" s="273" t="n"/>
      <c r="GQC129" s="273" t="n"/>
      <c r="GQD129" s="273" t="n"/>
      <c r="GQE129" s="273" t="n"/>
      <c r="GQF129" s="273" t="n"/>
      <c r="GQG129" s="273" t="n"/>
      <c r="GQH129" s="273" t="n"/>
      <c r="GQI129" s="273" t="n"/>
      <c r="GQJ129" s="273" t="n"/>
      <c r="GQK129" s="273" t="n"/>
      <c r="GQL129" s="273" t="n"/>
      <c r="GQM129" s="273" t="n"/>
      <c r="GQN129" s="273" t="n"/>
      <c r="GQO129" s="273" t="n"/>
      <c r="GQP129" s="273" t="n"/>
      <c r="GQQ129" s="273" t="n"/>
      <c r="GQR129" s="273" t="n"/>
      <c r="GQS129" s="273" t="n"/>
      <c r="GQT129" s="273" t="n"/>
      <c r="GQU129" s="273" t="n"/>
      <c r="GQV129" s="273" t="n"/>
      <c r="GQW129" s="273" t="n"/>
      <c r="GQX129" s="273" t="n"/>
      <c r="GQY129" s="273" t="n"/>
      <c r="GQZ129" s="273" t="n"/>
      <c r="GRA129" s="273" t="n"/>
      <c r="GRB129" s="273" t="n"/>
      <c r="GRC129" s="273" t="n"/>
      <c r="GRD129" s="273" t="n"/>
      <c r="GRE129" s="273" t="n"/>
      <c r="GRF129" s="273" t="n"/>
      <c r="GRG129" s="273" t="n"/>
      <c r="GRH129" s="273" t="n"/>
      <c r="GRI129" s="273" t="n"/>
      <c r="GRJ129" s="273" t="n"/>
      <c r="GRK129" s="273" t="n"/>
      <c r="GRL129" s="273" t="n"/>
      <c r="GRM129" s="273" t="n"/>
      <c r="GRN129" s="273" t="n"/>
      <c r="GRO129" s="273" t="n"/>
      <c r="GRP129" s="273" t="n"/>
      <c r="GRQ129" s="273" t="n"/>
      <c r="GRR129" s="273" t="n"/>
      <c r="GRS129" s="273" t="n"/>
      <c r="GRT129" s="273" t="n"/>
      <c r="GRU129" s="273" t="n"/>
      <c r="GRV129" s="273" t="n"/>
      <c r="GRW129" s="273" t="n"/>
      <c r="GRX129" s="273" t="n"/>
      <c r="GRY129" s="273" t="n"/>
      <c r="GRZ129" s="273" t="n"/>
      <c r="GSA129" s="273" t="n"/>
      <c r="GSB129" s="273" t="n"/>
      <c r="GSC129" s="273" t="n"/>
      <c r="GSD129" s="273" t="n"/>
      <c r="GSE129" s="273" t="n"/>
      <c r="GSF129" s="273" t="n"/>
      <c r="GSG129" s="273" t="n"/>
      <c r="GSH129" s="273" t="n"/>
      <c r="GSI129" s="273" t="n"/>
      <c r="GSJ129" s="273" t="n"/>
      <c r="GSK129" s="273" t="n"/>
      <c r="GSL129" s="273" t="n"/>
      <c r="GSM129" s="273" t="n"/>
      <c r="GSN129" s="273" t="n"/>
      <c r="GSO129" s="273" t="n"/>
      <c r="GSP129" s="273" t="n"/>
      <c r="GSQ129" s="273" t="n"/>
      <c r="GSR129" s="273" t="n"/>
      <c r="GSS129" s="273" t="n"/>
      <c r="GST129" s="273" t="n"/>
      <c r="GSU129" s="273" t="n"/>
      <c r="GSV129" s="273" t="n"/>
      <c r="GSW129" s="273" t="n"/>
      <c r="GSX129" s="273" t="n"/>
      <c r="GSY129" s="273" t="n"/>
      <c r="GSZ129" s="273" t="n"/>
      <c r="GTA129" s="273" t="n"/>
      <c r="GTB129" s="273" t="n"/>
      <c r="GTC129" s="273" t="n"/>
      <c r="GTD129" s="273" t="n"/>
      <c r="GTE129" s="273" t="n"/>
      <c r="GTF129" s="273" t="n"/>
      <c r="GTG129" s="273" t="n"/>
      <c r="GTH129" s="273" t="n"/>
      <c r="GTI129" s="273" t="n"/>
      <c r="GTJ129" s="273" t="n"/>
      <c r="GTK129" s="273" t="n"/>
      <c r="GTL129" s="273" t="n"/>
      <c r="GTM129" s="273" t="n"/>
      <c r="GTN129" s="273" t="n"/>
      <c r="GTO129" s="273" t="n"/>
      <c r="GTP129" s="273" t="n"/>
      <c r="GTQ129" s="273" t="n"/>
      <c r="GTR129" s="273" t="n"/>
      <c r="GTS129" s="273" t="n"/>
      <c r="GTT129" s="273" t="n"/>
      <c r="GTU129" s="273" t="n"/>
      <c r="GTV129" s="273" t="n"/>
      <c r="GTW129" s="273" t="n"/>
      <c r="GTX129" s="273" t="n"/>
      <c r="GTY129" s="273" t="n"/>
      <c r="GTZ129" s="273" t="n"/>
      <c r="GUA129" s="273" t="n"/>
      <c r="GUB129" s="273" t="n"/>
      <c r="GUC129" s="273" t="n"/>
      <c r="GUD129" s="273" t="n"/>
      <c r="GUE129" s="273" t="n"/>
      <c r="GUF129" s="273" t="n"/>
      <c r="GUG129" s="273" t="n"/>
      <c r="GUH129" s="273" t="n"/>
      <c r="GUI129" s="273" t="n"/>
      <c r="GUJ129" s="273" t="n"/>
      <c r="GUK129" s="273" t="n"/>
      <c r="GUL129" s="273" t="n"/>
      <c r="GUM129" s="273" t="n"/>
      <c r="GUN129" s="273" t="n"/>
      <c r="GUO129" s="273" t="n"/>
      <c r="GUP129" s="273" t="n"/>
      <c r="GUQ129" s="273" t="n"/>
      <c r="GUR129" s="273" t="n"/>
      <c r="GUS129" s="273" t="n"/>
      <c r="GUT129" s="273" t="n"/>
      <c r="GUU129" s="273" t="n"/>
      <c r="GUV129" s="273" t="n"/>
      <c r="GUW129" s="273" t="n"/>
      <c r="GUX129" s="273" t="n"/>
      <c r="GUY129" s="273" t="n"/>
      <c r="GUZ129" s="273" t="n"/>
      <c r="GVA129" s="273" t="n"/>
      <c r="GVB129" s="273" t="n"/>
      <c r="GVC129" s="273" t="n"/>
      <c r="GVD129" s="273" t="n"/>
      <c r="GVE129" s="273" t="n"/>
      <c r="GVF129" s="273" t="n"/>
      <c r="GVG129" s="273" t="n"/>
      <c r="GVH129" s="273" t="n"/>
      <c r="GVI129" s="273" t="n"/>
      <c r="GVJ129" s="273" t="n"/>
      <c r="GVK129" s="273" t="n"/>
      <c r="GVL129" s="273" t="n"/>
      <c r="GVM129" s="273" t="n"/>
      <c r="GVN129" s="273" t="n"/>
      <c r="GVO129" s="273" t="n"/>
      <c r="GVP129" s="273" t="n"/>
      <c r="GVQ129" s="273" t="n"/>
      <c r="GVR129" s="273" t="n"/>
      <c r="GVS129" s="273" t="n"/>
      <c r="GVT129" s="273" t="n"/>
      <c r="GVU129" s="273" t="n"/>
      <c r="GVV129" s="273" t="n"/>
      <c r="GVW129" s="273" t="n"/>
      <c r="GVX129" s="273" t="n"/>
      <c r="GVY129" s="273" t="n"/>
      <c r="GVZ129" s="273" t="n"/>
      <c r="GWA129" s="273" t="n"/>
      <c r="GWB129" s="273" t="n"/>
      <c r="GWC129" s="273" t="n"/>
      <c r="GWD129" s="273" t="n"/>
      <c r="GWE129" s="273" t="n"/>
      <c r="GWF129" s="273" t="n"/>
      <c r="GWG129" s="273" t="n"/>
      <c r="GWH129" s="273" t="n"/>
      <c r="GWI129" s="273" t="n"/>
      <c r="GWJ129" s="273" t="n"/>
      <c r="GWK129" s="273" t="n"/>
      <c r="GWL129" s="273" t="n"/>
      <c r="GWM129" s="273" t="n"/>
      <c r="GWN129" s="273" t="n"/>
      <c r="GWO129" s="273" t="n"/>
      <c r="GWP129" s="273" t="n"/>
      <c r="GWQ129" s="273" t="n"/>
      <c r="GWR129" s="273" t="n"/>
      <c r="GWS129" s="273" t="n"/>
      <c r="GWT129" s="273" t="n"/>
      <c r="GWU129" s="273" t="n"/>
      <c r="GWV129" s="273" t="n"/>
      <c r="GWW129" s="273" t="n"/>
      <c r="GWX129" s="273" t="n"/>
      <c r="GWY129" s="273" t="n"/>
      <c r="GWZ129" s="273" t="n"/>
      <c r="GXA129" s="273" t="n"/>
      <c r="GXB129" s="273" t="n"/>
      <c r="GXC129" s="273" t="n"/>
      <c r="GXD129" s="273" t="n"/>
      <c r="GXE129" s="273" t="n"/>
      <c r="GXF129" s="273" t="n"/>
      <c r="GXG129" s="273" t="n"/>
      <c r="GXH129" s="273" t="n"/>
      <c r="GXI129" s="273" t="n"/>
      <c r="GXJ129" s="273" t="n"/>
      <c r="GXK129" s="273" t="n"/>
      <c r="GXL129" s="273" t="n"/>
      <c r="GXM129" s="273" t="n"/>
      <c r="GXN129" s="273" t="n"/>
      <c r="GXO129" s="273" t="n"/>
      <c r="GXP129" s="273" t="n"/>
      <c r="GXQ129" s="273" t="n"/>
      <c r="GXR129" s="273" t="n"/>
      <c r="GXS129" s="273" t="n"/>
      <c r="GXT129" s="273" t="n"/>
      <c r="GXU129" s="273" t="n"/>
      <c r="GXV129" s="273" t="n"/>
      <c r="GXW129" s="273" t="n"/>
      <c r="GXX129" s="273" t="n"/>
      <c r="GXY129" s="273" t="n"/>
      <c r="GXZ129" s="273" t="n"/>
      <c r="GYA129" s="273" t="n"/>
      <c r="GYB129" s="273" t="n"/>
      <c r="GYC129" s="273" t="n"/>
      <c r="GYD129" s="273" t="n"/>
      <c r="GYE129" s="273" t="n"/>
      <c r="GYF129" s="273" t="n"/>
      <c r="GYG129" s="273" t="n"/>
      <c r="GYH129" s="273" t="n"/>
      <c r="GYI129" s="273" t="n"/>
      <c r="GYJ129" s="273" t="n"/>
      <c r="GYK129" s="273" t="n"/>
      <c r="GYL129" s="273" t="n"/>
      <c r="GYM129" s="273" t="n"/>
      <c r="GYN129" s="273" t="n"/>
      <c r="GYO129" s="273" t="n"/>
      <c r="GYP129" s="273" t="n"/>
      <c r="GYQ129" s="273" t="n"/>
      <c r="GYR129" s="273" t="n"/>
      <c r="GYS129" s="273" t="n"/>
      <c r="GYT129" s="273" t="n"/>
      <c r="GYU129" s="273" t="n"/>
      <c r="GYV129" s="273" t="n"/>
      <c r="GYW129" s="273" t="n"/>
      <c r="GYX129" s="273" t="n"/>
      <c r="GYY129" s="273" t="n"/>
      <c r="GYZ129" s="273" t="n"/>
      <c r="GZA129" s="273" t="n"/>
      <c r="GZB129" s="273" t="n"/>
      <c r="GZC129" s="273" t="n"/>
      <c r="GZD129" s="273" t="n"/>
      <c r="GZE129" s="273" t="n"/>
      <c r="GZF129" s="273" t="n"/>
      <c r="GZG129" s="273" t="n"/>
      <c r="GZH129" s="273" t="n"/>
      <c r="GZI129" s="273" t="n"/>
      <c r="GZJ129" s="273" t="n"/>
      <c r="GZK129" s="273" t="n"/>
      <c r="GZL129" s="273" t="n"/>
      <c r="GZM129" s="273" t="n"/>
      <c r="GZN129" s="273" t="n"/>
      <c r="GZO129" s="273" t="n"/>
      <c r="GZP129" s="273" t="n"/>
      <c r="GZQ129" s="273" t="n"/>
      <c r="GZR129" s="273" t="n"/>
      <c r="GZS129" s="273" t="n"/>
      <c r="GZT129" s="273" t="n"/>
      <c r="GZU129" s="273" t="n"/>
      <c r="GZV129" s="273" t="n"/>
      <c r="GZW129" s="273" t="n"/>
      <c r="GZX129" s="273" t="n"/>
      <c r="GZY129" s="273" t="n"/>
      <c r="GZZ129" s="273" t="n"/>
      <c r="HAA129" s="273" t="n"/>
      <c r="HAB129" s="273" t="n"/>
      <c r="HAC129" s="273" t="n"/>
      <c r="HAD129" s="273" t="n"/>
      <c r="HAE129" s="273" t="n"/>
      <c r="HAF129" s="273" t="n"/>
      <c r="HAG129" s="273" t="n"/>
      <c r="HAH129" s="273" t="n"/>
      <c r="HAI129" s="273" t="n"/>
      <c r="HAJ129" s="273" t="n"/>
      <c r="HAK129" s="273" t="n"/>
      <c r="HAL129" s="273" t="n"/>
      <c r="HAM129" s="273" t="n"/>
      <c r="HAN129" s="273" t="n"/>
      <c r="HAO129" s="273" t="n"/>
      <c r="HAP129" s="273" t="n"/>
      <c r="HAQ129" s="273" t="n"/>
      <c r="HAR129" s="273" t="n"/>
      <c r="HAS129" s="273" t="n"/>
      <c r="HAT129" s="273" t="n"/>
      <c r="HAU129" s="273" t="n"/>
      <c r="HAV129" s="273" t="n"/>
      <c r="HAW129" s="273" t="n"/>
      <c r="HAX129" s="273" t="n"/>
      <c r="HAY129" s="273" t="n"/>
      <c r="HAZ129" s="273" t="n"/>
      <c r="HBA129" s="273" t="n"/>
      <c r="HBB129" s="273" t="n"/>
      <c r="HBC129" s="273" t="n"/>
      <c r="HBD129" s="273" t="n"/>
      <c r="HBE129" s="273" t="n"/>
      <c r="HBF129" s="273" t="n"/>
      <c r="HBG129" s="273" t="n"/>
      <c r="HBH129" s="273" t="n"/>
      <c r="HBI129" s="273" t="n"/>
      <c r="HBJ129" s="273" t="n"/>
      <c r="HBK129" s="273" t="n"/>
      <c r="HBL129" s="273" t="n"/>
      <c r="HBM129" s="273" t="n"/>
      <c r="HBN129" s="273" t="n"/>
      <c r="HBO129" s="273" t="n"/>
      <c r="HBP129" s="273" t="n"/>
      <c r="HBQ129" s="273" t="n"/>
      <c r="HBR129" s="273" t="n"/>
      <c r="HBS129" s="273" t="n"/>
      <c r="HBT129" s="273" t="n"/>
      <c r="HBU129" s="273" t="n"/>
      <c r="HBV129" s="273" t="n"/>
      <c r="HBW129" s="273" t="n"/>
      <c r="HBX129" s="273" t="n"/>
      <c r="HBY129" s="273" t="n"/>
      <c r="HBZ129" s="273" t="n"/>
      <c r="HCA129" s="273" t="n"/>
      <c r="HCB129" s="273" t="n"/>
      <c r="HCC129" s="273" t="n"/>
      <c r="HCD129" s="273" t="n"/>
      <c r="HCE129" s="273" t="n"/>
      <c r="HCF129" s="273" t="n"/>
      <c r="HCG129" s="273" t="n"/>
      <c r="HCH129" s="273" t="n"/>
      <c r="HCI129" s="273" t="n"/>
      <c r="HCJ129" s="273" t="n"/>
      <c r="HCK129" s="273" t="n"/>
      <c r="HCL129" s="273" t="n"/>
      <c r="HCM129" s="273" t="n"/>
      <c r="HCN129" s="273" t="n"/>
      <c r="HCO129" s="273" t="n"/>
      <c r="HCP129" s="273" t="n"/>
      <c r="HCQ129" s="273" t="n"/>
      <c r="HCR129" s="273" t="n"/>
      <c r="HCS129" s="273" t="n"/>
      <c r="HCT129" s="273" t="n"/>
      <c r="HCU129" s="273" t="n"/>
      <c r="HCV129" s="273" t="n"/>
      <c r="HCW129" s="273" t="n"/>
      <c r="HCX129" s="273" t="n"/>
      <c r="HCY129" s="273" t="n"/>
      <c r="HCZ129" s="273" t="n"/>
      <c r="HDA129" s="273" t="n"/>
      <c r="HDB129" s="273" t="n"/>
      <c r="HDC129" s="273" t="n"/>
      <c r="HDD129" s="273" t="n"/>
      <c r="HDE129" s="273" t="n"/>
      <c r="HDF129" s="273" t="n"/>
      <c r="HDG129" s="273" t="n"/>
      <c r="HDH129" s="273" t="n"/>
      <c r="HDI129" s="273" t="n"/>
      <c r="HDJ129" s="273" t="n"/>
      <c r="HDK129" s="273" t="n"/>
      <c r="HDL129" s="273" t="n"/>
      <c r="HDM129" s="273" t="n"/>
      <c r="HDN129" s="273" t="n"/>
      <c r="HDO129" s="273" t="n"/>
      <c r="HDP129" s="273" t="n"/>
      <c r="HDQ129" s="273" t="n"/>
      <c r="HDR129" s="273" t="n"/>
      <c r="HDS129" s="273" t="n"/>
      <c r="HDT129" s="273" t="n"/>
      <c r="HDU129" s="273" t="n"/>
      <c r="HDV129" s="273" t="n"/>
      <c r="HDW129" s="273" t="n"/>
      <c r="HDX129" s="273" t="n"/>
      <c r="HDY129" s="273" t="n"/>
      <c r="HDZ129" s="273" t="n"/>
      <c r="HEA129" s="273" t="n"/>
      <c r="HEB129" s="273" t="n"/>
      <c r="HEC129" s="273" t="n"/>
      <c r="HED129" s="273" t="n"/>
      <c r="HEE129" s="273" t="n"/>
      <c r="HEF129" s="273" t="n"/>
      <c r="HEG129" s="273" t="n"/>
      <c r="HEH129" s="273" t="n"/>
      <c r="HEI129" s="273" t="n"/>
      <c r="HEJ129" s="273" t="n"/>
      <c r="HEK129" s="273" t="n"/>
      <c r="HEL129" s="273" t="n"/>
      <c r="HEM129" s="273" t="n"/>
      <c r="HEN129" s="273" t="n"/>
      <c r="HEO129" s="273" t="n"/>
      <c r="HEP129" s="273" t="n"/>
      <c r="HEQ129" s="273" t="n"/>
      <c r="HER129" s="273" t="n"/>
      <c r="HES129" s="273" t="n"/>
      <c r="HET129" s="273" t="n"/>
      <c r="HEU129" s="273" t="n"/>
      <c r="HEV129" s="273" t="n"/>
      <c r="HEW129" s="273" t="n"/>
      <c r="HEX129" s="273" t="n"/>
      <c r="HEY129" s="273" t="n"/>
      <c r="HEZ129" s="273" t="n"/>
      <c r="HFA129" s="273" t="n"/>
      <c r="HFB129" s="273" t="n"/>
      <c r="HFC129" s="273" t="n"/>
      <c r="HFD129" s="273" t="n"/>
      <c r="HFE129" s="273" t="n"/>
      <c r="HFF129" s="273" t="n"/>
      <c r="HFG129" s="273" t="n"/>
      <c r="HFH129" s="273" t="n"/>
      <c r="HFI129" s="273" t="n"/>
      <c r="HFJ129" s="273" t="n"/>
      <c r="HFK129" s="273" t="n"/>
      <c r="HFL129" s="273" t="n"/>
      <c r="HFM129" s="273" t="n"/>
      <c r="HFN129" s="273" t="n"/>
      <c r="HFO129" s="273" t="n"/>
      <c r="HFP129" s="273" t="n"/>
      <c r="HFQ129" s="273" t="n"/>
      <c r="HFR129" s="273" t="n"/>
      <c r="HFS129" s="273" t="n"/>
      <c r="HFT129" s="273" t="n"/>
      <c r="HFU129" s="273" t="n"/>
      <c r="HFV129" s="273" t="n"/>
      <c r="HFW129" s="273" t="n"/>
      <c r="HFX129" s="273" t="n"/>
      <c r="HFY129" s="273" t="n"/>
      <c r="HFZ129" s="273" t="n"/>
      <c r="HGA129" s="273" t="n"/>
      <c r="HGB129" s="273" t="n"/>
      <c r="HGC129" s="273" t="n"/>
      <c r="HGD129" s="273" t="n"/>
      <c r="HGE129" s="273" t="n"/>
      <c r="HGF129" s="273" t="n"/>
      <c r="HGG129" s="273" t="n"/>
      <c r="HGH129" s="273" t="n"/>
      <c r="HGI129" s="273" t="n"/>
      <c r="HGJ129" s="273" t="n"/>
      <c r="HGK129" s="273" t="n"/>
      <c r="HGL129" s="273" t="n"/>
      <c r="HGM129" s="273" t="n"/>
      <c r="HGN129" s="273" t="n"/>
      <c r="HGO129" s="273" t="n"/>
      <c r="HGP129" s="273" t="n"/>
      <c r="HGQ129" s="273" t="n"/>
      <c r="HGR129" s="273" t="n"/>
      <c r="HGS129" s="273" t="n"/>
      <c r="HGT129" s="273" t="n"/>
      <c r="HGU129" s="273" t="n"/>
      <c r="HGV129" s="273" t="n"/>
      <c r="HGW129" s="273" t="n"/>
      <c r="HGX129" s="273" t="n"/>
      <c r="HGY129" s="273" t="n"/>
      <c r="HGZ129" s="273" t="n"/>
      <c r="HHA129" s="273" t="n"/>
      <c r="HHB129" s="273" t="n"/>
      <c r="HHC129" s="273" t="n"/>
      <c r="HHD129" s="273" t="n"/>
      <c r="HHE129" s="273" t="n"/>
      <c r="HHF129" s="273" t="n"/>
      <c r="HHG129" s="273" t="n"/>
      <c r="HHH129" s="273" t="n"/>
      <c r="HHI129" s="273" t="n"/>
      <c r="HHJ129" s="273" t="n"/>
      <c r="HHK129" s="273" t="n"/>
      <c r="HHL129" s="273" t="n"/>
      <c r="HHM129" s="273" t="n"/>
      <c r="HHN129" s="273" t="n"/>
      <c r="HHO129" s="273" t="n"/>
      <c r="HHP129" s="273" t="n"/>
      <c r="HHQ129" s="273" t="n"/>
      <c r="HHR129" s="273" t="n"/>
      <c r="HHS129" s="273" t="n"/>
      <c r="HHT129" s="273" t="n"/>
      <c r="HHU129" s="273" t="n"/>
      <c r="HHV129" s="273" t="n"/>
      <c r="HHW129" s="273" t="n"/>
      <c r="HHX129" s="273" t="n"/>
      <c r="HHY129" s="273" t="n"/>
      <c r="HHZ129" s="273" t="n"/>
      <c r="HIA129" s="273" t="n"/>
      <c r="HIB129" s="273" t="n"/>
      <c r="HIC129" s="273" t="n"/>
      <c r="HID129" s="273" t="n"/>
      <c r="HIE129" s="273" t="n"/>
      <c r="HIF129" s="273" t="n"/>
      <c r="HIG129" s="273" t="n"/>
      <c r="HIH129" s="273" t="n"/>
      <c r="HII129" s="273" t="n"/>
      <c r="HIJ129" s="273" t="n"/>
      <c r="HIK129" s="273" t="n"/>
      <c r="HIL129" s="273" t="n"/>
      <c r="HIM129" s="273" t="n"/>
      <c r="HIN129" s="273" t="n"/>
      <c r="HIO129" s="273" t="n"/>
      <c r="HIP129" s="273" t="n"/>
      <c r="HIQ129" s="273" t="n"/>
      <c r="HIR129" s="273" t="n"/>
      <c r="HIS129" s="273" t="n"/>
      <c r="HIT129" s="273" t="n"/>
      <c r="HIU129" s="273" t="n"/>
      <c r="HIV129" s="273" t="n"/>
      <c r="HIW129" s="273" t="n"/>
      <c r="HIX129" s="273" t="n"/>
      <c r="HIY129" s="273" t="n"/>
      <c r="HIZ129" s="273" t="n"/>
      <c r="HJA129" s="273" t="n"/>
      <c r="HJB129" s="273" t="n"/>
      <c r="HJC129" s="273" t="n"/>
      <c r="HJD129" s="273" t="n"/>
      <c r="HJE129" s="273" t="n"/>
      <c r="HJF129" s="273" t="n"/>
      <c r="HJG129" s="273" t="n"/>
      <c r="HJH129" s="273" t="n"/>
      <c r="HJI129" s="273" t="n"/>
      <c r="HJJ129" s="273" t="n"/>
      <c r="HJK129" s="273" t="n"/>
      <c r="HJL129" s="273" t="n"/>
      <c r="HJM129" s="273" t="n"/>
      <c r="HJN129" s="273" t="n"/>
      <c r="HJO129" s="273" t="n"/>
      <c r="HJP129" s="273" t="n"/>
      <c r="HJQ129" s="273" t="n"/>
      <c r="HJR129" s="273" t="n"/>
      <c r="HJS129" s="273" t="n"/>
      <c r="HJT129" s="273" t="n"/>
      <c r="HJU129" s="273" t="n"/>
      <c r="HJV129" s="273" t="n"/>
      <c r="HJW129" s="273" t="n"/>
      <c r="HJX129" s="273" t="n"/>
      <c r="HJY129" s="273" t="n"/>
      <c r="HJZ129" s="273" t="n"/>
      <c r="HKA129" s="273" t="n"/>
      <c r="HKB129" s="273" t="n"/>
      <c r="HKC129" s="273" t="n"/>
      <c r="HKD129" s="273" t="n"/>
      <c r="HKE129" s="273" t="n"/>
      <c r="HKF129" s="273" t="n"/>
      <c r="HKG129" s="273" t="n"/>
      <c r="HKH129" s="273" t="n"/>
      <c r="HKI129" s="273" t="n"/>
      <c r="HKJ129" s="273" t="n"/>
      <c r="HKK129" s="273" t="n"/>
      <c r="HKL129" s="273" t="n"/>
      <c r="HKM129" s="273" t="n"/>
      <c r="HKN129" s="273" t="n"/>
      <c r="HKO129" s="273" t="n"/>
      <c r="HKP129" s="273" t="n"/>
      <c r="HKQ129" s="273" t="n"/>
      <c r="HKR129" s="273" t="n"/>
      <c r="HKS129" s="273" t="n"/>
      <c r="HKT129" s="273" t="n"/>
      <c r="HKU129" s="273" t="n"/>
      <c r="HKV129" s="273" t="n"/>
      <c r="HKW129" s="273" t="n"/>
      <c r="HKX129" s="273" t="n"/>
      <c r="HKY129" s="273" t="n"/>
      <c r="HKZ129" s="273" t="n"/>
      <c r="HLA129" s="273" t="n"/>
      <c r="HLB129" s="273" t="n"/>
      <c r="HLC129" s="273" t="n"/>
      <c r="HLD129" s="273" t="n"/>
      <c r="HLE129" s="273" t="n"/>
      <c r="HLF129" s="273" t="n"/>
      <c r="HLG129" s="273" t="n"/>
      <c r="HLH129" s="273" t="n"/>
      <c r="HLI129" s="273" t="n"/>
      <c r="HLJ129" s="273" t="n"/>
      <c r="HLK129" s="273" t="n"/>
      <c r="HLL129" s="273" t="n"/>
      <c r="HLM129" s="273" t="n"/>
      <c r="HLN129" s="273" t="n"/>
      <c r="HLO129" s="273" t="n"/>
      <c r="HLP129" s="273" t="n"/>
      <c r="HLQ129" s="273" t="n"/>
      <c r="HLR129" s="273" t="n"/>
      <c r="HLS129" s="273" t="n"/>
      <c r="HLT129" s="273" t="n"/>
      <c r="HLU129" s="273" t="n"/>
      <c r="HLV129" s="273" t="n"/>
      <c r="HLW129" s="273" t="n"/>
      <c r="HLX129" s="273" t="n"/>
      <c r="HLY129" s="273" t="n"/>
      <c r="HLZ129" s="273" t="n"/>
      <c r="HMA129" s="273" t="n"/>
      <c r="HMB129" s="273" t="n"/>
      <c r="HMC129" s="273" t="n"/>
      <c r="HMD129" s="273" t="n"/>
      <c r="HME129" s="273" t="n"/>
      <c r="HMF129" s="273" t="n"/>
      <c r="HMG129" s="273" t="n"/>
      <c r="HMH129" s="273" t="n"/>
      <c r="HMI129" s="273" t="n"/>
      <c r="HMJ129" s="273" t="n"/>
      <c r="HMK129" s="273" t="n"/>
      <c r="HML129" s="273" t="n"/>
      <c r="HMM129" s="273" t="n"/>
      <c r="HMN129" s="273" t="n"/>
      <c r="HMO129" s="273" t="n"/>
      <c r="HMP129" s="273" t="n"/>
      <c r="HMQ129" s="273" t="n"/>
      <c r="HMR129" s="273" t="n"/>
      <c r="HMS129" s="273" t="n"/>
      <c r="HMT129" s="273" t="n"/>
      <c r="HMU129" s="273" t="n"/>
      <c r="HMV129" s="273" t="n"/>
      <c r="HMW129" s="273" t="n"/>
      <c r="HMX129" s="273" t="n"/>
      <c r="HMY129" s="273" t="n"/>
      <c r="HMZ129" s="273" t="n"/>
      <c r="HNA129" s="273" t="n"/>
      <c r="HNB129" s="273" t="n"/>
      <c r="HNC129" s="273" t="n"/>
      <c r="HND129" s="273" t="n"/>
      <c r="HNE129" s="273" t="n"/>
      <c r="HNF129" s="273" t="n"/>
      <c r="HNG129" s="273" t="n"/>
      <c r="HNH129" s="273" t="n"/>
      <c r="HNI129" s="273" t="n"/>
      <c r="HNJ129" s="273" t="n"/>
      <c r="HNK129" s="273" t="n"/>
      <c r="HNL129" s="273" t="n"/>
      <c r="HNM129" s="273" t="n"/>
      <c r="HNN129" s="273" t="n"/>
      <c r="HNO129" s="273" t="n"/>
      <c r="HNP129" s="273" t="n"/>
      <c r="HNQ129" s="273" t="n"/>
      <c r="HNR129" s="273" t="n"/>
      <c r="HNS129" s="273" t="n"/>
      <c r="HNT129" s="273" t="n"/>
      <c r="HNU129" s="273" t="n"/>
      <c r="HNV129" s="273" t="n"/>
      <c r="HNW129" s="273" t="n"/>
      <c r="HNX129" s="273" t="n"/>
      <c r="HNY129" s="273" t="n"/>
      <c r="HNZ129" s="273" t="n"/>
      <c r="HOA129" s="273" t="n"/>
      <c r="HOB129" s="273" t="n"/>
      <c r="HOC129" s="273" t="n"/>
      <c r="HOD129" s="273" t="n"/>
      <c r="HOE129" s="273" t="n"/>
      <c r="HOF129" s="273" t="n"/>
      <c r="HOG129" s="273" t="n"/>
      <c r="HOH129" s="273" t="n"/>
      <c r="HOI129" s="273" t="n"/>
      <c r="HOJ129" s="273" t="n"/>
      <c r="HOK129" s="273" t="n"/>
      <c r="HOL129" s="273" t="n"/>
      <c r="HOM129" s="273" t="n"/>
      <c r="HON129" s="273" t="n"/>
      <c r="HOO129" s="273" t="n"/>
      <c r="HOP129" s="273" t="n"/>
      <c r="HOQ129" s="273" t="n"/>
      <c r="HOR129" s="273" t="n"/>
      <c r="HOS129" s="273" t="n"/>
      <c r="HOT129" s="273" t="n"/>
      <c r="HOU129" s="273" t="n"/>
      <c r="HOV129" s="273" t="n"/>
      <c r="HOW129" s="273" t="n"/>
      <c r="HOX129" s="273" t="n"/>
      <c r="HOY129" s="273" t="n"/>
      <c r="HOZ129" s="273" t="n"/>
      <c r="HPA129" s="273" t="n"/>
      <c r="HPB129" s="273" t="n"/>
      <c r="HPC129" s="273" t="n"/>
      <c r="HPD129" s="273" t="n"/>
      <c r="HPE129" s="273" t="n"/>
      <c r="HPF129" s="273" t="n"/>
      <c r="HPG129" s="273" t="n"/>
      <c r="HPH129" s="273" t="n"/>
      <c r="HPI129" s="273" t="n"/>
      <c r="HPJ129" s="273" t="n"/>
      <c r="HPK129" s="273" t="n"/>
      <c r="HPL129" s="273" t="n"/>
      <c r="HPM129" s="273" t="n"/>
      <c r="HPN129" s="273" t="n"/>
      <c r="HPO129" s="273" t="n"/>
      <c r="HPP129" s="273" t="n"/>
      <c r="HPQ129" s="273" t="n"/>
      <c r="HPR129" s="273" t="n"/>
      <c r="HPS129" s="273" t="n"/>
      <c r="HPT129" s="273" t="n"/>
      <c r="HPU129" s="273" t="n"/>
      <c r="HPV129" s="273" t="n"/>
      <c r="HPW129" s="273" t="n"/>
      <c r="HPX129" s="273" t="n"/>
      <c r="HPY129" s="273" t="n"/>
      <c r="HPZ129" s="273" t="n"/>
      <c r="HQA129" s="273" t="n"/>
      <c r="HQB129" s="273" t="n"/>
      <c r="HQC129" s="273" t="n"/>
      <c r="HQD129" s="273" t="n"/>
      <c r="HQE129" s="273" t="n"/>
      <c r="HQF129" s="273" t="n"/>
      <c r="HQG129" s="273" t="n"/>
      <c r="HQH129" s="273" t="n"/>
      <c r="HQI129" s="273" t="n"/>
      <c r="HQJ129" s="273" t="n"/>
      <c r="HQK129" s="273" t="n"/>
      <c r="HQL129" s="273" t="n"/>
      <c r="HQM129" s="273" t="n"/>
      <c r="HQN129" s="273" t="n"/>
      <c r="HQO129" s="273" t="n"/>
      <c r="HQP129" s="273" t="n"/>
      <c r="HQQ129" s="273" t="n"/>
      <c r="HQR129" s="273" t="n"/>
      <c r="HQS129" s="273" t="n"/>
      <c r="HQT129" s="273" t="n"/>
      <c r="HQU129" s="273" t="n"/>
      <c r="HQV129" s="273" t="n"/>
      <c r="HQW129" s="273" t="n"/>
      <c r="HQX129" s="273" t="n"/>
      <c r="HQY129" s="273" t="n"/>
      <c r="HQZ129" s="273" t="n"/>
      <c r="HRA129" s="273" t="n"/>
      <c r="HRB129" s="273" t="n"/>
      <c r="HRC129" s="273" t="n"/>
      <c r="HRD129" s="273" t="n"/>
      <c r="HRE129" s="273" t="n"/>
      <c r="HRF129" s="273" t="n"/>
      <c r="HRG129" s="273" t="n"/>
      <c r="HRH129" s="273" t="n"/>
      <c r="HRI129" s="273" t="n"/>
      <c r="HRJ129" s="273" t="n"/>
      <c r="HRK129" s="273" t="n"/>
      <c r="HRL129" s="273" t="n"/>
      <c r="HRM129" s="273" t="n"/>
      <c r="HRN129" s="273" t="n"/>
      <c r="HRO129" s="273" t="n"/>
      <c r="HRP129" s="273" t="n"/>
      <c r="HRQ129" s="273" t="n"/>
      <c r="HRR129" s="273" t="n"/>
      <c r="HRS129" s="273" t="n"/>
      <c r="HRT129" s="273" t="n"/>
      <c r="HRU129" s="273" t="n"/>
      <c r="HRV129" s="273" t="n"/>
      <c r="HRW129" s="273" t="n"/>
      <c r="HRX129" s="273" t="n"/>
      <c r="HRY129" s="273" t="n"/>
      <c r="HRZ129" s="273" t="n"/>
      <c r="HSA129" s="273" t="n"/>
      <c r="HSB129" s="273" t="n"/>
      <c r="HSC129" s="273" t="n"/>
      <c r="HSD129" s="273" t="n"/>
      <c r="HSE129" s="273" t="n"/>
      <c r="HSF129" s="273" t="n"/>
      <c r="HSG129" s="273" t="n"/>
      <c r="HSH129" s="273" t="n"/>
      <c r="HSI129" s="273" t="n"/>
      <c r="HSJ129" s="273" t="n"/>
      <c r="HSK129" s="273" t="n"/>
      <c r="HSL129" s="273" t="n"/>
      <c r="HSM129" s="273" t="n"/>
      <c r="HSN129" s="273" t="n"/>
      <c r="HSO129" s="273" t="n"/>
      <c r="HSP129" s="273" t="n"/>
      <c r="HSQ129" s="273" t="n"/>
      <c r="HSR129" s="273" t="n"/>
      <c r="HSS129" s="273" t="n"/>
      <c r="HST129" s="273" t="n"/>
      <c r="HSU129" s="273" t="n"/>
      <c r="HSV129" s="273" t="n"/>
      <c r="HSW129" s="273" t="n"/>
      <c r="HSX129" s="273" t="n"/>
      <c r="HSY129" s="273" t="n"/>
      <c r="HSZ129" s="273" t="n"/>
      <c r="HTA129" s="273" t="n"/>
      <c r="HTB129" s="273" t="n"/>
      <c r="HTC129" s="273" t="n"/>
      <c r="HTD129" s="273" t="n"/>
      <c r="HTE129" s="273" t="n"/>
      <c r="HTF129" s="273" t="n"/>
      <c r="HTG129" s="273" t="n"/>
      <c r="HTH129" s="273" t="n"/>
      <c r="HTI129" s="273" t="n"/>
      <c r="HTJ129" s="273" t="n"/>
      <c r="HTK129" s="273" t="n"/>
      <c r="HTL129" s="273" t="n"/>
      <c r="HTM129" s="273" t="n"/>
      <c r="HTN129" s="273" t="n"/>
      <c r="HTO129" s="273" t="n"/>
      <c r="HTP129" s="273" t="n"/>
      <c r="HTQ129" s="273" t="n"/>
      <c r="HTR129" s="273" t="n"/>
      <c r="HTS129" s="273" t="n"/>
      <c r="HTT129" s="273" t="n"/>
      <c r="HTU129" s="273" t="n"/>
      <c r="HTV129" s="273" t="n"/>
      <c r="HTW129" s="273" t="n"/>
      <c r="HTX129" s="273" t="n"/>
      <c r="HTY129" s="273" t="n"/>
      <c r="HTZ129" s="273" t="n"/>
      <c r="HUA129" s="273" t="n"/>
      <c r="HUB129" s="273" t="n"/>
      <c r="HUC129" s="273" t="n"/>
      <c r="HUD129" s="273" t="n"/>
      <c r="HUE129" s="273" t="n"/>
      <c r="HUF129" s="273" t="n"/>
      <c r="HUG129" s="273" t="n"/>
      <c r="HUH129" s="273" t="n"/>
      <c r="HUI129" s="273" t="n"/>
      <c r="HUJ129" s="273" t="n"/>
      <c r="HUK129" s="273" t="n"/>
      <c r="HUL129" s="273" t="n"/>
      <c r="HUM129" s="273" t="n"/>
      <c r="HUN129" s="273" t="n"/>
      <c r="HUO129" s="273" t="n"/>
      <c r="HUP129" s="273" t="n"/>
      <c r="HUQ129" s="273" t="n"/>
      <c r="HUR129" s="273" t="n"/>
      <c r="HUS129" s="273" t="n"/>
      <c r="HUT129" s="273" t="n"/>
      <c r="HUU129" s="273" t="n"/>
      <c r="HUV129" s="273" t="n"/>
      <c r="HUW129" s="273" t="n"/>
      <c r="HUX129" s="273" t="n"/>
      <c r="HUY129" s="273" t="n"/>
      <c r="HUZ129" s="273" t="n"/>
      <c r="HVA129" s="273" t="n"/>
      <c r="HVB129" s="273" t="n"/>
      <c r="HVC129" s="273" t="n"/>
      <c r="HVD129" s="273" t="n"/>
      <c r="HVE129" s="273" t="n"/>
      <c r="HVF129" s="273" t="n"/>
      <c r="HVG129" s="273" t="n"/>
      <c r="HVH129" s="273" t="n"/>
      <c r="HVI129" s="273" t="n"/>
      <c r="HVJ129" s="273" t="n"/>
      <c r="HVK129" s="273" t="n"/>
      <c r="HVL129" s="273" t="n"/>
      <c r="HVM129" s="273" t="n"/>
      <c r="HVN129" s="273" t="n"/>
      <c r="HVO129" s="273" t="n"/>
      <c r="HVP129" s="273" t="n"/>
      <c r="HVQ129" s="273" t="n"/>
      <c r="HVR129" s="273" t="n"/>
      <c r="HVS129" s="273" t="n"/>
      <c r="HVT129" s="273" t="n"/>
      <c r="HVU129" s="273" t="n"/>
      <c r="HVV129" s="273" t="n"/>
      <c r="HVW129" s="273" t="n"/>
      <c r="HVX129" s="273" t="n"/>
      <c r="HVY129" s="273" t="n"/>
      <c r="HVZ129" s="273" t="n"/>
      <c r="HWA129" s="273" t="n"/>
      <c r="HWB129" s="273" t="n"/>
      <c r="HWC129" s="273" t="n"/>
      <c r="HWD129" s="273" t="n"/>
      <c r="HWE129" s="273" t="n"/>
      <c r="HWF129" s="273" t="n"/>
      <c r="HWG129" s="273" t="n"/>
      <c r="HWH129" s="273" t="n"/>
      <c r="HWI129" s="273" t="n"/>
      <c r="HWJ129" s="273" t="n"/>
      <c r="HWK129" s="273" t="n"/>
      <c r="HWL129" s="273" t="n"/>
      <c r="HWM129" s="273" t="n"/>
      <c r="HWN129" s="273" t="n"/>
      <c r="HWO129" s="273" t="n"/>
      <c r="HWP129" s="273" t="n"/>
      <c r="HWQ129" s="273" t="n"/>
      <c r="HWR129" s="273" t="n"/>
      <c r="HWS129" s="273" t="n"/>
      <c r="HWT129" s="273" t="n"/>
      <c r="HWU129" s="273" t="n"/>
      <c r="HWV129" s="273" t="n"/>
      <c r="HWW129" s="273" t="n"/>
      <c r="HWX129" s="273" t="n"/>
      <c r="HWY129" s="273" t="n"/>
      <c r="HWZ129" s="273" t="n"/>
      <c r="HXA129" s="273" t="n"/>
      <c r="HXB129" s="273" t="n"/>
      <c r="HXC129" s="273" t="n"/>
      <c r="HXD129" s="273" t="n"/>
      <c r="HXE129" s="273" t="n"/>
      <c r="HXF129" s="273" t="n"/>
      <c r="HXG129" s="273" t="n"/>
      <c r="HXH129" s="273" t="n"/>
      <c r="HXI129" s="273" t="n"/>
      <c r="HXJ129" s="273" t="n"/>
      <c r="HXK129" s="273" t="n"/>
      <c r="HXL129" s="273" t="n"/>
      <c r="HXM129" s="273" t="n"/>
      <c r="HXN129" s="273" t="n"/>
      <c r="HXO129" s="273" t="n"/>
      <c r="HXP129" s="273" t="n"/>
      <c r="HXQ129" s="273" t="n"/>
      <c r="HXR129" s="273" t="n"/>
      <c r="HXS129" s="273" t="n"/>
      <c r="HXT129" s="273" t="n"/>
      <c r="HXU129" s="273" t="n"/>
      <c r="HXV129" s="273" t="n"/>
      <c r="HXW129" s="273" t="n"/>
      <c r="HXX129" s="273" t="n"/>
      <c r="HXY129" s="273" t="n"/>
      <c r="HXZ129" s="273" t="n"/>
      <c r="HYA129" s="273" t="n"/>
      <c r="HYB129" s="273" t="n"/>
      <c r="HYC129" s="273" t="n"/>
      <c r="HYD129" s="273" t="n"/>
      <c r="HYE129" s="273" t="n"/>
      <c r="HYF129" s="273" t="n"/>
      <c r="HYG129" s="273" t="n"/>
      <c r="HYH129" s="273" t="n"/>
      <c r="HYI129" s="273" t="n"/>
      <c r="HYJ129" s="273" t="n"/>
      <c r="HYK129" s="273" t="n"/>
      <c r="HYL129" s="273" t="n"/>
      <c r="HYM129" s="273" t="n"/>
      <c r="HYN129" s="273" t="n"/>
      <c r="HYO129" s="273" t="n"/>
      <c r="HYP129" s="273" t="n"/>
      <c r="HYQ129" s="273" t="n"/>
      <c r="HYR129" s="273" t="n"/>
      <c r="HYS129" s="273" t="n"/>
      <c r="HYT129" s="273" t="n"/>
      <c r="HYU129" s="273" t="n"/>
      <c r="HYV129" s="273" t="n"/>
      <c r="HYW129" s="273" t="n"/>
      <c r="HYX129" s="273" t="n"/>
      <c r="HYY129" s="273" t="n"/>
      <c r="HYZ129" s="273" t="n"/>
      <c r="HZA129" s="273" t="n"/>
      <c r="HZB129" s="273" t="n"/>
      <c r="HZC129" s="273" t="n"/>
      <c r="HZD129" s="273" t="n"/>
      <c r="HZE129" s="273" t="n"/>
      <c r="HZF129" s="273" t="n"/>
      <c r="HZG129" s="273" t="n"/>
      <c r="HZH129" s="273" t="n"/>
      <c r="HZI129" s="273" t="n"/>
      <c r="HZJ129" s="273" t="n"/>
      <c r="HZK129" s="273" t="n"/>
      <c r="HZL129" s="273" t="n"/>
      <c r="HZM129" s="273" t="n"/>
      <c r="HZN129" s="273" t="n"/>
      <c r="HZO129" s="273" t="n"/>
      <c r="HZP129" s="273" t="n"/>
      <c r="HZQ129" s="273" t="n"/>
      <c r="HZR129" s="273" t="n"/>
      <c r="HZS129" s="273" t="n"/>
      <c r="HZT129" s="273" t="n"/>
      <c r="HZU129" s="273" t="n"/>
      <c r="HZV129" s="273" t="n"/>
      <c r="HZW129" s="273" t="n"/>
      <c r="HZX129" s="273" t="n"/>
      <c r="HZY129" s="273" t="n"/>
      <c r="HZZ129" s="273" t="n"/>
      <c r="IAA129" s="273" t="n"/>
      <c r="IAB129" s="273" t="n"/>
      <c r="IAC129" s="273" t="n"/>
      <c r="IAD129" s="273" t="n"/>
      <c r="IAE129" s="273" t="n"/>
      <c r="IAF129" s="273" t="n"/>
      <c r="IAG129" s="273" t="n"/>
      <c r="IAH129" s="273" t="n"/>
      <c r="IAI129" s="273" t="n"/>
      <c r="IAJ129" s="273" t="n"/>
      <c r="IAK129" s="273" t="n"/>
      <c r="IAL129" s="273" t="n"/>
      <c r="IAM129" s="273" t="n"/>
      <c r="IAN129" s="273" t="n"/>
      <c r="IAO129" s="273" t="n"/>
      <c r="IAP129" s="273" t="n"/>
      <c r="IAQ129" s="273" t="n"/>
      <c r="IAR129" s="273" t="n"/>
      <c r="IAS129" s="273" t="n"/>
      <c r="IAT129" s="273" t="n"/>
      <c r="IAU129" s="273" t="n"/>
      <c r="IAV129" s="273" t="n"/>
      <c r="IAW129" s="273" t="n"/>
      <c r="IAX129" s="273" t="n"/>
      <c r="IAY129" s="273" t="n"/>
      <c r="IAZ129" s="273" t="n"/>
      <c r="IBA129" s="273" t="n"/>
      <c r="IBB129" s="273" t="n"/>
      <c r="IBC129" s="273" t="n"/>
      <c r="IBD129" s="273" t="n"/>
      <c r="IBE129" s="273" t="n"/>
      <c r="IBF129" s="273" t="n"/>
      <c r="IBG129" s="273" t="n"/>
      <c r="IBH129" s="273" t="n"/>
      <c r="IBI129" s="273" t="n"/>
      <c r="IBJ129" s="273" t="n"/>
      <c r="IBK129" s="273" t="n"/>
      <c r="IBL129" s="273" t="n"/>
      <c r="IBM129" s="273" t="n"/>
      <c r="IBN129" s="273" t="n"/>
      <c r="IBO129" s="273" t="n"/>
      <c r="IBP129" s="273" t="n"/>
      <c r="IBQ129" s="273" t="n"/>
      <c r="IBR129" s="273" t="n"/>
      <c r="IBS129" s="273" t="n"/>
      <c r="IBT129" s="273" t="n"/>
      <c r="IBU129" s="273" t="n"/>
      <c r="IBV129" s="273" t="n"/>
      <c r="IBW129" s="273" t="n"/>
      <c r="IBX129" s="273" t="n"/>
      <c r="IBY129" s="273" t="n"/>
      <c r="IBZ129" s="273" t="n"/>
      <c r="ICA129" s="273" t="n"/>
      <c r="ICB129" s="273" t="n"/>
      <c r="ICC129" s="273" t="n"/>
      <c r="ICD129" s="273" t="n"/>
      <c r="ICE129" s="273" t="n"/>
      <c r="ICF129" s="273" t="n"/>
      <c r="ICG129" s="273" t="n"/>
      <c r="ICH129" s="273" t="n"/>
      <c r="ICI129" s="273" t="n"/>
      <c r="ICJ129" s="273" t="n"/>
      <c r="ICK129" s="273" t="n"/>
      <c r="ICL129" s="273" t="n"/>
      <c r="ICM129" s="273" t="n"/>
      <c r="ICN129" s="273" t="n"/>
      <c r="ICO129" s="273" t="n"/>
      <c r="ICP129" s="273" t="n"/>
      <c r="ICQ129" s="273" t="n"/>
      <c r="ICR129" s="273" t="n"/>
      <c r="ICS129" s="273" t="n"/>
      <c r="ICT129" s="273" t="n"/>
      <c r="ICU129" s="273" t="n"/>
      <c r="ICV129" s="273" t="n"/>
      <c r="ICW129" s="273" t="n"/>
      <c r="ICX129" s="273" t="n"/>
      <c r="ICY129" s="273" t="n"/>
      <c r="ICZ129" s="273" t="n"/>
      <c r="IDA129" s="273" t="n"/>
      <c r="IDB129" s="273" t="n"/>
      <c r="IDC129" s="273" t="n"/>
      <c r="IDD129" s="273" t="n"/>
      <c r="IDE129" s="273" t="n"/>
      <c r="IDF129" s="273" t="n"/>
      <c r="IDG129" s="273" t="n"/>
      <c r="IDH129" s="273" t="n"/>
      <c r="IDI129" s="273" t="n"/>
      <c r="IDJ129" s="273" t="n"/>
      <c r="IDK129" s="273" t="n"/>
      <c r="IDL129" s="273" t="n"/>
      <c r="IDM129" s="273" t="n"/>
      <c r="IDN129" s="273" t="n"/>
      <c r="IDO129" s="273" t="n"/>
      <c r="IDP129" s="273" t="n"/>
      <c r="IDQ129" s="273" t="n"/>
      <c r="IDR129" s="273" t="n"/>
      <c r="IDS129" s="273" t="n"/>
      <c r="IDT129" s="273" t="n"/>
      <c r="IDU129" s="273" t="n"/>
      <c r="IDV129" s="273" t="n"/>
      <c r="IDW129" s="273" t="n"/>
      <c r="IDX129" s="273" t="n"/>
      <c r="IDY129" s="273" t="n"/>
      <c r="IDZ129" s="273" t="n"/>
      <c r="IEA129" s="273" t="n"/>
      <c r="IEB129" s="273" t="n"/>
      <c r="IEC129" s="273" t="n"/>
      <c r="IED129" s="273" t="n"/>
      <c r="IEE129" s="273" t="n"/>
      <c r="IEF129" s="273" t="n"/>
      <c r="IEG129" s="273" t="n"/>
      <c r="IEH129" s="273" t="n"/>
      <c r="IEI129" s="273" t="n"/>
      <c r="IEJ129" s="273" t="n"/>
      <c r="IEK129" s="273" t="n"/>
      <c r="IEL129" s="273" t="n"/>
      <c r="IEM129" s="273" t="n"/>
      <c r="IEN129" s="273" t="n"/>
      <c r="IEO129" s="273" t="n"/>
      <c r="IEP129" s="273" t="n"/>
      <c r="IEQ129" s="273" t="n"/>
      <c r="IER129" s="273" t="n"/>
      <c r="IES129" s="273" t="n"/>
      <c r="IET129" s="273" t="n"/>
      <c r="IEU129" s="273" t="n"/>
      <c r="IEV129" s="273" t="n"/>
      <c r="IEW129" s="273" t="n"/>
      <c r="IEX129" s="273" t="n"/>
      <c r="IEY129" s="273" t="n"/>
      <c r="IEZ129" s="273" t="n"/>
      <c r="IFA129" s="273" t="n"/>
      <c r="IFB129" s="273" t="n"/>
      <c r="IFC129" s="273" t="n"/>
      <c r="IFD129" s="273" t="n"/>
      <c r="IFE129" s="273" t="n"/>
      <c r="IFF129" s="273" t="n"/>
      <c r="IFG129" s="273" t="n"/>
      <c r="IFH129" s="273" t="n"/>
      <c r="IFI129" s="273" t="n"/>
      <c r="IFJ129" s="273" t="n"/>
      <c r="IFK129" s="273" t="n"/>
      <c r="IFL129" s="273" t="n"/>
      <c r="IFM129" s="273" t="n"/>
      <c r="IFN129" s="273" t="n"/>
      <c r="IFO129" s="273" t="n"/>
      <c r="IFP129" s="273" t="n"/>
      <c r="IFQ129" s="273" t="n"/>
      <c r="IFR129" s="273" t="n"/>
      <c r="IFS129" s="273" t="n"/>
      <c r="IFT129" s="273" t="n"/>
      <c r="IFU129" s="273" t="n"/>
      <c r="IFV129" s="273" t="n"/>
      <c r="IFW129" s="273" t="n"/>
      <c r="IFX129" s="273" t="n"/>
      <c r="IFY129" s="273" t="n"/>
      <c r="IFZ129" s="273" t="n"/>
      <c r="IGA129" s="273" t="n"/>
      <c r="IGB129" s="273" t="n"/>
      <c r="IGC129" s="273" t="n"/>
      <c r="IGD129" s="273" t="n"/>
      <c r="IGE129" s="273" t="n"/>
      <c r="IGF129" s="273" t="n"/>
      <c r="IGG129" s="273" t="n"/>
      <c r="IGH129" s="273" t="n"/>
      <c r="IGI129" s="273" t="n"/>
      <c r="IGJ129" s="273" t="n"/>
      <c r="IGK129" s="273" t="n"/>
      <c r="IGL129" s="273" t="n"/>
      <c r="IGM129" s="273" t="n"/>
      <c r="IGN129" s="273" t="n"/>
      <c r="IGO129" s="273" t="n"/>
      <c r="IGP129" s="273" t="n"/>
      <c r="IGQ129" s="273" t="n"/>
      <c r="IGR129" s="273" t="n"/>
      <c r="IGS129" s="273" t="n"/>
      <c r="IGT129" s="273" t="n"/>
      <c r="IGU129" s="273" t="n"/>
      <c r="IGV129" s="273" t="n"/>
      <c r="IGW129" s="273" t="n"/>
      <c r="IGX129" s="273" t="n"/>
      <c r="IGY129" s="273" t="n"/>
      <c r="IGZ129" s="273" t="n"/>
      <c r="IHA129" s="273" t="n"/>
      <c r="IHB129" s="273" t="n"/>
      <c r="IHC129" s="273" t="n"/>
      <c r="IHD129" s="273" t="n"/>
      <c r="IHE129" s="273" t="n"/>
      <c r="IHF129" s="273" t="n"/>
      <c r="IHG129" s="273" t="n"/>
      <c r="IHH129" s="273" t="n"/>
      <c r="IHI129" s="273" t="n"/>
      <c r="IHJ129" s="273" t="n"/>
      <c r="IHK129" s="273" t="n"/>
      <c r="IHL129" s="273" t="n"/>
      <c r="IHM129" s="273" t="n"/>
      <c r="IHN129" s="273" t="n"/>
      <c r="IHO129" s="273" t="n"/>
      <c r="IHP129" s="273" t="n"/>
      <c r="IHQ129" s="273" t="n"/>
      <c r="IHR129" s="273" t="n"/>
      <c r="IHS129" s="273" t="n"/>
      <c r="IHT129" s="273" t="n"/>
      <c r="IHU129" s="273" t="n"/>
      <c r="IHV129" s="273" t="n"/>
      <c r="IHW129" s="273" t="n"/>
      <c r="IHX129" s="273" t="n"/>
      <c r="IHY129" s="273" t="n"/>
      <c r="IHZ129" s="273" t="n"/>
      <c r="IIA129" s="273" t="n"/>
      <c r="IIB129" s="273" t="n"/>
      <c r="IIC129" s="273" t="n"/>
      <c r="IID129" s="273" t="n"/>
      <c r="IIE129" s="273" t="n"/>
      <c r="IIF129" s="273" t="n"/>
      <c r="IIG129" s="273" t="n"/>
      <c r="IIH129" s="273" t="n"/>
      <c r="III129" s="273" t="n"/>
      <c r="IIJ129" s="273" t="n"/>
      <c r="IIK129" s="273" t="n"/>
      <c r="IIL129" s="273" t="n"/>
      <c r="IIM129" s="273" t="n"/>
      <c r="IIN129" s="273" t="n"/>
      <c r="IIO129" s="273" t="n"/>
      <c r="IIP129" s="273" t="n"/>
      <c r="IIQ129" s="273" t="n"/>
      <c r="IIR129" s="273" t="n"/>
      <c r="IIS129" s="273" t="n"/>
      <c r="IIT129" s="273" t="n"/>
      <c r="IIU129" s="273" t="n"/>
      <c r="IIV129" s="273" t="n"/>
      <c r="IIW129" s="273" t="n"/>
      <c r="IIX129" s="273" t="n"/>
      <c r="IIY129" s="273" t="n"/>
      <c r="IIZ129" s="273" t="n"/>
      <c r="IJA129" s="273" t="n"/>
      <c r="IJB129" s="273" t="n"/>
      <c r="IJC129" s="273" t="n"/>
      <c r="IJD129" s="273" t="n"/>
      <c r="IJE129" s="273" t="n"/>
      <c r="IJF129" s="273" t="n"/>
      <c r="IJG129" s="273" t="n"/>
      <c r="IJH129" s="273" t="n"/>
      <c r="IJI129" s="273" t="n"/>
      <c r="IJJ129" s="273" t="n"/>
      <c r="IJK129" s="273" t="n"/>
      <c r="IJL129" s="273" t="n"/>
      <c r="IJM129" s="273" t="n"/>
      <c r="IJN129" s="273" t="n"/>
      <c r="IJO129" s="273" t="n"/>
      <c r="IJP129" s="273" t="n"/>
      <c r="IJQ129" s="273" t="n"/>
      <c r="IJR129" s="273" t="n"/>
      <c r="IJS129" s="273" t="n"/>
      <c r="IJT129" s="273" t="n"/>
      <c r="IJU129" s="273" t="n"/>
      <c r="IJV129" s="273" t="n"/>
      <c r="IJW129" s="273" t="n"/>
      <c r="IJX129" s="273" t="n"/>
      <c r="IJY129" s="273" t="n"/>
      <c r="IJZ129" s="273" t="n"/>
      <c r="IKA129" s="273" t="n"/>
      <c r="IKB129" s="273" t="n"/>
      <c r="IKC129" s="273" t="n"/>
      <c r="IKD129" s="273" t="n"/>
      <c r="IKE129" s="273" t="n"/>
      <c r="IKF129" s="273" t="n"/>
      <c r="IKG129" s="273" t="n"/>
      <c r="IKH129" s="273" t="n"/>
      <c r="IKI129" s="273" t="n"/>
      <c r="IKJ129" s="273" t="n"/>
      <c r="IKK129" s="273" t="n"/>
      <c r="IKL129" s="273" t="n"/>
      <c r="IKM129" s="273" t="n"/>
      <c r="IKN129" s="273" t="n"/>
      <c r="IKO129" s="273" t="n"/>
      <c r="IKP129" s="273" t="n"/>
      <c r="IKQ129" s="273" t="n"/>
      <c r="IKR129" s="273" t="n"/>
      <c r="IKS129" s="273" t="n"/>
      <c r="IKT129" s="273" t="n"/>
      <c r="IKU129" s="273" t="n"/>
      <c r="IKV129" s="273" t="n"/>
      <c r="IKW129" s="273" t="n"/>
      <c r="IKX129" s="273" t="n"/>
      <c r="IKY129" s="273" t="n"/>
      <c r="IKZ129" s="273" t="n"/>
      <c r="ILA129" s="273" t="n"/>
      <c r="ILB129" s="273" t="n"/>
      <c r="ILC129" s="273" t="n"/>
      <c r="ILD129" s="273" t="n"/>
      <c r="ILE129" s="273" t="n"/>
      <c r="ILF129" s="273" t="n"/>
      <c r="ILG129" s="273" t="n"/>
      <c r="ILH129" s="273" t="n"/>
      <c r="ILI129" s="273" t="n"/>
      <c r="ILJ129" s="273" t="n"/>
      <c r="ILK129" s="273" t="n"/>
      <c r="ILL129" s="273" t="n"/>
      <c r="ILM129" s="273" t="n"/>
      <c r="ILN129" s="273" t="n"/>
      <c r="ILO129" s="273" t="n"/>
      <c r="ILP129" s="273" t="n"/>
      <c r="ILQ129" s="273" t="n"/>
      <c r="ILR129" s="273" t="n"/>
      <c r="ILS129" s="273" t="n"/>
      <c r="ILT129" s="273" t="n"/>
      <c r="ILU129" s="273" t="n"/>
      <c r="ILV129" s="273" t="n"/>
      <c r="ILW129" s="273" t="n"/>
      <c r="ILX129" s="273" t="n"/>
      <c r="ILY129" s="273" t="n"/>
      <c r="ILZ129" s="273" t="n"/>
      <c r="IMA129" s="273" t="n"/>
      <c r="IMB129" s="273" t="n"/>
      <c r="IMC129" s="273" t="n"/>
      <c r="IMD129" s="273" t="n"/>
      <c r="IME129" s="273" t="n"/>
      <c r="IMF129" s="273" t="n"/>
      <c r="IMG129" s="273" t="n"/>
      <c r="IMH129" s="273" t="n"/>
      <c r="IMI129" s="273" t="n"/>
      <c r="IMJ129" s="273" t="n"/>
      <c r="IMK129" s="273" t="n"/>
      <c r="IML129" s="273" t="n"/>
      <c r="IMM129" s="273" t="n"/>
      <c r="IMN129" s="273" t="n"/>
      <c r="IMO129" s="273" t="n"/>
      <c r="IMP129" s="273" t="n"/>
      <c r="IMQ129" s="273" t="n"/>
      <c r="IMR129" s="273" t="n"/>
      <c r="IMS129" s="273" t="n"/>
      <c r="IMT129" s="273" t="n"/>
      <c r="IMU129" s="273" t="n"/>
      <c r="IMV129" s="273" t="n"/>
      <c r="IMW129" s="273" t="n"/>
      <c r="IMX129" s="273" t="n"/>
      <c r="IMY129" s="273" t="n"/>
      <c r="IMZ129" s="273" t="n"/>
      <c r="INA129" s="273" t="n"/>
      <c r="INB129" s="273" t="n"/>
      <c r="INC129" s="273" t="n"/>
      <c r="IND129" s="273" t="n"/>
      <c r="INE129" s="273" t="n"/>
      <c r="INF129" s="273" t="n"/>
      <c r="ING129" s="273" t="n"/>
      <c r="INH129" s="273" t="n"/>
      <c r="INI129" s="273" t="n"/>
      <c r="INJ129" s="273" t="n"/>
      <c r="INK129" s="273" t="n"/>
      <c r="INL129" s="273" t="n"/>
      <c r="INM129" s="273" t="n"/>
      <c r="INN129" s="273" t="n"/>
      <c r="INO129" s="273" t="n"/>
      <c r="INP129" s="273" t="n"/>
      <c r="INQ129" s="273" t="n"/>
      <c r="INR129" s="273" t="n"/>
      <c r="INS129" s="273" t="n"/>
      <c r="INT129" s="273" t="n"/>
      <c r="INU129" s="273" t="n"/>
      <c r="INV129" s="273" t="n"/>
      <c r="INW129" s="273" t="n"/>
      <c r="INX129" s="273" t="n"/>
      <c r="INY129" s="273" t="n"/>
      <c r="INZ129" s="273" t="n"/>
      <c r="IOA129" s="273" t="n"/>
      <c r="IOB129" s="273" t="n"/>
      <c r="IOC129" s="273" t="n"/>
      <c r="IOD129" s="273" t="n"/>
      <c r="IOE129" s="273" t="n"/>
      <c r="IOF129" s="273" t="n"/>
      <c r="IOG129" s="273" t="n"/>
      <c r="IOH129" s="273" t="n"/>
      <c r="IOI129" s="273" t="n"/>
      <c r="IOJ129" s="273" t="n"/>
      <c r="IOK129" s="273" t="n"/>
      <c r="IOL129" s="273" t="n"/>
      <c r="IOM129" s="273" t="n"/>
      <c r="ION129" s="273" t="n"/>
      <c r="IOO129" s="273" t="n"/>
      <c r="IOP129" s="273" t="n"/>
      <c r="IOQ129" s="273" t="n"/>
      <c r="IOR129" s="273" t="n"/>
      <c r="IOS129" s="273" t="n"/>
      <c r="IOT129" s="273" t="n"/>
      <c r="IOU129" s="273" t="n"/>
      <c r="IOV129" s="273" t="n"/>
      <c r="IOW129" s="273" t="n"/>
      <c r="IOX129" s="273" t="n"/>
      <c r="IOY129" s="273" t="n"/>
      <c r="IOZ129" s="273" t="n"/>
      <c r="IPA129" s="273" t="n"/>
      <c r="IPB129" s="273" t="n"/>
      <c r="IPC129" s="273" t="n"/>
      <c r="IPD129" s="273" t="n"/>
      <c r="IPE129" s="273" t="n"/>
      <c r="IPF129" s="273" t="n"/>
      <c r="IPG129" s="273" t="n"/>
      <c r="IPH129" s="273" t="n"/>
      <c r="IPI129" s="273" t="n"/>
      <c r="IPJ129" s="273" t="n"/>
      <c r="IPK129" s="273" t="n"/>
      <c r="IPL129" s="273" t="n"/>
      <c r="IPM129" s="273" t="n"/>
      <c r="IPN129" s="273" t="n"/>
      <c r="IPO129" s="273" t="n"/>
      <c r="IPP129" s="273" t="n"/>
      <c r="IPQ129" s="273" t="n"/>
      <c r="IPR129" s="273" t="n"/>
      <c r="IPS129" s="273" t="n"/>
      <c r="IPT129" s="273" t="n"/>
      <c r="IPU129" s="273" t="n"/>
      <c r="IPV129" s="273" t="n"/>
      <c r="IPW129" s="273" t="n"/>
      <c r="IPX129" s="273" t="n"/>
      <c r="IPY129" s="273" t="n"/>
      <c r="IPZ129" s="273" t="n"/>
      <c r="IQA129" s="273" t="n"/>
      <c r="IQB129" s="273" t="n"/>
      <c r="IQC129" s="273" t="n"/>
      <c r="IQD129" s="273" t="n"/>
      <c r="IQE129" s="273" t="n"/>
      <c r="IQF129" s="273" t="n"/>
      <c r="IQG129" s="273" t="n"/>
      <c r="IQH129" s="273" t="n"/>
      <c r="IQI129" s="273" t="n"/>
      <c r="IQJ129" s="273" t="n"/>
      <c r="IQK129" s="273" t="n"/>
      <c r="IQL129" s="273" t="n"/>
      <c r="IQM129" s="273" t="n"/>
      <c r="IQN129" s="273" t="n"/>
      <c r="IQO129" s="273" t="n"/>
      <c r="IQP129" s="273" t="n"/>
      <c r="IQQ129" s="273" t="n"/>
      <c r="IQR129" s="273" t="n"/>
      <c r="IQS129" s="273" t="n"/>
      <c r="IQT129" s="273" t="n"/>
      <c r="IQU129" s="273" t="n"/>
      <c r="IQV129" s="273" t="n"/>
      <c r="IQW129" s="273" t="n"/>
      <c r="IQX129" s="273" t="n"/>
      <c r="IQY129" s="273" t="n"/>
      <c r="IQZ129" s="273" t="n"/>
      <c r="IRA129" s="273" t="n"/>
      <c r="IRB129" s="273" t="n"/>
      <c r="IRC129" s="273" t="n"/>
      <c r="IRD129" s="273" t="n"/>
      <c r="IRE129" s="273" t="n"/>
      <c r="IRF129" s="273" t="n"/>
      <c r="IRG129" s="273" t="n"/>
      <c r="IRH129" s="273" t="n"/>
      <c r="IRI129" s="273" t="n"/>
      <c r="IRJ129" s="273" t="n"/>
      <c r="IRK129" s="273" t="n"/>
      <c r="IRL129" s="273" t="n"/>
      <c r="IRM129" s="273" t="n"/>
      <c r="IRN129" s="273" t="n"/>
      <c r="IRO129" s="273" t="n"/>
      <c r="IRP129" s="273" t="n"/>
      <c r="IRQ129" s="273" t="n"/>
      <c r="IRR129" s="273" t="n"/>
      <c r="IRS129" s="273" t="n"/>
      <c r="IRT129" s="273" t="n"/>
      <c r="IRU129" s="273" t="n"/>
      <c r="IRV129" s="273" t="n"/>
      <c r="IRW129" s="273" t="n"/>
      <c r="IRX129" s="273" t="n"/>
      <c r="IRY129" s="273" t="n"/>
      <c r="IRZ129" s="273" t="n"/>
      <c r="ISA129" s="273" t="n"/>
      <c r="ISB129" s="273" t="n"/>
      <c r="ISC129" s="273" t="n"/>
      <c r="ISD129" s="273" t="n"/>
      <c r="ISE129" s="273" t="n"/>
      <c r="ISF129" s="273" t="n"/>
      <c r="ISG129" s="273" t="n"/>
      <c r="ISH129" s="273" t="n"/>
      <c r="ISI129" s="273" t="n"/>
      <c r="ISJ129" s="273" t="n"/>
      <c r="ISK129" s="273" t="n"/>
      <c r="ISL129" s="273" t="n"/>
      <c r="ISM129" s="273" t="n"/>
      <c r="ISN129" s="273" t="n"/>
      <c r="ISO129" s="273" t="n"/>
      <c r="ISP129" s="273" t="n"/>
      <c r="ISQ129" s="273" t="n"/>
      <c r="ISR129" s="273" t="n"/>
      <c r="ISS129" s="273" t="n"/>
      <c r="IST129" s="273" t="n"/>
      <c r="ISU129" s="273" t="n"/>
      <c r="ISV129" s="273" t="n"/>
      <c r="ISW129" s="273" t="n"/>
      <c r="ISX129" s="273" t="n"/>
      <c r="ISY129" s="273" t="n"/>
      <c r="ISZ129" s="273" t="n"/>
      <c r="ITA129" s="273" t="n"/>
      <c r="ITB129" s="273" t="n"/>
      <c r="ITC129" s="273" t="n"/>
      <c r="ITD129" s="273" t="n"/>
      <c r="ITE129" s="273" t="n"/>
      <c r="ITF129" s="273" t="n"/>
      <c r="ITG129" s="273" t="n"/>
      <c r="ITH129" s="273" t="n"/>
      <c r="ITI129" s="273" t="n"/>
      <c r="ITJ129" s="273" t="n"/>
      <c r="ITK129" s="273" t="n"/>
      <c r="ITL129" s="273" t="n"/>
      <c r="ITM129" s="273" t="n"/>
      <c r="ITN129" s="273" t="n"/>
      <c r="ITO129" s="273" t="n"/>
      <c r="ITP129" s="273" t="n"/>
      <c r="ITQ129" s="273" t="n"/>
      <c r="ITR129" s="273" t="n"/>
      <c r="ITS129" s="273" t="n"/>
      <c r="ITT129" s="273" t="n"/>
      <c r="ITU129" s="273" t="n"/>
      <c r="ITV129" s="273" t="n"/>
      <c r="ITW129" s="273" t="n"/>
      <c r="ITX129" s="273" t="n"/>
      <c r="ITY129" s="273" t="n"/>
      <c r="ITZ129" s="273" t="n"/>
      <c r="IUA129" s="273" t="n"/>
      <c r="IUB129" s="273" t="n"/>
      <c r="IUC129" s="273" t="n"/>
      <c r="IUD129" s="273" t="n"/>
      <c r="IUE129" s="273" t="n"/>
      <c r="IUF129" s="273" t="n"/>
      <c r="IUG129" s="273" t="n"/>
      <c r="IUH129" s="273" t="n"/>
      <c r="IUI129" s="273" t="n"/>
      <c r="IUJ129" s="273" t="n"/>
      <c r="IUK129" s="273" t="n"/>
      <c r="IUL129" s="273" t="n"/>
      <c r="IUM129" s="273" t="n"/>
      <c r="IUN129" s="273" t="n"/>
      <c r="IUO129" s="273" t="n"/>
      <c r="IUP129" s="273" t="n"/>
      <c r="IUQ129" s="273" t="n"/>
      <c r="IUR129" s="273" t="n"/>
      <c r="IUS129" s="273" t="n"/>
      <c r="IUT129" s="273" t="n"/>
      <c r="IUU129" s="273" t="n"/>
      <c r="IUV129" s="273" t="n"/>
      <c r="IUW129" s="273" t="n"/>
      <c r="IUX129" s="273" t="n"/>
      <c r="IUY129" s="273" t="n"/>
      <c r="IUZ129" s="273" t="n"/>
      <c r="IVA129" s="273" t="n"/>
      <c r="IVB129" s="273" t="n"/>
      <c r="IVC129" s="273" t="n"/>
      <c r="IVD129" s="273" t="n"/>
      <c r="IVE129" s="273" t="n"/>
      <c r="IVF129" s="273" t="n"/>
      <c r="IVG129" s="273" t="n"/>
      <c r="IVH129" s="273" t="n"/>
      <c r="IVI129" s="273" t="n"/>
      <c r="IVJ129" s="273" t="n"/>
      <c r="IVK129" s="273" t="n"/>
      <c r="IVL129" s="273" t="n"/>
      <c r="IVM129" s="273" t="n"/>
      <c r="IVN129" s="273" t="n"/>
      <c r="IVO129" s="273" t="n"/>
      <c r="IVP129" s="273" t="n"/>
      <c r="IVQ129" s="273" t="n"/>
      <c r="IVR129" s="273" t="n"/>
      <c r="IVS129" s="273" t="n"/>
      <c r="IVT129" s="273" t="n"/>
      <c r="IVU129" s="273" t="n"/>
      <c r="IVV129" s="273" t="n"/>
      <c r="IVW129" s="273" t="n"/>
      <c r="IVX129" s="273" t="n"/>
      <c r="IVY129" s="273" t="n"/>
      <c r="IVZ129" s="273" t="n"/>
      <c r="IWA129" s="273" t="n"/>
      <c r="IWB129" s="273" t="n"/>
      <c r="IWC129" s="273" t="n"/>
      <c r="IWD129" s="273" t="n"/>
      <c r="IWE129" s="273" t="n"/>
      <c r="IWF129" s="273" t="n"/>
      <c r="IWG129" s="273" t="n"/>
      <c r="IWH129" s="273" t="n"/>
      <c r="IWI129" s="273" t="n"/>
      <c r="IWJ129" s="273" t="n"/>
      <c r="IWK129" s="273" t="n"/>
      <c r="IWL129" s="273" t="n"/>
      <c r="IWM129" s="273" t="n"/>
      <c r="IWN129" s="273" t="n"/>
      <c r="IWO129" s="273" t="n"/>
      <c r="IWP129" s="273" t="n"/>
      <c r="IWQ129" s="273" t="n"/>
      <c r="IWR129" s="273" t="n"/>
      <c r="IWS129" s="273" t="n"/>
      <c r="IWT129" s="273" t="n"/>
      <c r="IWU129" s="273" t="n"/>
      <c r="IWV129" s="273" t="n"/>
      <c r="IWW129" s="273" t="n"/>
      <c r="IWX129" s="273" t="n"/>
      <c r="IWY129" s="273" t="n"/>
      <c r="IWZ129" s="273" t="n"/>
      <c r="IXA129" s="273" t="n"/>
      <c r="IXB129" s="273" t="n"/>
      <c r="IXC129" s="273" t="n"/>
      <c r="IXD129" s="273" t="n"/>
      <c r="IXE129" s="273" t="n"/>
      <c r="IXF129" s="273" t="n"/>
      <c r="IXG129" s="273" t="n"/>
      <c r="IXH129" s="273" t="n"/>
      <c r="IXI129" s="273" t="n"/>
      <c r="IXJ129" s="273" t="n"/>
      <c r="IXK129" s="273" t="n"/>
      <c r="IXL129" s="273" t="n"/>
      <c r="IXM129" s="273" t="n"/>
      <c r="IXN129" s="273" t="n"/>
      <c r="IXO129" s="273" t="n"/>
      <c r="IXP129" s="273" t="n"/>
      <c r="IXQ129" s="273" t="n"/>
      <c r="IXR129" s="273" t="n"/>
      <c r="IXS129" s="273" t="n"/>
      <c r="IXT129" s="273" t="n"/>
      <c r="IXU129" s="273" t="n"/>
      <c r="IXV129" s="273" t="n"/>
      <c r="IXW129" s="273" t="n"/>
      <c r="IXX129" s="273" t="n"/>
      <c r="IXY129" s="273" t="n"/>
      <c r="IXZ129" s="273" t="n"/>
      <c r="IYA129" s="273" t="n"/>
      <c r="IYB129" s="273" t="n"/>
      <c r="IYC129" s="273" t="n"/>
      <c r="IYD129" s="273" t="n"/>
      <c r="IYE129" s="273" t="n"/>
      <c r="IYF129" s="273" t="n"/>
      <c r="IYG129" s="273" t="n"/>
      <c r="IYH129" s="273" t="n"/>
      <c r="IYI129" s="273" t="n"/>
      <c r="IYJ129" s="273" t="n"/>
      <c r="IYK129" s="273" t="n"/>
      <c r="IYL129" s="273" t="n"/>
      <c r="IYM129" s="273" t="n"/>
      <c r="IYN129" s="273" t="n"/>
      <c r="IYO129" s="273" t="n"/>
      <c r="IYP129" s="273" t="n"/>
      <c r="IYQ129" s="273" t="n"/>
      <c r="IYR129" s="273" t="n"/>
      <c r="IYS129" s="273" t="n"/>
      <c r="IYT129" s="273" t="n"/>
      <c r="IYU129" s="273" t="n"/>
      <c r="IYV129" s="273" t="n"/>
      <c r="IYW129" s="273" t="n"/>
      <c r="IYX129" s="273" t="n"/>
      <c r="IYY129" s="273" t="n"/>
      <c r="IYZ129" s="273" t="n"/>
      <c r="IZA129" s="273" t="n"/>
      <c r="IZB129" s="273" t="n"/>
      <c r="IZC129" s="273" t="n"/>
      <c r="IZD129" s="273" t="n"/>
      <c r="IZE129" s="273" t="n"/>
      <c r="IZF129" s="273" t="n"/>
      <c r="IZG129" s="273" t="n"/>
      <c r="IZH129" s="273" t="n"/>
      <c r="IZI129" s="273" t="n"/>
      <c r="IZJ129" s="273" t="n"/>
      <c r="IZK129" s="273" t="n"/>
      <c r="IZL129" s="273" t="n"/>
      <c r="IZM129" s="273" t="n"/>
      <c r="IZN129" s="273" t="n"/>
      <c r="IZO129" s="273" t="n"/>
      <c r="IZP129" s="273" t="n"/>
      <c r="IZQ129" s="273" t="n"/>
      <c r="IZR129" s="273" t="n"/>
      <c r="IZS129" s="273" t="n"/>
      <c r="IZT129" s="273" t="n"/>
      <c r="IZU129" s="273" t="n"/>
      <c r="IZV129" s="273" t="n"/>
      <c r="IZW129" s="273" t="n"/>
      <c r="IZX129" s="273" t="n"/>
      <c r="IZY129" s="273" t="n"/>
      <c r="IZZ129" s="273" t="n"/>
      <c r="JAA129" s="273" t="n"/>
      <c r="JAB129" s="273" t="n"/>
      <c r="JAC129" s="273" t="n"/>
      <c r="JAD129" s="273" t="n"/>
      <c r="JAE129" s="273" t="n"/>
      <c r="JAF129" s="273" t="n"/>
      <c r="JAG129" s="273" t="n"/>
      <c r="JAH129" s="273" t="n"/>
      <c r="JAI129" s="273" t="n"/>
      <c r="JAJ129" s="273" t="n"/>
      <c r="JAK129" s="273" t="n"/>
      <c r="JAL129" s="273" t="n"/>
      <c r="JAM129" s="273" t="n"/>
      <c r="JAN129" s="273" t="n"/>
      <c r="JAO129" s="273" t="n"/>
      <c r="JAP129" s="273" t="n"/>
      <c r="JAQ129" s="273" t="n"/>
      <c r="JAR129" s="273" t="n"/>
      <c r="JAS129" s="273" t="n"/>
      <c r="JAT129" s="273" t="n"/>
      <c r="JAU129" s="273" t="n"/>
      <c r="JAV129" s="273" t="n"/>
      <c r="JAW129" s="273" t="n"/>
      <c r="JAX129" s="273" t="n"/>
      <c r="JAY129" s="273" t="n"/>
      <c r="JAZ129" s="273" t="n"/>
      <c r="JBA129" s="273" t="n"/>
      <c r="JBB129" s="273" t="n"/>
      <c r="JBC129" s="273" t="n"/>
      <c r="JBD129" s="273" t="n"/>
      <c r="JBE129" s="273" t="n"/>
      <c r="JBF129" s="273" t="n"/>
      <c r="JBG129" s="273" t="n"/>
      <c r="JBH129" s="273" t="n"/>
      <c r="JBI129" s="273" t="n"/>
      <c r="JBJ129" s="273" t="n"/>
      <c r="JBK129" s="273" t="n"/>
      <c r="JBL129" s="273" t="n"/>
      <c r="JBM129" s="273" t="n"/>
      <c r="JBN129" s="273" t="n"/>
      <c r="JBO129" s="273" t="n"/>
      <c r="JBP129" s="273" t="n"/>
      <c r="JBQ129" s="273" t="n"/>
      <c r="JBR129" s="273" t="n"/>
      <c r="JBS129" s="273" t="n"/>
      <c r="JBT129" s="273" t="n"/>
      <c r="JBU129" s="273" t="n"/>
      <c r="JBV129" s="273" t="n"/>
      <c r="JBW129" s="273" t="n"/>
      <c r="JBX129" s="273" t="n"/>
      <c r="JBY129" s="273" t="n"/>
      <c r="JBZ129" s="273" t="n"/>
      <c r="JCA129" s="273" t="n"/>
      <c r="JCB129" s="273" t="n"/>
      <c r="JCC129" s="273" t="n"/>
      <c r="JCD129" s="273" t="n"/>
      <c r="JCE129" s="273" t="n"/>
      <c r="JCF129" s="273" t="n"/>
      <c r="JCG129" s="273" t="n"/>
      <c r="JCH129" s="273" t="n"/>
      <c r="JCI129" s="273" t="n"/>
      <c r="JCJ129" s="273" t="n"/>
      <c r="JCK129" s="273" t="n"/>
      <c r="JCL129" s="273" t="n"/>
      <c r="JCM129" s="273" t="n"/>
      <c r="JCN129" s="273" t="n"/>
      <c r="JCO129" s="273" t="n"/>
      <c r="JCP129" s="273" t="n"/>
      <c r="JCQ129" s="273" t="n"/>
      <c r="JCR129" s="273" t="n"/>
      <c r="JCS129" s="273" t="n"/>
      <c r="JCT129" s="273" t="n"/>
      <c r="JCU129" s="273" t="n"/>
      <c r="JCV129" s="273" t="n"/>
      <c r="JCW129" s="273" t="n"/>
      <c r="JCX129" s="273" t="n"/>
      <c r="JCY129" s="273" t="n"/>
      <c r="JCZ129" s="273" t="n"/>
      <c r="JDA129" s="273" t="n"/>
      <c r="JDB129" s="273" t="n"/>
      <c r="JDC129" s="273" t="n"/>
      <c r="JDD129" s="273" t="n"/>
      <c r="JDE129" s="273" t="n"/>
      <c r="JDF129" s="273" t="n"/>
      <c r="JDG129" s="273" t="n"/>
      <c r="JDH129" s="273" t="n"/>
      <c r="JDI129" s="273" t="n"/>
      <c r="JDJ129" s="273" t="n"/>
      <c r="JDK129" s="273" t="n"/>
      <c r="JDL129" s="273" t="n"/>
      <c r="JDM129" s="273" t="n"/>
      <c r="JDN129" s="273" t="n"/>
      <c r="JDO129" s="273" t="n"/>
      <c r="JDP129" s="273" t="n"/>
      <c r="JDQ129" s="273" t="n"/>
      <c r="JDR129" s="273" t="n"/>
      <c r="JDS129" s="273" t="n"/>
      <c r="JDT129" s="273" t="n"/>
      <c r="JDU129" s="273" t="n"/>
      <c r="JDV129" s="273" t="n"/>
      <c r="JDW129" s="273" t="n"/>
      <c r="JDX129" s="273" t="n"/>
      <c r="JDY129" s="273" t="n"/>
      <c r="JDZ129" s="273" t="n"/>
      <c r="JEA129" s="273" t="n"/>
      <c r="JEB129" s="273" t="n"/>
      <c r="JEC129" s="273" t="n"/>
      <c r="JED129" s="273" t="n"/>
      <c r="JEE129" s="273" t="n"/>
      <c r="JEF129" s="273" t="n"/>
      <c r="JEG129" s="273" t="n"/>
      <c r="JEH129" s="273" t="n"/>
      <c r="JEI129" s="273" t="n"/>
      <c r="JEJ129" s="273" t="n"/>
      <c r="JEK129" s="273" t="n"/>
      <c r="JEL129" s="273" t="n"/>
      <c r="JEM129" s="273" t="n"/>
      <c r="JEN129" s="273" t="n"/>
      <c r="JEO129" s="273" t="n"/>
      <c r="JEP129" s="273" t="n"/>
      <c r="JEQ129" s="273" t="n"/>
      <c r="JER129" s="273" t="n"/>
      <c r="JES129" s="273" t="n"/>
      <c r="JET129" s="273" t="n"/>
      <c r="JEU129" s="273" t="n"/>
      <c r="JEV129" s="273" t="n"/>
      <c r="JEW129" s="273" t="n"/>
      <c r="JEX129" s="273" t="n"/>
      <c r="JEY129" s="273" t="n"/>
      <c r="JEZ129" s="273" t="n"/>
      <c r="JFA129" s="273" t="n"/>
      <c r="JFB129" s="273" t="n"/>
      <c r="JFC129" s="273" t="n"/>
      <c r="JFD129" s="273" t="n"/>
      <c r="JFE129" s="273" t="n"/>
      <c r="JFF129" s="273" t="n"/>
      <c r="JFG129" s="273" t="n"/>
      <c r="JFH129" s="273" t="n"/>
      <c r="JFI129" s="273" t="n"/>
      <c r="JFJ129" s="273" t="n"/>
      <c r="JFK129" s="273" t="n"/>
      <c r="JFL129" s="273" t="n"/>
      <c r="JFM129" s="273" t="n"/>
      <c r="JFN129" s="273" t="n"/>
      <c r="JFO129" s="273" t="n"/>
      <c r="JFP129" s="273" t="n"/>
      <c r="JFQ129" s="273" t="n"/>
      <c r="JFR129" s="273" t="n"/>
      <c r="JFS129" s="273" t="n"/>
      <c r="JFT129" s="273" t="n"/>
      <c r="JFU129" s="273" t="n"/>
      <c r="JFV129" s="273" t="n"/>
      <c r="JFW129" s="273" t="n"/>
      <c r="JFX129" s="273" t="n"/>
      <c r="JFY129" s="273" t="n"/>
      <c r="JFZ129" s="273" t="n"/>
      <c r="JGA129" s="273" t="n"/>
      <c r="JGB129" s="273" t="n"/>
      <c r="JGC129" s="273" t="n"/>
      <c r="JGD129" s="273" t="n"/>
      <c r="JGE129" s="273" t="n"/>
      <c r="JGF129" s="273" t="n"/>
      <c r="JGG129" s="273" t="n"/>
      <c r="JGH129" s="273" t="n"/>
      <c r="JGI129" s="273" t="n"/>
      <c r="JGJ129" s="273" t="n"/>
      <c r="JGK129" s="273" t="n"/>
      <c r="JGL129" s="273" t="n"/>
      <c r="JGM129" s="273" t="n"/>
      <c r="JGN129" s="273" t="n"/>
      <c r="JGO129" s="273" t="n"/>
      <c r="JGP129" s="273" t="n"/>
      <c r="JGQ129" s="273" t="n"/>
      <c r="JGR129" s="273" t="n"/>
      <c r="JGS129" s="273" t="n"/>
      <c r="JGT129" s="273" t="n"/>
      <c r="JGU129" s="273" t="n"/>
      <c r="JGV129" s="273" t="n"/>
      <c r="JGW129" s="273" t="n"/>
      <c r="JGX129" s="273" t="n"/>
      <c r="JGY129" s="273" t="n"/>
      <c r="JGZ129" s="273" t="n"/>
      <c r="JHA129" s="273" t="n"/>
      <c r="JHB129" s="273" t="n"/>
      <c r="JHC129" s="273" t="n"/>
      <c r="JHD129" s="273" t="n"/>
      <c r="JHE129" s="273" t="n"/>
      <c r="JHF129" s="273" t="n"/>
      <c r="JHG129" s="273" t="n"/>
      <c r="JHH129" s="273" t="n"/>
      <c r="JHI129" s="273" t="n"/>
      <c r="JHJ129" s="273" t="n"/>
      <c r="JHK129" s="273" t="n"/>
      <c r="JHL129" s="273" t="n"/>
      <c r="JHM129" s="273" t="n"/>
      <c r="JHN129" s="273" t="n"/>
      <c r="JHO129" s="273" t="n"/>
      <c r="JHP129" s="273" t="n"/>
      <c r="JHQ129" s="273" t="n"/>
      <c r="JHR129" s="273" t="n"/>
      <c r="JHS129" s="273" t="n"/>
      <c r="JHT129" s="273" t="n"/>
      <c r="JHU129" s="273" t="n"/>
      <c r="JHV129" s="273" t="n"/>
      <c r="JHW129" s="273" t="n"/>
      <c r="JHX129" s="273" t="n"/>
      <c r="JHY129" s="273" t="n"/>
      <c r="JHZ129" s="273" t="n"/>
      <c r="JIA129" s="273" t="n"/>
      <c r="JIB129" s="273" t="n"/>
      <c r="JIC129" s="273" t="n"/>
      <c r="JID129" s="273" t="n"/>
      <c r="JIE129" s="273" t="n"/>
      <c r="JIF129" s="273" t="n"/>
      <c r="JIG129" s="273" t="n"/>
      <c r="JIH129" s="273" t="n"/>
      <c r="JII129" s="273" t="n"/>
      <c r="JIJ129" s="273" t="n"/>
      <c r="JIK129" s="273" t="n"/>
      <c r="JIL129" s="273" t="n"/>
      <c r="JIM129" s="273" t="n"/>
      <c r="JIN129" s="273" t="n"/>
      <c r="JIO129" s="273" t="n"/>
      <c r="JIP129" s="273" t="n"/>
      <c r="JIQ129" s="273" t="n"/>
      <c r="JIR129" s="273" t="n"/>
      <c r="JIS129" s="273" t="n"/>
      <c r="JIT129" s="273" t="n"/>
      <c r="JIU129" s="273" t="n"/>
      <c r="JIV129" s="273" t="n"/>
      <c r="JIW129" s="273" t="n"/>
      <c r="JIX129" s="273" t="n"/>
      <c r="JIY129" s="273" t="n"/>
      <c r="JIZ129" s="273" t="n"/>
      <c r="JJA129" s="273" t="n"/>
      <c r="JJB129" s="273" t="n"/>
      <c r="JJC129" s="273" t="n"/>
      <c r="JJD129" s="273" t="n"/>
      <c r="JJE129" s="273" t="n"/>
      <c r="JJF129" s="273" t="n"/>
      <c r="JJG129" s="273" t="n"/>
      <c r="JJH129" s="273" t="n"/>
      <c r="JJI129" s="273" t="n"/>
      <c r="JJJ129" s="273" t="n"/>
      <c r="JJK129" s="273" t="n"/>
      <c r="JJL129" s="273" t="n"/>
      <c r="JJM129" s="273" t="n"/>
      <c r="JJN129" s="273" t="n"/>
      <c r="JJO129" s="273" t="n"/>
      <c r="JJP129" s="273" t="n"/>
      <c r="JJQ129" s="273" t="n"/>
      <c r="JJR129" s="273" t="n"/>
      <c r="JJS129" s="273" t="n"/>
      <c r="JJT129" s="273" t="n"/>
      <c r="JJU129" s="273" t="n"/>
      <c r="JJV129" s="273" t="n"/>
      <c r="JJW129" s="273" t="n"/>
      <c r="JJX129" s="273" t="n"/>
      <c r="JJY129" s="273" t="n"/>
      <c r="JJZ129" s="273" t="n"/>
      <c r="JKA129" s="273" t="n"/>
      <c r="JKB129" s="273" t="n"/>
      <c r="JKC129" s="273" t="n"/>
      <c r="JKD129" s="273" t="n"/>
      <c r="JKE129" s="273" t="n"/>
      <c r="JKF129" s="273" t="n"/>
      <c r="JKG129" s="273" t="n"/>
      <c r="JKH129" s="273" t="n"/>
      <c r="JKI129" s="273" t="n"/>
      <c r="JKJ129" s="273" t="n"/>
      <c r="JKK129" s="273" t="n"/>
      <c r="JKL129" s="273" t="n"/>
      <c r="JKM129" s="273" t="n"/>
      <c r="JKN129" s="273" t="n"/>
      <c r="JKO129" s="273" t="n"/>
      <c r="JKP129" s="273" t="n"/>
      <c r="JKQ129" s="273" t="n"/>
      <c r="JKR129" s="273" t="n"/>
      <c r="JKS129" s="273" t="n"/>
      <c r="JKT129" s="273" t="n"/>
      <c r="JKU129" s="273" t="n"/>
      <c r="JKV129" s="273" t="n"/>
      <c r="JKW129" s="273" t="n"/>
      <c r="JKX129" s="273" t="n"/>
      <c r="JKY129" s="273" t="n"/>
      <c r="JKZ129" s="273" t="n"/>
      <c r="JLA129" s="273" t="n"/>
      <c r="JLB129" s="273" t="n"/>
      <c r="JLC129" s="273" t="n"/>
      <c r="JLD129" s="273" t="n"/>
      <c r="JLE129" s="273" t="n"/>
      <c r="JLF129" s="273" t="n"/>
      <c r="JLG129" s="273" t="n"/>
      <c r="JLH129" s="273" t="n"/>
      <c r="JLI129" s="273" t="n"/>
      <c r="JLJ129" s="273" t="n"/>
      <c r="JLK129" s="273" t="n"/>
      <c r="JLL129" s="273" t="n"/>
      <c r="JLM129" s="273" t="n"/>
      <c r="JLN129" s="273" t="n"/>
      <c r="JLO129" s="273" t="n"/>
      <c r="JLP129" s="273" t="n"/>
      <c r="JLQ129" s="273" t="n"/>
      <c r="JLR129" s="273" t="n"/>
      <c r="JLS129" s="273" t="n"/>
      <c r="JLT129" s="273" t="n"/>
      <c r="JLU129" s="273" t="n"/>
      <c r="JLV129" s="273" t="n"/>
      <c r="JLW129" s="273" t="n"/>
      <c r="JLX129" s="273" t="n"/>
      <c r="JLY129" s="273" t="n"/>
      <c r="JLZ129" s="273" t="n"/>
      <c r="JMA129" s="273" t="n"/>
      <c r="JMB129" s="273" t="n"/>
      <c r="JMC129" s="273" t="n"/>
      <c r="JMD129" s="273" t="n"/>
      <c r="JME129" s="273" t="n"/>
      <c r="JMF129" s="273" t="n"/>
      <c r="JMG129" s="273" t="n"/>
      <c r="JMH129" s="273" t="n"/>
      <c r="JMI129" s="273" t="n"/>
      <c r="JMJ129" s="273" t="n"/>
      <c r="JMK129" s="273" t="n"/>
      <c r="JML129" s="273" t="n"/>
      <c r="JMM129" s="273" t="n"/>
      <c r="JMN129" s="273" t="n"/>
      <c r="JMO129" s="273" t="n"/>
      <c r="JMP129" s="273" t="n"/>
      <c r="JMQ129" s="273" t="n"/>
      <c r="JMR129" s="273" t="n"/>
      <c r="JMS129" s="273" t="n"/>
      <c r="JMT129" s="273" t="n"/>
      <c r="JMU129" s="273" t="n"/>
      <c r="JMV129" s="273" t="n"/>
      <c r="JMW129" s="273" t="n"/>
      <c r="JMX129" s="273" t="n"/>
      <c r="JMY129" s="273" t="n"/>
      <c r="JMZ129" s="273" t="n"/>
      <c r="JNA129" s="273" t="n"/>
      <c r="JNB129" s="273" t="n"/>
      <c r="JNC129" s="273" t="n"/>
      <c r="JND129" s="273" t="n"/>
      <c r="JNE129" s="273" t="n"/>
      <c r="JNF129" s="273" t="n"/>
      <c r="JNG129" s="273" t="n"/>
      <c r="JNH129" s="273" t="n"/>
      <c r="JNI129" s="273" t="n"/>
      <c r="JNJ129" s="273" t="n"/>
      <c r="JNK129" s="273" t="n"/>
      <c r="JNL129" s="273" t="n"/>
      <c r="JNM129" s="273" t="n"/>
      <c r="JNN129" s="273" t="n"/>
      <c r="JNO129" s="273" t="n"/>
      <c r="JNP129" s="273" t="n"/>
      <c r="JNQ129" s="273" t="n"/>
      <c r="JNR129" s="273" t="n"/>
      <c r="JNS129" s="273" t="n"/>
      <c r="JNT129" s="273" t="n"/>
      <c r="JNU129" s="273" t="n"/>
      <c r="JNV129" s="273" t="n"/>
      <c r="JNW129" s="273" t="n"/>
      <c r="JNX129" s="273" t="n"/>
      <c r="JNY129" s="273" t="n"/>
      <c r="JNZ129" s="273" t="n"/>
      <c r="JOA129" s="273" t="n"/>
      <c r="JOB129" s="273" t="n"/>
      <c r="JOC129" s="273" t="n"/>
      <c r="JOD129" s="273" t="n"/>
      <c r="JOE129" s="273" t="n"/>
      <c r="JOF129" s="273" t="n"/>
      <c r="JOG129" s="273" t="n"/>
      <c r="JOH129" s="273" t="n"/>
      <c r="JOI129" s="273" t="n"/>
      <c r="JOJ129" s="273" t="n"/>
      <c r="JOK129" s="273" t="n"/>
      <c r="JOL129" s="273" t="n"/>
      <c r="JOM129" s="273" t="n"/>
      <c r="JON129" s="273" t="n"/>
      <c r="JOO129" s="273" t="n"/>
      <c r="JOP129" s="273" t="n"/>
      <c r="JOQ129" s="273" t="n"/>
      <c r="JOR129" s="273" t="n"/>
      <c r="JOS129" s="273" t="n"/>
      <c r="JOT129" s="273" t="n"/>
      <c r="JOU129" s="273" t="n"/>
      <c r="JOV129" s="273" t="n"/>
      <c r="JOW129" s="273" t="n"/>
      <c r="JOX129" s="273" t="n"/>
      <c r="JOY129" s="273" t="n"/>
      <c r="JOZ129" s="273" t="n"/>
      <c r="JPA129" s="273" t="n"/>
      <c r="JPB129" s="273" t="n"/>
      <c r="JPC129" s="273" t="n"/>
      <c r="JPD129" s="273" t="n"/>
      <c r="JPE129" s="273" t="n"/>
      <c r="JPF129" s="273" t="n"/>
      <c r="JPG129" s="273" t="n"/>
      <c r="JPH129" s="273" t="n"/>
      <c r="JPI129" s="273" t="n"/>
      <c r="JPJ129" s="273" t="n"/>
      <c r="JPK129" s="273" t="n"/>
      <c r="JPL129" s="273" t="n"/>
      <c r="JPM129" s="273" t="n"/>
      <c r="JPN129" s="273" t="n"/>
      <c r="JPO129" s="273" t="n"/>
      <c r="JPP129" s="273" t="n"/>
      <c r="JPQ129" s="273" t="n"/>
      <c r="JPR129" s="273" t="n"/>
      <c r="JPS129" s="273" t="n"/>
      <c r="JPT129" s="273" t="n"/>
      <c r="JPU129" s="273" t="n"/>
      <c r="JPV129" s="273" t="n"/>
      <c r="JPW129" s="273" t="n"/>
      <c r="JPX129" s="273" t="n"/>
      <c r="JPY129" s="273" t="n"/>
      <c r="JPZ129" s="273" t="n"/>
      <c r="JQA129" s="273" t="n"/>
      <c r="JQB129" s="273" t="n"/>
      <c r="JQC129" s="273" t="n"/>
      <c r="JQD129" s="273" t="n"/>
      <c r="JQE129" s="273" t="n"/>
      <c r="JQF129" s="273" t="n"/>
      <c r="JQG129" s="273" t="n"/>
      <c r="JQH129" s="273" t="n"/>
      <c r="JQI129" s="273" t="n"/>
      <c r="JQJ129" s="273" t="n"/>
      <c r="JQK129" s="273" t="n"/>
      <c r="JQL129" s="273" t="n"/>
      <c r="JQM129" s="273" t="n"/>
      <c r="JQN129" s="273" t="n"/>
      <c r="JQO129" s="273" t="n"/>
      <c r="JQP129" s="273" t="n"/>
      <c r="JQQ129" s="273" t="n"/>
      <c r="JQR129" s="273" t="n"/>
      <c r="JQS129" s="273" t="n"/>
      <c r="JQT129" s="273" t="n"/>
      <c r="JQU129" s="273" t="n"/>
      <c r="JQV129" s="273" t="n"/>
      <c r="JQW129" s="273" t="n"/>
      <c r="JQX129" s="273" t="n"/>
      <c r="JQY129" s="273" t="n"/>
      <c r="JQZ129" s="273" t="n"/>
      <c r="JRA129" s="273" t="n"/>
      <c r="JRB129" s="273" t="n"/>
      <c r="JRC129" s="273" t="n"/>
      <c r="JRD129" s="273" t="n"/>
      <c r="JRE129" s="273" t="n"/>
      <c r="JRF129" s="273" t="n"/>
      <c r="JRG129" s="273" t="n"/>
      <c r="JRH129" s="273" t="n"/>
      <c r="JRI129" s="273" t="n"/>
      <c r="JRJ129" s="273" t="n"/>
      <c r="JRK129" s="273" t="n"/>
      <c r="JRL129" s="273" t="n"/>
      <c r="JRM129" s="273" t="n"/>
      <c r="JRN129" s="273" t="n"/>
      <c r="JRO129" s="273" t="n"/>
      <c r="JRP129" s="273" t="n"/>
      <c r="JRQ129" s="273" t="n"/>
      <c r="JRR129" s="273" t="n"/>
      <c r="JRS129" s="273" t="n"/>
      <c r="JRT129" s="273" t="n"/>
      <c r="JRU129" s="273" t="n"/>
      <c r="JRV129" s="273" t="n"/>
      <c r="JRW129" s="273" t="n"/>
      <c r="JRX129" s="273" t="n"/>
      <c r="JRY129" s="273" t="n"/>
      <c r="JRZ129" s="273" t="n"/>
      <c r="JSA129" s="273" t="n"/>
      <c r="JSB129" s="273" t="n"/>
      <c r="JSC129" s="273" t="n"/>
      <c r="JSD129" s="273" t="n"/>
      <c r="JSE129" s="273" t="n"/>
      <c r="JSF129" s="273" t="n"/>
      <c r="JSG129" s="273" t="n"/>
      <c r="JSH129" s="273" t="n"/>
      <c r="JSI129" s="273" t="n"/>
      <c r="JSJ129" s="273" t="n"/>
      <c r="JSK129" s="273" t="n"/>
      <c r="JSL129" s="273" t="n"/>
      <c r="JSM129" s="273" t="n"/>
      <c r="JSN129" s="273" t="n"/>
      <c r="JSO129" s="273" t="n"/>
      <c r="JSP129" s="273" t="n"/>
      <c r="JSQ129" s="273" t="n"/>
      <c r="JSR129" s="273" t="n"/>
      <c r="JSS129" s="273" t="n"/>
      <c r="JST129" s="273" t="n"/>
      <c r="JSU129" s="273" t="n"/>
      <c r="JSV129" s="273" t="n"/>
      <c r="JSW129" s="273" t="n"/>
      <c r="JSX129" s="273" t="n"/>
      <c r="JSY129" s="273" t="n"/>
      <c r="JSZ129" s="273" t="n"/>
      <c r="JTA129" s="273" t="n"/>
      <c r="JTB129" s="273" t="n"/>
      <c r="JTC129" s="273" t="n"/>
      <c r="JTD129" s="273" t="n"/>
      <c r="JTE129" s="273" t="n"/>
      <c r="JTF129" s="273" t="n"/>
      <c r="JTG129" s="273" t="n"/>
      <c r="JTH129" s="273" t="n"/>
      <c r="JTI129" s="273" t="n"/>
      <c r="JTJ129" s="273" t="n"/>
      <c r="JTK129" s="273" t="n"/>
      <c r="JTL129" s="273" t="n"/>
      <c r="JTM129" s="273" t="n"/>
      <c r="JTN129" s="273" t="n"/>
      <c r="JTO129" s="273" t="n"/>
      <c r="JTP129" s="273" t="n"/>
      <c r="JTQ129" s="273" t="n"/>
      <c r="JTR129" s="273" t="n"/>
      <c r="JTS129" s="273" t="n"/>
      <c r="JTT129" s="273" t="n"/>
      <c r="JTU129" s="273" t="n"/>
      <c r="JTV129" s="273" t="n"/>
      <c r="JTW129" s="273" t="n"/>
      <c r="JTX129" s="273" t="n"/>
      <c r="JTY129" s="273" t="n"/>
      <c r="JTZ129" s="273" t="n"/>
      <c r="JUA129" s="273" t="n"/>
      <c r="JUB129" s="273" t="n"/>
      <c r="JUC129" s="273" t="n"/>
      <c r="JUD129" s="273" t="n"/>
      <c r="JUE129" s="273" t="n"/>
      <c r="JUF129" s="273" t="n"/>
      <c r="JUG129" s="273" t="n"/>
      <c r="JUH129" s="273" t="n"/>
      <c r="JUI129" s="273" t="n"/>
      <c r="JUJ129" s="273" t="n"/>
      <c r="JUK129" s="273" t="n"/>
      <c r="JUL129" s="273" t="n"/>
      <c r="JUM129" s="273" t="n"/>
      <c r="JUN129" s="273" t="n"/>
      <c r="JUO129" s="273" t="n"/>
      <c r="JUP129" s="273" t="n"/>
      <c r="JUQ129" s="273" t="n"/>
      <c r="JUR129" s="273" t="n"/>
      <c r="JUS129" s="273" t="n"/>
      <c r="JUT129" s="273" t="n"/>
      <c r="JUU129" s="273" t="n"/>
      <c r="JUV129" s="273" t="n"/>
      <c r="JUW129" s="273" t="n"/>
      <c r="JUX129" s="273" t="n"/>
      <c r="JUY129" s="273" t="n"/>
      <c r="JUZ129" s="273" t="n"/>
      <c r="JVA129" s="273" t="n"/>
      <c r="JVB129" s="273" t="n"/>
      <c r="JVC129" s="273" t="n"/>
      <c r="JVD129" s="273" t="n"/>
      <c r="JVE129" s="273" t="n"/>
      <c r="JVF129" s="273" t="n"/>
      <c r="JVG129" s="273" t="n"/>
      <c r="JVH129" s="273" t="n"/>
      <c r="JVI129" s="273" t="n"/>
      <c r="JVJ129" s="273" t="n"/>
      <c r="JVK129" s="273" t="n"/>
      <c r="JVL129" s="273" t="n"/>
      <c r="JVM129" s="273" t="n"/>
      <c r="JVN129" s="273" t="n"/>
      <c r="JVO129" s="273" t="n"/>
      <c r="JVP129" s="273" t="n"/>
      <c r="JVQ129" s="273" t="n"/>
      <c r="JVR129" s="273" t="n"/>
      <c r="JVS129" s="273" t="n"/>
      <c r="JVT129" s="273" t="n"/>
      <c r="JVU129" s="273" t="n"/>
      <c r="JVV129" s="273" t="n"/>
      <c r="JVW129" s="273" t="n"/>
      <c r="JVX129" s="273" t="n"/>
      <c r="JVY129" s="273" t="n"/>
      <c r="JVZ129" s="273" t="n"/>
      <c r="JWA129" s="273" t="n"/>
      <c r="JWB129" s="273" t="n"/>
      <c r="JWC129" s="273" t="n"/>
      <c r="JWD129" s="273" t="n"/>
      <c r="JWE129" s="273" t="n"/>
      <c r="JWF129" s="273" t="n"/>
      <c r="JWG129" s="273" t="n"/>
      <c r="JWH129" s="273" t="n"/>
      <c r="JWI129" s="273" t="n"/>
      <c r="JWJ129" s="273" t="n"/>
      <c r="JWK129" s="273" t="n"/>
      <c r="JWL129" s="273" t="n"/>
      <c r="JWM129" s="273" t="n"/>
      <c r="JWN129" s="273" t="n"/>
      <c r="JWO129" s="273" t="n"/>
      <c r="JWP129" s="273" t="n"/>
      <c r="JWQ129" s="273" t="n"/>
      <c r="JWR129" s="273" t="n"/>
      <c r="JWS129" s="273" t="n"/>
      <c r="JWT129" s="273" t="n"/>
      <c r="JWU129" s="273" t="n"/>
      <c r="JWV129" s="273" t="n"/>
      <c r="JWW129" s="273" t="n"/>
      <c r="JWX129" s="273" t="n"/>
      <c r="JWY129" s="273" t="n"/>
      <c r="JWZ129" s="273" t="n"/>
      <c r="JXA129" s="273" t="n"/>
      <c r="JXB129" s="273" t="n"/>
      <c r="JXC129" s="273" t="n"/>
      <c r="JXD129" s="273" t="n"/>
      <c r="JXE129" s="273" t="n"/>
      <c r="JXF129" s="273" t="n"/>
      <c r="JXG129" s="273" t="n"/>
      <c r="JXH129" s="273" t="n"/>
      <c r="JXI129" s="273" t="n"/>
      <c r="JXJ129" s="273" t="n"/>
      <c r="JXK129" s="273" t="n"/>
      <c r="JXL129" s="273" t="n"/>
      <c r="JXM129" s="273" t="n"/>
      <c r="JXN129" s="273" t="n"/>
      <c r="JXO129" s="273" t="n"/>
      <c r="JXP129" s="273" t="n"/>
      <c r="JXQ129" s="273" t="n"/>
      <c r="JXR129" s="273" t="n"/>
      <c r="JXS129" s="273" t="n"/>
      <c r="JXT129" s="273" t="n"/>
      <c r="JXU129" s="273" t="n"/>
      <c r="JXV129" s="273" t="n"/>
      <c r="JXW129" s="273" t="n"/>
      <c r="JXX129" s="273" t="n"/>
      <c r="JXY129" s="273" t="n"/>
      <c r="JXZ129" s="273" t="n"/>
      <c r="JYA129" s="273" t="n"/>
      <c r="JYB129" s="273" t="n"/>
      <c r="JYC129" s="273" t="n"/>
      <c r="JYD129" s="273" t="n"/>
      <c r="JYE129" s="273" t="n"/>
      <c r="JYF129" s="273" t="n"/>
      <c r="JYG129" s="273" t="n"/>
      <c r="JYH129" s="273" t="n"/>
      <c r="JYI129" s="273" t="n"/>
      <c r="JYJ129" s="273" t="n"/>
      <c r="JYK129" s="273" t="n"/>
      <c r="JYL129" s="273" t="n"/>
      <c r="JYM129" s="273" t="n"/>
      <c r="JYN129" s="273" t="n"/>
      <c r="JYO129" s="273" t="n"/>
      <c r="JYP129" s="273" t="n"/>
      <c r="JYQ129" s="273" t="n"/>
      <c r="JYR129" s="273" t="n"/>
      <c r="JYS129" s="273" t="n"/>
      <c r="JYT129" s="273" t="n"/>
      <c r="JYU129" s="273" t="n"/>
      <c r="JYV129" s="273" t="n"/>
      <c r="JYW129" s="273" t="n"/>
      <c r="JYX129" s="273" t="n"/>
      <c r="JYY129" s="273" t="n"/>
      <c r="JYZ129" s="273" t="n"/>
      <c r="JZA129" s="273" t="n"/>
      <c r="JZB129" s="273" t="n"/>
      <c r="JZC129" s="273" t="n"/>
      <c r="JZD129" s="273" t="n"/>
      <c r="JZE129" s="273" t="n"/>
      <c r="JZF129" s="273" t="n"/>
      <c r="JZG129" s="273" t="n"/>
      <c r="JZH129" s="273" t="n"/>
      <c r="JZI129" s="273" t="n"/>
      <c r="JZJ129" s="273" t="n"/>
      <c r="JZK129" s="273" t="n"/>
      <c r="JZL129" s="273" t="n"/>
      <c r="JZM129" s="273" t="n"/>
      <c r="JZN129" s="273" t="n"/>
      <c r="JZO129" s="273" t="n"/>
      <c r="JZP129" s="273" t="n"/>
      <c r="JZQ129" s="273" t="n"/>
      <c r="JZR129" s="273" t="n"/>
      <c r="JZS129" s="273" t="n"/>
      <c r="JZT129" s="273" t="n"/>
      <c r="JZU129" s="273" t="n"/>
      <c r="JZV129" s="273" t="n"/>
      <c r="JZW129" s="273" t="n"/>
      <c r="JZX129" s="273" t="n"/>
      <c r="JZY129" s="273" t="n"/>
      <c r="JZZ129" s="273" t="n"/>
      <c r="KAA129" s="273" t="n"/>
      <c r="KAB129" s="273" t="n"/>
      <c r="KAC129" s="273" t="n"/>
      <c r="KAD129" s="273" t="n"/>
      <c r="KAE129" s="273" t="n"/>
      <c r="KAF129" s="273" t="n"/>
      <c r="KAG129" s="273" t="n"/>
      <c r="KAH129" s="273" t="n"/>
      <c r="KAI129" s="273" t="n"/>
      <c r="KAJ129" s="273" t="n"/>
      <c r="KAK129" s="273" t="n"/>
      <c r="KAL129" s="273" t="n"/>
      <c r="KAM129" s="273" t="n"/>
      <c r="KAN129" s="273" t="n"/>
      <c r="KAO129" s="273" t="n"/>
      <c r="KAP129" s="273" t="n"/>
      <c r="KAQ129" s="273" t="n"/>
      <c r="KAR129" s="273" t="n"/>
      <c r="KAS129" s="273" t="n"/>
      <c r="KAT129" s="273" t="n"/>
      <c r="KAU129" s="273" t="n"/>
      <c r="KAV129" s="273" t="n"/>
      <c r="KAW129" s="273" t="n"/>
      <c r="KAX129" s="273" t="n"/>
      <c r="KAY129" s="273" t="n"/>
      <c r="KAZ129" s="273" t="n"/>
      <c r="KBA129" s="273" t="n"/>
      <c r="KBB129" s="273" t="n"/>
      <c r="KBC129" s="273" t="n"/>
      <c r="KBD129" s="273" t="n"/>
      <c r="KBE129" s="273" t="n"/>
      <c r="KBF129" s="273" t="n"/>
      <c r="KBG129" s="273" t="n"/>
      <c r="KBH129" s="273" t="n"/>
      <c r="KBI129" s="273" t="n"/>
      <c r="KBJ129" s="273" t="n"/>
      <c r="KBK129" s="273" t="n"/>
      <c r="KBL129" s="273" t="n"/>
      <c r="KBM129" s="273" t="n"/>
      <c r="KBN129" s="273" t="n"/>
      <c r="KBO129" s="273" t="n"/>
      <c r="KBP129" s="273" t="n"/>
      <c r="KBQ129" s="273" t="n"/>
      <c r="KBR129" s="273" t="n"/>
      <c r="KBS129" s="273" t="n"/>
      <c r="KBT129" s="273" t="n"/>
      <c r="KBU129" s="273" t="n"/>
      <c r="KBV129" s="273" t="n"/>
      <c r="KBW129" s="273" t="n"/>
      <c r="KBX129" s="273" t="n"/>
      <c r="KBY129" s="273" t="n"/>
      <c r="KBZ129" s="273" t="n"/>
      <c r="KCA129" s="273" t="n"/>
      <c r="KCB129" s="273" t="n"/>
      <c r="KCC129" s="273" t="n"/>
      <c r="KCD129" s="273" t="n"/>
      <c r="KCE129" s="273" t="n"/>
      <c r="KCF129" s="273" t="n"/>
      <c r="KCG129" s="273" t="n"/>
      <c r="KCH129" s="273" t="n"/>
      <c r="KCI129" s="273" t="n"/>
      <c r="KCJ129" s="273" t="n"/>
      <c r="KCK129" s="273" t="n"/>
      <c r="KCL129" s="273" t="n"/>
      <c r="KCM129" s="273" t="n"/>
      <c r="KCN129" s="273" t="n"/>
      <c r="KCO129" s="273" t="n"/>
      <c r="KCP129" s="273" t="n"/>
      <c r="KCQ129" s="273" t="n"/>
      <c r="KCR129" s="273" t="n"/>
      <c r="KCS129" s="273" t="n"/>
      <c r="KCT129" s="273" t="n"/>
      <c r="KCU129" s="273" t="n"/>
      <c r="KCV129" s="273" t="n"/>
      <c r="KCW129" s="273" t="n"/>
      <c r="KCX129" s="273" t="n"/>
      <c r="KCY129" s="273" t="n"/>
      <c r="KCZ129" s="273" t="n"/>
      <c r="KDA129" s="273" t="n"/>
      <c r="KDB129" s="273" t="n"/>
      <c r="KDC129" s="273" t="n"/>
      <c r="KDD129" s="273" t="n"/>
      <c r="KDE129" s="273" t="n"/>
      <c r="KDF129" s="273" t="n"/>
      <c r="KDG129" s="273" t="n"/>
      <c r="KDH129" s="273" t="n"/>
      <c r="KDI129" s="273" t="n"/>
      <c r="KDJ129" s="273" t="n"/>
      <c r="KDK129" s="273" t="n"/>
      <c r="KDL129" s="273" t="n"/>
      <c r="KDM129" s="273" t="n"/>
      <c r="KDN129" s="273" t="n"/>
      <c r="KDO129" s="273" t="n"/>
      <c r="KDP129" s="273" t="n"/>
      <c r="KDQ129" s="273" t="n"/>
      <c r="KDR129" s="273" t="n"/>
      <c r="KDS129" s="273" t="n"/>
      <c r="KDT129" s="273" t="n"/>
      <c r="KDU129" s="273" t="n"/>
      <c r="KDV129" s="273" t="n"/>
      <c r="KDW129" s="273" t="n"/>
      <c r="KDX129" s="273" t="n"/>
      <c r="KDY129" s="273" t="n"/>
      <c r="KDZ129" s="273" t="n"/>
      <c r="KEA129" s="273" t="n"/>
      <c r="KEB129" s="273" t="n"/>
      <c r="KEC129" s="273" t="n"/>
      <c r="KED129" s="273" t="n"/>
      <c r="KEE129" s="273" t="n"/>
      <c r="KEF129" s="273" t="n"/>
      <c r="KEG129" s="273" t="n"/>
      <c r="KEH129" s="273" t="n"/>
      <c r="KEI129" s="273" t="n"/>
      <c r="KEJ129" s="273" t="n"/>
      <c r="KEK129" s="273" t="n"/>
      <c r="KEL129" s="273" t="n"/>
      <c r="KEM129" s="273" t="n"/>
      <c r="KEN129" s="273" t="n"/>
      <c r="KEO129" s="273" t="n"/>
      <c r="KEP129" s="273" t="n"/>
      <c r="KEQ129" s="273" t="n"/>
      <c r="KER129" s="273" t="n"/>
      <c r="KES129" s="273" t="n"/>
      <c r="KET129" s="273" t="n"/>
      <c r="KEU129" s="273" t="n"/>
      <c r="KEV129" s="273" t="n"/>
      <c r="KEW129" s="273" t="n"/>
      <c r="KEX129" s="273" t="n"/>
      <c r="KEY129" s="273" t="n"/>
      <c r="KEZ129" s="273" t="n"/>
      <c r="KFA129" s="273" t="n"/>
      <c r="KFB129" s="273" t="n"/>
      <c r="KFC129" s="273" t="n"/>
      <c r="KFD129" s="273" t="n"/>
      <c r="KFE129" s="273" t="n"/>
      <c r="KFF129" s="273" t="n"/>
      <c r="KFG129" s="273" t="n"/>
      <c r="KFH129" s="273" t="n"/>
      <c r="KFI129" s="273" t="n"/>
      <c r="KFJ129" s="273" t="n"/>
      <c r="KFK129" s="273" t="n"/>
      <c r="KFL129" s="273" t="n"/>
      <c r="KFM129" s="273" t="n"/>
      <c r="KFN129" s="273" t="n"/>
      <c r="KFO129" s="273" t="n"/>
      <c r="KFP129" s="273" t="n"/>
      <c r="KFQ129" s="273" t="n"/>
      <c r="KFR129" s="273" t="n"/>
      <c r="KFS129" s="273" t="n"/>
      <c r="KFT129" s="273" t="n"/>
      <c r="KFU129" s="273" t="n"/>
      <c r="KFV129" s="273" t="n"/>
      <c r="KFW129" s="273" t="n"/>
      <c r="KFX129" s="273" t="n"/>
      <c r="KFY129" s="273" t="n"/>
      <c r="KFZ129" s="273" t="n"/>
      <c r="KGA129" s="273" t="n"/>
      <c r="KGB129" s="273" t="n"/>
      <c r="KGC129" s="273" t="n"/>
      <c r="KGD129" s="273" t="n"/>
      <c r="KGE129" s="273" t="n"/>
      <c r="KGF129" s="273" t="n"/>
      <c r="KGG129" s="273" t="n"/>
      <c r="KGH129" s="273" t="n"/>
      <c r="KGI129" s="273" t="n"/>
      <c r="KGJ129" s="273" t="n"/>
      <c r="KGK129" s="273" t="n"/>
      <c r="KGL129" s="273" t="n"/>
      <c r="KGM129" s="273" t="n"/>
      <c r="KGN129" s="273" t="n"/>
      <c r="KGO129" s="273" t="n"/>
      <c r="KGP129" s="273" t="n"/>
      <c r="KGQ129" s="273" t="n"/>
      <c r="KGR129" s="273" t="n"/>
      <c r="KGS129" s="273" t="n"/>
      <c r="KGT129" s="273" t="n"/>
      <c r="KGU129" s="273" t="n"/>
      <c r="KGV129" s="273" t="n"/>
      <c r="KGW129" s="273" t="n"/>
      <c r="KGX129" s="273" t="n"/>
      <c r="KGY129" s="273" t="n"/>
      <c r="KGZ129" s="273" t="n"/>
      <c r="KHA129" s="273" t="n"/>
      <c r="KHB129" s="273" t="n"/>
      <c r="KHC129" s="273" t="n"/>
      <c r="KHD129" s="273" t="n"/>
      <c r="KHE129" s="273" t="n"/>
      <c r="KHF129" s="273" t="n"/>
      <c r="KHG129" s="273" t="n"/>
      <c r="KHH129" s="273" t="n"/>
      <c r="KHI129" s="273" t="n"/>
      <c r="KHJ129" s="273" t="n"/>
      <c r="KHK129" s="273" t="n"/>
      <c r="KHL129" s="273" t="n"/>
      <c r="KHM129" s="273" t="n"/>
      <c r="KHN129" s="273" t="n"/>
      <c r="KHO129" s="273" t="n"/>
      <c r="KHP129" s="273" t="n"/>
      <c r="KHQ129" s="273" t="n"/>
      <c r="KHR129" s="273" t="n"/>
      <c r="KHS129" s="273" t="n"/>
      <c r="KHT129" s="273" t="n"/>
      <c r="KHU129" s="273" t="n"/>
      <c r="KHV129" s="273" t="n"/>
      <c r="KHW129" s="273" t="n"/>
      <c r="KHX129" s="273" t="n"/>
      <c r="KHY129" s="273" t="n"/>
      <c r="KHZ129" s="273" t="n"/>
      <c r="KIA129" s="273" t="n"/>
      <c r="KIB129" s="273" t="n"/>
      <c r="KIC129" s="273" t="n"/>
      <c r="KID129" s="273" t="n"/>
      <c r="KIE129" s="273" t="n"/>
      <c r="KIF129" s="273" t="n"/>
      <c r="KIG129" s="273" t="n"/>
      <c r="KIH129" s="273" t="n"/>
      <c r="KII129" s="273" t="n"/>
      <c r="KIJ129" s="273" t="n"/>
      <c r="KIK129" s="273" t="n"/>
      <c r="KIL129" s="273" t="n"/>
      <c r="KIM129" s="273" t="n"/>
      <c r="KIN129" s="273" t="n"/>
      <c r="KIO129" s="273" t="n"/>
      <c r="KIP129" s="273" t="n"/>
      <c r="KIQ129" s="273" t="n"/>
      <c r="KIR129" s="273" t="n"/>
      <c r="KIS129" s="273" t="n"/>
      <c r="KIT129" s="273" t="n"/>
      <c r="KIU129" s="273" t="n"/>
      <c r="KIV129" s="273" t="n"/>
      <c r="KIW129" s="273" t="n"/>
      <c r="KIX129" s="273" t="n"/>
      <c r="KIY129" s="273" t="n"/>
      <c r="KIZ129" s="273" t="n"/>
      <c r="KJA129" s="273" t="n"/>
      <c r="KJB129" s="273" t="n"/>
      <c r="KJC129" s="273" t="n"/>
      <c r="KJD129" s="273" t="n"/>
      <c r="KJE129" s="273" t="n"/>
      <c r="KJF129" s="273" t="n"/>
      <c r="KJG129" s="273" t="n"/>
      <c r="KJH129" s="273" t="n"/>
      <c r="KJI129" s="273" t="n"/>
      <c r="KJJ129" s="273" t="n"/>
      <c r="KJK129" s="273" t="n"/>
      <c r="KJL129" s="273" t="n"/>
      <c r="KJM129" s="273" t="n"/>
      <c r="KJN129" s="273" t="n"/>
      <c r="KJO129" s="273" t="n"/>
      <c r="KJP129" s="273" t="n"/>
      <c r="KJQ129" s="273" t="n"/>
      <c r="KJR129" s="273" t="n"/>
      <c r="KJS129" s="273" t="n"/>
      <c r="KJT129" s="273" t="n"/>
      <c r="KJU129" s="273" t="n"/>
      <c r="KJV129" s="273" t="n"/>
      <c r="KJW129" s="273" t="n"/>
      <c r="KJX129" s="273" t="n"/>
      <c r="KJY129" s="273" t="n"/>
      <c r="KJZ129" s="273" t="n"/>
      <c r="KKA129" s="273" t="n"/>
      <c r="KKB129" s="273" t="n"/>
      <c r="KKC129" s="273" t="n"/>
      <c r="KKD129" s="273" t="n"/>
      <c r="KKE129" s="273" t="n"/>
      <c r="KKF129" s="273" t="n"/>
      <c r="KKG129" s="273" t="n"/>
      <c r="KKH129" s="273" t="n"/>
      <c r="KKI129" s="273" t="n"/>
      <c r="KKJ129" s="273" t="n"/>
      <c r="KKK129" s="273" t="n"/>
      <c r="KKL129" s="273" t="n"/>
      <c r="KKM129" s="273" t="n"/>
      <c r="KKN129" s="273" t="n"/>
      <c r="KKO129" s="273" t="n"/>
      <c r="KKP129" s="273" t="n"/>
      <c r="KKQ129" s="273" t="n"/>
      <c r="KKR129" s="273" t="n"/>
      <c r="KKS129" s="273" t="n"/>
      <c r="KKT129" s="273" t="n"/>
      <c r="KKU129" s="273" t="n"/>
      <c r="KKV129" s="273" t="n"/>
      <c r="KKW129" s="273" t="n"/>
      <c r="KKX129" s="273" t="n"/>
      <c r="KKY129" s="273" t="n"/>
      <c r="KKZ129" s="273" t="n"/>
      <c r="KLA129" s="273" t="n"/>
      <c r="KLB129" s="273" t="n"/>
      <c r="KLC129" s="273" t="n"/>
      <c r="KLD129" s="273" t="n"/>
      <c r="KLE129" s="273" t="n"/>
      <c r="KLF129" s="273" t="n"/>
      <c r="KLG129" s="273" t="n"/>
      <c r="KLH129" s="273" t="n"/>
      <c r="KLI129" s="273" t="n"/>
      <c r="KLJ129" s="273" t="n"/>
      <c r="KLK129" s="273" t="n"/>
      <c r="KLL129" s="273" t="n"/>
      <c r="KLM129" s="273" t="n"/>
      <c r="KLN129" s="273" t="n"/>
      <c r="KLO129" s="273" t="n"/>
      <c r="KLP129" s="273" t="n"/>
      <c r="KLQ129" s="273" t="n"/>
      <c r="KLR129" s="273" t="n"/>
      <c r="KLS129" s="273" t="n"/>
      <c r="KLT129" s="273" t="n"/>
      <c r="KLU129" s="273" t="n"/>
      <c r="KLV129" s="273" t="n"/>
      <c r="KLW129" s="273" t="n"/>
      <c r="KLX129" s="273" t="n"/>
      <c r="KLY129" s="273" t="n"/>
      <c r="KLZ129" s="273" t="n"/>
      <c r="KMA129" s="273" t="n"/>
      <c r="KMB129" s="273" t="n"/>
      <c r="KMC129" s="273" t="n"/>
      <c r="KMD129" s="273" t="n"/>
      <c r="KME129" s="273" t="n"/>
      <c r="KMF129" s="273" t="n"/>
      <c r="KMG129" s="273" t="n"/>
      <c r="KMH129" s="273" t="n"/>
      <c r="KMI129" s="273" t="n"/>
      <c r="KMJ129" s="273" t="n"/>
      <c r="KMK129" s="273" t="n"/>
      <c r="KML129" s="273" t="n"/>
      <c r="KMM129" s="273" t="n"/>
      <c r="KMN129" s="273" t="n"/>
      <c r="KMO129" s="273" t="n"/>
      <c r="KMP129" s="273" t="n"/>
      <c r="KMQ129" s="273" t="n"/>
      <c r="KMR129" s="273" t="n"/>
      <c r="KMS129" s="273" t="n"/>
      <c r="KMT129" s="273" t="n"/>
      <c r="KMU129" s="273" t="n"/>
      <c r="KMV129" s="273" t="n"/>
      <c r="KMW129" s="273" t="n"/>
      <c r="KMX129" s="273" t="n"/>
      <c r="KMY129" s="273" t="n"/>
      <c r="KMZ129" s="273" t="n"/>
      <c r="KNA129" s="273" t="n"/>
      <c r="KNB129" s="273" t="n"/>
      <c r="KNC129" s="273" t="n"/>
      <c r="KND129" s="273" t="n"/>
      <c r="KNE129" s="273" t="n"/>
      <c r="KNF129" s="273" t="n"/>
      <c r="KNG129" s="273" t="n"/>
      <c r="KNH129" s="273" t="n"/>
      <c r="KNI129" s="273" t="n"/>
      <c r="KNJ129" s="273" t="n"/>
      <c r="KNK129" s="273" t="n"/>
      <c r="KNL129" s="273" t="n"/>
      <c r="KNM129" s="273" t="n"/>
      <c r="KNN129" s="273" t="n"/>
      <c r="KNO129" s="273" t="n"/>
      <c r="KNP129" s="273" t="n"/>
      <c r="KNQ129" s="273" t="n"/>
      <c r="KNR129" s="273" t="n"/>
      <c r="KNS129" s="273" t="n"/>
      <c r="KNT129" s="273" t="n"/>
      <c r="KNU129" s="273" t="n"/>
      <c r="KNV129" s="273" t="n"/>
      <c r="KNW129" s="273" t="n"/>
      <c r="KNX129" s="273" t="n"/>
      <c r="KNY129" s="273" t="n"/>
      <c r="KNZ129" s="273" t="n"/>
      <c r="KOA129" s="273" t="n"/>
      <c r="KOB129" s="273" t="n"/>
      <c r="KOC129" s="273" t="n"/>
      <c r="KOD129" s="273" t="n"/>
      <c r="KOE129" s="273" t="n"/>
      <c r="KOF129" s="273" t="n"/>
      <c r="KOG129" s="273" t="n"/>
      <c r="KOH129" s="273" t="n"/>
      <c r="KOI129" s="273" t="n"/>
      <c r="KOJ129" s="273" t="n"/>
      <c r="KOK129" s="273" t="n"/>
      <c r="KOL129" s="273" t="n"/>
      <c r="KOM129" s="273" t="n"/>
      <c r="KON129" s="273" t="n"/>
      <c r="KOO129" s="273" t="n"/>
      <c r="KOP129" s="273" t="n"/>
      <c r="KOQ129" s="273" t="n"/>
      <c r="KOR129" s="273" t="n"/>
      <c r="KOS129" s="273" t="n"/>
      <c r="KOT129" s="273" t="n"/>
      <c r="KOU129" s="273" t="n"/>
      <c r="KOV129" s="273" t="n"/>
      <c r="KOW129" s="273" t="n"/>
      <c r="KOX129" s="273" t="n"/>
      <c r="KOY129" s="273" t="n"/>
      <c r="KOZ129" s="273" t="n"/>
      <c r="KPA129" s="273" t="n"/>
      <c r="KPB129" s="273" t="n"/>
      <c r="KPC129" s="273" t="n"/>
      <c r="KPD129" s="273" t="n"/>
      <c r="KPE129" s="273" t="n"/>
      <c r="KPF129" s="273" t="n"/>
      <c r="KPG129" s="273" t="n"/>
      <c r="KPH129" s="273" t="n"/>
      <c r="KPI129" s="273" t="n"/>
      <c r="KPJ129" s="273" t="n"/>
      <c r="KPK129" s="273" t="n"/>
      <c r="KPL129" s="273" t="n"/>
      <c r="KPM129" s="273" t="n"/>
      <c r="KPN129" s="273" t="n"/>
      <c r="KPO129" s="273" t="n"/>
      <c r="KPP129" s="273" t="n"/>
      <c r="KPQ129" s="273" t="n"/>
      <c r="KPR129" s="273" t="n"/>
      <c r="KPS129" s="273" t="n"/>
      <c r="KPT129" s="273" t="n"/>
      <c r="KPU129" s="273" t="n"/>
      <c r="KPV129" s="273" t="n"/>
      <c r="KPW129" s="273" t="n"/>
      <c r="KPX129" s="273" t="n"/>
      <c r="KPY129" s="273" t="n"/>
      <c r="KPZ129" s="273" t="n"/>
      <c r="KQA129" s="273" t="n"/>
      <c r="KQB129" s="273" t="n"/>
      <c r="KQC129" s="273" t="n"/>
      <c r="KQD129" s="273" t="n"/>
      <c r="KQE129" s="273" t="n"/>
      <c r="KQF129" s="273" t="n"/>
      <c r="KQG129" s="273" t="n"/>
      <c r="KQH129" s="273" t="n"/>
      <c r="KQI129" s="273" t="n"/>
      <c r="KQJ129" s="273" t="n"/>
      <c r="KQK129" s="273" t="n"/>
      <c r="KQL129" s="273" t="n"/>
      <c r="KQM129" s="273" t="n"/>
      <c r="KQN129" s="273" t="n"/>
      <c r="KQO129" s="273" t="n"/>
      <c r="KQP129" s="273" t="n"/>
      <c r="KQQ129" s="273" t="n"/>
      <c r="KQR129" s="273" t="n"/>
      <c r="KQS129" s="273" t="n"/>
      <c r="KQT129" s="273" t="n"/>
      <c r="KQU129" s="273" t="n"/>
      <c r="KQV129" s="273" t="n"/>
      <c r="KQW129" s="273" t="n"/>
      <c r="KQX129" s="273" t="n"/>
      <c r="KQY129" s="273" t="n"/>
      <c r="KQZ129" s="273" t="n"/>
      <c r="KRA129" s="273" t="n"/>
      <c r="KRB129" s="273" t="n"/>
      <c r="KRC129" s="273" t="n"/>
      <c r="KRD129" s="273" t="n"/>
      <c r="KRE129" s="273" t="n"/>
      <c r="KRF129" s="273" t="n"/>
      <c r="KRG129" s="273" t="n"/>
      <c r="KRH129" s="273" t="n"/>
      <c r="KRI129" s="273" t="n"/>
      <c r="KRJ129" s="273" t="n"/>
      <c r="KRK129" s="273" t="n"/>
      <c r="KRL129" s="273" t="n"/>
      <c r="KRM129" s="273" t="n"/>
      <c r="KRN129" s="273" t="n"/>
      <c r="KRO129" s="273" t="n"/>
      <c r="KRP129" s="273" t="n"/>
      <c r="KRQ129" s="273" t="n"/>
      <c r="KRR129" s="273" t="n"/>
      <c r="KRS129" s="273" t="n"/>
      <c r="KRT129" s="273" t="n"/>
      <c r="KRU129" s="273" t="n"/>
      <c r="KRV129" s="273" t="n"/>
      <c r="KRW129" s="273" t="n"/>
      <c r="KRX129" s="273" t="n"/>
      <c r="KRY129" s="273" t="n"/>
      <c r="KRZ129" s="273" t="n"/>
      <c r="KSA129" s="273" t="n"/>
      <c r="KSB129" s="273" t="n"/>
      <c r="KSC129" s="273" t="n"/>
      <c r="KSD129" s="273" t="n"/>
      <c r="KSE129" s="273" t="n"/>
      <c r="KSF129" s="273" t="n"/>
      <c r="KSG129" s="273" t="n"/>
      <c r="KSH129" s="273" t="n"/>
      <c r="KSI129" s="273" t="n"/>
      <c r="KSJ129" s="273" t="n"/>
      <c r="KSK129" s="273" t="n"/>
      <c r="KSL129" s="273" t="n"/>
      <c r="KSM129" s="273" t="n"/>
      <c r="KSN129" s="273" t="n"/>
      <c r="KSO129" s="273" t="n"/>
      <c r="KSP129" s="273" t="n"/>
      <c r="KSQ129" s="273" t="n"/>
      <c r="KSR129" s="273" t="n"/>
      <c r="KSS129" s="273" t="n"/>
      <c r="KST129" s="273" t="n"/>
      <c r="KSU129" s="273" t="n"/>
      <c r="KSV129" s="273" t="n"/>
      <c r="KSW129" s="273" t="n"/>
      <c r="KSX129" s="273" t="n"/>
      <c r="KSY129" s="273" t="n"/>
      <c r="KSZ129" s="273" t="n"/>
      <c r="KTA129" s="273" t="n"/>
      <c r="KTB129" s="273" t="n"/>
      <c r="KTC129" s="273" t="n"/>
      <c r="KTD129" s="273" t="n"/>
      <c r="KTE129" s="273" t="n"/>
      <c r="KTF129" s="273" t="n"/>
      <c r="KTG129" s="273" t="n"/>
      <c r="KTH129" s="273" t="n"/>
      <c r="KTI129" s="273" t="n"/>
      <c r="KTJ129" s="273" t="n"/>
      <c r="KTK129" s="273" t="n"/>
      <c r="KTL129" s="273" t="n"/>
      <c r="KTM129" s="273" t="n"/>
      <c r="KTN129" s="273" t="n"/>
      <c r="KTO129" s="273" t="n"/>
      <c r="KTP129" s="273" t="n"/>
      <c r="KTQ129" s="273" t="n"/>
      <c r="KTR129" s="273" t="n"/>
      <c r="KTS129" s="273" t="n"/>
      <c r="KTT129" s="273" t="n"/>
      <c r="KTU129" s="273" t="n"/>
      <c r="KTV129" s="273" t="n"/>
      <c r="KTW129" s="273" t="n"/>
      <c r="KTX129" s="273" t="n"/>
      <c r="KTY129" s="273" t="n"/>
      <c r="KTZ129" s="273" t="n"/>
      <c r="KUA129" s="273" t="n"/>
      <c r="KUB129" s="273" t="n"/>
      <c r="KUC129" s="273" t="n"/>
      <c r="KUD129" s="273" t="n"/>
      <c r="KUE129" s="273" t="n"/>
      <c r="KUF129" s="273" t="n"/>
      <c r="KUG129" s="273" t="n"/>
      <c r="KUH129" s="273" t="n"/>
      <c r="KUI129" s="273" t="n"/>
      <c r="KUJ129" s="273" t="n"/>
      <c r="KUK129" s="273" t="n"/>
      <c r="KUL129" s="273" t="n"/>
      <c r="KUM129" s="273" t="n"/>
      <c r="KUN129" s="273" t="n"/>
      <c r="KUO129" s="273" t="n"/>
      <c r="KUP129" s="273" t="n"/>
      <c r="KUQ129" s="273" t="n"/>
      <c r="KUR129" s="273" t="n"/>
      <c r="KUS129" s="273" t="n"/>
      <c r="KUT129" s="273" t="n"/>
      <c r="KUU129" s="273" t="n"/>
      <c r="KUV129" s="273" t="n"/>
      <c r="KUW129" s="273" t="n"/>
      <c r="KUX129" s="273" t="n"/>
      <c r="KUY129" s="273" t="n"/>
      <c r="KUZ129" s="273" t="n"/>
      <c r="KVA129" s="273" t="n"/>
      <c r="KVB129" s="273" t="n"/>
      <c r="KVC129" s="273" t="n"/>
      <c r="KVD129" s="273" t="n"/>
      <c r="KVE129" s="273" t="n"/>
      <c r="KVF129" s="273" t="n"/>
      <c r="KVG129" s="273" t="n"/>
      <c r="KVH129" s="273" t="n"/>
      <c r="KVI129" s="273" t="n"/>
      <c r="KVJ129" s="273" t="n"/>
      <c r="KVK129" s="273" t="n"/>
      <c r="KVL129" s="273" t="n"/>
      <c r="KVM129" s="273" t="n"/>
      <c r="KVN129" s="273" t="n"/>
      <c r="KVO129" s="273" t="n"/>
      <c r="KVP129" s="273" t="n"/>
      <c r="KVQ129" s="273" t="n"/>
      <c r="KVR129" s="273" t="n"/>
      <c r="KVS129" s="273" t="n"/>
      <c r="KVT129" s="273" t="n"/>
      <c r="KVU129" s="273" t="n"/>
      <c r="KVV129" s="273" t="n"/>
      <c r="KVW129" s="273" t="n"/>
      <c r="KVX129" s="273" t="n"/>
      <c r="KVY129" s="273" t="n"/>
      <c r="KVZ129" s="273" t="n"/>
      <c r="KWA129" s="273" t="n"/>
      <c r="KWB129" s="273" t="n"/>
      <c r="KWC129" s="273" t="n"/>
      <c r="KWD129" s="273" t="n"/>
      <c r="KWE129" s="273" t="n"/>
      <c r="KWF129" s="273" t="n"/>
      <c r="KWG129" s="273" t="n"/>
      <c r="KWH129" s="273" t="n"/>
      <c r="KWI129" s="273" t="n"/>
      <c r="KWJ129" s="273" t="n"/>
      <c r="KWK129" s="273" t="n"/>
      <c r="KWL129" s="273" t="n"/>
      <c r="KWM129" s="273" t="n"/>
      <c r="KWN129" s="273" t="n"/>
      <c r="KWO129" s="273" t="n"/>
      <c r="KWP129" s="273" t="n"/>
      <c r="KWQ129" s="273" t="n"/>
      <c r="KWR129" s="273" t="n"/>
      <c r="KWS129" s="273" t="n"/>
      <c r="KWT129" s="273" t="n"/>
      <c r="KWU129" s="273" t="n"/>
      <c r="KWV129" s="273" t="n"/>
      <c r="KWW129" s="273" t="n"/>
      <c r="KWX129" s="273" t="n"/>
      <c r="KWY129" s="273" t="n"/>
      <c r="KWZ129" s="273" t="n"/>
      <c r="KXA129" s="273" t="n"/>
      <c r="KXB129" s="273" t="n"/>
      <c r="KXC129" s="273" t="n"/>
      <c r="KXD129" s="273" t="n"/>
      <c r="KXE129" s="273" t="n"/>
      <c r="KXF129" s="273" t="n"/>
      <c r="KXG129" s="273" t="n"/>
      <c r="KXH129" s="273" t="n"/>
      <c r="KXI129" s="273" t="n"/>
      <c r="KXJ129" s="273" t="n"/>
      <c r="KXK129" s="273" t="n"/>
      <c r="KXL129" s="273" t="n"/>
      <c r="KXM129" s="273" t="n"/>
      <c r="KXN129" s="273" t="n"/>
      <c r="KXO129" s="273" t="n"/>
      <c r="KXP129" s="273" t="n"/>
      <c r="KXQ129" s="273" t="n"/>
      <c r="KXR129" s="273" t="n"/>
      <c r="KXS129" s="273" t="n"/>
      <c r="KXT129" s="273" t="n"/>
      <c r="KXU129" s="273" t="n"/>
      <c r="KXV129" s="273" t="n"/>
      <c r="KXW129" s="273" t="n"/>
      <c r="KXX129" s="273" t="n"/>
      <c r="KXY129" s="273" t="n"/>
      <c r="KXZ129" s="273" t="n"/>
      <c r="KYA129" s="273" t="n"/>
      <c r="KYB129" s="273" t="n"/>
      <c r="KYC129" s="273" t="n"/>
      <c r="KYD129" s="273" t="n"/>
      <c r="KYE129" s="273" t="n"/>
      <c r="KYF129" s="273" t="n"/>
      <c r="KYG129" s="273" t="n"/>
      <c r="KYH129" s="273" t="n"/>
      <c r="KYI129" s="273" t="n"/>
      <c r="KYJ129" s="273" t="n"/>
      <c r="KYK129" s="273" t="n"/>
      <c r="KYL129" s="273" t="n"/>
      <c r="KYM129" s="273" t="n"/>
      <c r="KYN129" s="273" t="n"/>
      <c r="KYO129" s="273" t="n"/>
      <c r="KYP129" s="273" t="n"/>
      <c r="KYQ129" s="273" t="n"/>
      <c r="KYR129" s="273" t="n"/>
      <c r="KYS129" s="273" t="n"/>
      <c r="KYT129" s="273" t="n"/>
      <c r="KYU129" s="273" t="n"/>
      <c r="KYV129" s="273" t="n"/>
      <c r="KYW129" s="273" t="n"/>
      <c r="KYX129" s="273" t="n"/>
      <c r="KYY129" s="273" t="n"/>
      <c r="KYZ129" s="273" t="n"/>
      <c r="KZA129" s="273" t="n"/>
      <c r="KZB129" s="273" t="n"/>
      <c r="KZC129" s="273" t="n"/>
      <c r="KZD129" s="273" t="n"/>
      <c r="KZE129" s="273" t="n"/>
      <c r="KZF129" s="273" t="n"/>
      <c r="KZG129" s="273" t="n"/>
      <c r="KZH129" s="273" t="n"/>
      <c r="KZI129" s="273" t="n"/>
      <c r="KZJ129" s="273" t="n"/>
      <c r="KZK129" s="273" t="n"/>
      <c r="KZL129" s="273" t="n"/>
      <c r="KZM129" s="273" t="n"/>
      <c r="KZN129" s="273" t="n"/>
      <c r="KZO129" s="273" t="n"/>
      <c r="KZP129" s="273" t="n"/>
      <c r="KZQ129" s="273" t="n"/>
      <c r="KZR129" s="273" t="n"/>
      <c r="KZS129" s="273" t="n"/>
      <c r="KZT129" s="273" t="n"/>
      <c r="KZU129" s="273" t="n"/>
      <c r="KZV129" s="273" t="n"/>
      <c r="KZW129" s="273" t="n"/>
      <c r="KZX129" s="273" t="n"/>
      <c r="KZY129" s="273" t="n"/>
      <c r="KZZ129" s="273" t="n"/>
      <c r="LAA129" s="273" t="n"/>
      <c r="LAB129" s="273" t="n"/>
      <c r="LAC129" s="273" t="n"/>
      <c r="LAD129" s="273" t="n"/>
      <c r="LAE129" s="273" t="n"/>
      <c r="LAF129" s="273" t="n"/>
      <c r="LAG129" s="273" t="n"/>
      <c r="LAH129" s="273" t="n"/>
      <c r="LAI129" s="273" t="n"/>
      <c r="LAJ129" s="273" t="n"/>
      <c r="LAK129" s="273" t="n"/>
      <c r="LAL129" s="273" t="n"/>
      <c r="LAM129" s="273" t="n"/>
      <c r="LAN129" s="273" t="n"/>
      <c r="LAO129" s="273" t="n"/>
      <c r="LAP129" s="273" t="n"/>
      <c r="LAQ129" s="273" t="n"/>
      <c r="LAR129" s="273" t="n"/>
      <c r="LAS129" s="273" t="n"/>
      <c r="LAT129" s="273" t="n"/>
      <c r="LAU129" s="273" t="n"/>
      <c r="LAV129" s="273" t="n"/>
      <c r="LAW129" s="273" t="n"/>
      <c r="LAX129" s="273" t="n"/>
      <c r="LAY129" s="273" t="n"/>
      <c r="LAZ129" s="273" t="n"/>
      <c r="LBA129" s="273" t="n"/>
      <c r="LBB129" s="273" t="n"/>
      <c r="LBC129" s="273" t="n"/>
      <c r="LBD129" s="273" t="n"/>
      <c r="LBE129" s="273" t="n"/>
      <c r="LBF129" s="273" t="n"/>
      <c r="LBG129" s="273" t="n"/>
      <c r="LBH129" s="273" t="n"/>
      <c r="LBI129" s="273" t="n"/>
      <c r="LBJ129" s="273" t="n"/>
      <c r="LBK129" s="273" t="n"/>
      <c r="LBL129" s="273" t="n"/>
      <c r="LBM129" s="273" t="n"/>
      <c r="LBN129" s="273" t="n"/>
      <c r="LBO129" s="273" t="n"/>
      <c r="LBP129" s="273" t="n"/>
      <c r="LBQ129" s="273" t="n"/>
      <c r="LBR129" s="273" t="n"/>
      <c r="LBS129" s="273" t="n"/>
      <c r="LBT129" s="273" t="n"/>
      <c r="LBU129" s="273" t="n"/>
      <c r="LBV129" s="273" t="n"/>
      <c r="LBW129" s="273" t="n"/>
      <c r="LBX129" s="273" t="n"/>
      <c r="LBY129" s="273" t="n"/>
      <c r="LBZ129" s="273" t="n"/>
      <c r="LCA129" s="273" t="n"/>
      <c r="LCB129" s="273" t="n"/>
      <c r="LCC129" s="273" t="n"/>
      <c r="LCD129" s="273" t="n"/>
      <c r="LCE129" s="273" t="n"/>
      <c r="LCF129" s="273" t="n"/>
      <c r="LCG129" s="273" t="n"/>
      <c r="LCH129" s="273" t="n"/>
      <c r="LCI129" s="273" t="n"/>
      <c r="LCJ129" s="273" t="n"/>
      <c r="LCK129" s="273" t="n"/>
      <c r="LCL129" s="273" t="n"/>
      <c r="LCM129" s="273" t="n"/>
      <c r="LCN129" s="273" t="n"/>
      <c r="LCO129" s="273" t="n"/>
      <c r="LCP129" s="273" t="n"/>
      <c r="LCQ129" s="273" t="n"/>
      <c r="LCR129" s="273" t="n"/>
      <c r="LCS129" s="273" t="n"/>
      <c r="LCT129" s="273" t="n"/>
      <c r="LCU129" s="273" t="n"/>
      <c r="LCV129" s="273" t="n"/>
      <c r="LCW129" s="273" t="n"/>
      <c r="LCX129" s="273" t="n"/>
      <c r="LCY129" s="273" t="n"/>
      <c r="LCZ129" s="273" t="n"/>
      <c r="LDA129" s="273" t="n"/>
      <c r="LDB129" s="273" t="n"/>
      <c r="LDC129" s="273" t="n"/>
      <c r="LDD129" s="273" t="n"/>
      <c r="LDE129" s="273" t="n"/>
      <c r="LDF129" s="273" t="n"/>
      <c r="LDG129" s="273" t="n"/>
      <c r="LDH129" s="273" t="n"/>
      <c r="LDI129" s="273" t="n"/>
      <c r="LDJ129" s="273" t="n"/>
      <c r="LDK129" s="273" t="n"/>
      <c r="LDL129" s="273" t="n"/>
      <c r="LDM129" s="273" t="n"/>
      <c r="LDN129" s="273" t="n"/>
      <c r="LDO129" s="273" t="n"/>
      <c r="LDP129" s="273" t="n"/>
      <c r="LDQ129" s="273" t="n"/>
      <c r="LDR129" s="273" t="n"/>
      <c r="LDS129" s="273" t="n"/>
      <c r="LDT129" s="273" t="n"/>
      <c r="LDU129" s="273" t="n"/>
      <c r="LDV129" s="273" t="n"/>
      <c r="LDW129" s="273" t="n"/>
      <c r="LDX129" s="273" t="n"/>
      <c r="LDY129" s="273" t="n"/>
      <c r="LDZ129" s="273" t="n"/>
      <c r="LEA129" s="273" t="n"/>
      <c r="LEB129" s="273" t="n"/>
      <c r="LEC129" s="273" t="n"/>
      <c r="LED129" s="273" t="n"/>
      <c r="LEE129" s="273" t="n"/>
      <c r="LEF129" s="273" t="n"/>
      <c r="LEG129" s="273" t="n"/>
      <c r="LEH129" s="273" t="n"/>
      <c r="LEI129" s="273" t="n"/>
      <c r="LEJ129" s="273" t="n"/>
      <c r="LEK129" s="273" t="n"/>
      <c r="LEL129" s="273" t="n"/>
      <c r="LEM129" s="273" t="n"/>
      <c r="LEN129" s="273" t="n"/>
      <c r="LEO129" s="273" t="n"/>
      <c r="LEP129" s="273" t="n"/>
      <c r="LEQ129" s="273" t="n"/>
      <c r="LER129" s="273" t="n"/>
      <c r="LES129" s="273" t="n"/>
      <c r="LET129" s="273" t="n"/>
      <c r="LEU129" s="273" t="n"/>
      <c r="LEV129" s="273" t="n"/>
      <c r="LEW129" s="273" t="n"/>
      <c r="LEX129" s="273" t="n"/>
      <c r="LEY129" s="273" t="n"/>
      <c r="LEZ129" s="273" t="n"/>
      <c r="LFA129" s="273" t="n"/>
      <c r="LFB129" s="273" t="n"/>
      <c r="LFC129" s="273" t="n"/>
      <c r="LFD129" s="273" t="n"/>
      <c r="LFE129" s="273" t="n"/>
      <c r="LFF129" s="273" t="n"/>
      <c r="LFG129" s="273" t="n"/>
      <c r="LFH129" s="273" t="n"/>
      <c r="LFI129" s="273" t="n"/>
      <c r="LFJ129" s="273" t="n"/>
      <c r="LFK129" s="273" t="n"/>
      <c r="LFL129" s="273" t="n"/>
      <c r="LFM129" s="273" t="n"/>
      <c r="LFN129" s="273" t="n"/>
      <c r="LFO129" s="273" t="n"/>
      <c r="LFP129" s="273" t="n"/>
      <c r="LFQ129" s="273" t="n"/>
      <c r="LFR129" s="273" t="n"/>
      <c r="LFS129" s="273" t="n"/>
      <c r="LFT129" s="273" t="n"/>
      <c r="LFU129" s="273" t="n"/>
      <c r="LFV129" s="273" t="n"/>
      <c r="LFW129" s="273" t="n"/>
      <c r="LFX129" s="273" t="n"/>
      <c r="LFY129" s="273" t="n"/>
      <c r="LFZ129" s="273" t="n"/>
      <c r="LGA129" s="273" t="n"/>
      <c r="LGB129" s="273" t="n"/>
      <c r="LGC129" s="273" t="n"/>
      <c r="LGD129" s="273" t="n"/>
      <c r="LGE129" s="273" t="n"/>
      <c r="LGF129" s="273" t="n"/>
      <c r="LGG129" s="273" t="n"/>
      <c r="LGH129" s="273" t="n"/>
      <c r="LGI129" s="273" t="n"/>
      <c r="LGJ129" s="273" t="n"/>
      <c r="LGK129" s="273" t="n"/>
      <c r="LGL129" s="273" t="n"/>
      <c r="LGM129" s="273" t="n"/>
      <c r="LGN129" s="273" t="n"/>
      <c r="LGO129" s="273" t="n"/>
      <c r="LGP129" s="273" t="n"/>
      <c r="LGQ129" s="273" t="n"/>
      <c r="LGR129" s="273" t="n"/>
      <c r="LGS129" s="273" t="n"/>
      <c r="LGT129" s="273" t="n"/>
      <c r="LGU129" s="273" t="n"/>
      <c r="LGV129" s="273" t="n"/>
      <c r="LGW129" s="273" t="n"/>
      <c r="LGX129" s="273" t="n"/>
      <c r="LGY129" s="273" t="n"/>
      <c r="LGZ129" s="273" t="n"/>
      <c r="LHA129" s="273" t="n"/>
      <c r="LHB129" s="273" t="n"/>
      <c r="LHC129" s="273" t="n"/>
      <c r="LHD129" s="273" t="n"/>
      <c r="LHE129" s="273" t="n"/>
      <c r="LHF129" s="273" t="n"/>
      <c r="LHG129" s="273" t="n"/>
      <c r="LHH129" s="273" t="n"/>
      <c r="LHI129" s="273" t="n"/>
      <c r="LHJ129" s="273" t="n"/>
      <c r="LHK129" s="273" t="n"/>
      <c r="LHL129" s="273" t="n"/>
      <c r="LHM129" s="273" t="n"/>
      <c r="LHN129" s="273" t="n"/>
      <c r="LHO129" s="273" t="n"/>
      <c r="LHP129" s="273" t="n"/>
      <c r="LHQ129" s="273" t="n"/>
      <c r="LHR129" s="273" t="n"/>
      <c r="LHS129" s="273" t="n"/>
      <c r="LHT129" s="273" t="n"/>
      <c r="LHU129" s="273" t="n"/>
      <c r="LHV129" s="273" t="n"/>
      <c r="LHW129" s="273" t="n"/>
      <c r="LHX129" s="273" t="n"/>
      <c r="LHY129" s="273" t="n"/>
      <c r="LHZ129" s="273" t="n"/>
      <c r="LIA129" s="273" t="n"/>
      <c r="LIB129" s="273" t="n"/>
      <c r="LIC129" s="273" t="n"/>
      <c r="LID129" s="273" t="n"/>
      <c r="LIE129" s="273" t="n"/>
      <c r="LIF129" s="273" t="n"/>
      <c r="LIG129" s="273" t="n"/>
      <c r="LIH129" s="273" t="n"/>
      <c r="LII129" s="273" t="n"/>
      <c r="LIJ129" s="273" t="n"/>
      <c r="LIK129" s="273" t="n"/>
      <c r="LIL129" s="273" t="n"/>
      <c r="LIM129" s="273" t="n"/>
      <c r="LIN129" s="273" t="n"/>
      <c r="LIO129" s="273" t="n"/>
      <c r="LIP129" s="273" t="n"/>
      <c r="LIQ129" s="273" t="n"/>
      <c r="LIR129" s="273" t="n"/>
      <c r="LIS129" s="273" t="n"/>
      <c r="LIT129" s="273" t="n"/>
      <c r="LIU129" s="273" t="n"/>
      <c r="LIV129" s="273" t="n"/>
      <c r="LIW129" s="273" t="n"/>
      <c r="LIX129" s="273" t="n"/>
      <c r="LIY129" s="273" t="n"/>
      <c r="LIZ129" s="273" t="n"/>
      <c r="LJA129" s="273" t="n"/>
      <c r="LJB129" s="273" t="n"/>
      <c r="LJC129" s="273" t="n"/>
      <c r="LJD129" s="273" t="n"/>
      <c r="LJE129" s="273" t="n"/>
      <c r="LJF129" s="273" t="n"/>
      <c r="LJG129" s="273" t="n"/>
      <c r="LJH129" s="273" t="n"/>
      <c r="LJI129" s="273" t="n"/>
      <c r="LJJ129" s="273" t="n"/>
      <c r="LJK129" s="273" t="n"/>
      <c r="LJL129" s="273" t="n"/>
      <c r="LJM129" s="273" t="n"/>
      <c r="LJN129" s="273" t="n"/>
      <c r="LJO129" s="273" t="n"/>
      <c r="LJP129" s="273" t="n"/>
      <c r="LJQ129" s="273" t="n"/>
      <c r="LJR129" s="273" t="n"/>
      <c r="LJS129" s="273" t="n"/>
      <c r="LJT129" s="273" t="n"/>
      <c r="LJU129" s="273" t="n"/>
      <c r="LJV129" s="273" t="n"/>
      <c r="LJW129" s="273" t="n"/>
      <c r="LJX129" s="273" t="n"/>
      <c r="LJY129" s="273" t="n"/>
      <c r="LJZ129" s="273" t="n"/>
      <c r="LKA129" s="273" t="n"/>
      <c r="LKB129" s="273" t="n"/>
      <c r="LKC129" s="273" t="n"/>
      <c r="LKD129" s="273" t="n"/>
      <c r="LKE129" s="273" t="n"/>
      <c r="LKF129" s="273" t="n"/>
      <c r="LKG129" s="273" t="n"/>
      <c r="LKH129" s="273" t="n"/>
      <c r="LKI129" s="273" t="n"/>
      <c r="LKJ129" s="273" t="n"/>
      <c r="LKK129" s="273" t="n"/>
      <c r="LKL129" s="273" t="n"/>
      <c r="LKM129" s="273" t="n"/>
      <c r="LKN129" s="273" t="n"/>
      <c r="LKO129" s="273" t="n"/>
      <c r="LKP129" s="273" t="n"/>
      <c r="LKQ129" s="273" t="n"/>
      <c r="LKR129" s="273" t="n"/>
      <c r="LKS129" s="273" t="n"/>
      <c r="LKT129" s="273" t="n"/>
      <c r="LKU129" s="273" t="n"/>
      <c r="LKV129" s="273" t="n"/>
      <c r="LKW129" s="273" t="n"/>
      <c r="LKX129" s="273" t="n"/>
      <c r="LKY129" s="273" t="n"/>
      <c r="LKZ129" s="273" t="n"/>
      <c r="LLA129" s="273" t="n"/>
      <c r="LLB129" s="273" t="n"/>
      <c r="LLC129" s="273" t="n"/>
      <c r="LLD129" s="273" t="n"/>
      <c r="LLE129" s="273" t="n"/>
      <c r="LLF129" s="273" t="n"/>
      <c r="LLG129" s="273" t="n"/>
      <c r="LLH129" s="273" t="n"/>
      <c r="LLI129" s="273" t="n"/>
      <c r="LLJ129" s="273" t="n"/>
      <c r="LLK129" s="273" t="n"/>
      <c r="LLL129" s="273" t="n"/>
      <c r="LLM129" s="273" t="n"/>
      <c r="LLN129" s="273" t="n"/>
      <c r="LLO129" s="273" t="n"/>
      <c r="LLP129" s="273" t="n"/>
      <c r="LLQ129" s="273" t="n"/>
      <c r="LLR129" s="273" t="n"/>
      <c r="LLS129" s="273" t="n"/>
      <c r="LLT129" s="273" t="n"/>
      <c r="LLU129" s="273" t="n"/>
      <c r="LLV129" s="273" t="n"/>
      <c r="LLW129" s="273" t="n"/>
      <c r="LLX129" s="273" t="n"/>
      <c r="LLY129" s="273" t="n"/>
      <c r="LLZ129" s="273" t="n"/>
      <c r="LMA129" s="273" t="n"/>
      <c r="LMB129" s="273" t="n"/>
      <c r="LMC129" s="273" t="n"/>
      <c r="LMD129" s="273" t="n"/>
      <c r="LME129" s="273" t="n"/>
      <c r="LMF129" s="273" t="n"/>
      <c r="LMG129" s="273" t="n"/>
      <c r="LMH129" s="273" t="n"/>
      <c r="LMI129" s="273" t="n"/>
      <c r="LMJ129" s="273" t="n"/>
      <c r="LMK129" s="273" t="n"/>
      <c r="LML129" s="273" t="n"/>
      <c r="LMM129" s="273" t="n"/>
      <c r="LMN129" s="273" t="n"/>
      <c r="LMO129" s="273" t="n"/>
      <c r="LMP129" s="273" t="n"/>
      <c r="LMQ129" s="273" t="n"/>
      <c r="LMR129" s="273" t="n"/>
      <c r="LMS129" s="273" t="n"/>
      <c r="LMT129" s="273" t="n"/>
      <c r="LMU129" s="273" t="n"/>
      <c r="LMV129" s="273" t="n"/>
      <c r="LMW129" s="273" t="n"/>
      <c r="LMX129" s="273" t="n"/>
      <c r="LMY129" s="273" t="n"/>
      <c r="LMZ129" s="273" t="n"/>
      <c r="LNA129" s="273" t="n"/>
      <c r="LNB129" s="273" t="n"/>
      <c r="LNC129" s="273" t="n"/>
      <c r="LND129" s="273" t="n"/>
      <c r="LNE129" s="273" t="n"/>
      <c r="LNF129" s="273" t="n"/>
      <c r="LNG129" s="273" t="n"/>
      <c r="LNH129" s="273" t="n"/>
      <c r="LNI129" s="273" t="n"/>
      <c r="LNJ129" s="273" t="n"/>
      <c r="LNK129" s="273" t="n"/>
      <c r="LNL129" s="273" t="n"/>
      <c r="LNM129" s="273" t="n"/>
      <c r="LNN129" s="273" t="n"/>
      <c r="LNO129" s="273" t="n"/>
      <c r="LNP129" s="273" t="n"/>
      <c r="LNQ129" s="273" t="n"/>
      <c r="LNR129" s="273" t="n"/>
      <c r="LNS129" s="273" t="n"/>
      <c r="LNT129" s="273" t="n"/>
      <c r="LNU129" s="273" t="n"/>
      <c r="LNV129" s="273" t="n"/>
      <c r="LNW129" s="273" t="n"/>
      <c r="LNX129" s="273" t="n"/>
      <c r="LNY129" s="273" t="n"/>
      <c r="LNZ129" s="273" t="n"/>
      <c r="LOA129" s="273" t="n"/>
      <c r="LOB129" s="273" t="n"/>
      <c r="LOC129" s="273" t="n"/>
      <c r="LOD129" s="273" t="n"/>
      <c r="LOE129" s="273" t="n"/>
      <c r="LOF129" s="273" t="n"/>
      <c r="LOG129" s="273" t="n"/>
      <c r="LOH129" s="273" t="n"/>
      <c r="LOI129" s="273" t="n"/>
      <c r="LOJ129" s="273" t="n"/>
      <c r="LOK129" s="273" t="n"/>
      <c r="LOL129" s="273" t="n"/>
      <c r="LOM129" s="273" t="n"/>
      <c r="LON129" s="273" t="n"/>
      <c r="LOO129" s="273" t="n"/>
      <c r="LOP129" s="273" t="n"/>
      <c r="LOQ129" s="273" t="n"/>
      <c r="LOR129" s="273" t="n"/>
      <c r="LOS129" s="273" t="n"/>
      <c r="LOT129" s="273" t="n"/>
      <c r="LOU129" s="273" t="n"/>
      <c r="LOV129" s="273" t="n"/>
      <c r="LOW129" s="273" t="n"/>
      <c r="LOX129" s="273" t="n"/>
      <c r="LOY129" s="273" t="n"/>
      <c r="LOZ129" s="273" t="n"/>
      <c r="LPA129" s="273" t="n"/>
      <c r="LPB129" s="273" t="n"/>
      <c r="LPC129" s="273" t="n"/>
      <c r="LPD129" s="273" t="n"/>
      <c r="LPE129" s="273" t="n"/>
      <c r="LPF129" s="273" t="n"/>
      <c r="LPG129" s="273" t="n"/>
      <c r="LPH129" s="273" t="n"/>
      <c r="LPI129" s="273" t="n"/>
      <c r="LPJ129" s="273" t="n"/>
      <c r="LPK129" s="273" t="n"/>
      <c r="LPL129" s="273" t="n"/>
      <c r="LPM129" s="273" t="n"/>
      <c r="LPN129" s="273" t="n"/>
      <c r="LPO129" s="273" t="n"/>
      <c r="LPP129" s="273" t="n"/>
      <c r="LPQ129" s="273" t="n"/>
      <c r="LPR129" s="273" t="n"/>
      <c r="LPS129" s="273" t="n"/>
      <c r="LPT129" s="273" t="n"/>
      <c r="LPU129" s="273" t="n"/>
      <c r="LPV129" s="273" t="n"/>
      <c r="LPW129" s="273" t="n"/>
      <c r="LPX129" s="273" t="n"/>
      <c r="LPY129" s="273" t="n"/>
      <c r="LPZ129" s="273" t="n"/>
      <c r="LQA129" s="273" t="n"/>
      <c r="LQB129" s="273" t="n"/>
      <c r="LQC129" s="273" t="n"/>
      <c r="LQD129" s="273" t="n"/>
      <c r="LQE129" s="273" t="n"/>
      <c r="LQF129" s="273" t="n"/>
      <c r="LQG129" s="273" t="n"/>
      <c r="LQH129" s="273" t="n"/>
      <c r="LQI129" s="273" t="n"/>
      <c r="LQJ129" s="273" t="n"/>
      <c r="LQK129" s="273" t="n"/>
      <c r="LQL129" s="273" t="n"/>
      <c r="LQM129" s="273" t="n"/>
      <c r="LQN129" s="273" t="n"/>
      <c r="LQO129" s="273" t="n"/>
      <c r="LQP129" s="273" t="n"/>
      <c r="LQQ129" s="273" t="n"/>
      <c r="LQR129" s="273" t="n"/>
      <c r="LQS129" s="273" t="n"/>
      <c r="LQT129" s="273" t="n"/>
      <c r="LQU129" s="273" t="n"/>
      <c r="LQV129" s="273" t="n"/>
      <c r="LQW129" s="273" t="n"/>
      <c r="LQX129" s="273" t="n"/>
      <c r="LQY129" s="273" t="n"/>
      <c r="LQZ129" s="273" t="n"/>
      <c r="LRA129" s="273" t="n"/>
      <c r="LRB129" s="273" t="n"/>
      <c r="LRC129" s="273" t="n"/>
      <c r="LRD129" s="273" t="n"/>
      <c r="LRE129" s="273" t="n"/>
      <c r="LRF129" s="273" t="n"/>
      <c r="LRG129" s="273" t="n"/>
      <c r="LRH129" s="273" t="n"/>
      <c r="LRI129" s="273" t="n"/>
      <c r="LRJ129" s="273" t="n"/>
      <c r="LRK129" s="273" t="n"/>
      <c r="LRL129" s="273" t="n"/>
      <c r="LRM129" s="273" t="n"/>
      <c r="LRN129" s="273" t="n"/>
      <c r="LRO129" s="273" t="n"/>
      <c r="LRP129" s="273" t="n"/>
      <c r="LRQ129" s="273" t="n"/>
      <c r="LRR129" s="273" t="n"/>
      <c r="LRS129" s="273" t="n"/>
      <c r="LRT129" s="273" t="n"/>
      <c r="LRU129" s="273" t="n"/>
      <c r="LRV129" s="273" t="n"/>
      <c r="LRW129" s="273" t="n"/>
      <c r="LRX129" s="273" t="n"/>
      <c r="LRY129" s="273" t="n"/>
      <c r="LRZ129" s="273" t="n"/>
      <c r="LSA129" s="273" t="n"/>
      <c r="LSB129" s="273" t="n"/>
      <c r="LSC129" s="273" t="n"/>
      <c r="LSD129" s="273" t="n"/>
      <c r="LSE129" s="273" t="n"/>
      <c r="LSF129" s="273" t="n"/>
      <c r="LSG129" s="273" t="n"/>
      <c r="LSH129" s="273" t="n"/>
      <c r="LSI129" s="273" t="n"/>
      <c r="LSJ129" s="273" t="n"/>
      <c r="LSK129" s="273" t="n"/>
      <c r="LSL129" s="273" t="n"/>
      <c r="LSM129" s="273" t="n"/>
      <c r="LSN129" s="273" t="n"/>
      <c r="LSO129" s="273" t="n"/>
      <c r="LSP129" s="273" t="n"/>
      <c r="LSQ129" s="273" t="n"/>
      <c r="LSR129" s="273" t="n"/>
      <c r="LSS129" s="273" t="n"/>
      <c r="LST129" s="273" t="n"/>
      <c r="LSU129" s="273" t="n"/>
      <c r="LSV129" s="273" t="n"/>
      <c r="LSW129" s="273" t="n"/>
      <c r="LSX129" s="273" t="n"/>
      <c r="LSY129" s="273" t="n"/>
      <c r="LSZ129" s="273" t="n"/>
      <c r="LTA129" s="273" t="n"/>
      <c r="LTB129" s="273" t="n"/>
      <c r="LTC129" s="273" t="n"/>
      <c r="LTD129" s="273" t="n"/>
      <c r="LTE129" s="273" t="n"/>
      <c r="LTF129" s="273" t="n"/>
      <c r="LTG129" s="273" t="n"/>
      <c r="LTH129" s="273" t="n"/>
      <c r="LTI129" s="273" t="n"/>
      <c r="LTJ129" s="273" t="n"/>
      <c r="LTK129" s="273" t="n"/>
      <c r="LTL129" s="273" t="n"/>
      <c r="LTM129" s="273" t="n"/>
      <c r="LTN129" s="273" t="n"/>
      <c r="LTO129" s="273" t="n"/>
      <c r="LTP129" s="273" t="n"/>
      <c r="LTQ129" s="273" t="n"/>
      <c r="LTR129" s="273" t="n"/>
      <c r="LTS129" s="273" t="n"/>
      <c r="LTT129" s="273" t="n"/>
      <c r="LTU129" s="273" t="n"/>
      <c r="LTV129" s="273" t="n"/>
      <c r="LTW129" s="273" t="n"/>
      <c r="LTX129" s="273" t="n"/>
      <c r="LTY129" s="273" t="n"/>
      <c r="LTZ129" s="273" t="n"/>
      <c r="LUA129" s="273" t="n"/>
      <c r="LUB129" s="273" t="n"/>
      <c r="LUC129" s="273" t="n"/>
      <c r="LUD129" s="273" t="n"/>
      <c r="LUE129" s="273" t="n"/>
      <c r="LUF129" s="273" t="n"/>
      <c r="LUG129" s="273" t="n"/>
      <c r="LUH129" s="273" t="n"/>
      <c r="LUI129" s="273" t="n"/>
      <c r="LUJ129" s="273" t="n"/>
      <c r="LUK129" s="273" t="n"/>
      <c r="LUL129" s="273" t="n"/>
      <c r="LUM129" s="273" t="n"/>
      <c r="LUN129" s="273" t="n"/>
      <c r="LUO129" s="273" t="n"/>
      <c r="LUP129" s="273" t="n"/>
      <c r="LUQ129" s="273" t="n"/>
      <c r="LUR129" s="273" t="n"/>
      <c r="LUS129" s="273" t="n"/>
      <c r="LUT129" s="273" t="n"/>
      <c r="LUU129" s="273" t="n"/>
      <c r="LUV129" s="273" t="n"/>
      <c r="LUW129" s="273" t="n"/>
      <c r="LUX129" s="273" t="n"/>
      <c r="LUY129" s="273" t="n"/>
      <c r="LUZ129" s="273" t="n"/>
      <c r="LVA129" s="273" t="n"/>
      <c r="LVB129" s="273" t="n"/>
      <c r="LVC129" s="273" t="n"/>
      <c r="LVD129" s="273" t="n"/>
      <c r="LVE129" s="273" t="n"/>
      <c r="LVF129" s="273" t="n"/>
      <c r="LVG129" s="273" t="n"/>
      <c r="LVH129" s="273" t="n"/>
      <c r="LVI129" s="273" t="n"/>
      <c r="LVJ129" s="273" t="n"/>
      <c r="LVK129" s="273" t="n"/>
      <c r="LVL129" s="273" t="n"/>
      <c r="LVM129" s="273" t="n"/>
      <c r="LVN129" s="273" t="n"/>
      <c r="LVO129" s="273" t="n"/>
      <c r="LVP129" s="273" t="n"/>
      <c r="LVQ129" s="273" t="n"/>
      <c r="LVR129" s="273" t="n"/>
      <c r="LVS129" s="273" t="n"/>
      <c r="LVT129" s="273" t="n"/>
      <c r="LVU129" s="273" t="n"/>
      <c r="LVV129" s="273" t="n"/>
      <c r="LVW129" s="273" t="n"/>
      <c r="LVX129" s="273" t="n"/>
      <c r="LVY129" s="273" t="n"/>
      <c r="LVZ129" s="273" t="n"/>
      <c r="LWA129" s="273" t="n"/>
      <c r="LWB129" s="273" t="n"/>
      <c r="LWC129" s="273" t="n"/>
      <c r="LWD129" s="273" t="n"/>
      <c r="LWE129" s="273" t="n"/>
      <c r="LWF129" s="273" t="n"/>
      <c r="LWG129" s="273" t="n"/>
      <c r="LWH129" s="273" t="n"/>
      <c r="LWI129" s="273" t="n"/>
      <c r="LWJ129" s="273" t="n"/>
      <c r="LWK129" s="273" t="n"/>
      <c r="LWL129" s="273" t="n"/>
      <c r="LWM129" s="273" t="n"/>
      <c r="LWN129" s="273" t="n"/>
      <c r="LWO129" s="273" t="n"/>
      <c r="LWP129" s="273" t="n"/>
      <c r="LWQ129" s="273" t="n"/>
      <c r="LWR129" s="273" t="n"/>
      <c r="LWS129" s="273" t="n"/>
      <c r="LWT129" s="273" t="n"/>
      <c r="LWU129" s="273" t="n"/>
      <c r="LWV129" s="273" t="n"/>
      <c r="LWW129" s="273" t="n"/>
      <c r="LWX129" s="273" t="n"/>
      <c r="LWY129" s="273" t="n"/>
      <c r="LWZ129" s="273" t="n"/>
      <c r="LXA129" s="273" t="n"/>
      <c r="LXB129" s="273" t="n"/>
      <c r="LXC129" s="273" t="n"/>
      <c r="LXD129" s="273" t="n"/>
      <c r="LXE129" s="273" t="n"/>
      <c r="LXF129" s="273" t="n"/>
      <c r="LXG129" s="273" t="n"/>
      <c r="LXH129" s="273" t="n"/>
      <c r="LXI129" s="273" t="n"/>
      <c r="LXJ129" s="273" t="n"/>
      <c r="LXK129" s="273" t="n"/>
      <c r="LXL129" s="273" t="n"/>
      <c r="LXM129" s="273" t="n"/>
      <c r="LXN129" s="273" t="n"/>
      <c r="LXO129" s="273" t="n"/>
      <c r="LXP129" s="273" t="n"/>
      <c r="LXQ129" s="273" t="n"/>
      <c r="LXR129" s="273" t="n"/>
      <c r="LXS129" s="273" t="n"/>
      <c r="LXT129" s="273" t="n"/>
      <c r="LXU129" s="273" t="n"/>
      <c r="LXV129" s="273" t="n"/>
      <c r="LXW129" s="273" t="n"/>
      <c r="LXX129" s="273" t="n"/>
      <c r="LXY129" s="273" t="n"/>
      <c r="LXZ129" s="273" t="n"/>
      <c r="LYA129" s="273" t="n"/>
      <c r="LYB129" s="273" t="n"/>
      <c r="LYC129" s="273" t="n"/>
      <c r="LYD129" s="273" t="n"/>
      <c r="LYE129" s="273" t="n"/>
      <c r="LYF129" s="273" t="n"/>
      <c r="LYG129" s="273" t="n"/>
      <c r="LYH129" s="273" t="n"/>
      <c r="LYI129" s="273" t="n"/>
      <c r="LYJ129" s="273" t="n"/>
      <c r="LYK129" s="273" t="n"/>
      <c r="LYL129" s="273" t="n"/>
      <c r="LYM129" s="273" t="n"/>
      <c r="LYN129" s="273" t="n"/>
      <c r="LYO129" s="273" t="n"/>
      <c r="LYP129" s="273" t="n"/>
      <c r="LYQ129" s="273" t="n"/>
      <c r="LYR129" s="273" t="n"/>
      <c r="LYS129" s="273" t="n"/>
      <c r="LYT129" s="273" t="n"/>
      <c r="LYU129" s="273" t="n"/>
      <c r="LYV129" s="273" t="n"/>
      <c r="LYW129" s="273" t="n"/>
      <c r="LYX129" s="273" t="n"/>
      <c r="LYY129" s="273" t="n"/>
      <c r="LYZ129" s="273" t="n"/>
      <c r="LZA129" s="273" t="n"/>
      <c r="LZB129" s="273" t="n"/>
      <c r="LZC129" s="273" t="n"/>
      <c r="LZD129" s="273" t="n"/>
      <c r="LZE129" s="273" t="n"/>
      <c r="LZF129" s="273" t="n"/>
      <c r="LZG129" s="273" t="n"/>
      <c r="LZH129" s="273" t="n"/>
      <c r="LZI129" s="273" t="n"/>
      <c r="LZJ129" s="273" t="n"/>
      <c r="LZK129" s="273" t="n"/>
      <c r="LZL129" s="273" t="n"/>
      <c r="LZM129" s="273" t="n"/>
      <c r="LZN129" s="273" t="n"/>
      <c r="LZO129" s="273" t="n"/>
      <c r="LZP129" s="273" t="n"/>
      <c r="LZQ129" s="273" t="n"/>
      <c r="LZR129" s="273" t="n"/>
      <c r="LZS129" s="273" t="n"/>
      <c r="LZT129" s="273" t="n"/>
      <c r="LZU129" s="273" t="n"/>
      <c r="LZV129" s="273" t="n"/>
      <c r="LZW129" s="273" t="n"/>
      <c r="LZX129" s="273" t="n"/>
      <c r="LZY129" s="273" t="n"/>
      <c r="LZZ129" s="273" t="n"/>
      <c r="MAA129" s="273" t="n"/>
      <c r="MAB129" s="273" t="n"/>
      <c r="MAC129" s="273" t="n"/>
      <c r="MAD129" s="273" t="n"/>
      <c r="MAE129" s="273" t="n"/>
      <c r="MAF129" s="273" t="n"/>
      <c r="MAG129" s="273" t="n"/>
      <c r="MAH129" s="273" t="n"/>
      <c r="MAI129" s="273" t="n"/>
      <c r="MAJ129" s="273" t="n"/>
      <c r="MAK129" s="273" t="n"/>
      <c r="MAL129" s="273" t="n"/>
      <c r="MAM129" s="273" t="n"/>
      <c r="MAN129" s="273" t="n"/>
      <c r="MAO129" s="273" t="n"/>
      <c r="MAP129" s="273" t="n"/>
      <c r="MAQ129" s="273" t="n"/>
      <c r="MAR129" s="273" t="n"/>
      <c r="MAS129" s="273" t="n"/>
      <c r="MAT129" s="273" t="n"/>
      <c r="MAU129" s="273" t="n"/>
      <c r="MAV129" s="273" t="n"/>
      <c r="MAW129" s="273" t="n"/>
      <c r="MAX129" s="273" t="n"/>
      <c r="MAY129" s="273" t="n"/>
      <c r="MAZ129" s="273" t="n"/>
      <c r="MBA129" s="273" t="n"/>
      <c r="MBB129" s="273" t="n"/>
      <c r="MBC129" s="273" t="n"/>
      <c r="MBD129" s="273" t="n"/>
      <c r="MBE129" s="273" t="n"/>
      <c r="MBF129" s="273" t="n"/>
      <c r="MBG129" s="273" t="n"/>
      <c r="MBH129" s="273" t="n"/>
      <c r="MBI129" s="273" t="n"/>
      <c r="MBJ129" s="273" t="n"/>
      <c r="MBK129" s="273" t="n"/>
      <c r="MBL129" s="273" t="n"/>
      <c r="MBM129" s="273" t="n"/>
      <c r="MBN129" s="273" t="n"/>
      <c r="MBO129" s="273" t="n"/>
      <c r="MBP129" s="273" t="n"/>
      <c r="MBQ129" s="273" t="n"/>
      <c r="MBR129" s="273" t="n"/>
      <c r="MBS129" s="273" t="n"/>
      <c r="MBT129" s="273" t="n"/>
      <c r="MBU129" s="273" t="n"/>
      <c r="MBV129" s="273" t="n"/>
      <c r="MBW129" s="273" t="n"/>
      <c r="MBX129" s="273" t="n"/>
      <c r="MBY129" s="273" t="n"/>
      <c r="MBZ129" s="273" t="n"/>
      <c r="MCA129" s="273" t="n"/>
      <c r="MCB129" s="273" t="n"/>
      <c r="MCC129" s="273" t="n"/>
      <c r="MCD129" s="273" t="n"/>
      <c r="MCE129" s="273" t="n"/>
      <c r="MCF129" s="273" t="n"/>
      <c r="MCG129" s="273" t="n"/>
      <c r="MCH129" s="273" t="n"/>
      <c r="MCI129" s="273" t="n"/>
      <c r="MCJ129" s="273" t="n"/>
      <c r="MCK129" s="273" t="n"/>
      <c r="MCL129" s="273" t="n"/>
      <c r="MCM129" s="273" t="n"/>
      <c r="MCN129" s="273" t="n"/>
      <c r="MCO129" s="273" t="n"/>
      <c r="MCP129" s="273" t="n"/>
      <c r="MCQ129" s="273" t="n"/>
      <c r="MCR129" s="273" t="n"/>
      <c r="MCS129" s="273" t="n"/>
      <c r="MCT129" s="273" t="n"/>
      <c r="MCU129" s="273" t="n"/>
      <c r="MCV129" s="273" t="n"/>
      <c r="MCW129" s="273" t="n"/>
      <c r="MCX129" s="273" t="n"/>
      <c r="MCY129" s="273" t="n"/>
      <c r="MCZ129" s="273" t="n"/>
      <c r="MDA129" s="273" t="n"/>
      <c r="MDB129" s="273" t="n"/>
      <c r="MDC129" s="273" t="n"/>
      <c r="MDD129" s="273" t="n"/>
      <c r="MDE129" s="273" t="n"/>
      <c r="MDF129" s="273" t="n"/>
      <c r="MDG129" s="273" t="n"/>
      <c r="MDH129" s="273" t="n"/>
      <c r="MDI129" s="273" t="n"/>
      <c r="MDJ129" s="273" t="n"/>
      <c r="MDK129" s="273" t="n"/>
      <c r="MDL129" s="273" t="n"/>
      <c r="MDM129" s="273" t="n"/>
      <c r="MDN129" s="273" t="n"/>
      <c r="MDO129" s="273" t="n"/>
      <c r="MDP129" s="273" t="n"/>
      <c r="MDQ129" s="273" t="n"/>
      <c r="MDR129" s="273" t="n"/>
      <c r="MDS129" s="273" t="n"/>
      <c r="MDT129" s="273" t="n"/>
      <c r="MDU129" s="273" t="n"/>
      <c r="MDV129" s="273" t="n"/>
      <c r="MDW129" s="273" t="n"/>
      <c r="MDX129" s="273" t="n"/>
      <c r="MDY129" s="273" t="n"/>
      <c r="MDZ129" s="273" t="n"/>
      <c r="MEA129" s="273" t="n"/>
      <c r="MEB129" s="273" t="n"/>
      <c r="MEC129" s="273" t="n"/>
      <c r="MED129" s="273" t="n"/>
      <c r="MEE129" s="273" t="n"/>
      <c r="MEF129" s="273" t="n"/>
      <c r="MEG129" s="273" t="n"/>
      <c r="MEH129" s="273" t="n"/>
      <c r="MEI129" s="273" t="n"/>
      <c r="MEJ129" s="273" t="n"/>
      <c r="MEK129" s="273" t="n"/>
      <c r="MEL129" s="273" t="n"/>
      <c r="MEM129" s="273" t="n"/>
      <c r="MEN129" s="273" t="n"/>
      <c r="MEO129" s="273" t="n"/>
      <c r="MEP129" s="273" t="n"/>
      <c r="MEQ129" s="273" t="n"/>
      <c r="MER129" s="273" t="n"/>
      <c r="MES129" s="273" t="n"/>
      <c r="MET129" s="273" t="n"/>
      <c r="MEU129" s="273" t="n"/>
      <c r="MEV129" s="273" t="n"/>
      <c r="MEW129" s="273" t="n"/>
      <c r="MEX129" s="273" t="n"/>
      <c r="MEY129" s="273" t="n"/>
      <c r="MEZ129" s="273" t="n"/>
      <c r="MFA129" s="273" t="n"/>
      <c r="MFB129" s="273" t="n"/>
      <c r="MFC129" s="273" t="n"/>
      <c r="MFD129" s="273" t="n"/>
      <c r="MFE129" s="273" t="n"/>
      <c r="MFF129" s="273" t="n"/>
      <c r="MFG129" s="273" t="n"/>
      <c r="MFH129" s="273" t="n"/>
      <c r="MFI129" s="273" t="n"/>
      <c r="MFJ129" s="273" t="n"/>
      <c r="MFK129" s="273" t="n"/>
      <c r="MFL129" s="273" t="n"/>
      <c r="MFM129" s="273" t="n"/>
      <c r="MFN129" s="273" t="n"/>
      <c r="MFO129" s="273" t="n"/>
      <c r="MFP129" s="273" t="n"/>
      <c r="MFQ129" s="273" t="n"/>
      <c r="MFR129" s="273" t="n"/>
      <c r="MFS129" s="273" t="n"/>
      <c r="MFT129" s="273" t="n"/>
      <c r="MFU129" s="273" t="n"/>
      <c r="MFV129" s="273" t="n"/>
      <c r="MFW129" s="273" t="n"/>
      <c r="MFX129" s="273" t="n"/>
      <c r="MFY129" s="273" t="n"/>
      <c r="MFZ129" s="273" t="n"/>
      <c r="MGA129" s="273" t="n"/>
      <c r="MGB129" s="273" t="n"/>
      <c r="MGC129" s="273" t="n"/>
      <c r="MGD129" s="273" t="n"/>
      <c r="MGE129" s="273" t="n"/>
      <c r="MGF129" s="273" t="n"/>
      <c r="MGG129" s="273" t="n"/>
      <c r="MGH129" s="273" t="n"/>
      <c r="MGI129" s="273" t="n"/>
      <c r="MGJ129" s="273" t="n"/>
      <c r="MGK129" s="273" t="n"/>
      <c r="MGL129" s="273" t="n"/>
      <c r="MGM129" s="273" t="n"/>
      <c r="MGN129" s="273" t="n"/>
      <c r="MGO129" s="273" t="n"/>
      <c r="MGP129" s="273" t="n"/>
      <c r="MGQ129" s="273" t="n"/>
      <c r="MGR129" s="273" t="n"/>
      <c r="MGS129" s="273" t="n"/>
      <c r="MGT129" s="273" t="n"/>
      <c r="MGU129" s="273" t="n"/>
      <c r="MGV129" s="273" t="n"/>
      <c r="MGW129" s="273" t="n"/>
      <c r="MGX129" s="273" t="n"/>
      <c r="MGY129" s="273" t="n"/>
      <c r="MGZ129" s="273" t="n"/>
      <c r="MHA129" s="273" t="n"/>
      <c r="MHB129" s="273" t="n"/>
      <c r="MHC129" s="273" t="n"/>
      <c r="MHD129" s="273" t="n"/>
      <c r="MHE129" s="273" t="n"/>
      <c r="MHF129" s="273" t="n"/>
      <c r="MHG129" s="273" t="n"/>
      <c r="MHH129" s="273" t="n"/>
      <c r="MHI129" s="273" t="n"/>
      <c r="MHJ129" s="273" t="n"/>
      <c r="MHK129" s="273" t="n"/>
      <c r="MHL129" s="273" t="n"/>
      <c r="MHM129" s="273" t="n"/>
      <c r="MHN129" s="273" t="n"/>
      <c r="MHO129" s="273" t="n"/>
      <c r="MHP129" s="273" t="n"/>
      <c r="MHQ129" s="273" t="n"/>
      <c r="MHR129" s="273" t="n"/>
      <c r="MHS129" s="273" t="n"/>
      <c r="MHT129" s="273" t="n"/>
      <c r="MHU129" s="273" t="n"/>
      <c r="MHV129" s="273" t="n"/>
      <c r="MHW129" s="273" t="n"/>
      <c r="MHX129" s="273" t="n"/>
      <c r="MHY129" s="273" t="n"/>
      <c r="MHZ129" s="273" t="n"/>
      <c r="MIA129" s="273" t="n"/>
      <c r="MIB129" s="273" t="n"/>
      <c r="MIC129" s="273" t="n"/>
      <c r="MID129" s="273" t="n"/>
      <c r="MIE129" s="273" t="n"/>
      <c r="MIF129" s="273" t="n"/>
      <c r="MIG129" s="273" t="n"/>
      <c r="MIH129" s="273" t="n"/>
      <c r="MII129" s="273" t="n"/>
      <c r="MIJ129" s="273" t="n"/>
      <c r="MIK129" s="273" t="n"/>
      <c r="MIL129" s="273" t="n"/>
      <c r="MIM129" s="273" t="n"/>
      <c r="MIN129" s="273" t="n"/>
      <c r="MIO129" s="273" t="n"/>
      <c r="MIP129" s="273" t="n"/>
      <c r="MIQ129" s="273" t="n"/>
      <c r="MIR129" s="273" t="n"/>
      <c r="MIS129" s="273" t="n"/>
      <c r="MIT129" s="273" t="n"/>
      <c r="MIU129" s="273" t="n"/>
      <c r="MIV129" s="273" t="n"/>
      <c r="MIW129" s="273" t="n"/>
      <c r="MIX129" s="273" t="n"/>
      <c r="MIY129" s="273" t="n"/>
      <c r="MIZ129" s="273" t="n"/>
      <c r="MJA129" s="273" t="n"/>
      <c r="MJB129" s="273" t="n"/>
      <c r="MJC129" s="273" t="n"/>
      <c r="MJD129" s="273" t="n"/>
      <c r="MJE129" s="273" t="n"/>
      <c r="MJF129" s="273" t="n"/>
      <c r="MJG129" s="273" t="n"/>
      <c r="MJH129" s="273" t="n"/>
      <c r="MJI129" s="273" t="n"/>
      <c r="MJJ129" s="273" t="n"/>
      <c r="MJK129" s="273" t="n"/>
      <c r="MJL129" s="273" t="n"/>
      <c r="MJM129" s="273" t="n"/>
      <c r="MJN129" s="273" t="n"/>
      <c r="MJO129" s="273" t="n"/>
      <c r="MJP129" s="273" t="n"/>
      <c r="MJQ129" s="273" t="n"/>
      <c r="MJR129" s="273" t="n"/>
      <c r="MJS129" s="273" t="n"/>
      <c r="MJT129" s="273" t="n"/>
      <c r="MJU129" s="273" t="n"/>
      <c r="MJV129" s="273" t="n"/>
      <c r="MJW129" s="273" t="n"/>
      <c r="MJX129" s="273" t="n"/>
      <c r="MJY129" s="273" t="n"/>
      <c r="MJZ129" s="273" t="n"/>
      <c r="MKA129" s="273" t="n"/>
      <c r="MKB129" s="273" t="n"/>
      <c r="MKC129" s="273" t="n"/>
      <c r="MKD129" s="273" t="n"/>
      <c r="MKE129" s="273" t="n"/>
      <c r="MKF129" s="273" t="n"/>
      <c r="MKG129" s="273" t="n"/>
      <c r="MKH129" s="273" t="n"/>
      <c r="MKI129" s="273" t="n"/>
      <c r="MKJ129" s="273" t="n"/>
      <c r="MKK129" s="273" t="n"/>
      <c r="MKL129" s="273" t="n"/>
      <c r="MKM129" s="273" t="n"/>
      <c r="MKN129" s="273" t="n"/>
      <c r="MKO129" s="273" t="n"/>
      <c r="MKP129" s="273" t="n"/>
      <c r="MKQ129" s="273" t="n"/>
      <c r="MKR129" s="273" t="n"/>
      <c r="MKS129" s="273" t="n"/>
      <c r="MKT129" s="273" t="n"/>
      <c r="MKU129" s="273" t="n"/>
      <c r="MKV129" s="273" t="n"/>
      <c r="MKW129" s="273" t="n"/>
      <c r="MKX129" s="273" t="n"/>
      <c r="MKY129" s="273" t="n"/>
      <c r="MKZ129" s="273" t="n"/>
      <c r="MLA129" s="273" t="n"/>
      <c r="MLB129" s="273" t="n"/>
      <c r="MLC129" s="273" t="n"/>
      <c r="MLD129" s="273" t="n"/>
      <c r="MLE129" s="273" t="n"/>
      <c r="MLF129" s="273" t="n"/>
      <c r="MLG129" s="273" t="n"/>
      <c r="MLH129" s="273" t="n"/>
      <c r="MLI129" s="273" t="n"/>
      <c r="MLJ129" s="273" t="n"/>
      <c r="MLK129" s="273" t="n"/>
      <c r="MLL129" s="273" t="n"/>
      <c r="MLM129" s="273" t="n"/>
      <c r="MLN129" s="273" t="n"/>
      <c r="MLO129" s="273" t="n"/>
      <c r="MLP129" s="273" t="n"/>
      <c r="MLQ129" s="273" t="n"/>
      <c r="MLR129" s="273" t="n"/>
      <c r="MLS129" s="273" t="n"/>
      <c r="MLT129" s="273" t="n"/>
      <c r="MLU129" s="273" t="n"/>
      <c r="MLV129" s="273" t="n"/>
      <c r="MLW129" s="273" t="n"/>
      <c r="MLX129" s="273" t="n"/>
      <c r="MLY129" s="273" t="n"/>
      <c r="MLZ129" s="273" t="n"/>
      <c r="MMA129" s="273" t="n"/>
      <c r="MMB129" s="273" t="n"/>
      <c r="MMC129" s="273" t="n"/>
      <c r="MMD129" s="273" t="n"/>
      <c r="MME129" s="273" t="n"/>
      <c r="MMF129" s="273" t="n"/>
      <c r="MMG129" s="273" t="n"/>
      <c r="MMH129" s="273" t="n"/>
      <c r="MMI129" s="273" t="n"/>
      <c r="MMJ129" s="273" t="n"/>
      <c r="MMK129" s="273" t="n"/>
      <c r="MML129" s="273" t="n"/>
      <c r="MMM129" s="273" t="n"/>
      <c r="MMN129" s="273" t="n"/>
      <c r="MMO129" s="273" t="n"/>
      <c r="MMP129" s="273" t="n"/>
      <c r="MMQ129" s="273" t="n"/>
      <c r="MMR129" s="273" t="n"/>
      <c r="MMS129" s="273" t="n"/>
      <c r="MMT129" s="273" t="n"/>
      <c r="MMU129" s="273" t="n"/>
      <c r="MMV129" s="273" t="n"/>
      <c r="MMW129" s="273" t="n"/>
      <c r="MMX129" s="273" t="n"/>
      <c r="MMY129" s="273" t="n"/>
      <c r="MMZ129" s="273" t="n"/>
      <c r="MNA129" s="273" t="n"/>
      <c r="MNB129" s="273" t="n"/>
      <c r="MNC129" s="273" t="n"/>
      <c r="MND129" s="273" t="n"/>
      <c r="MNE129" s="273" t="n"/>
      <c r="MNF129" s="273" t="n"/>
      <c r="MNG129" s="273" t="n"/>
      <c r="MNH129" s="273" t="n"/>
      <c r="MNI129" s="273" t="n"/>
      <c r="MNJ129" s="273" t="n"/>
      <c r="MNK129" s="273" t="n"/>
      <c r="MNL129" s="273" t="n"/>
      <c r="MNM129" s="273" t="n"/>
      <c r="MNN129" s="273" t="n"/>
      <c r="MNO129" s="273" t="n"/>
      <c r="MNP129" s="273" t="n"/>
      <c r="MNQ129" s="273" t="n"/>
      <c r="MNR129" s="273" t="n"/>
      <c r="MNS129" s="273" t="n"/>
      <c r="MNT129" s="273" t="n"/>
      <c r="MNU129" s="273" t="n"/>
      <c r="MNV129" s="273" t="n"/>
      <c r="MNW129" s="273" t="n"/>
      <c r="MNX129" s="273" t="n"/>
      <c r="MNY129" s="273" t="n"/>
      <c r="MNZ129" s="273" t="n"/>
      <c r="MOA129" s="273" t="n"/>
      <c r="MOB129" s="273" t="n"/>
      <c r="MOC129" s="273" t="n"/>
      <c r="MOD129" s="273" t="n"/>
      <c r="MOE129" s="273" t="n"/>
      <c r="MOF129" s="273" t="n"/>
      <c r="MOG129" s="273" t="n"/>
      <c r="MOH129" s="273" t="n"/>
      <c r="MOI129" s="273" t="n"/>
      <c r="MOJ129" s="273" t="n"/>
      <c r="MOK129" s="273" t="n"/>
      <c r="MOL129" s="273" t="n"/>
      <c r="MOM129" s="273" t="n"/>
      <c r="MON129" s="273" t="n"/>
      <c r="MOO129" s="273" t="n"/>
      <c r="MOP129" s="273" t="n"/>
      <c r="MOQ129" s="273" t="n"/>
      <c r="MOR129" s="273" t="n"/>
      <c r="MOS129" s="273" t="n"/>
      <c r="MOT129" s="273" t="n"/>
      <c r="MOU129" s="273" t="n"/>
      <c r="MOV129" s="273" t="n"/>
      <c r="MOW129" s="273" t="n"/>
      <c r="MOX129" s="273" t="n"/>
      <c r="MOY129" s="273" t="n"/>
      <c r="MOZ129" s="273" t="n"/>
      <c r="MPA129" s="273" t="n"/>
      <c r="MPB129" s="273" t="n"/>
      <c r="MPC129" s="273" t="n"/>
      <c r="MPD129" s="273" t="n"/>
      <c r="MPE129" s="273" t="n"/>
      <c r="MPF129" s="273" t="n"/>
      <c r="MPG129" s="273" t="n"/>
      <c r="MPH129" s="273" t="n"/>
      <c r="MPI129" s="273" t="n"/>
      <c r="MPJ129" s="273" t="n"/>
      <c r="MPK129" s="273" t="n"/>
      <c r="MPL129" s="273" t="n"/>
      <c r="MPM129" s="273" t="n"/>
      <c r="MPN129" s="273" t="n"/>
      <c r="MPO129" s="273" t="n"/>
      <c r="MPP129" s="273" t="n"/>
      <c r="MPQ129" s="273" t="n"/>
      <c r="MPR129" s="273" t="n"/>
      <c r="MPS129" s="273" t="n"/>
      <c r="MPT129" s="273" t="n"/>
      <c r="MPU129" s="273" t="n"/>
      <c r="MPV129" s="273" t="n"/>
      <c r="MPW129" s="273" t="n"/>
      <c r="MPX129" s="273" t="n"/>
      <c r="MPY129" s="273" t="n"/>
      <c r="MPZ129" s="273" t="n"/>
      <c r="MQA129" s="273" t="n"/>
      <c r="MQB129" s="273" t="n"/>
      <c r="MQC129" s="273" t="n"/>
      <c r="MQD129" s="273" t="n"/>
      <c r="MQE129" s="273" t="n"/>
      <c r="MQF129" s="273" t="n"/>
      <c r="MQG129" s="273" t="n"/>
      <c r="MQH129" s="273" t="n"/>
      <c r="MQI129" s="273" t="n"/>
      <c r="MQJ129" s="273" t="n"/>
      <c r="MQK129" s="273" t="n"/>
      <c r="MQL129" s="273" t="n"/>
      <c r="MQM129" s="273" t="n"/>
      <c r="MQN129" s="273" t="n"/>
      <c r="MQO129" s="273" t="n"/>
      <c r="MQP129" s="273" t="n"/>
      <c r="MQQ129" s="273" t="n"/>
      <c r="MQR129" s="273" t="n"/>
      <c r="MQS129" s="273" t="n"/>
      <c r="MQT129" s="273" t="n"/>
      <c r="MQU129" s="273" t="n"/>
      <c r="MQV129" s="273" t="n"/>
      <c r="MQW129" s="273" t="n"/>
      <c r="MQX129" s="273" t="n"/>
      <c r="MQY129" s="273" t="n"/>
      <c r="MQZ129" s="273" t="n"/>
      <c r="MRA129" s="273" t="n"/>
      <c r="MRB129" s="273" t="n"/>
      <c r="MRC129" s="273" t="n"/>
      <c r="MRD129" s="273" t="n"/>
      <c r="MRE129" s="273" t="n"/>
      <c r="MRF129" s="273" t="n"/>
      <c r="MRG129" s="273" t="n"/>
      <c r="MRH129" s="273" t="n"/>
      <c r="MRI129" s="273" t="n"/>
      <c r="MRJ129" s="273" t="n"/>
      <c r="MRK129" s="273" t="n"/>
      <c r="MRL129" s="273" t="n"/>
      <c r="MRM129" s="273" t="n"/>
      <c r="MRN129" s="273" t="n"/>
      <c r="MRO129" s="273" t="n"/>
      <c r="MRP129" s="273" t="n"/>
      <c r="MRQ129" s="273" t="n"/>
      <c r="MRR129" s="273" t="n"/>
      <c r="MRS129" s="273" t="n"/>
      <c r="MRT129" s="273" t="n"/>
      <c r="MRU129" s="273" t="n"/>
      <c r="MRV129" s="273" t="n"/>
      <c r="MRW129" s="273" t="n"/>
      <c r="MRX129" s="273" t="n"/>
      <c r="MRY129" s="273" t="n"/>
      <c r="MRZ129" s="273" t="n"/>
      <c r="MSA129" s="273" t="n"/>
      <c r="MSB129" s="273" t="n"/>
      <c r="MSC129" s="273" t="n"/>
      <c r="MSD129" s="273" t="n"/>
      <c r="MSE129" s="273" t="n"/>
      <c r="MSF129" s="273" t="n"/>
      <c r="MSG129" s="273" t="n"/>
      <c r="MSH129" s="273" t="n"/>
      <c r="MSI129" s="273" t="n"/>
      <c r="MSJ129" s="273" t="n"/>
      <c r="MSK129" s="273" t="n"/>
      <c r="MSL129" s="273" t="n"/>
      <c r="MSM129" s="273" t="n"/>
      <c r="MSN129" s="273" t="n"/>
      <c r="MSO129" s="273" t="n"/>
      <c r="MSP129" s="273" t="n"/>
      <c r="MSQ129" s="273" t="n"/>
      <c r="MSR129" s="273" t="n"/>
      <c r="MSS129" s="273" t="n"/>
      <c r="MST129" s="273" t="n"/>
      <c r="MSU129" s="273" t="n"/>
      <c r="MSV129" s="273" t="n"/>
      <c r="MSW129" s="273" t="n"/>
      <c r="MSX129" s="273" t="n"/>
      <c r="MSY129" s="273" t="n"/>
      <c r="MSZ129" s="273" t="n"/>
      <c r="MTA129" s="273" t="n"/>
      <c r="MTB129" s="273" t="n"/>
      <c r="MTC129" s="273" t="n"/>
      <c r="MTD129" s="273" t="n"/>
      <c r="MTE129" s="273" t="n"/>
      <c r="MTF129" s="273" t="n"/>
      <c r="MTG129" s="273" t="n"/>
      <c r="MTH129" s="273" t="n"/>
      <c r="MTI129" s="273" t="n"/>
      <c r="MTJ129" s="273" t="n"/>
      <c r="MTK129" s="273" t="n"/>
      <c r="MTL129" s="273" t="n"/>
      <c r="MTM129" s="273" t="n"/>
      <c r="MTN129" s="273" t="n"/>
      <c r="MTO129" s="273" t="n"/>
      <c r="MTP129" s="273" t="n"/>
      <c r="MTQ129" s="273" t="n"/>
      <c r="MTR129" s="273" t="n"/>
      <c r="MTS129" s="273" t="n"/>
      <c r="MTT129" s="273" t="n"/>
      <c r="MTU129" s="273" t="n"/>
      <c r="MTV129" s="273" t="n"/>
      <c r="MTW129" s="273" t="n"/>
      <c r="MTX129" s="273" t="n"/>
      <c r="MTY129" s="273" t="n"/>
      <c r="MTZ129" s="273" t="n"/>
      <c r="MUA129" s="273" t="n"/>
      <c r="MUB129" s="273" t="n"/>
      <c r="MUC129" s="273" t="n"/>
      <c r="MUD129" s="273" t="n"/>
      <c r="MUE129" s="273" t="n"/>
      <c r="MUF129" s="273" t="n"/>
      <c r="MUG129" s="273" t="n"/>
      <c r="MUH129" s="273" t="n"/>
      <c r="MUI129" s="273" t="n"/>
      <c r="MUJ129" s="273" t="n"/>
      <c r="MUK129" s="273" t="n"/>
      <c r="MUL129" s="273" t="n"/>
      <c r="MUM129" s="273" t="n"/>
      <c r="MUN129" s="273" t="n"/>
      <c r="MUO129" s="273" t="n"/>
      <c r="MUP129" s="273" t="n"/>
      <c r="MUQ129" s="273" t="n"/>
      <c r="MUR129" s="273" t="n"/>
      <c r="MUS129" s="273" t="n"/>
      <c r="MUT129" s="273" t="n"/>
      <c r="MUU129" s="273" t="n"/>
      <c r="MUV129" s="273" t="n"/>
      <c r="MUW129" s="273" t="n"/>
      <c r="MUX129" s="273" t="n"/>
      <c r="MUY129" s="273" t="n"/>
      <c r="MUZ129" s="273" t="n"/>
      <c r="MVA129" s="273" t="n"/>
      <c r="MVB129" s="273" t="n"/>
      <c r="MVC129" s="273" t="n"/>
      <c r="MVD129" s="273" t="n"/>
      <c r="MVE129" s="273" t="n"/>
      <c r="MVF129" s="273" t="n"/>
      <c r="MVG129" s="273" t="n"/>
      <c r="MVH129" s="273" t="n"/>
      <c r="MVI129" s="273" t="n"/>
      <c r="MVJ129" s="273" t="n"/>
      <c r="MVK129" s="273" t="n"/>
      <c r="MVL129" s="273" t="n"/>
      <c r="MVM129" s="273" t="n"/>
      <c r="MVN129" s="273" t="n"/>
      <c r="MVO129" s="273" t="n"/>
      <c r="MVP129" s="273" t="n"/>
      <c r="MVQ129" s="273" t="n"/>
      <c r="MVR129" s="273" t="n"/>
      <c r="MVS129" s="273" t="n"/>
      <c r="MVT129" s="273" t="n"/>
      <c r="MVU129" s="273" t="n"/>
      <c r="MVV129" s="273" t="n"/>
      <c r="MVW129" s="273" t="n"/>
      <c r="MVX129" s="273" t="n"/>
      <c r="MVY129" s="273" t="n"/>
      <c r="MVZ129" s="273" t="n"/>
      <c r="MWA129" s="273" t="n"/>
      <c r="MWB129" s="273" t="n"/>
      <c r="MWC129" s="273" t="n"/>
      <c r="MWD129" s="273" t="n"/>
      <c r="MWE129" s="273" t="n"/>
      <c r="MWF129" s="273" t="n"/>
      <c r="MWG129" s="273" t="n"/>
      <c r="MWH129" s="273" t="n"/>
      <c r="MWI129" s="273" t="n"/>
      <c r="MWJ129" s="273" t="n"/>
      <c r="MWK129" s="273" t="n"/>
      <c r="MWL129" s="273" t="n"/>
      <c r="MWM129" s="273" t="n"/>
      <c r="MWN129" s="273" t="n"/>
      <c r="MWO129" s="273" t="n"/>
      <c r="MWP129" s="273" t="n"/>
      <c r="MWQ129" s="273" t="n"/>
      <c r="MWR129" s="273" t="n"/>
      <c r="MWS129" s="273" t="n"/>
      <c r="MWT129" s="273" t="n"/>
      <c r="MWU129" s="273" t="n"/>
      <c r="MWV129" s="273" t="n"/>
      <c r="MWW129" s="273" t="n"/>
      <c r="MWX129" s="273" t="n"/>
      <c r="MWY129" s="273" t="n"/>
      <c r="MWZ129" s="273" t="n"/>
      <c r="MXA129" s="273" t="n"/>
      <c r="MXB129" s="273" t="n"/>
      <c r="MXC129" s="273" t="n"/>
      <c r="MXD129" s="273" t="n"/>
      <c r="MXE129" s="273" t="n"/>
      <c r="MXF129" s="273" t="n"/>
      <c r="MXG129" s="273" t="n"/>
      <c r="MXH129" s="273" t="n"/>
      <c r="MXI129" s="273" t="n"/>
      <c r="MXJ129" s="273" t="n"/>
      <c r="MXK129" s="273" t="n"/>
      <c r="MXL129" s="273" t="n"/>
      <c r="MXM129" s="273" t="n"/>
      <c r="MXN129" s="273" t="n"/>
      <c r="MXO129" s="273" t="n"/>
      <c r="MXP129" s="273" t="n"/>
      <c r="MXQ129" s="273" t="n"/>
      <c r="MXR129" s="273" t="n"/>
      <c r="MXS129" s="273" t="n"/>
      <c r="MXT129" s="273" t="n"/>
      <c r="MXU129" s="273" t="n"/>
      <c r="MXV129" s="273" t="n"/>
      <c r="MXW129" s="273" t="n"/>
      <c r="MXX129" s="273" t="n"/>
      <c r="MXY129" s="273" t="n"/>
      <c r="MXZ129" s="273" t="n"/>
      <c r="MYA129" s="273" t="n"/>
      <c r="MYB129" s="273" t="n"/>
      <c r="MYC129" s="273" t="n"/>
      <c r="MYD129" s="273" t="n"/>
      <c r="MYE129" s="273" t="n"/>
      <c r="MYF129" s="273" t="n"/>
      <c r="MYG129" s="273" t="n"/>
      <c r="MYH129" s="273" t="n"/>
      <c r="MYI129" s="273" t="n"/>
      <c r="MYJ129" s="273" t="n"/>
      <c r="MYK129" s="273" t="n"/>
      <c r="MYL129" s="273" t="n"/>
      <c r="MYM129" s="273" t="n"/>
      <c r="MYN129" s="273" t="n"/>
      <c r="MYO129" s="273" t="n"/>
      <c r="MYP129" s="273" t="n"/>
      <c r="MYQ129" s="273" t="n"/>
      <c r="MYR129" s="273" t="n"/>
      <c r="MYS129" s="273" t="n"/>
      <c r="MYT129" s="273" t="n"/>
      <c r="MYU129" s="273" t="n"/>
      <c r="MYV129" s="273" t="n"/>
      <c r="MYW129" s="273" t="n"/>
      <c r="MYX129" s="273" t="n"/>
      <c r="MYY129" s="273" t="n"/>
      <c r="MYZ129" s="273" t="n"/>
      <c r="MZA129" s="273" t="n"/>
      <c r="MZB129" s="273" t="n"/>
      <c r="MZC129" s="273" t="n"/>
      <c r="MZD129" s="273" t="n"/>
      <c r="MZE129" s="273" t="n"/>
      <c r="MZF129" s="273" t="n"/>
      <c r="MZG129" s="273" t="n"/>
      <c r="MZH129" s="273" t="n"/>
      <c r="MZI129" s="273" t="n"/>
      <c r="MZJ129" s="273" t="n"/>
      <c r="MZK129" s="273" t="n"/>
      <c r="MZL129" s="273" t="n"/>
      <c r="MZM129" s="273" t="n"/>
      <c r="MZN129" s="273" t="n"/>
      <c r="MZO129" s="273" t="n"/>
      <c r="MZP129" s="273" t="n"/>
      <c r="MZQ129" s="273" t="n"/>
      <c r="MZR129" s="273" t="n"/>
      <c r="MZS129" s="273" t="n"/>
      <c r="MZT129" s="273" t="n"/>
      <c r="MZU129" s="273" t="n"/>
      <c r="MZV129" s="273" t="n"/>
      <c r="MZW129" s="273" t="n"/>
      <c r="MZX129" s="273" t="n"/>
      <c r="MZY129" s="273" t="n"/>
      <c r="MZZ129" s="273" t="n"/>
      <c r="NAA129" s="273" t="n"/>
      <c r="NAB129" s="273" t="n"/>
      <c r="NAC129" s="273" t="n"/>
      <c r="NAD129" s="273" t="n"/>
      <c r="NAE129" s="273" t="n"/>
      <c r="NAF129" s="273" t="n"/>
      <c r="NAG129" s="273" t="n"/>
      <c r="NAH129" s="273" t="n"/>
      <c r="NAI129" s="273" t="n"/>
      <c r="NAJ129" s="273" t="n"/>
      <c r="NAK129" s="273" t="n"/>
      <c r="NAL129" s="273" t="n"/>
      <c r="NAM129" s="273" t="n"/>
      <c r="NAN129" s="273" t="n"/>
      <c r="NAO129" s="273" t="n"/>
      <c r="NAP129" s="273" t="n"/>
      <c r="NAQ129" s="273" t="n"/>
      <c r="NAR129" s="273" t="n"/>
      <c r="NAS129" s="273" t="n"/>
      <c r="NAT129" s="273" t="n"/>
      <c r="NAU129" s="273" t="n"/>
      <c r="NAV129" s="273" t="n"/>
      <c r="NAW129" s="273" t="n"/>
      <c r="NAX129" s="273" t="n"/>
      <c r="NAY129" s="273" t="n"/>
      <c r="NAZ129" s="273" t="n"/>
      <c r="NBA129" s="273" t="n"/>
      <c r="NBB129" s="273" t="n"/>
      <c r="NBC129" s="273" t="n"/>
      <c r="NBD129" s="273" t="n"/>
      <c r="NBE129" s="273" t="n"/>
      <c r="NBF129" s="273" t="n"/>
      <c r="NBG129" s="273" t="n"/>
      <c r="NBH129" s="273" t="n"/>
      <c r="NBI129" s="273" t="n"/>
      <c r="NBJ129" s="273" t="n"/>
      <c r="NBK129" s="273" t="n"/>
      <c r="NBL129" s="273" t="n"/>
      <c r="NBM129" s="273" t="n"/>
      <c r="NBN129" s="273" t="n"/>
      <c r="NBO129" s="273" t="n"/>
      <c r="NBP129" s="273" t="n"/>
      <c r="NBQ129" s="273" t="n"/>
      <c r="NBR129" s="273" t="n"/>
      <c r="NBS129" s="273" t="n"/>
      <c r="NBT129" s="273" t="n"/>
      <c r="NBU129" s="273" t="n"/>
      <c r="NBV129" s="273" t="n"/>
      <c r="NBW129" s="273" t="n"/>
      <c r="NBX129" s="273" t="n"/>
      <c r="NBY129" s="273" t="n"/>
      <c r="NBZ129" s="273" t="n"/>
      <c r="NCA129" s="273" t="n"/>
      <c r="NCB129" s="273" t="n"/>
      <c r="NCC129" s="273" t="n"/>
      <c r="NCD129" s="273" t="n"/>
      <c r="NCE129" s="273" t="n"/>
      <c r="NCF129" s="273" t="n"/>
      <c r="NCG129" s="273" t="n"/>
      <c r="NCH129" s="273" t="n"/>
      <c r="NCI129" s="273" t="n"/>
      <c r="NCJ129" s="273" t="n"/>
      <c r="NCK129" s="273" t="n"/>
      <c r="NCL129" s="273" t="n"/>
      <c r="NCM129" s="273" t="n"/>
      <c r="NCN129" s="273" t="n"/>
      <c r="NCO129" s="273" t="n"/>
      <c r="NCP129" s="273" t="n"/>
      <c r="NCQ129" s="273" t="n"/>
      <c r="NCR129" s="273" t="n"/>
      <c r="NCS129" s="273" t="n"/>
      <c r="NCT129" s="273" t="n"/>
      <c r="NCU129" s="273" t="n"/>
      <c r="NCV129" s="273" t="n"/>
      <c r="NCW129" s="273" t="n"/>
      <c r="NCX129" s="273" t="n"/>
      <c r="NCY129" s="273" t="n"/>
      <c r="NCZ129" s="273" t="n"/>
      <c r="NDA129" s="273" t="n"/>
      <c r="NDB129" s="273" t="n"/>
      <c r="NDC129" s="273" t="n"/>
      <c r="NDD129" s="273" t="n"/>
      <c r="NDE129" s="273" t="n"/>
      <c r="NDF129" s="273" t="n"/>
      <c r="NDG129" s="273" t="n"/>
      <c r="NDH129" s="273" t="n"/>
      <c r="NDI129" s="273" t="n"/>
      <c r="NDJ129" s="273" t="n"/>
      <c r="NDK129" s="273" t="n"/>
      <c r="NDL129" s="273" t="n"/>
      <c r="NDM129" s="273" t="n"/>
      <c r="NDN129" s="273" t="n"/>
      <c r="NDO129" s="273" t="n"/>
      <c r="NDP129" s="273" t="n"/>
      <c r="NDQ129" s="273" t="n"/>
      <c r="NDR129" s="273" t="n"/>
      <c r="NDS129" s="273" t="n"/>
      <c r="NDT129" s="273" t="n"/>
      <c r="NDU129" s="273" t="n"/>
      <c r="NDV129" s="273" t="n"/>
      <c r="NDW129" s="273" t="n"/>
      <c r="NDX129" s="273" t="n"/>
      <c r="NDY129" s="273" t="n"/>
      <c r="NDZ129" s="273" t="n"/>
      <c r="NEA129" s="273" t="n"/>
      <c r="NEB129" s="273" t="n"/>
      <c r="NEC129" s="273" t="n"/>
      <c r="NED129" s="273" t="n"/>
      <c r="NEE129" s="273" t="n"/>
      <c r="NEF129" s="273" t="n"/>
      <c r="NEG129" s="273" t="n"/>
      <c r="NEH129" s="273" t="n"/>
      <c r="NEI129" s="273" t="n"/>
      <c r="NEJ129" s="273" t="n"/>
      <c r="NEK129" s="273" t="n"/>
      <c r="NEL129" s="273" t="n"/>
      <c r="NEM129" s="273" t="n"/>
      <c r="NEN129" s="273" t="n"/>
      <c r="NEO129" s="273" t="n"/>
      <c r="NEP129" s="273" t="n"/>
      <c r="NEQ129" s="273" t="n"/>
      <c r="NER129" s="273" t="n"/>
      <c r="NES129" s="273" t="n"/>
      <c r="NET129" s="273" t="n"/>
      <c r="NEU129" s="273" t="n"/>
      <c r="NEV129" s="273" t="n"/>
      <c r="NEW129" s="273" t="n"/>
      <c r="NEX129" s="273" t="n"/>
      <c r="NEY129" s="273" t="n"/>
      <c r="NEZ129" s="273" t="n"/>
      <c r="NFA129" s="273" t="n"/>
      <c r="NFB129" s="273" t="n"/>
      <c r="NFC129" s="273" t="n"/>
      <c r="NFD129" s="273" t="n"/>
      <c r="NFE129" s="273" t="n"/>
      <c r="NFF129" s="273" t="n"/>
      <c r="NFG129" s="273" t="n"/>
      <c r="NFH129" s="273" t="n"/>
      <c r="NFI129" s="273" t="n"/>
      <c r="NFJ129" s="273" t="n"/>
      <c r="NFK129" s="273" t="n"/>
      <c r="NFL129" s="273" t="n"/>
      <c r="NFM129" s="273" t="n"/>
      <c r="NFN129" s="273" t="n"/>
      <c r="NFO129" s="273" t="n"/>
      <c r="NFP129" s="273" t="n"/>
      <c r="NFQ129" s="273" t="n"/>
      <c r="NFR129" s="273" t="n"/>
      <c r="NFS129" s="273" t="n"/>
      <c r="NFT129" s="273" t="n"/>
      <c r="NFU129" s="273" t="n"/>
      <c r="NFV129" s="273" t="n"/>
      <c r="NFW129" s="273" t="n"/>
      <c r="NFX129" s="273" t="n"/>
      <c r="NFY129" s="273" t="n"/>
      <c r="NFZ129" s="273" t="n"/>
      <c r="NGA129" s="273" t="n"/>
      <c r="NGB129" s="273" t="n"/>
      <c r="NGC129" s="273" t="n"/>
      <c r="NGD129" s="273" t="n"/>
      <c r="NGE129" s="273" t="n"/>
      <c r="NGF129" s="273" t="n"/>
      <c r="NGG129" s="273" t="n"/>
      <c r="NGH129" s="273" t="n"/>
      <c r="NGI129" s="273" t="n"/>
      <c r="NGJ129" s="273" t="n"/>
      <c r="NGK129" s="273" t="n"/>
      <c r="NGL129" s="273" t="n"/>
      <c r="NGM129" s="273" t="n"/>
      <c r="NGN129" s="273" t="n"/>
      <c r="NGO129" s="273" t="n"/>
      <c r="NGP129" s="273" t="n"/>
      <c r="NGQ129" s="273" t="n"/>
      <c r="NGR129" s="273" t="n"/>
      <c r="NGS129" s="273" t="n"/>
      <c r="NGT129" s="273" t="n"/>
      <c r="NGU129" s="273" t="n"/>
      <c r="NGV129" s="273" t="n"/>
      <c r="NGW129" s="273" t="n"/>
      <c r="NGX129" s="273" t="n"/>
      <c r="NGY129" s="273" t="n"/>
      <c r="NGZ129" s="273" t="n"/>
      <c r="NHA129" s="273" t="n"/>
      <c r="NHB129" s="273" t="n"/>
      <c r="NHC129" s="273" t="n"/>
      <c r="NHD129" s="273" t="n"/>
      <c r="NHE129" s="273" t="n"/>
      <c r="NHF129" s="273" t="n"/>
      <c r="NHG129" s="273" t="n"/>
      <c r="NHH129" s="273" t="n"/>
      <c r="NHI129" s="273" t="n"/>
      <c r="NHJ129" s="273" t="n"/>
      <c r="NHK129" s="273" t="n"/>
      <c r="NHL129" s="273" t="n"/>
      <c r="NHM129" s="273" t="n"/>
      <c r="NHN129" s="273" t="n"/>
      <c r="NHO129" s="273" t="n"/>
      <c r="NHP129" s="273" t="n"/>
      <c r="NHQ129" s="273" t="n"/>
      <c r="NHR129" s="273" t="n"/>
      <c r="NHS129" s="273" t="n"/>
      <c r="NHT129" s="273" t="n"/>
      <c r="NHU129" s="273" t="n"/>
      <c r="NHV129" s="273" t="n"/>
      <c r="NHW129" s="273" t="n"/>
      <c r="NHX129" s="273" t="n"/>
      <c r="NHY129" s="273" t="n"/>
      <c r="NHZ129" s="273" t="n"/>
      <c r="NIA129" s="273" t="n"/>
      <c r="NIB129" s="273" t="n"/>
      <c r="NIC129" s="273" t="n"/>
      <c r="NID129" s="273" t="n"/>
      <c r="NIE129" s="273" t="n"/>
      <c r="NIF129" s="273" t="n"/>
      <c r="NIG129" s="273" t="n"/>
      <c r="NIH129" s="273" t="n"/>
      <c r="NII129" s="273" t="n"/>
      <c r="NIJ129" s="273" t="n"/>
      <c r="NIK129" s="273" t="n"/>
      <c r="NIL129" s="273" t="n"/>
      <c r="NIM129" s="273" t="n"/>
      <c r="NIN129" s="273" t="n"/>
      <c r="NIO129" s="273" t="n"/>
      <c r="NIP129" s="273" t="n"/>
      <c r="NIQ129" s="273" t="n"/>
      <c r="NIR129" s="273" t="n"/>
      <c r="NIS129" s="273" t="n"/>
      <c r="NIT129" s="273" t="n"/>
      <c r="NIU129" s="273" t="n"/>
      <c r="NIV129" s="273" t="n"/>
      <c r="NIW129" s="273" t="n"/>
      <c r="NIX129" s="273" t="n"/>
      <c r="NIY129" s="273" t="n"/>
      <c r="NIZ129" s="273" t="n"/>
      <c r="NJA129" s="273" t="n"/>
      <c r="NJB129" s="273" t="n"/>
      <c r="NJC129" s="273" t="n"/>
      <c r="NJD129" s="273" t="n"/>
      <c r="NJE129" s="273" t="n"/>
      <c r="NJF129" s="273" t="n"/>
      <c r="NJG129" s="273" t="n"/>
      <c r="NJH129" s="273" t="n"/>
      <c r="NJI129" s="273" t="n"/>
      <c r="NJJ129" s="273" t="n"/>
      <c r="NJK129" s="273" t="n"/>
      <c r="NJL129" s="273" t="n"/>
      <c r="NJM129" s="273" t="n"/>
      <c r="NJN129" s="273" t="n"/>
      <c r="NJO129" s="273" t="n"/>
      <c r="NJP129" s="273" t="n"/>
      <c r="NJQ129" s="273" t="n"/>
      <c r="NJR129" s="273" t="n"/>
      <c r="NJS129" s="273" t="n"/>
      <c r="NJT129" s="273" t="n"/>
      <c r="NJU129" s="273" t="n"/>
      <c r="NJV129" s="273" t="n"/>
      <c r="NJW129" s="273" t="n"/>
      <c r="NJX129" s="273" t="n"/>
      <c r="NJY129" s="273" t="n"/>
      <c r="NJZ129" s="273" t="n"/>
      <c r="NKA129" s="273" t="n"/>
      <c r="NKB129" s="273" t="n"/>
      <c r="NKC129" s="273" t="n"/>
      <c r="NKD129" s="273" t="n"/>
      <c r="NKE129" s="273" t="n"/>
      <c r="NKF129" s="273" t="n"/>
      <c r="NKG129" s="273" t="n"/>
      <c r="NKH129" s="273" t="n"/>
      <c r="NKI129" s="273" t="n"/>
      <c r="NKJ129" s="273" t="n"/>
      <c r="NKK129" s="273" t="n"/>
      <c r="NKL129" s="273" t="n"/>
      <c r="NKM129" s="273" t="n"/>
      <c r="NKN129" s="273" t="n"/>
      <c r="NKO129" s="273" t="n"/>
      <c r="NKP129" s="273" t="n"/>
      <c r="NKQ129" s="273" t="n"/>
      <c r="NKR129" s="273" t="n"/>
      <c r="NKS129" s="273" t="n"/>
      <c r="NKT129" s="273" t="n"/>
      <c r="NKU129" s="273" t="n"/>
      <c r="NKV129" s="273" t="n"/>
      <c r="NKW129" s="273" t="n"/>
      <c r="NKX129" s="273" t="n"/>
      <c r="NKY129" s="273" t="n"/>
      <c r="NKZ129" s="273" t="n"/>
      <c r="NLA129" s="273" t="n"/>
      <c r="NLB129" s="273" t="n"/>
      <c r="NLC129" s="273" t="n"/>
      <c r="NLD129" s="273" t="n"/>
      <c r="NLE129" s="273" t="n"/>
      <c r="NLF129" s="273" t="n"/>
      <c r="NLG129" s="273" t="n"/>
      <c r="NLH129" s="273" t="n"/>
      <c r="NLI129" s="273" t="n"/>
      <c r="NLJ129" s="273" t="n"/>
      <c r="NLK129" s="273" t="n"/>
      <c r="NLL129" s="273" t="n"/>
      <c r="NLM129" s="273" t="n"/>
      <c r="NLN129" s="273" t="n"/>
      <c r="NLO129" s="273" t="n"/>
      <c r="NLP129" s="273" t="n"/>
      <c r="NLQ129" s="273" t="n"/>
      <c r="NLR129" s="273" t="n"/>
      <c r="NLS129" s="273" t="n"/>
      <c r="NLT129" s="273" t="n"/>
      <c r="NLU129" s="273" t="n"/>
      <c r="NLV129" s="273" t="n"/>
      <c r="NLW129" s="273" t="n"/>
      <c r="NLX129" s="273" t="n"/>
      <c r="NLY129" s="273" t="n"/>
      <c r="NLZ129" s="273" t="n"/>
      <c r="NMA129" s="273" t="n"/>
      <c r="NMB129" s="273" t="n"/>
      <c r="NMC129" s="273" t="n"/>
      <c r="NMD129" s="273" t="n"/>
      <c r="NME129" s="273" t="n"/>
      <c r="NMF129" s="273" t="n"/>
      <c r="NMG129" s="273" t="n"/>
      <c r="NMH129" s="273" t="n"/>
      <c r="NMI129" s="273" t="n"/>
      <c r="NMJ129" s="273" t="n"/>
      <c r="NMK129" s="273" t="n"/>
      <c r="NML129" s="273" t="n"/>
      <c r="NMM129" s="273" t="n"/>
      <c r="NMN129" s="273" t="n"/>
      <c r="NMO129" s="273" t="n"/>
      <c r="NMP129" s="273" t="n"/>
      <c r="NMQ129" s="273" t="n"/>
      <c r="NMR129" s="273" t="n"/>
      <c r="NMS129" s="273" t="n"/>
      <c r="NMT129" s="273" t="n"/>
      <c r="NMU129" s="273" t="n"/>
      <c r="NMV129" s="273" t="n"/>
      <c r="NMW129" s="273" t="n"/>
      <c r="NMX129" s="273" t="n"/>
      <c r="NMY129" s="273" t="n"/>
      <c r="NMZ129" s="273" t="n"/>
      <c r="NNA129" s="273" t="n"/>
      <c r="NNB129" s="273" t="n"/>
      <c r="NNC129" s="273" t="n"/>
      <c r="NND129" s="273" t="n"/>
      <c r="NNE129" s="273" t="n"/>
      <c r="NNF129" s="273" t="n"/>
      <c r="NNG129" s="273" t="n"/>
      <c r="NNH129" s="273" t="n"/>
      <c r="NNI129" s="273" t="n"/>
      <c r="NNJ129" s="273" t="n"/>
      <c r="NNK129" s="273" t="n"/>
      <c r="NNL129" s="273" t="n"/>
      <c r="NNM129" s="273" t="n"/>
      <c r="NNN129" s="273" t="n"/>
      <c r="NNO129" s="273" t="n"/>
      <c r="NNP129" s="273" t="n"/>
      <c r="NNQ129" s="273" t="n"/>
      <c r="NNR129" s="273" t="n"/>
      <c r="NNS129" s="273" t="n"/>
      <c r="NNT129" s="273" t="n"/>
      <c r="NNU129" s="273" t="n"/>
      <c r="NNV129" s="273" t="n"/>
      <c r="NNW129" s="273" t="n"/>
      <c r="NNX129" s="273" t="n"/>
      <c r="NNY129" s="273" t="n"/>
      <c r="NNZ129" s="273" t="n"/>
      <c r="NOA129" s="273" t="n"/>
      <c r="NOB129" s="273" t="n"/>
      <c r="NOC129" s="273" t="n"/>
      <c r="NOD129" s="273" t="n"/>
      <c r="NOE129" s="273" t="n"/>
      <c r="NOF129" s="273" t="n"/>
      <c r="NOG129" s="273" t="n"/>
      <c r="NOH129" s="273" t="n"/>
      <c r="NOI129" s="273" t="n"/>
      <c r="NOJ129" s="273" t="n"/>
      <c r="NOK129" s="273" t="n"/>
      <c r="NOL129" s="273" t="n"/>
      <c r="NOM129" s="273" t="n"/>
      <c r="NON129" s="273" t="n"/>
      <c r="NOO129" s="273" t="n"/>
      <c r="NOP129" s="273" t="n"/>
      <c r="NOQ129" s="273" t="n"/>
      <c r="NOR129" s="273" t="n"/>
      <c r="NOS129" s="273" t="n"/>
      <c r="NOT129" s="273" t="n"/>
      <c r="NOU129" s="273" t="n"/>
      <c r="NOV129" s="273" t="n"/>
      <c r="NOW129" s="273" t="n"/>
      <c r="NOX129" s="273" t="n"/>
      <c r="NOY129" s="273" t="n"/>
      <c r="NOZ129" s="273" t="n"/>
      <c r="NPA129" s="273" t="n"/>
      <c r="NPB129" s="273" t="n"/>
      <c r="NPC129" s="273" t="n"/>
      <c r="NPD129" s="273" t="n"/>
      <c r="NPE129" s="273" t="n"/>
      <c r="NPF129" s="273" t="n"/>
      <c r="NPG129" s="273" t="n"/>
      <c r="NPH129" s="273" t="n"/>
      <c r="NPI129" s="273" t="n"/>
      <c r="NPJ129" s="273" t="n"/>
      <c r="NPK129" s="273" t="n"/>
      <c r="NPL129" s="273" t="n"/>
      <c r="NPM129" s="273" t="n"/>
      <c r="NPN129" s="273" t="n"/>
      <c r="NPO129" s="273" t="n"/>
      <c r="NPP129" s="273" t="n"/>
      <c r="NPQ129" s="273" t="n"/>
      <c r="NPR129" s="273" t="n"/>
      <c r="NPS129" s="273" t="n"/>
      <c r="NPT129" s="273" t="n"/>
      <c r="NPU129" s="273" t="n"/>
      <c r="NPV129" s="273" t="n"/>
      <c r="NPW129" s="273" t="n"/>
      <c r="NPX129" s="273" t="n"/>
      <c r="NPY129" s="273" t="n"/>
      <c r="NPZ129" s="273" t="n"/>
      <c r="NQA129" s="273" t="n"/>
      <c r="NQB129" s="273" t="n"/>
      <c r="NQC129" s="273" t="n"/>
      <c r="NQD129" s="273" t="n"/>
      <c r="NQE129" s="273" t="n"/>
      <c r="NQF129" s="273" t="n"/>
      <c r="NQG129" s="273" t="n"/>
      <c r="NQH129" s="273" t="n"/>
      <c r="NQI129" s="273" t="n"/>
      <c r="NQJ129" s="273" t="n"/>
      <c r="NQK129" s="273" t="n"/>
      <c r="NQL129" s="273" t="n"/>
      <c r="NQM129" s="273" t="n"/>
      <c r="NQN129" s="273" t="n"/>
      <c r="NQO129" s="273" t="n"/>
      <c r="NQP129" s="273" t="n"/>
      <c r="NQQ129" s="273" t="n"/>
      <c r="NQR129" s="273" t="n"/>
      <c r="NQS129" s="273" t="n"/>
      <c r="NQT129" s="273" t="n"/>
      <c r="NQU129" s="273" t="n"/>
      <c r="NQV129" s="273" t="n"/>
      <c r="NQW129" s="273" t="n"/>
      <c r="NQX129" s="273" t="n"/>
      <c r="NQY129" s="273" t="n"/>
      <c r="NQZ129" s="273" t="n"/>
      <c r="NRA129" s="273" t="n"/>
      <c r="NRB129" s="273" t="n"/>
      <c r="NRC129" s="273" t="n"/>
      <c r="NRD129" s="273" t="n"/>
      <c r="NRE129" s="273" t="n"/>
      <c r="NRF129" s="273" t="n"/>
      <c r="NRG129" s="273" t="n"/>
      <c r="NRH129" s="273" t="n"/>
      <c r="NRI129" s="273" t="n"/>
      <c r="NRJ129" s="273" t="n"/>
      <c r="NRK129" s="273" t="n"/>
      <c r="NRL129" s="273" t="n"/>
      <c r="NRM129" s="273" t="n"/>
      <c r="NRN129" s="273" t="n"/>
      <c r="NRO129" s="273" t="n"/>
      <c r="NRP129" s="273" t="n"/>
      <c r="NRQ129" s="273" t="n"/>
      <c r="NRR129" s="273" t="n"/>
      <c r="NRS129" s="273" t="n"/>
      <c r="NRT129" s="273" t="n"/>
      <c r="NRU129" s="273" t="n"/>
      <c r="NRV129" s="273" t="n"/>
      <c r="NRW129" s="273" t="n"/>
      <c r="NRX129" s="273" t="n"/>
      <c r="NRY129" s="273" t="n"/>
      <c r="NRZ129" s="273" t="n"/>
      <c r="NSA129" s="273" t="n"/>
      <c r="NSB129" s="273" t="n"/>
      <c r="NSC129" s="273" t="n"/>
      <c r="NSD129" s="273" t="n"/>
      <c r="NSE129" s="273" t="n"/>
      <c r="NSF129" s="273" t="n"/>
      <c r="NSG129" s="273" t="n"/>
      <c r="NSH129" s="273" t="n"/>
      <c r="NSI129" s="273" t="n"/>
      <c r="NSJ129" s="273" t="n"/>
      <c r="NSK129" s="273" t="n"/>
      <c r="NSL129" s="273" t="n"/>
      <c r="NSM129" s="273" t="n"/>
      <c r="NSN129" s="273" t="n"/>
      <c r="NSO129" s="273" t="n"/>
      <c r="NSP129" s="273" t="n"/>
      <c r="NSQ129" s="273" t="n"/>
      <c r="NSR129" s="273" t="n"/>
      <c r="NSS129" s="273" t="n"/>
      <c r="NST129" s="273" t="n"/>
      <c r="NSU129" s="273" t="n"/>
      <c r="NSV129" s="273" t="n"/>
      <c r="NSW129" s="273" t="n"/>
      <c r="NSX129" s="273" t="n"/>
      <c r="NSY129" s="273" t="n"/>
      <c r="NSZ129" s="273" t="n"/>
      <c r="NTA129" s="273" t="n"/>
      <c r="NTB129" s="273" t="n"/>
      <c r="NTC129" s="273" t="n"/>
      <c r="NTD129" s="273" t="n"/>
      <c r="NTE129" s="273" t="n"/>
      <c r="NTF129" s="273" t="n"/>
      <c r="NTG129" s="273" t="n"/>
      <c r="NTH129" s="273" t="n"/>
      <c r="NTI129" s="273" t="n"/>
      <c r="NTJ129" s="273" t="n"/>
      <c r="NTK129" s="273" t="n"/>
      <c r="NTL129" s="273" t="n"/>
      <c r="NTM129" s="273" t="n"/>
      <c r="NTN129" s="273" t="n"/>
      <c r="NTO129" s="273" t="n"/>
      <c r="NTP129" s="273" t="n"/>
      <c r="NTQ129" s="273" t="n"/>
      <c r="NTR129" s="273" t="n"/>
      <c r="NTS129" s="273" t="n"/>
      <c r="NTT129" s="273" t="n"/>
      <c r="NTU129" s="273" t="n"/>
      <c r="NTV129" s="273" t="n"/>
      <c r="NTW129" s="273" t="n"/>
      <c r="NTX129" s="273" t="n"/>
      <c r="NTY129" s="273" t="n"/>
      <c r="NTZ129" s="273" t="n"/>
      <c r="NUA129" s="273" t="n"/>
      <c r="NUB129" s="273" t="n"/>
      <c r="NUC129" s="273" t="n"/>
      <c r="NUD129" s="273" t="n"/>
      <c r="NUE129" s="273" t="n"/>
      <c r="NUF129" s="273" t="n"/>
      <c r="NUG129" s="273" t="n"/>
      <c r="NUH129" s="273" t="n"/>
      <c r="NUI129" s="273" t="n"/>
      <c r="NUJ129" s="273" t="n"/>
      <c r="NUK129" s="273" t="n"/>
      <c r="NUL129" s="273" t="n"/>
      <c r="NUM129" s="273" t="n"/>
      <c r="NUN129" s="273" t="n"/>
      <c r="NUO129" s="273" t="n"/>
      <c r="NUP129" s="273" t="n"/>
      <c r="NUQ129" s="273" t="n"/>
      <c r="NUR129" s="273" t="n"/>
      <c r="NUS129" s="273" t="n"/>
      <c r="NUT129" s="273" t="n"/>
      <c r="NUU129" s="273" t="n"/>
      <c r="NUV129" s="273" t="n"/>
      <c r="NUW129" s="273" t="n"/>
      <c r="NUX129" s="273" t="n"/>
      <c r="NUY129" s="273" t="n"/>
      <c r="NUZ129" s="273" t="n"/>
      <c r="NVA129" s="273" t="n"/>
      <c r="NVB129" s="273" t="n"/>
      <c r="NVC129" s="273" t="n"/>
      <c r="NVD129" s="273" t="n"/>
      <c r="NVE129" s="273" t="n"/>
      <c r="NVF129" s="273" t="n"/>
      <c r="NVG129" s="273" t="n"/>
      <c r="NVH129" s="273" t="n"/>
      <c r="NVI129" s="273" t="n"/>
      <c r="NVJ129" s="273" t="n"/>
      <c r="NVK129" s="273" t="n"/>
      <c r="NVL129" s="273" t="n"/>
      <c r="NVM129" s="273" t="n"/>
      <c r="NVN129" s="273" t="n"/>
      <c r="NVO129" s="273" t="n"/>
      <c r="NVP129" s="273" t="n"/>
      <c r="NVQ129" s="273" t="n"/>
      <c r="NVR129" s="273" t="n"/>
      <c r="NVS129" s="273" t="n"/>
      <c r="NVT129" s="273" t="n"/>
      <c r="NVU129" s="273" t="n"/>
      <c r="NVV129" s="273" t="n"/>
      <c r="NVW129" s="273" t="n"/>
      <c r="NVX129" s="273" t="n"/>
      <c r="NVY129" s="273" t="n"/>
      <c r="NVZ129" s="273" t="n"/>
      <c r="NWA129" s="273" t="n"/>
      <c r="NWB129" s="273" t="n"/>
      <c r="NWC129" s="273" t="n"/>
      <c r="NWD129" s="273" t="n"/>
      <c r="NWE129" s="273" t="n"/>
      <c r="NWF129" s="273" t="n"/>
      <c r="NWG129" s="273" t="n"/>
      <c r="NWH129" s="273" t="n"/>
      <c r="NWI129" s="273" t="n"/>
      <c r="NWJ129" s="273" t="n"/>
      <c r="NWK129" s="273" t="n"/>
      <c r="NWL129" s="273" t="n"/>
      <c r="NWM129" s="273" t="n"/>
      <c r="NWN129" s="273" t="n"/>
      <c r="NWO129" s="273" t="n"/>
      <c r="NWP129" s="273" t="n"/>
      <c r="NWQ129" s="273" t="n"/>
      <c r="NWR129" s="273" t="n"/>
      <c r="NWS129" s="273" t="n"/>
      <c r="NWT129" s="273" t="n"/>
      <c r="NWU129" s="273" t="n"/>
      <c r="NWV129" s="273" t="n"/>
      <c r="NWW129" s="273" t="n"/>
      <c r="NWX129" s="273" t="n"/>
      <c r="NWY129" s="273" t="n"/>
      <c r="NWZ129" s="273" t="n"/>
      <c r="NXA129" s="273" t="n"/>
      <c r="NXB129" s="273" t="n"/>
      <c r="NXC129" s="273" t="n"/>
      <c r="NXD129" s="273" t="n"/>
      <c r="NXE129" s="273" t="n"/>
      <c r="NXF129" s="273" t="n"/>
      <c r="NXG129" s="273" t="n"/>
      <c r="NXH129" s="273" t="n"/>
      <c r="NXI129" s="273" t="n"/>
      <c r="NXJ129" s="273" t="n"/>
      <c r="NXK129" s="273" t="n"/>
      <c r="NXL129" s="273" t="n"/>
      <c r="NXM129" s="273" t="n"/>
      <c r="NXN129" s="273" t="n"/>
      <c r="NXO129" s="273" t="n"/>
      <c r="NXP129" s="273" t="n"/>
      <c r="NXQ129" s="273" t="n"/>
      <c r="NXR129" s="273" t="n"/>
      <c r="NXS129" s="273" t="n"/>
      <c r="NXT129" s="273" t="n"/>
      <c r="NXU129" s="273" t="n"/>
      <c r="NXV129" s="273" t="n"/>
      <c r="NXW129" s="273" t="n"/>
      <c r="NXX129" s="273" t="n"/>
      <c r="NXY129" s="273" t="n"/>
      <c r="NXZ129" s="273" t="n"/>
      <c r="NYA129" s="273" t="n"/>
      <c r="NYB129" s="273" t="n"/>
      <c r="NYC129" s="273" t="n"/>
      <c r="NYD129" s="273" t="n"/>
      <c r="NYE129" s="273" t="n"/>
      <c r="NYF129" s="273" t="n"/>
      <c r="NYG129" s="273" t="n"/>
      <c r="NYH129" s="273" t="n"/>
      <c r="NYI129" s="273" t="n"/>
      <c r="NYJ129" s="273" t="n"/>
      <c r="NYK129" s="273" t="n"/>
      <c r="NYL129" s="273" t="n"/>
      <c r="NYM129" s="273" t="n"/>
      <c r="NYN129" s="273" t="n"/>
      <c r="NYO129" s="273" t="n"/>
      <c r="NYP129" s="273" t="n"/>
      <c r="NYQ129" s="273" t="n"/>
      <c r="NYR129" s="273" t="n"/>
      <c r="NYS129" s="273" t="n"/>
      <c r="NYT129" s="273" t="n"/>
      <c r="NYU129" s="273" t="n"/>
      <c r="NYV129" s="273" t="n"/>
      <c r="NYW129" s="273" t="n"/>
      <c r="NYX129" s="273" t="n"/>
      <c r="NYY129" s="273" t="n"/>
      <c r="NYZ129" s="273" t="n"/>
      <c r="NZA129" s="273" t="n"/>
      <c r="NZB129" s="273" t="n"/>
      <c r="NZC129" s="273" t="n"/>
      <c r="NZD129" s="273" t="n"/>
      <c r="NZE129" s="273" t="n"/>
      <c r="NZF129" s="273" t="n"/>
      <c r="NZG129" s="273" t="n"/>
      <c r="NZH129" s="273" t="n"/>
      <c r="NZI129" s="273" t="n"/>
      <c r="NZJ129" s="273" t="n"/>
      <c r="NZK129" s="273" t="n"/>
      <c r="NZL129" s="273" t="n"/>
      <c r="NZM129" s="273" t="n"/>
      <c r="NZN129" s="273" t="n"/>
      <c r="NZO129" s="273" t="n"/>
      <c r="NZP129" s="273" t="n"/>
      <c r="NZQ129" s="273" t="n"/>
      <c r="NZR129" s="273" t="n"/>
      <c r="NZS129" s="273" t="n"/>
      <c r="NZT129" s="273" t="n"/>
      <c r="NZU129" s="273" t="n"/>
      <c r="NZV129" s="273" t="n"/>
      <c r="NZW129" s="273" t="n"/>
      <c r="NZX129" s="273" t="n"/>
      <c r="NZY129" s="273" t="n"/>
      <c r="NZZ129" s="273" t="n"/>
      <c r="OAA129" s="273" t="n"/>
      <c r="OAB129" s="273" t="n"/>
      <c r="OAC129" s="273" t="n"/>
      <c r="OAD129" s="273" t="n"/>
      <c r="OAE129" s="273" t="n"/>
      <c r="OAF129" s="273" t="n"/>
      <c r="OAG129" s="273" t="n"/>
      <c r="OAH129" s="273" t="n"/>
      <c r="OAI129" s="273" t="n"/>
      <c r="OAJ129" s="273" t="n"/>
      <c r="OAK129" s="273" t="n"/>
      <c r="OAL129" s="273" t="n"/>
      <c r="OAM129" s="273" t="n"/>
      <c r="OAN129" s="273" t="n"/>
      <c r="OAO129" s="273" t="n"/>
      <c r="OAP129" s="273" t="n"/>
      <c r="OAQ129" s="273" t="n"/>
      <c r="OAR129" s="273" t="n"/>
      <c r="OAS129" s="273" t="n"/>
      <c r="OAT129" s="273" t="n"/>
      <c r="OAU129" s="273" t="n"/>
      <c r="OAV129" s="273" t="n"/>
      <c r="OAW129" s="273" t="n"/>
      <c r="OAX129" s="273" t="n"/>
      <c r="OAY129" s="273" t="n"/>
      <c r="OAZ129" s="273" t="n"/>
      <c r="OBA129" s="273" t="n"/>
      <c r="OBB129" s="273" t="n"/>
      <c r="OBC129" s="273" t="n"/>
      <c r="OBD129" s="273" t="n"/>
      <c r="OBE129" s="273" t="n"/>
      <c r="OBF129" s="273" t="n"/>
      <c r="OBG129" s="273" t="n"/>
      <c r="OBH129" s="273" t="n"/>
      <c r="OBI129" s="273" t="n"/>
      <c r="OBJ129" s="273" t="n"/>
      <c r="OBK129" s="273" t="n"/>
      <c r="OBL129" s="273" t="n"/>
      <c r="OBM129" s="273" t="n"/>
      <c r="OBN129" s="273" t="n"/>
      <c r="OBO129" s="273" t="n"/>
      <c r="OBP129" s="273" t="n"/>
      <c r="OBQ129" s="273" t="n"/>
      <c r="OBR129" s="273" t="n"/>
      <c r="OBS129" s="273" t="n"/>
      <c r="OBT129" s="273" t="n"/>
      <c r="OBU129" s="273" t="n"/>
      <c r="OBV129" s="273" t="n"/>
      <c r="OBW129" s="273" t="n"/>
      <c r="OBX129" s="273" t="n"/>
      <c r="OBY129" s="273" t="n"/>
      <c r="OBZ129" s="273" t="n"/>
      <c r="OCA129" s="273" t="n"/>
      <c r="OCB129" s="273" t="n"/>
      <c r="OCC129" s="273" t="n"/>
      <c r="OCD129" s="273" t="n"/>
      <c r="OCE129" s="273" t="n"/>
      <c r="OCF129" s="273" t="n"/>
      <c r="OCG129" s="273" t="n"/>
      <c r="OCH129" s="273" t="n"/>
      <c r="OCI129" s="273" t="n"/>
      <c r="OCJ129" s="273" t="n"/>
      <c r="OCK129" s="273" t="n"/>
      <c r="OCL129" s="273" t="n"/>
      <c r="OCM129" s="273" t="n"/>
      <c r="OCN129" s="273" t="n"/>
      <c r="OCO129" s="273" t="n"/>
      <c r="OCP129" s="273" t="n"/>
      <c r="OCQ129" s="273" t="n"/>
      <c r="OCR129" s="273" t="n"/>
      <c r="OCS129" s="273" t="n"/>
      <c r="OCT129" s="273" t="n"/>
      <c r="OCU129" s="273" t="n"/>
      <c r="OCV129" s="273" t="n"/>
      <c r="OCW129" s="273" t="n"/>
      <c r="OCX129" s="273" t="n"/>
      <c r="OCY129" s="273" t="n"/>
      <c r="OCZ129" s="273" t="n"/>
      <c r="ODA129" s="273" t="n"/>
      <c r="ODB129" s="273" t="n"/>
      <c r="ODC129" s="273" t="n"/>
      <c r="ODD129" s="273" t="n"/>
      <c r="ODE129" s="273" t="n"/>
      <c r="ODF129" s="273" t="n"/>
      <c r="ODG129" s="273" t="n"/>
      <c r="ODH129" s="273" t="n"/>
      <c r="ODI129" s="273" t="n"/>
      <c r="ODJ129" s="273" t="n"/>
      <c r="ODK129" s="273" t="n"/>
      <c r="ODL129" s="273" t="n"/>
      <c r="ODM129" s="273" t="n"/>
      <c r="ODN129" s="273" t="n"/>
      <c r="ODO129" s="273" t="n"/>
      <c r="ODP129" s="273" t="n"/>
      <c r="ODQ129" s="273" t="n"/>
      <c r="ODR129" s="273" t="n"/>
      <c r="ODS129" s="273" t="n"/>
      <c r="ODT129" s="273" t="n"/>
      <c r="ODU129" s="273" t="n"/>
      <c r="ODV129" s="273" t="n"/>
      <c r="ODW129" s="273" t="n"/>
      <c r="ODX129" s="273" t="n"/>
      <c r="ODY129" s="273" t="n"/>
      <c r="ODZ129" s="273" t="n"/>
      <c r="OEA129" s="273" t="n"/>
      <c r="OEB129" s="273" t="n"/>
      <c r="OEC129" s="273" t="n"/>
      <c r="OED129" s="273" t="n"/>
      <c r="OEE129" s="273" t="n"/>
      <c r="OEF129" s="273" t="n"/>
      <c r="OEG129" s="273" t="n"/>
      <c r="OEH129" s="273" t="n"/>
      <c r="OEI129" s="273" t="n"/>
      <c r="OEJ129" s="273" t="n"/>
      <c r="OEK129" s="273" t="n"/>
      <c r="OEL129" s="273" t="n"/>
      <c r="OEM129" s="273" t="n"/>
      <c r="OEN129" s="273" t="n"/>
      <c r="OEO129" s="273" t="n"/>
      <c r="OEP129" s="273" t="n"/>
      <c r="OEQ129" s="273" t="n"/>
      <c r="OER129" s="273" t="n"/>
      <c r="OES129" s="273" t="n"/>
      <c r="OET129" s="273" t="n"/>
      <c r="OEU129" s="273" t="n"/>
      <c r="OEV129" s="273" t="n"/>
      <c r="OEW129" s="273" t="n"/>
      <c r="OEX129" s="273" t="n"/>
      <c r="OEY129" s="273" t="n"/>
      <c r="OEZ129" s="273" t="n"/>
      <c r="OFA129" s="273" t="n"/>
      <c r="OFB129" s="273" t="n"/>
      <c r="OFC129" s="273" t="n"/>
      <c r="OFD129" s="273" t="n"/>
      <c r="OFE129" s="273" t="n"/>
      <c r="OFF129" s="273" t="n"/>
      <c r="OFG129" s="273" t="n"/>
      <c r="OFH129" s="273" t="n"/>
      <c r="OFI129" s="273" t="n"/>
      <c r="OFJ129" s="273" t="n"/>
      <c r="OFK129" s="273" t="n"/>
      <c r="OFL129" s="273" t="n"/>
      <c r="OFM129" s="273" t="n"/>
      <c r="OFN129" s="273" t="n"/>
      <c r="OFO129" s="273" t="n"/>
      <c r="OFP129" s="273" t="n"/>
      <c r="OFQ129" s="273" t="n"/>
      <c r="OFR129" s="273" t="n"/>
      <c r="OFS129" s="273" t="n"/>
      <c r="OFT129" s="273" t="n"/>
      <c r="OFU129" s="273" t="n"/>
      <c r="OFV129" s="273" t="n"/>
      <c r="OFW129" s="273" t="n"/>
      <c r="OFX129" s="273" t="n"/>
      <c r="OFY129" s="273" t="n"/>
      <c r="OFZ129" s="273" t="n"/>
      <c r="OGA129" s="273" t="n"/>
      <c r="OGB129" s="273" t="n"/>
      <c r="OGC129" s="273" t="n"/>
      <c r="OGD129" s="273" t="n"/>
      <c r="OGE129" s="273" t="n"/>
      <c r="OGF129" s="273" t="n"/>
      <c r="OGG129" s="273" t="n"/>
      <c r="OGH129" s="273" t="n"/>
      <c r="OGI129" s="273" t="n"/>
      <c r="OGJ129" s="273" t="n"/>
      <c r="OGK129" s="273" t="n"/>
      <c r="OGL129" s="273" t="n"/>
      <c r="OGM129" s="273" t="n"/>
      <c r="OGN129" s="273" t="n"/>
      <c r="OGO129" s="273" t="n"/>
      <c r="OGP129" s="273" t="n"/>
      <c r="OGQ129" s="273" t="n"/>
      <c r="OGR129" s="273" t="n"/>
      <c r="OGS129" s="273" t="n"/>
      <c r="OGT129" s="273" t="n"/>
      <c r="OGU129" s="273" t="n"/>
      <c r="OGV129" s="273" t="n"/>
      <c r="OGW129" s="273" t="n"/>
      <c r="OGX129" s="273" t="n"/>
      <c r="OGY129" s="273" t="n"/>
      <c r="OGZ129" s="273" t="n"/>
      <c r="OHA129" s="273" t="n"/>
      <c r="OHB129" s="273" t="n"/>
      <c r="OHC129" s="273" t="n"/>
      <c r="OHD129" s="273" t="n"/>
      <c r="OHE129" s="273" t="n"/>
      <c r="OHF129" s="273" t="n"/>
      <c r="OHG129" s="273" t="n"/>
      <c r="OHH129" s="273" t="n"/>
      <c r="OHI129" s="273" t="n"/>
      <c r="OHJ129" s="273" t="n"/>
      <c r="OHK129" s="273" t="n"/>
      <c r="OHL129" s="273" t="n"/>
      <c r="OHM129" s="273" t="n"/>
      <c r="OHN129" s="273" t="n"/>
      <c r="OHO129" s="273" t="n"/>
      <c r="OHP129" s="273" t="n"/>
      <c r="OHQ129" s="273" t="n"/>
      <c r="OHR129" s="273" t="n"/>
      <c r="OHS129" s="273" t="n"/>
      <c r="OHT129" s="273" t="n"/>
      <c r="OHU129" s="273" t="n"/>
      <c r="OHV129" s="273" t="n"/>
      <c r="OHW129" s="273" t="n"/>
      <c r="OHX129" s="273" t="n"/>
      <c r="OHY129" s="273" t="n"/>
      <c r="OHZ129" s="273" t="n"/>
      <c r="OIA129" s="273" t="n"/>
      <c r="OIB129" s="273" t="n"/>
      <c r="OIC129" s="273" t="n"/>
      <c r="OID129" s="273" t="n"/>
      <c r="OIE129" s="273" t="n"/>
      <c r="OIF129" s="273" t="n"/>
      <c r="OIG129" s="273" t="n"/>
      <c r="OIH129" s="273" t="n"/>
      <c r="OII129" s="273" t="n"/>
      <c r="OIJ129" s="273" t="n"/>
      <c r="OIK129" s="273" t="n"/>
      <c r="OIL129" s="273" t="n"/>
      <c r="OIM129" s="273" t="n"/>
      <c r="OIN129" s="273" t="n"/>
      <c r="OIO129" s="273" t="n"/>
      <c r="OIP129" s="273" t="n"/>
      <c r="OIQ129" s="273" t="n"/>
      <c r="OIR129" s="273" t="n"/>
      <c r="OIS129" s="273" t="n"/>
      <c r="OIT129" s="273" t="n"/>
      <c r="OIU129" s="273" t="n"/>
      <c r="OIV129" s="273" t="n"/>
      <c r="OIW129" s="273" t="n"/>
      <c r="OIX129" s="273" t="n"/>
      <c r="OIY129" s="273" t="n"/>
      <c r="OIZ129" s="273" t="n"/>
      <c r="OJA129" s="273" t="n"/>
      <c r="OJB129" s="273" t="n"/>
      <c r="OJC129" s="273" t="n"/>
      <c r="OJD129" s="273" t="n"/>
      <c r="OJE129" s="273" t="n"/>
      <c r="OJF129" s="273" t="n"/>
      <c r="OJG129" s="273" t="n"/>
      <c r="OJH129" s="273" t="n"/>
      <c r="OJI129" s="273" t="n"/>
      <c r="OJJ129" s="273" t="n"/>
      <c r="OJK129" s="273" t="n"/>
      <c r="OJL129" s="273" t="n"/>
      <c r="OJM129" s="273" t="n"/>
      <c r="OJN129" s="273" t="n"/>
      <c r="OJO129" s="273" t="n"/>
      <c r="OJP129" s="273" t="n"/>
      <c r="OJQ129" s="273" t="n"/>
      <c r="OJR129" s="273" t="n"/>
      <c r="OJS129" s="273" t="n"/>
      <c r="OJT129" s="273" t="n"/>
      <c r="OJU129" s="273" t="n"/>
      <c r="OJV129" s="273" t="n"/>
      <c r="OJW129" s="273" t="n"/>
      <c r="OJX129" s="273" t="n"/>
      <c r="OJY129" s="273" t="n"/>
      <c r="OJZ129" s="273" t="n"/>
      <c r="OKA129" s="273" t="n"/>
      <c r="OKB129" s="273" t="n"/>
      <c r="OKC129" s="273" t="n"/>
      <c r="OKD129" s="273" t="n"/>
      <c r="OKE129" s="273" t="n"/>
      <c r="OKF129" s="273" t="n"/>
      <c r="OKG129" s="273" t="n"/>
      <c r="OKH129" s="273" t="n"/>
      <c r="OKI129" s="273" t="n"/>
      <c r="OKJ129" s="273" t="n"/>
      <c r="OKK129" s="273" t="n"/>
      <c r="OKL129" s="273" t="n"/>
      <c r="OKM129" s="273" t="n"/>
      <c r="OKN129" s="273" t="n"/>
      <c r="OKO129" s="273" t="n"/>
      <c r="OKP129" s="273" t="n"/>
      <c r="OKQ129" s="273" t="n"/>
      <c r="OKR129" s="273" t="n"/>
      <c r="OKS129" s="273" t="n"/>
      <c r="OKT129" s="273" t="n"/>
      <c r="OKU129" s="273" t="n"/>
      <c r="OKV129" s="273" t="n"/>
      <c r="OKW129" s="273" t="n"/>
      <c r="OKX129" s="273" t="n"/>
      <c r="OKY129" s="273" t="n"/>
      <c r="OKZ129" s="273" t="n"/>
      <c r="OLA129" s="273" t="n"/>
      <c r="OLB129" s="273" t="n"/>
      <c r="OLC129" s="273" t="n"/>
      <c r="OLD129" s="273" t="n"/>
      <c r="OLE129" s="273" t="n"/>
      <c r="OLF129" s="273" t="n"/>
      <c r="OLG129" s="273" t="n"/>
      <c r="OLH129" s="273" t="n"/>
      <c r="OLI129" s="273" t="n"/>
      <c r="OLJ129" s="273" t="n"/>
      <c r="OLK129" s="273" t="n"/>
      <c r="OLL129" s="273" t="n"/>
      <c r="OLM129" s="273" t="n"/>
      <c r="OLN129" s="273" t="n"/>
      <c r="OLO129" s="273" t="n"/>
      <c r="OLP129" s="273" t="n"/>
      <c r="OLQ129" s="273" t="n"/>
      <c r="OLR129" s="273" t="n"/>
      <c r="OLS129" s="273" t="n"/>
      <c r="OLT129" s="273" t="n"/>
      <c r="OLU129" s="273" t="n"/>
      <c r="OLV129" s="273" t="n"/>
      <c r="OLW129" s="273" t="n"/>
      <c r="OLX129" s="273" t="n"/>
      <c r="OLY129" s="273" t="n"/>
      <c r="OLZ129" s="273" t="n"/>
      <c r="OMA129" s="273" t="n"/>
      <c r="OMB129" s="273" t="n"/>
      <c r="OMC129" s="273" t="n"/>
      <c r="OMD129" s="273" t="n"/>
      <c r="OME129" s="273" t="n"/>
      <c r="OMF129" s="273" t="n"/>
      <c r="OMG129" s="273" t="n"/>
      <c r="OMH129" s="273" t="n"/>
      <c r="OMI129" s="273" t="n"/>
      <c r="OMJ129" s="273" t="n"/>
      <c r="OMK129" s="273" t="n"/>
      <c r="OML129" s="273" t="n"/>
      <c r="OMM129" s="273" t="n"/>
      <c r="OMN129" s="273" t="n"/>
      <c r="OMO129" s="273" t="n"/>
      <c r="OMP129" s="273" t="n"/>
      <c r="OMQ129" s="273" t="n"/>
      <c r="OMR129" s="273" t="n"/>
      <c r="OMS129" s="273" t="n"/>
      <c r="OMT129" s="273" t="n"/>
      <c r="OMU129" s="273" t="n"/>
      <c r="OMV129" s="273" t="n"/>
      <c r="OMW129" s="273" t="n"/>
      <c r="OMX129" s="273" t="n"/>
      <c r="OMY129" s="273" t="n"/>
      <c r="OMZ129" s="273" t="n"/>
      <c r="ONA129" s="273" t="n"/>
      <c r="ONB129" s="273" t="n"/>
      <c r="ONC129" s="273" t="n"/>
      <c r="OND129" s="273" t="n"/>
      <c r="ONE129" s="273" t="n"/>
      <c r="ONF129" s="273" t="n"/>
      <c r="ONG129" s="273" t="n"/>
      <c r="ONH129" s="273" t="n"/>
      <c r="ONI129" s="273" t="n"/>
      <c r="ONJ129" s="273" t="n"/>
      <c r="ONK129" s="273" t="n"/>
      <c r="ONL129" s="273" t="n"/>
      <c r="ONM129" s="273" t="n"/>
      <c r="ONN129" s="273" t="n"/>
      <c r="ONO129" s="273" t="n"/>
      <c r="ONP129" s="273" t="n"/>
      <c r="ONQ129" s="273" t="n"/>
      <c r="ONR129" s="273" t="n"/>
      <c r="ONS129" s="273" t="n"/>
      <c r="ONT129" s="273" t="n"/>
      <c r="ONU129" s="273" t="n"/>
      <c r="ONV129" s="273" t="n"/>
      <c r="ONW129" s="273" t="n"/>
      <c r="ONX129" s="273" t="n"/>
      <c r="ONY129" s="273" t="n"/>
      <c r="ONZ129" s="273" t="n"/>
      <c r="OOA129" s="273" t="n"/>
      <c r="OOB129" s="273" t="n"/>
      <c r="OOC129" s="273" t="n"/>
      <c r="OOD129" s="273" t="n"/>
      <c r="OOE129" s="273" t="n"/>
      <c r="OOF129" s="273" t="n"/>
      <c r="OOG129" s="273" t="n"/>
      <c r="OOH129" s="273" t="n"/>
      <c r="OOI129" s="273" t="n"/>
      <c r="OOJ129" s="273" t="n"/>
      <c r="OOK129" s="273" t="n"/>
      <c r="OOL129" s="273" t="n"/>
      <c r="OOM129" s="273" t="n"/>
      <c r="OON129" s="273" t="n"/>
      <c r="OOO129" s="273" t="n"/>
      <c r="OOP129" s="273" t="n"/>
      <c r="OOQ129" s="273" t="n"/>
      <c r="OOR129" s="273" t="n"/>
      <c r="OOS129" s="273" t="n"/>
      <c r="OOT129" s="273" t="n"/>
      <c r="OOU129" s="273" t="n"/>
      <c r="OOV129" s="273" t="n"/>
      <c r="OOW129" s="273" t="n"/>
      <c r="OOX129" s="273" t="n"/>
      <c r="OOY129" s="273" t="n"/>
      <c r="OOZ129" s="273" t="n"/>
      <c r="OPA129" s="273" t="n"/>
      <c r="OPB129" s="273" t="n"/>
      <c r="OPC129" s="273" t="n"/>
      <c r="OPD129" s="273" t="n"/>
      <c r="OPE129" s="273" t="n"/>
      <c r="OPF129" s="273" t="n"/>
      <c r="OPG129" s="273" t="n"/>
      <c r="OPH129" s="273" t="n"/>
      <c r="OPI129" s="273" t="n"/>
      <c r="OPJ129" s="273" t="n"/>
      <c r="OPK129" s="273" t="n"/>
      <c r="OPL129" s="273" t="n"/>
      <c r="OPM129" s="273" t="n"/>
      <c r="OPN129" s="273" t="n"/>
      <c r="OPO129" s="273" t="n"/>
      <c r="OPP129" s="273" t="n"/>
      <c r="OPQ129" s="273" t="n"/>
      <c r="OPR129" s="273" t="n"/>
      <c r="OPS129" s="273" t="n"/>
      <c r="OPT129" s="273" t="n"/>
      <c r="OPU129" s="273" t="n"/>
      <c r="OPV129" s="273" t="n"/>
      <c r="OPW129" s="273" t="n"/>
      <c r="OPX129" s="273" t="n"/>
      <c r="OPY129" s="273" t="n"/>
      <c r="OPZ129" s="273" t="n"/>
      <c r="OQA129" s="273" t="n"/>
      <c r="OQB129" s="273" t="n"/>
      <c r="OQC129" s="273" t="n"/>
      <c r="OQD129" s="273" t="n"/>
      <c r="OQE129" s="273" t="n"/>
      <c r="OQF129" s="273" t="n"/>
      <c r="OQG129" s="273" t="n"/>
      <c r="OQH129" s="273" t="n"/>
      <c r="OQI129" s="273" t="n"/>
      <c r="OQJ129" s="273" t="n"/>
      <c r="OQK129" s="273" t="n"/>
      <c r="OQL129" s="273" t="n"/>
      <c r="OQM129" s="273" t="n"/>
      <c r="OQN129" s="273" t="n"/>
      <c r="OQO129" s="273" t="n"/>
      <c r="OQP129" s="273" t="n"/>
      <c r="OQQ129" s="273" t="n"/>
      <c r="OQR129" s="273" t="n"/>
      <c r="OQS129" s="273" t="n"/>
      <c r="OQT129" s="273" t="n"/>
      <c r="OQU129" s="273" t="n"/>
      <c r="OQV129" s="273" t="n"/>
      <c r="OQW129" s="273" t="n"/>
      <c r="OQX129" s="273" t="n"/>
      <c r="OQY129" s="273" t="n"/>
      <c r="OQZ129" s="273" t="n"/>
      <c r="ORA129" s="273" t="n"/>
      <c r="ORB129" s="273" t="n"/>
      <c r="ORC129" s="273" t="n"/>
      <c r="ORD129" s="273" t="n"/>
      <c r="ORE129" s="273" t="n"/>
      <c r="ORF129" s="273" t="n"/>
      <c r="ORG129" s="273" t="n"/>
      <c r="ORH129" s="273" t="n"/>
      <c r="ORI129" s="273" t="n"/>
      <c r="ORJ129" s="273" t="n"/>
      <c r="ORK129" s="273" t="n"/>
      <c r="ORL129" s="273" t="n"/>
      <c r="ORM129" s="273" t="n"/>
      <c r="ORN129" s="273" t="n"/>
      <c r="ORO129" s="273" t="n"/>
      <c r="ORP129" s="273" t="n"/>
      <c r="ORQ129" s="273" t="n"/>
      <c r="ORR129" s="273" t="n"/>
      <c r="ORS129" s="273" t="n"/>
      <c r="ORT129" s="273" t="n"/>
      <c r="ORU129" s="273" t="n"/>
      <c r="ORV129" s="273" t="n"/>
      <c r="ORW129" s="273" t="n"/>
      <c r="ORX129" s="273" t="n"/>
      <c r="ORY129" s="273" t="n"/>
      <c r="ORZ129" s="273" t="n"/>
      <c r="OSA129" s="273" t="n"/>
      <c r="OSB129" s="273" t="n"/>
      <c r="OSC129" s="273" t="n"/>
      <c r="OSD129" s="273" t="n"/>
      <c r="OSE129" s="273" t="n"/>
      <c r="OSF129" s="273" t="n"/>
      <c r="OSG129" s="273" t="n"/>
      <c r="OSH129" s="273" t="n"/>
      <c r="OSI129" s="273" t="n"/>
      <c r="OSJ129" s="273" t="n"/>
      <c r="OSK129" s="273" t="n"/>
      <c r="OSL129" s="273" t="n"/>
      <c r="OSM129" s="273" t="n"/>
      <c r="OSN129" s="273" t="n"/>
      <c r="OSO129" s="273" t="n"/>
      <c r="OSP129" s="273" t="n"/>
      <c r="OSQ129" s="273" t="n"/>
      <c r="OSR129" s="273" t="n"/>
      <c r="OSS129" s="273" t="n"/>
      <c r="OST129" s="273" t="n"/>
      <c r="OSU129" s="273" t="n"/>
      <c r="OSV129" s="273" t="n"/>
      <c r="OSW129" s="273" t="n"/>
      <c r="OSX129" s="273" t="n"/>
      <c r="OSY129" s="273" t="n"/>
      <c r="OSZ129" s="273" t="n"/>
      <c r="OTA129" s="273" t="n"/>
      <c r="OTB129" s="273" t="n"/>
      <c r="OTC129" s="273" t="n"/>
      <c r="OTD129" s="273" t="n"/>
      <c r="OTE129" s="273" t="n"/>
      <c r="OTF129" s="273" t="n"/>
      <c r="OTG129" s="273" t="n"/>
      <c r="OTH129" s="273" t="n"/>
      <c r="OTI129" s="273" t="n"/>
      <c r="OTJ129" s="273" t="n"/>
      <c r="OTK129" s="273" t="n"/>
      <c r="OTL129" s="273" t="n"/>
      <c r="OTM129" s="273" t="n"/>
      <c r="OTN129" s="273" t="n"/>
      <c r="OTO129" s="273" t="n"/>
      <c r="OTP129" s="273" t="n"/>
      <c r="OTQ129" s="273" t="n"/>
      <c r="OTR129" s="273" t="n"/>
      <c r="OTS129" s="273" t="n"/>
      <c r="OTT129" s="273" t="n"/>
      <c r="OTU129" s="273" t="n"/>
      <c r="OTV129" s="273" t="n"/>
      <c r="OTW129" s="273" t="n"/>
      <c r="OTX129" s="273" t="n"/>
      <c r="OTY129" s="273" t="n"/>
      <c r="OTZ129" s="273" t="n"/>
      <c r="OUA129" s="273" t="n"/>
      <c r="OUB129" s="273" t="n"/>
      <c r="OUC129" s="273" t="n"/>
      <c r="OUD129" s="273" t="n"/>
      <c r="OUE129" s="273" t="n"/>
      <c r="OUF129" s="273" t="n"/>
      <c r="OUG129" s="273" t="n"/>
      <c r="OUH129" s="273" t="n"/>
      <c r="OUI129" s="273" t="n"/>
      <c r="OUJ129" s="273" t="n"/>
      <c r="OUK129" s="273" t="n"/>
      <c r="OUL129" s="273" t="n"/>
      <c r="OUM129" s="273" t="n"/>
      <c r="OUN129" s="273" t="n"/>
      <c r="OUO129" s="273" t="n"/>
      <c r="OUP129" s="273" t="n"/>
      <c r="OUQ129" s="273" t="n"/>
      <c r="OUR129" s="273" t="n"/>
      <c r="OUS129" s="273" t="n"/>
      <c r="OUT129" s="273" t="n"/>
      <c r="OUU129" s="273" t="n"/>
      <c r="OUV129" s="273" t="n"/>
      <c r="OUW129" s="273" t="n"/>
      <c r="OUX129" s="273" t="n"/>
      <c r="OUY129" s="273" t="n"/>
      <c r="OUZ129" s="273" t="n"/>
      <c r="OVA129" s="273" t="n"/>
      <c r="OVB129" s="273" t="n"/>
      <c r="OVC129" s="273" t="n"/>
      <c r="OVD129" s="273" t="n"/>
      <c r="OVE129" s="273" t="n"/>
      <c r="OVF129" s="273" t="n"/>
      <c r="OVG129" s="273" t="n"/>
      <c r="OVH129" s="273" t="n"/>
      <c r="OVI129" s="273" t="n"/>
      <c r="OVJ129" s="273" t="n"/>
      <c r="OVK129" s="273" t="n"/>
      <c r="OVL129" s="273" t="n"/>
      <c r="OVM129" s="273" t="n"/>
      <c r="OVN129" s="273" t="n"/>
      <c r="OVO129" s="273" t="n"/>
      <c r="OVP129" s="273" t="n"/>
      <c r="OVQ129" s="273" t="n"/>
      <c r="OVR129" s="273" t="n"/>
      <c r="OVS129" s="273" t="n"/>
      <c r="OVT129" s="273" t="n"/>
      <c r="OVU129" s="273" t="n"/>
      <c r="OVV129" s="273" t="n"/>
      <c r="OVW129" s="273" t="n"/>
      <c r="OVX129" s="273" t="n"/>
      <c r="OVY129" s="273" t="n"/>
      <c r="OVZ129" s="273" t="n"/>
      <c r="OWA129" s="273" t="n"/>
      <c r="OWB129" s="273" t="n"/>
      <c r="OWC129" s="273" t="n"/>
      <c r="OWD129" s="273" t="n"/>
      <c r="OWE129" s="273" t="n"/>
      <c r="OWF129" s="273" t="n"/>
      <c r="OWG129" s="273" t="n"/>
      <c r="OWH129" s="273" t="n"/>
      <c r="OWI129" s="273" t="n"/>
      <c r="OWJ129" s="273" t="n"/>
      <c r="OWK129" s="273" t="n"/>
      <c r="OWL129" s="273" t="n"/>
      <c r="OWM129" s="273" t="n"/>
      <c r="OWN129" s="273" t="n"/>
      <c r="OWO129" s="273" t="n"/>
      <c r="OWP129" s="273" t="n"/>
      <c r="OWQ129" s="273" t="n"/>
      <c r="OWR129" s="273" t="n"/>
      <c r="OWS129" s="273" t="n"/>
      <c r="OWT129" s="273" t="n"/>
      <c r="OWU129" s="273" t="n"/>
      <c r="OWV129" s="273" t="n"/>
      <c r="OWW129" s="273" t="n"/>
      <c r="OWX129" s="273" t="n"/>
      <c r="OWY129" s="273" t="n"/>
      <c r="OWZ129" s="273" t="n"/>
      <c r="OXA129" s="273" t="n"/>
      <c r="OXB129" s="273" t="n"/>
      <c r="OXC129" s="273" t="n"/>
      <c r="OXD129" s="273" t="n"/>
      <c r="OXE129" s="273" t="n"/>
      <c r="OXF129" s="273" t="n"/>
      <c r="OXG129" s="273" t="n"/>
      <c r="OXH129" s="273" t="n"/>
      <c r="OXI129" s="273" t="n"/>
      <c r="OXJ129" s="273" t="n"/>
      <c r="OXK129" s="273" t="n"/>
      <c r="OXL129" s="273" t="n"/>
      <c r="OXM129" s="273" t="n"/>
      <c r="OXN129" s="273" t="n"/>
      <c r="OXO129" s="273" t="n"/>
      <c r="OXP129" s="273" t="n"/>
      <c r="OXQ129" s="273" t="n"/>
      <c r="OXR129" s="273" t="n"/>
      <c r="OXS129" s="273" t="n"/>
      <c r="OXT129" s="273" t="n"/>
      <c r="OXU129" s="273" t="n"/>
      <c r="OXV129" s="273" t="n"/>
      <c r="OXW129" s="273" t="n"/>
      <c r="OXX129" s="273" t="n"/>
      <c r="OXY129" s="273" t="n"/>
      <c r="OXZ129" s="273" t="n"/>
      <c r="OYA129" s="273" t="n"/>
      <c r="OYB129" s="273" t="n"/>
      <c r="OYC129" s="273" t="n"/>
      <c r="OYD129" s="273" t="n"/>
      <c r="OYE129" s="273" t="n"/>
      <c r="OYF129" s="273" t="n"/>
      <c r="OYG129" s="273" t="n"/>
      <c r="OYH129" s="273" t="n"/>
      <c r="OYI129" s="273" t="n"/>
      <c r="OYJ129" s="273" t="n"/>
      <c r="OYK129" s="273" t="n"/>
      <c r="OYL129" s="273" t="n"/>
      <c r="OYM129" s="273" t="n"/>
      <c r="OYN129" s="273" t="n"/>
      <c r="OYO129" s="273" t="n"/>
      <c r="OYP129" s="273" t="n"/>
      <c r="OYQ129" s="273" t="n"/>
      <c r="OYR129" s="273" t="n"/>
      <c r="OYS129" s="273" t="n"/>
      <c r="OYT129" s="273" t="n"/>
      <c r="OYU129" s="273" t="n"/>
      <c r="OYV129" s="273" t="n"/>
      <c r="OYW129" s="273" t="n"/>
      <c r="OYX129" s="273" t="n"/>
      <c r="OYY129" s="273" t="n"/>
      <c r="OYZ129" s="273" t="n"/>
      <c r="OZA129" s="273" t="n"/>
      <c r="OZB129" s="273" t="n"/>
      <c r="OZC129" s="273" t="n"/>
      <c r="OZD129" s="273" t="n"/>
      <c r="OZE129" s="273" t="n"/>
      <c r="OZF129" s="273" t="n"/>
      <c r="OZG129" s="273" t="n"/>
      <c r="OZH129" s="273" t="n"/>
      <c r="OZI129" s="273" t="n"/>
      <c r="OZJ129" s="273" t="n"/>
      <c r="OZK129" s="273" t="n"/>
      <c r="OZL129" s="273" t="n"/>
      <c r="OZM129" s="273" t="n"/>
      <c r="OZN129" s="273" t="n"/>
      <c r="OZO129" s="273" t="n"/>
      <c r="OZP129" s="273" t="n"/>
      <c r="OZQ129" s="273" t="n"/>
      <c r="OZR129" s="273" t="n"/>
      <c r="OZS129" s="273" t="n"/>
      <c r="OZT129" s="273" t="n"/>
      <c r="OZU129" s="273" t="n"/>
      <c r="OZV129" s="273" t="n"/>
      <c r="OZW129" s="273" t="n"/>
      <c r="OZX129" s="273" t="n"/>
      <c r="OZY129" s="273" t="n"/>
      <c r="OZZ129" s="273" t="n"/>
      <c r="PAA129" s="273" t="n"/>
      <c r="PAB129" s="273" t="n"/>
      <c r="PAC129" s="273" t="n"/>
      <c r="PAD129" s="273" t="n"/>
      <c r="PAE129" s="273" t="n"/>
      <c r="PAF129" s="273" t="n"/>
      <c r="PAG129" s="273" t="n"/>
      <c r="PAH129" s="273" t="n"/>
      <c r="PAI129" s="273" t="n"/>
      <c r="PAJ129" s="273" t="n"/>
      <c r="PAK129" s="273" t="n"/>
      <c r="PAL129" s="273" t="n"/>
      <c r="PAM129" s="273" t="n"/>
      <c r="PAN129" s="273" t="n"/>
      <c r="PAO129" s="273" t="n"/>
      <c r="PAP129" s="273" t="n"/>
      <c r="PAQ129" s="273" t="n"/>
      <c r="PAR129" s="273" t="n"/>
      <c r="PAS129" s="273" t="n"/>
      <c r="PAT129" s="273" t="n"/>
      <c r="PAU129" s="273" t="n"/>
      <c r="PAV129" s="273" t="n"/>
      <c r="PAW129" s="273" t="n"/>
      <c r="PAX129" s="273" t="n"/>
      <c r="PAY129" s="273" t="n"/>
      <c r="PAZ129" s="273" t="n"/>
      <c r="PBA129" s="273" t="n"/>
      <c r="PBB129" s="273" t="n"/>
      <c r="PBC129" s="273" t="n"/>
      <c r="PBD129" s="273" t="n"/>
      <c r="PBE129" s="273" t="n"/>
      <c r="PBF129" s="273" t="n"/>
      <c r="PBG129" s="273" t="n"/>
      <c r="PBH129" s="273" t="n"/>
      <c r="PBI129" s="273" t="n"/>
      <c r="PBJ129" s="273" t="n"/>
      <c r="PBK129" s="273" t="n"/>
      <c r="PBL129" s="273" t="n"/>
      <c r="PBM129" s="273" t="n"/>
      <c r="PBN129" s="273" t="n"/>
      <c r="PBO129" s="273" t="n"/>
      <c r="PBP129" s="273" t="n"/>
      <c r="PBQ129" s="273" t="n"/>
      <c r="PBR129" s="273" t="n"/>
      <c r="PBS129" s="273" t="n"/>
      <c r="PBT129" s="273" t="n"/>
      <c r="PBU129" s="273" t="n"/>
      <c r="PBV129" s="273" t="n"/>
      <c r="PBW129" s="273" t="n"/>
      <c r="PBX129" s="273" t="n"/>
      <c r="PBY129" s="273" t="n"/>
      <c r="PBZ129" s="273" t="n"/>
      <c r="PCA129" s="273" t="n"/>
      <c r="PCB129" s="273" t="n"/>
      <c r="PCC129" s="273" t="n"/>
      <c r="PCD129" s="273" t="n"/>
      <c r="PCE129" s="273" t="n"/>
      <c r="PCF129" s="273" t="n"/>
      <c r="PCG129" s="273" t="n"/>
      <c r="PCH129" s="273" t="n"/>
      <c r="PCI129" s="273" t="n"/>
      <c r="PCJ129" s="273" t="n"/>
      <c r="PCK129" s="273" t="n"/>
      <c r="PCL129" s="273" t="n"/>
      <c r="PCM129" s="273" t="n"/>
      <c r="PCN129" s="273" t="n"/>
      <c r="PCO129" s="273" t="n"/>
      <c r="PCP129" s="273" t="n"/>
      <c r="PCQ129" s="273" t="n"/>
      <c r="PCR129" s="273" t="n"/>
      <c r="PCS129" s="273" t="n"/>
      <c r="PCT129" s="273" t="n"/>
      <c r="PCU129" s="273" t="n"/>
      <c r="PCV129" s="273" t="n"/>
      <c r="PCW129" s="273" t="n"/>
      <c r="PCX129" s="273" t="n"/>
      <c r="PCY129" s="273" t="n"/>
      <c r="PCZ129" s="273" t="n"/>
      <c r="PDA129" s="273" t="n"/>
      <c r="PDB129" s="273" t="n"/>
      <c r="PDC129" s="273" t="n"/>
      <c r="PDD129" s="273" t="n"/>
      <c r="PDE129" s="273" t="n"/>
      <c r="PDF129" s="273" t="n"/>
      <c r="PDG129" s="273" t="n"/>
      <c r="PDH129" s="273" t="n"/>
      <c r="PDI129" s="273" t="n"/>
      <c r="PDJ129" s="273" t="n"/>
      <c r="PDK129" s="273" t="n"/>
      <c r="PDL129" s="273" t="n"/>
      <c r="PDM129" s="273" t="n"/>
      <c r="PDN129" s="273" t="n"/>
      <c r="PDO129" s="273" t="n"/>
      <c r="PDP129" s="273" t="n"/>
      <c r="PDQ129" s="273" t="n"/>
      <c r="PDR129" s="273" t="n"/>
      <c r="PDS129" s="273" t="n"/>
      <c r="PDT129" s="273" t="n"/>
      <c r="PDU129" s="273" t="n"/>
      <c r="PDV129" s="273" t="n"/>
      <c r="PDW129" s="273" t="n"/>
      <c r="PDX129" s="273" t="n"/>
      <c r="PDY129" s="273" t="n"/>
      <c r="PDZ129" s="273" t="n"/>
      <c r="PEA129" s="273" t="n"/>
      <c r="PEB129" s="273" t="n"/>
      <c r="PEC129" s="273" t="n"/>
      <c r="PED129" s="273" t="n"/>
      <c r="PEE129" s="273" t="n"/>
      <c r="PEF129" s="273" t="n"/>
      <c r="PEG129" s="273" t="n"/>
      <c r="PEH129" s="273" t="n"/>
      <c r="PEI129" s="273" t="n"/>
      <c r="PEJ129" s="273" t="n"/>
      <c r="PEK129" s="273" t="n"/>
      <c r="PEL129" s="273" t="n"/>
      <c r="PEM129" s="273" t="n"/>
      <c r="PEN129" s="273" t="n"/>
      <c r="PEO129" s="273" t="n"/>
      <c r="PEP129" s="273" t="n"/>
      <c r="PEQ129" s="273" t="n"/>
      <c r="PER129" s="273" t="n"/>
      <c r="PES129" s="273" t="n"/>
      <c r="PET129" s="273" t="n"/>
      <c r="PEU129" s="273" t="n"/>
      <c r="PEV129" s="273" t="n"/>
      <c r="PEW129" s="273" t="n"/>
      <c r="PEX129" s="273" t="n"/>
      <c r="PEY129" s="273" t="n"/>
      <c r="PEZ129" s="273" t="n"/>
      <c r="PFA129" s="273" t="n"/>
      <c r="PFB129" s="273" t="n"/>
      <c r="PFC129" s="273" t="n"/>
      <c r="PFD129" s="273" t="n"/>
      <c r="PFE129" s="273" t="n"/>
      <c r="PFF129" s="273" t="n"/>
      <c r="PFG129" s="273" t="n"/>
      <c r="PFH129" s="273" t="n"/>
      <c r="PFI129" s="273" t="n"/>
      <c r="PFJ129" s="273" t="n"/>
      <c r="PFK129" s="273" t="n"/>
      <c r="PFL129" s="273" t="n"/>
      <c r="PFM129" s="273" t="n"/>
      <c r="PFN129" s="273" t="n"/>
      <c r="PFO129" s="273" t="n"/>
      <c r="PFP129" s="273" t="n"/>
      <c r="PFQ129" s="273" t="n"/>
      <c r="PFR129" s="273" t="n"/>
      <c r="PFS129" s="273" t="n"/>
      <c r="PFT129" s="273" t="n"/>
      <c r="PFU129" s="273" t="n"/>
      <c r="PFV129" s="273" t="n"/>
      <c r="PFW129" s="273" t="n"/>
      <c r="PFX129" s="273" t="n"/>
      <c r="PFY129" s="273" t="n"/>
      <c r="PFZ129" s="273" t="n"/>
      <c r="PGA129" s="273" t="n"/>
      <c r="PGB129" s="273" t="n"/>
      <c r="PGC129" s="273" t="n"/>
      <c r="PGD129" s="273" t="n"/>
      <c r="PGE129" s="273" t="n"/>
      <c r="PGF129" s="273" t="n"/>
      <c r="PGG129" s="273" t="n"/>
      <c r="PGH129" s="273" t="n"/>
      <c r="PGI129" s="273" t="n"/>
      <c r="PGJ129" s="273" t="n"/>
      <c r="PGK129" s="273" t="n"/>
      <c r="PGL129" s="273" t="n"/>
      <c r="PGM129" s="273" t="n"/>
      <c r="PGN129" s="273" t="n"/>
      <c r="PGO129" s="273" t="n"/>
      <c r="PGP129" s="273" t="n"/>
      <c r="PGQ129" s="273" t="n"/>
      <c r="PGR129" s="273" t="n"/>
      <c r="PGS129" s="273" t="n"/>
      <c r="PGT129" s="273" t="n"/>
      <c r="PGU129" s="273" t="n"/>
      <c r="PGV129" s="273" t="n"/>
      <c r="PGW129" s="273" t="n"/>
      <c r="PGX129" s="273" t="n"/>
      <c r="PGY129" s="273" t="n"/>
      <c r="PGZ129" s="273" t="n"/>
      <c r="PHA129" s="273" t="n"/>
      <c r="PHB129" s="273" t="n"/>
      <c r="PHC129" s="273" t="n"/>
      <c r="PHD129" s="273" t="n"/>
      <c r="PHE129" s="273" t="n"/>
      <c r="PHF129" s="273" t="n"/>
      <c r="PHG129" s="273" t="n"/>
      <c r="PHH129" s="273" t="n"/>
      <c r="PHI129" s="273" t="n"/>
      <c r="PHJ129" s="273" t="n"/>
      <c r="PHK129" s="273" t="n"/>
      <c r="PHL129" s="273" t="n"/>
      <c r="PHM129" s="273" t="n"/>
      <c r="PHN129" s="273" t="n"/>
      <c r="PHO129" s="273" t="n"/>
      <c r="PHP129" s="273" t="n"/>
      <c r="PHQ129" s="273" t="n"/>
      <c r="PHR129" s="273" t="n"/>
      <c r="PHS129" s="273" t="n"/>
      <c r="PHT129" s="273" t="n"/>
      <c r="PHU129" s="273" t="n"/>
      <c r="PHV129" s="273" t="n"/>
      <c r="PHW129" s="273" t="n"/>
      <c r="PHX129" s="273" t="n"/>
      <c r="PHY129" s="273" t="n"/>
      <c r="PHZ129" s="273" t="n"/>
      <c r="PIA129" s="273" t="n"/>
      <c r="PIB129" s="273" t="n"/>
      <c r="PIC129" s="273" t="n"/>
      <c r="PID129" s="273" t="n"/>
      <c r="PIE129" s="273" t="n"/>
      <c r="PIF129" s="273" t="n"/>
      <c r="PIG129" s="273" t="n"/>
      <c r="PIH129" s="273" t="n"/>
      <c r="PII129" s="273" t="n"/>
      <c r="PIJ129" s="273" t="n"/>
      <c r="PIK129" s="273" t="n"/>
      <c r="PIL129" s="273" t="n"/>
      <c r="PIM129" s="273" t="n"/>
      <c r="PIN129" s="273" t="n"/>
      <c r="PIO129" s="273" t="n"/>
      <c r="PIP129" s="273" t="n"/>
      <c r="PIQ129" s="273" t="n"/>
      <c r="PIR129" s="273" t="n"/>
      <c r="PIS129" s="273" t="n"/>
      <c r="PIT129" s="273" t="n"/>
      <c r="PIU129" s="273" t="n"/>
      <c r="PIV129" s="273" t="n"/>
      <c r="PIW129" s="273" t="n"/>
      <c r="PIX129" s="273" t="n"/>
      <c r="PIY129" s="273" t="n"/>
      <c r="PIZ129" s="273" t="n"/>
      <c r="PJA129" s="273" t="n"/>
      <c r="PJB129" s="273" t="n"/>
      <c r="PJC129" s="273" t="n"/>
      <c r="PJD129" s="273" t="n"/>
      <c r="PJE129" s="273" t="n"/>
      <c r="PJF129" s="273" t="n"/>
      <c r="PJG129" s="273" t="n"/>
      <c r="PJH129" s="273" t="n"/>
      <c r="PJI129" s="273" t="n"/>
      <c r="PJJ129" s="273" t="n"/>
      <c r="PJK129" s="273" t="n"/>
      <c r="PJL129" s="273" t="n"/>
      <c r="PJM129" s="273" t="n"/>
      <c r="PJN129" s="273" t="n"/>
      <c r="PJO129" s="273" t="n"/>
      <c r="PJP129" s="273" t="n"/>
      <c r="PJQ129" s="273" t="n"/>
      <c r="PJR129" s="273" t="n"/>
      <c r="PJS129" s="273" t="n"/>
      <c r="PJT129" s="273" t="n"/>
      <c r="PJU129" s="273" t="n"/>
      <c r="PJV129" s="273" t="n"/>
      <c r="PJW129" s="273" t="n"/>
      <c r="PJX129" s="273" t="n"/>
      <c r="PJY129" s="273" t="n"/>
      <c r="PJZ129" s="273" t="n"/>
      <c r="PKA129" s="273" t="n"/>
      <c r="PKB129" s="273" t="n"/>
      <c r="PKC129" s="273" t="n"/>
      <c r="PKD129" s="273" t="n"/>
      <c r="PKE129" s="273" t="n"/>
      <c r="PKF129" s="273" t="n"/>
      <c r="PKG129" s="273" t="n"/>
      <c r="PKH129" s="273" t="n"/>
      <c r="PKI129" s="273" t="n"/>
      <c r="PKJ129" s="273" t="n"/>
      <c r="PKK129" s="273" t="n"/>
      <c r="PKL129" s="273" t="n"/>
      <c r="PKM129" s="273" t="n"/>
      <c r="PKN129" s="273" t="n"/>
      <c r="PKO129" s="273" t="n"/>
      <c r="PKP129" s="273" t="n"/>
      <c r="PKQ129" s="273" t="n"/>
      <c r="PKR129" s="273" t="n"/>
      <c r="PKS129" s="273" t="n"/>
      <c r="PKT129" s="273" t="n"/>
      <c r="PKU129" s="273" t="n"/>
      <c r="PKV129" s="273" t="n"/>
      <c r="PKW129" s="273" t="n"/>
      <c r="PKX129" s="273" t="n"/>
      <c r="PKY129" s="273" t="n"/>
      <c r="PKZ129" s="273" t="n"/>
      <c r="PLA129" s="273" t="n"/>
      <c r="PLB129" s="273" t="n"/>
      <c r="PLC129" s="273" t="n"/>
      <c r="PLD129" s="273" t="n"/>
      <c r="PLE129" s="273" t="n"/>
      <c r="PLF129" s="273" t="n"/>
      <c r="PLG129" s="273" t="n"/>
      <c r="PLH129" s="273" t="n"/>
      <c r="PLI129" s="273" t="n"/>
      <c r="PLJ129" s="273" t="n"/>
      <c r="PLK129" s="273" t="n"/>
      <c r="PLL129" s="273" t="n"/>
      <c r="PLM129" s="273" t="n"/>
      <c r="PLN129" s="273" t="n"/>
      <c r="PLO129" s="273" t="n"/>
      <c r="PLP129" s="273" t="n"/>
      <c r="PLQ129" s="273" t="n"/>
      <c r="PLR129" s="273" t="n"/>
      <c r="PLS129" s="273" t="n"/>
      <c r="PLT129" s="273" t="n"/>
      <c r="PLU129" s="273" t="n"/>
      <c r="PLV129" s="273" t="n"/>
      <c r="PLW129" s="273" t="n"/>
      <c r="PLX129" s="273" t="n"/>
      <c r="PLY129" s="273" t="n"/>
      <c r="PLZ129" s="273" t="n"/>
      <c r="PMA129" s="273" t="n"/>
      <c r="PMB129" s="273" t="n"/>
      <c r="PMC129" s="273" t="n"/>
      <c r="PMD129" s="273" t="n"/>
      <c r="PME129" s="273" t="n"/>
      <c r="PMF129" s="273" t="n"/>
      <c r="PMG129" s="273" t="n"/>
      <c r="PMH129" s="273" t="n"/>
      <c r="PMI129" s="273" t="n"/>
      <c r="PMJ129" s="273" t="n"/>
      <c r="PMK129" s="273" t="n"/>
      <c r="PML129" s="273" t="n"/>
      <c r="PMM129" s="273" t="n"/>
      <c r="PMN129" s="273" t="n"/>
      <c r="PMO129" s="273" t="n"/>
      <c r="PMP129" s="273" t="n"/>
      <c r="PMQ129" s="273" t="n"/>
      <c r="PMR129" s="273" t="n"/>
      <c r="PMS129" s="273" t="n"/>
      <c r="PMT129" s="273" t="n"/>
      <c r="PMU129" s="273" t="n"/>
      <c r="PMV129" s="273" t="n"/>
      <c r="PMW129" s="273" t="n"/>
      <c r="PMX129" s="273" t="n"/>
      <c r="PMY129" s="273" t="n"/>
      <c r="PMZ129" s="273" t="n"/>
      <c r="PNA129" s="273" t="n"/>
      <c r="PNB129" s="273" t="n"/>
      <c r="PNC129" s="273" t="n"/>
      <c r="PND129" s="273" t="n"/>
      <c r="PNE129" s="273" t="n"/>
      <c r="PNF129" s="273" t="n"/>
      <c r="PNG129" s="273" t="n"/>
      <c r="PNH129" s="273" t="n"/>
      <c r="PNI129" s="273" t="n"/>
      <c r="PNJ129" s="273" t="n"/>
      <c r="PNK129" s="273" t="n"/>
      <c r="PNL129" s="273" t="n"/>
      <c r="PNM129" s="273" t="n"/>
      <c r="PNN129" s="273" t="n"/>
      <c r="PNO129" s="273" t="n"/>
      <c r="PNP129" s="273" t="n"/>
      <c r="PNQ129" s="273" t="n"/>
      <c r="PNR129" s="273" t="n"/>
      <c r="PNS129" s="273" t="n"/>
      <c r="PNT129" s="273" t="n"/>
      <c r="PNU129" s="273" t="n"/>
      <c r="PNV129" s="273" t="n"/>
      <c r="PNW129" s="273" t="n"/>
      <c r="PNX129" s="273" t="n"/>
      <c r="PNY129" s="273" t="n"/>
      <c r="PNZ129" s="273" t="n"/>
      <c r="POA129" s="273" t="n"/>
      <c r="POB129" s="273" t="n"/>
      <c r="POC129" s="273" t="n"/>
      <c r="POD129" s="273" t="n"/>
      <c r="POE129" s="273" t="n"/>
      <c r="POF129" s="273" t="n"/>
      <c r="POG129" s="273" t="n"/>
      <c r="POH129" s="273" t="n"/>
      <c r="POI129" s="273" t="n"/>
      <c r="POJ129" s="273" t="n"/>
      <c r="POK129" s="273" t="n"/>
      <c r="POL129" s="273" t="n"/>
      <c r="POM129" s="273" t="n"/>
      <c r="PON129" s="273" t="n"/>
      <c r="POO129" s="273" t="n"/>
      <c r="POP129" s="273" t="n"/>
      <c r="POQ129" s="273" t="n"/>
      <c r="POR129" s="273" t="n"/>
      <c r="POS129" s="273" t="n"/>
      <c r="POT129" s="273" t="n"/>
      <c r="POU129" s="273" t="n"/>
      <c r="POV129" s="273" t="n"/>
      <c r="POW129" s="273" t="n"/>
      <c r="POX129" s="273" t="n"/>
      <c r="POY129" s="273" t="n"/>
      <c r="POZ129" s="273" t="n"/>
      <c r="PPA129" s="273" t="n"/>
      <c r="PPB129" s="273" t="n"/>
      <c r="PPC129" s="273" t="n"/>
      <c r="PPD129" s="273" t="n"/>
      <c r="PPE129" s="273" t="n"/>
      <c r="PPF129" s="273" t="n"/>
      <c r="PPG129" s="273" t="n"/>
      <c r="PPH129" s="273" t="n"/>
      <c r="PPI129" s="273" t="n"/>
      <c r="PPJ129" s="273" t="n"/>
      <c r="PPK129" s="273" t="n"/>
      <c r="PPL129" s="273" t="n"/>
      <c r="PPM129" s="273" t="n"/>
      <c r="PPN129" s="273" t="n"/>
      <c r="PPO129" s="273" t="n"/>
      <c r="PPP129" s="273" t="n"/>
      <c r="PPQ129" s="273" t="n"/>
      <c r="PPR129" s="273" t="n"/>
      <c r="PPS129" s="273" t="n"/>
      <c r="PPT129" s="273" t="n"/>
      <c r="PPU129" s="273" t="n"/>
      <c r="PPV129" s="273" t="n"/>
      <c r="PPW129" s="273" t="n"/>
      <c r="PPX129" s="273" t="n"/>
      <c r="PPY129" s="273" t="n"/>
      <c r="PPZ129" s="273" t="n"/>
      <c r="PQA129" s="273" t="n"/>
      <c r="PQB129" s="273" t="n"/>
      <c r="PQC129" s="273" t="n"/>
      <c r="PQD129" s="273" t="n"/>
      <c r="PQE129" s="273" t="n"/>
      <c r="PQF129" s="273" t="n"/>
      <c r="PQG129" s="273" t="n"/>
      <c r="PQH129" s="273" t="n"/>
      <c r="PQI129" s="273" t="n"/>
      <c r="PQJ129" s="273" t="n"/>
      <c r="PQK129" s="273" t="n"/>
      <c r="PQL129" s="273" t="n"/>
      <c r="PQM129" s="273" t="n"/>
      <c r="PQN129" s="273" t="n"/>
      <c r="PQO129" s="273" t="n"/>
      <c r="PQP129" s="273" t="n"/>
      <c r="PQQ129" s="273" t="n"/>
      <c r="PQR129" s="273" t="n"/>
      <c r="PQS129" s="273" t="n"/>
      <c r="PQT129" s="273" t="n"/>
      <c r="PQU129" s="273" t="n"/>
      <c r="PQV129" s="273" t="n"/>
      <c r="PQW129" s="273" t="n"/>
      <c r="PQX129" s="273" t="n"/>
      <c r="PQY129" s="273" t="n"/>
      <c r="PQZ129" s="273" t="n"/>
      <c r="PRA129" s="273" t="n"/>
      <c r="PRB129" s="273" t="n"/>
      <c r="PRC129" s="273" t="n"/>
      <c r="PRD129" s="273" t="n"/>
      <c r="PRE129" s="273" t="n"/>
      <c r="PRF129" s="273" t="n"/>
      <c r="PRG129" s="273" t="n"/>
      <c r="PRH129" s="273" t="n"/>
      <c r="PRI129" s="273" t="n"/>
      <c r="PRJ129" s="273" t="n"/>
      <c r="PRK129" s="273" t="n"/>
      <c r="PRL129" s="273" t="n"/>
      <c r="PRM129" s="273" t="n"/>
      <c r="PRN129" s="273" t="n"/>
      <c r="PRO129" s="273" t="n"/>
      <c r="PRP129" s="273" t="n"/>
      <c r="PRQ129" s="273" t="n"/>
      <c r="PRR129" s="273" t="n"/>
      <c r="PRS129" s="273" t="n"/>
      <c r="PRT129" s="273" t="n"/>
      <c r="PRU129" s="273" t="n"/>
      <c r="PRV129" s="273" t="n"/>
      <c r="PRW129" s="273" t="n"/>
      <c r="PRX129" s="273" t="n"/>
      <c r="PRY129" s="273" t="n"/>
      <c r="PRZ129" s="273" t="n"/>
      <c r="PSA129" s="273" t="n"/>
      <c r="PSB129" s="273" t="n"/>
      <c r="PSC129" s="273" t="n"/>
      <c r="PSD129" s="273" t="n"/>
      <c r="PSE129" s="273" t="n"/>
      <c r="PSF129" s="273" t="n"/>
      <c r="PSG129" s="273" t="n"/>
      <c r="PSH129" s="273" t="n"/>
      <c r="PSI129" s="273" t="n"/>
      <c r="PSJ129" s="273" t="n"/>
      <c r="PSK129" s="273" t="n"/>
      <c r="PSL129" s="273" t="n"/>
      <c r="PSM129" s="273" t="n"/>
      <c r="PSN129" s="273" t="n"/>
      <c r="PSO129" s="273" t="n"/>
      <c r="PSP129" s="273" t="n"/>
      <c r="PSQ129" s="273" t="n"/>
      <c r="PSR129" s="273" t="n"/>
      <c r="PSS129" s="273" t="n"/>
      <c r="PST129" s="273" t="n"/>
      <c r="PSU129" s="273" t="n"/>
      <c r="PSV129" s="273" t="n"/>
      <c r="PSW129" s="273" t="n"/>
      <c r="PSX129" s="273" t="n"/>
      <c r="PSY129" s="273" t="n"/>
      <c r="PSZ129" s="273" t="n"/>
      <c r="PTA129" s="273" t="n"/>
      <c r="PTB129" s="273" t="n"/>
      <c r="PTC129" s="273" t="n"/>
      <c r="PTD129" s="273" t="n"/>
      <c r="PTE129" s="273" t="n"/>
      <c r="PTF129" s="273" t="n"/>
      <c r="PTG129" s="273" t="n"/>
      <c r="PTH129" s="273" t="n"/>
      <c r="PTI129" s="273" t="n"/>
      <c r="PTJ129" s="273" t="n"/>
      <c r="PTK129" s="273" t="n"/>
      <c r="PTL129" s="273" t="n"/>
      <c r="PTM129" s="273" t="n"/>
      <c r="PTN129" s="273" t="n"/>
      <c r="PTO129" s="273" t="n"/>
      <c r="PTP129" s="273" t="n"/>
      <c r="PTQ129" s="273" t="n"/>
      <c r="PTR129" s="273" t="n"/>
      <c r="PTS129" s="273" t="n"/>
      <c r="PTT129" s="273" t="n"/>
      <c r="PTU129" s="273" t="n"/>
      <c r="PTV129" s="273" t="n"/>
      <c r="PTW129" s="273" t="n"/>
      <c r="PTX129" s="273" t="n"/>
      <c r="PTY129" s="273" t="n"/>
      <c r="PTZ129" s="273" t="n"/>
      <c r="PUA129" s="273" t="n"/>
      <c r="PUB129" s="273" t="n"/>
      <c r="PUC129" s="273" t="n"/>
      <c r="PUD129" s="273" t="n"/>
      <c r="PUE129" s="273" t="n"/>
      <c r="PUF129" s="273" t="n"/>
      <c r="PUG129" s="273" t="n"/>
      <c r="PUH129" s="273" t="n"/>
      <c r="PUI129" s="273" t="n"/>
      <c r="PUJ129" s="273" t="n"/>
      <c r="PUK129" s="273" t="n"/>
      <c r="PUL129" s="273" t="n"/>
      <c r="PUM129" s="273" t="n"/>
      <c r="PUN129" s="273" t="n"/>
      <c r="PUO129" s="273" t="n"/>
      <c r="PUP129" s="273" t="n"/>
      <c r="PUQ129" s="273" t="n"/>
      <c r="PUR129" s="273" t="n"/>
      <c r="PUS129" s="273" t="n"/>
      <c r="PUT129" s="273" t="n"/>
      <c r="PUU129" s="273" t="n"/>
      <c r="PUV129" s="273" t="n"/>
      <c r="PUW129" s="273" t="n"/>
      <c r="PUX129" s="273" t="n"/>
      <c r="PUY129" s="273" t="n"/>
      <c r="PUZ129" s="273" t="n"/>
      <c r="PVA129" s="273" t="n"/>
      <c r="PVB129" s="273" t="n"/>
      <c r="PVC129" s="273" t="n"/>
      <c r="PVD129" s="273" t="n"/>
      <c r="PVE129" s="273" t="n"/>
      <c r="PVF129" s="273" t="n"/>
      <c r="PVG129" s="273" t="n"/>
      <c r="PVH129" s="273" t="n"/>
      <c r="PVI129" s="273" t="n"/>
      <c r="PVJ129" s="273" t="n"/>
      <c r="PVK129" s="273" t="n"/>
      <c r="PVL129" s="273" t="n"/>
      <c r="PVM129" s="273" t="n"/>
      <c r="PVN129" s="273" t="n"/>
      <c r="PVO129" s="273" t="n"/>
      <c r="PVP129" s="273" t="n"/>
      <c r="PVQ129" s="273" t="n"/>
      <c r="PVR129" s="273" t="n"/>
      <c r="PVS129" s="273" t="n"/>
      <c r="PVT129" s="273" t="n"/>
      <c r="PVU129" s="273" t="n"/>
      <c r="PVV129" s="273" t="n"/>
      <c r="PVW129" s="273" t="n"/>
      <c r="PVX129" s="273" t="n"/>
      <c r="PVY129" s="273" t="n"/>
      <c r="PVZ129" s="273" t="n"/>
      <c r="PWA129" s="273" t="n"/>
      <c r="PWB129" s="273" t="n"/>
      <c r="PWC129" s="273" t="n"/>
      <c r="PWD129" s="273" t="n"/>
      <c r="PWE129" s="273" t="n"/>
      <c r="PWF129" s="273" t="n"/>
      <c r="PWG129" s="273" t="n"/>
      <c r="PWH129" s="273" t="n"/>
      <c r="PWI129" s="273" t="n"/>
      <c r="PWJ129" s="273" t="n"/>
      <c r="PWK129" s="273" t="n"/>
      <c r="PWL129" s="273" t="n"/>
      <c r="PWM129" s="273" t="n"/>
      <c r="PWN129" s="273" t="n"/>
      <c r="PWO129" s="273" t="n"/>
      <c r="PWP129" s="273" t="n"/>
      <c r="PWQ129" s="273" t="n"/>
      <c r="PWR129" s="273" t="n"/>
      <c r="PWS129" s="273" t="n"/>
      <c r="PWT129" s="273" t="n"/>
      <c r="PWU129" s="273" t="n"/>
      <c r="PWV129" s="273" t="n"/>
      <c r="PWW129" s="273" t="n"/>
      <c r="PWX129" s="273" t="n"/>
      <c r="PWY129" s="273" t="n"/>
      <c r="PWZ129" s="273" t="n"/>
      <c r="PXA129" s="273" t="n"/>
      <c r="PXB129" s="273" t="n"/>
      <c r="PXC129" s="273" t="n"/>
      <c r="PXD129" s="273" t="n"/>
      <c r="PXE129" s="273" t="n"/>
      <c r="PXF129" s="273" t="n"/>
      <c r="PXG129" s="273" t="n"/>
      <c r="PXH129" s="273" t="n"/>
      <c r="PXI129" s="273" t="n"/>
      <c r="PXJ129" s="273" t="n"/>
      <c r="PXK129" s="273" t="n"/>
      <c r="PXL129" s="273" t="n"/>
      <c r="PXM129" s="273" t="n"/>
      <c r="PXN129" s="273" t="n"/>
      <c r="PXO129" s="273" t="n"/>
      <c r="PXP129" s="273" t="n"/>
      <c r="PXQ129" s="273" t="n"/>
      <c r="PXR129" s="273" t="n"/>
      <c r="PXS129" s="273" t="n"/>
      <c r="PXT129" s="273" t="n"/>
      <c r="PXU129" s="273" t="n"/>
      <c r="PXV129" s="273" t="n"/>
      <c r="PXW129" s="273" t="n"/>
      <c r="PXX129" s="273" t="n"/>
      <c r="PXY129" s="273" t="n"/>
      <c r="PXZ129" s="273" t="n"/>
      <c r="PYA129" s="273" t="n"/>
      <c r="PYB129" s="273" t="n"/>
      <c r="PYC129" s="273" t="n"/>
      <c r="PYD129" s="273" t="n"/>
      <c r="PYE129" s="273" t="n"/>
      <c r="PYF129" s="273" t="n"/>
      <c r="PYG129" s="273" t="n"/>
      <c r="PYH129" s="273" t="n"/>
      <c r="PYI129" s="273" t="n"/>
      <c r="PYJ129" s="273" t="n"/>
      <c r="PYK129" s="273" t="n"/>
      <c r="PYL129" s="273" t="n"/>
      <c r="PYM129" s="273" t="n"/>
      <c r="PYN129" s="273" t="n"/>
      <c r="PYO129" s="273" t="n"/>
      <c r="PYP129" s="273" t="n"/>
      <c r="PYQ129" s="273" t="n"/>
      <c r="PYR129" s="273" t="n"/>
      <c r="PYS129" s="273" t="n"/>
      <c r="PYT129" s="273" t="n"/>
      <c r="PYU129" s="273" t="n"/>
      <c r="PYV129" s="273" t="n"/>
      <c r="PYW129" s="273" t="n"/>
      <c r="PYX129" s="273" t="n"/>
      <c r="PYY129" s="273" t="n"/>
      <c r="PYZ129" s="273" t="n"/>
      <c r="PZA129" s="273" t="n"/>
      <c r="PZB129" s="273" t="n"/>
      <c r="PZC129" s="273" t="n"/>
      <c r="PZD129" s="273" t="n"/>
      <c r="PZE129" s="273" t="n"/>
      <c r="PZF129" s="273" t="n"/>
      <c r="PZG129" s="273" t="n"/>
      <c r="PZH129" s="273" t="n"/>
      <c r="PZI129" s="273" t="n"/>
      <c r="PZJ129" s="273" t="n"/>
      <c r="PZK129" s="273" t="n"/>
      <c r="PZL129" s="273" t="n"/>
      <c r="PZM129" s="273" t="n"/>
      <c r="PZN129" s="273" t="n"/>
      <c r="PZO129" s="273" t="n"/>
      <c r="PZP129" s="273" t="n"/>
      <c r="PZQ129" s="273" t="n"/>
      <c r="PZR129" s="273" t="n"/>
      <c r="PZS129" s="273" t="n"/>
      <c r="PZT129" s="273" t="n"/>
      <c r="PZU129" s="273" t="n"/>
      <c r="PZV129" s="273" t="n"/>
      <c r="PZW129" s="273" t="n"/>
      <c r="PZX129" s="273" t="n"/>
      <c r="PZY129" s="273" t="n"/>
      <c r="PZZ129" s="273" t="n"/>
      <c r="QAA129" s="273" t="n"/>
      <c r="QAB129" s="273" t="n"/>
      <c r="QAC129" s="273" t="n"/>
      <c r="QAD129" s="273" t="n"/>
      <c r="QAE129" s="273" t="n"/>
      <c r="QAF129" s="273" t="n"/>
      <c r="QAG129" s="273" t="n"/>
      <c r="QAH129" s="273" t="n"/>
      <c r="QAI129" s="273" t="n"/>
      <c r="QAJ129" s="273" t="n"/>
      <c r="QAK129" s="273" t="n"/>
      <c r="QAL129" s="273" t="n"/>
      <c r="QAM129" s="273" t="n"/>
      <c r="QAN129" s="273" t="n"/>
      <c r="QAO129" s="273" t="n"/>
      <c r="QAP129" s="273" t="n"/>
      <c r="QAQ129" s="273" t="n"/>
      <c r="QAR129" s="273" t="n"/>
      <c r="QAS129" s="273" t="n"/>
      <c r="QAT129" s="273" t="n"/>
      <c r="QAU129" s="273" t="n"/>
      <c r="QAV129" s="273" t="n"/>
      <c r="QAW129" s="273" t="n"/>
      <c r="QAX129" s="273" t="n"/>
      <c r="QAY129" s="273" t="n"/>
      <c r="QAZ129" s="273" t="n"/>
      <c r="QBA129" s="273" t="n"/>
      <c r="QBB129" s="273" t="n"/>
      <c r="QBC129" s="273" t="n"/>
      <c r="QBD129" s="273" t="n"/>
      <c r="QBE129" s="273" t="n"/>
      <c r="QBF129" s="273" t="n"/>
      <c r="QBG129" s="273" t="n"/>
      <c r="QBH129" s="273" t="n"/>
      <c r="QBI129" s="273" t="n"/>
      <c r="QBJ129" s="273" t="n"/>
      <c r="QBK129" s="273" t="n"/>
      <c r="QBL129" s="273" t="n"/>
      <c r="QBM129" s="273" t="n"/>
      <c r="QBN129" s="273" t="n"/>
      <c r="QBO129" s="273" t="n"/>
      <c r="QBP129" s="273" t="n"/>
      <c r="QBQ129" s="273" t="n"/>
      <c r="QBR129" s="273" t="n"/>
      <c r="QBS129" s="273" t="n"/>
      <c r="QBT129" s="273" t="n"/>
      <c r="QBU129" s="273" t="n"/>
      <c r="QBV129" s="273" t="n"/>
      <c r="QBW129" s="273" t="n"/>
      <c r="QBX129" s="273" t="n"/>
      <c r="QBY129" s="273" t="n"/>
      <c r="QBZ129" s="273" t="n"/>
      <c r="QCA129" s="273" t="n"/>
      <c r="QCB129" s="273" t="n"/>
      <c r="QCC129" s="273" t="n"/>
      <c r="QCD129" s="273" t="n"/>
      <c r="QCE129" s="273" t="n"/>
      <c r="QCF129" s="273" t="n"/>
      <c r="QCG129" s="273" t="n"/>
      <c r="QCH129" s="273" t="n"/>
      <c r="QCI129" s="273" t="n"/>
      <c r="QCJ129" s="273" t="n"/>
      <c r="QCK129" s="273" t="n"/>
      <c r="QCL129" s="273" t="n"/>
      <c r="QCM129" s="273" t="n"/>
      <c r="QCN129" s="273" t="n"/>
      <c r="QCO129" s="273" t="n"/>
      <c r="QCP129" s="273" t="n"/>
      <c r="QCQ129" s="273" t="n"/>
      <c r="QCR129" s="273" t="n"/>
      <c r="QCS129" s="273" t="n"/>
      <c r="QCT129" s="273" t="n"/>
      <c r="QCU129" s="273" t="n"/>
      <c r="QCV129" s="273" t="n"/>
      <c r="QCW129" s="273" t="n"/>
      <c r="QCX129" s="273" t="n"/>
      <c r="QCY129" s="273" t="n"/>
      <c r="QCZ129" s="273" t="n"/>
      <c r="QDA129" s="273" t="n"/>
      <c r="QDB129" s="273" t="n"/>
      <c r="QDC129" s="273" t="n"/>
      <c r="QDD129" s="273" t="n"/>
      <c r="QDE129" s="273" t="n"/>
      <c r="QDF129" s="273" t="n"/>
      <c r="QDG129" s="273" t="n"/>
      <c r="QDH129" s="273" t="n"/>
      <c r="QDI129" s="273" t="n"/>
      <c r="QDJ129" s="273" t="n"/>
      <c r="QDK129" s="273" t="n"/>
      <c r="QDL129" s="273" t="n"/>
      <c r="QDM129" s="273" t="n"/>
      <c r="QDN129" s="273" t="n"/>
      <c r="QDO129" s="273" t="n"/>
      <c r="QDP129" s="273" t="n"/>
      <c r="QDQ129" s="273" t="n"/>
      <c r="QDR129" s="273" t="n"/>
      <c r="QDS129" s="273" t="n"/>
      <c r="QDT129" s="273" t="n"/>
      <c r="QDU129" s="273" t="n"/>
      <c r="QDV129" s="273" t="n"/>
      <c r="QDW129" s="273" t="n"/>
      <c r="QDX129" s="273" t="n"/>
      <c r="QDY129" s="273" t="n"/>
      <c r="QDZ129" s="273" t="n"/>
      <c r="QEA129" s="273" t="n"/>
      <c r="QEB129" s="273" t="n"/>
      <c r="QEC129" s="273" t="n"/>
      <c r="QED129" s="273" t="n"/>
      <c r="QEE129" s="273" t="n"/>
      <c r="QEF129" s="273" t="n"/>
      <c r="QEG129" s="273" t="n"/>
      <c r="QEH129" s="273" t="n"/>
      <c r="QEI129" s="273" t="n"/>
      <c r="QEJ129" s="273" t="n"/>
      <c r="QEK129" s="273" t="n"/>
      <c r="QEL129" s="273" t="n"/>
      <c r="QEM129" s="273" t="n"/>
      <c r="QEN129" s="273" t="n"/>
      <c r="QEO129" s="273" t="n"/>
      <c r="QEP129" s="273" t="n"/>
      <c r="QEQ129" s="273" t="n"/>
      <c r="QER129" s="273" t="n"/>
      <c r="QES129" s="273" t="n"/>
      <c r="QET129" s="273" t="n"/>
      <c r="QEU129" s="273" t="n"/>
      <c r="QEV129" s="273" t="n"/>
      <c r="QEW129" s="273" t="n"/>
      <c r="QEX129" s="273" t="n"/>
      <c r="QEY129" s="273" t="n"/>
      <c r="QEZ129" s="273" t="n"/>
      <c r="QFA129" s="273" t="n"/>
      <c r="QFB129" s="273" t="n"/>
      <c r="QFC129" s="273" t="n"/>
      <c r="QFD129" s="273" t="n"/>
      <c r="QFE129" s="273" t="n"/>
      <c r="QFF129" s="273" t="n"/>
      <c r="QFG129" s="273" t="n"/>
      <c r="QFH129" s="273" t="n"/>
      <c r="QFI129" s="273" t="n"/>
      <c r="QFJ129" s="273" t="n"/>
      <c r="QFK129" s="273" t="n"/>
      <c r="QFL129" s="273" t="n"/>
      <c r="QFM129" s="273" t="n"/>
      <c r="QFN129" s="273" t="n"/>
      <c r="QFO129" s="273" t="n"/>
      <c r="QFP129" s="273" t="n"/>
      <c r="QFQ129" s="273" t="n"/>
      <c r="QFR129" s="273" t="n"/>
      <c r="QFS129" s="273" t="n"/>
      <c r="QFT129" s="273" t="n"/>
      <c r="QFU129" s="273" t="n"/>
      <c r="QFV129" s="273" t="n"/>
      <c r="QFW129" s="273" t="n"/>
      <c r="QFX129" s="273" t="n"/>
      <c r="QFY129" s="273" t="n"/>
      <c r="QFZ129" s="273" t="n"/>
      <c r="QGA129" s="273" t="n"/>
      <c r="QGB129" s="273" t="n"/>
      <c r="QGC129" s="273" t="n"/>
      <c r="QGD129" s="273" t="n"/>
      <c r="QGE129" s="273" t="n"/>
      <c r="QGF129" s="273" t="n"/>
      <c r="QGG129" s="273" t="n"/>
      <c r="QGH129" s="273" t="n"/>
      <c r="QGI129" s="273" t="n"/>
      <c r="QGJ129" s="273" t="n"/>
      <c r="QGK129" s="273" t="n"/>
      <c r="QGL129" s="273" t="n"/>
      <c r="QGM129" s="273" t="n"/>
      <c r="QGN129" s="273" t="n"/>
      <c r="QGO129" s="273" t="n"/>
      <c r="QGP129" s="273" t="n"/>
      <c r="QGQ129" s="273" t="n"/>
      <c r="QGR129" s="273" t="n"/>
      <c r="QGS129" s="273" t="n"/>
      <c r="QGT129" s="273" t="n"/>
      <c r="QGU129" s="273" t="n"/>
      <c r="QGV129" s="273" t="n"/>
      <c r="QGW129" s="273" t="n"/>
      <c r="QGX129" s="273" t="n"/>
      <c r="QGY129" s="273" t="n"/>
      <c r="QGZ129" s="273" t="n"/>
      <c r="QHA129" s="273" t="n"/>
      <c r="QHB129" s="273" t="n"/>
      <c r="QHC129" s="273" t="n"/>
      <c r="QHD129" s="273" t="n"/>
      <c r="QHE129" s="273" t="n"/>
      <c r="QHF129" s="273" t="n"/>
      <c r="QHG129" s="273" t="n"/>
      <c r="QHH129" s="273" t="n"/>
      <c r="QHI129" s="273" t="n"/>
      <c r="QHJ129" s="273" t="n"/>
      <c r="QHK129" s="273" t="n"/>
      <c r="QHL129" s="273" t="n"/>
      <c r="QHM129" s="273" t="n"/>
      <c r="QHN129" s="273" t="n"/>
      <c r="QHO129" s="273" t="n"/>
      <c r="QHP129" s="273" t="n"/>
      <c r="QHQ129" s="273" t="n"/>
      <c r="QHR129" s="273" t="n"/>
      <c r="QHS129" s="273" t="n"/>
      <c r="QHT129" s="273" t="n"/>
      <c r="QHU129" s="273" t="n"/>
      <c r="QHV129" s="273" t="n"/>
      <c r="QHW129" s="273" t="n"/>
      <c r="QHX129" s="273" t="n"/>
      <c r="QHY129" s="273" t="n"/>
      <c r="QHZ129" s="273" t="n"/>
      <c r="QIA129" s="273" t="n"/>
      <c r="QIB129" s="273" t="n"/>
      <c r="QIC129" s="273" t="n"/>
      <c r="QID129" s="273" t="n"/>
      <c r="QIE129" s="273" t="n"/>
      <c r="QIF129" s="273" t="n"/>
      <c r="QIG129" s="273" t="n"/>
      <c r="QIH129" s="273" t="n"/>
      <c r="QII129" s="273" t="n"/>
      <c r="QIJ129" s="273" t="n"/>
      <c r="QIK129" s="273" t="n"/>
      <c r="QIL129" s="273" t="n"/>
      <c r="QIM129" s="273" t="n"/>
      <c r="QIN129" s="273" t="n"/>
      <c r="QIO129" s="273" t="n"/>
      <c r="QIP129" s="273" t="n"/>
      <c r="QIQ129" s="273" t="n"/>
      <c r="QIR129" s="273" t="n"/>
      <c r="QIS129" s="273" t="n"/>
      <c r="QIT129" s="273" t="n"/>
      <c r="QIU129" s="273" t="n"/>
      <c r="QIV129" s="273" t="n"/>
      <c r="QIW129" s="273" t="n"/>
      <c r="QIX129" s="273" t="n"/>
      <c r="QIY129" s="273" t="n"/>
      <c r="QIZ129" s="273" t="n"/>
      <c r="QJA129" s="273" t="n"/>
      <c r="QJB129" s="273" t="n"/>
      <c r="QJC129" s="273" t="n"/>
      <c r="QJD129" s="273" t="n"/>
      <c r="QJE129" s="273" t="n"/>
      <c r="QJF129" s="273" t="n"/>
      <c r="QJG129" s="273" t="n"/>
      <c r="QJH129" s="273" t="n"/>
      <c r="QJI129" s="273" t="n"/>
      <c r="QJJ129" s="273" t="n"/>
      <c r="QJK129" s="273" t="n"/>
      <c r="QJL129" s="273" t="n"/>
      <c r="QJM129" s="273" t="n"/>
      <c r="QJN129" s="273" t="n"/>
      <c r="QJO129" s="273" t="n"/>
      <c r="QJP129" s="273" t="n"/>
      <c r="QJQ129" s="273" t="n"/>
      <c r="QJR129" s="273" t="n"/>
      <c r="QJS129" s="273" t="n"/>
      <c r="QJT129" s="273" t="n"/>
      <c r="QJU129" s="273" t="n"/>
      <c r="QJV129" s="273" t="n"/>
      <c r="QJW129" s="273" t="n"/>
      <c r="QJX129" s="273" t="n"/>
      <c r="QJY129" s="273" t="n"/>
      <c r="QJZ129" s="273" t="n"/>
      <c r="QKA129" s="273" t="n"/>
      <c r="QKB129" s="273" t="n"/>
      <c r="QKC129" s="273" t="n"/>
      <c r="QKD129" s="273" t="n"/>
      <c r="QKE129" s="273" t="n"/>
      <c r="QKF129" s="273" t="n"/>
      <c r="QKG129" s="273" t="n"/>
      <c r="QKH129" s="273" t="n"/>
      <c r="QKI129" s="273" t="n"/>
      <c r="QKJ129" s="273" t="n"/>
      <c r="QKK129" s="273" t="n"/>
      <c r="QKL129" s="273" t="n"/>
      <c r="QKM129" s="273" t="n"/>
      <c r="QKN129" s="273" t="n"/>
      <c r="QKO129" s="273" t="n"/>
      <c r="QKP129" s="273" t="n"/>
      <c r="QKQ129" s="273" t="n"/>
      <c r="QKR129" s="273" t="n"/>
      <c r="QKS129" s="273" t="n"/>
      <c r="QKT129" s="273" t="n"/>
      <c r="QKU129" s="273" t="n"/>
      <c r="QKV129" s="273" t="n"/>
      <c r="QKW129" s="273" t="n"/>
      <c r="QKX129" s="273" t="n"/>
      <c r="QKY129" s="273" t="n"/>
      <c r="QKZ129" s="273" t="n"/>
      <c r="QLA129" s="273" t="n"/>
      <c r="QLB129" s="273" t="n"/>
      <c r="QLC129" s="273" t="n"/>
      <c r="QLD129" s="273" t="n"/>
      <c r="QLE129" s="273" t="n"/>
      <c r="QLF129" s="273" t="n"/>
      <c r="QLG129" s="273" t="n"/>
      <c r="QLH129" s="273" t="n"/>
      <c r="QLI129" s="273" t="n"/>
      <c r="QLJ129" s="273" t="n"/>
      <c r="QLK129" s="273" t="n"/>
      <c r="QLL129" s="273" t="n"/>
      <c r="QLM129" s="273" t="n"/>
      <c r="QLN129" s="273" t="n"/>
      <c r="QLO129" s="273" t="n"/>
      <c r="QLP129" s="273" t="n"/>
      <c r="QLQ129" s="273" t="n"/>
      <c r="QLR129" s="273" t="n"/>
      <c r="QLS129" s="273" t="n"/>
      <c r="QLT129" s="273" t="n"/>
      <c r="QLU129" s="273" t="n"/>
      <c r="QLV129" s="273" t="n"/>
      <c r="QLW129" s="273" t="n"/>
      <c r="QLX129" s="273" t="n"/>
      <c r="QLY129" s="273" t="n"/>
      <c r="QLZ129" s="273" t="n"/>
      <c r="QMA129" s="273" t="n"/>
      <c r="QMB129" s="273" t="n"/>
      <c r="QMC129" s="273" t="n"/>
      <c r="QMD129" s="273" t="n"/>
      <c r="QME129" s="273" t="n"/>
      <c r="QMF129" s="273" t="n"/>
      <c r="QMG129" s="273" t="n"/>
      <c r="QMH129" s="273" t="n"/>
      <c r="QMI129" s="273" t="n"/>
      <c r="QMJ129" s="273" t="n"/>
      <c r="QMK129" s="273" t="n"/>
      <c r="QML129" s="273" t="n"/>
      <c r="QMM129" s="273" t="n"/>
      <c r="QMN129" s="273" t="n"/>
      <c r="QMO129" s="273" t="n"/>
      <c r="QMP129" s="273" t="n"/>
      <c r="QMQ129" s="273" t="n"/>
      <c r="QMR129" s="273" t="n"/>
      <c r="QMS129" s="273" t="n"/>
      <c r="QMT129" s="273" t="n"/>
      <c r="QMU129" s="273" t="n"/>
      <c r="QMV129" s="273" t="n"/>
      <c r="QMW129" s="273" t="n"/>
      <c r="QMX129" s="273" t="n"/>
      <c r="QMY129" s="273" t="n"/>
      <c r="QMZ129" s="273" t="n"/>
      <c r="QNA129" s="273" t="n"/>
      <c r="QNB129" s="273" t="n"/>
      <c r="QNC129" s="273" t="n"/>
      <c r="QND129" s="273" t="n"/>
      <c r="QNE129" s="273" t="n"/>
      <c r="QNF129" s="273" t="n"/>
      <c r="QNG129" s="273" t="n"/>
      <c r="QNH129" s="273" t="n"/>
      <c r="QNI129" s="273" t="n"/>
      <c r="QNJ129" s="273" t="n"/>
      <c r="QNK129" s="273" t="n"/>
      <c r="QNL129" s="273" t="n"/>
      <c r="QNM129" s="273" t="n"/>
      <c r="QNN129" s="273" t="n"/>
      <c r="QNO129" s="273" t="n"/>
      <c r="QNP129" s="273" t="n"/>
      <c r="QNQ129" s="273" t="n"/>
      <c r="QNR129" s="273" t="n"/>
      <c r="QNS129" s="273" t="n"/>
      <c r="QNT129" s="273" t="n"/>
      <c r="QNU129" s="273" t="n"/>
      <c r="QNV129" s="273" t="n"/>
      <c r="QNW129" s="273" t="n"/>
      <c r="QNX129" s="273" t="n"/>
      <c r="QNY129" s="273" t="n"/>
      <c r="QNZ129" s="273" t="n"/>
      <c r="QOA129" s="273" t="n"/>
      <c r="QOB129" s="273" t="n"/>
      <c r="QOC129" s="273" t="n"/>
      <c r="QOD129" s="273" t="n"/>
      <c r="QOE129" s="273" t="n"/>
      <c r="QOF129" s="273" t="n"/>
      <c r="QOG129" s="273" t="n"/>
      <c r="QOH129" s="273" t="n"/>
      <c r="QOI129" s="273" t="n"/>
      <c r="QOJ129" s="273" t="n"/>
      <c r="QOK129" s="273" t="n"/>
      <c r="QOL129" s="273" t="n"/>
      <c r="QOM129" s="273" t="n"/>
      <c r="QON129" s="273" t="n"/>
      <c r="QOO129" s="273" t="n"/>
      <c r="QOP129" s="273" t="n"/>
      <c r="QOQ129" s="273" t="n"/>
      <c r="QOR129" s="273" t="n"/>
      <c r="QOS129" s="273" t="n"/>
      <c r="QOT129" s="273" t="n"/>
      <c r="QOU129" s="273" t="n"/>
      <c r="QOV129" s="273" t="n"/>
      <c r="QOW129" s="273" t="n"/>
      <c r="QOX129" s="273" t="n"/>
      <c r="QOY129" s="273" t="n"/>
      <c r="QOZ129" s="273" t="n"/>
      <c r="QPA129" s="273" t="n"/>
      <c r="QPB129" s="273" t="n"/>
      <c r="QPC129" s="273" t="n"/>
      <c r="QPD129" s="273" t="n"/>
      <c r="QPE129" s="273" t="n"/>
      <c r="QPF129" s="273" t="n"/>
      <c r="QPG129" s="273" t="n"/>
      <c r="QPH129" s="273" t="n"/>
      <c r="QPI129" s="273" t="n"/>
      <c r="QPJ129" s="273" t="n"/>
      <c r="QPK129" s="273" t="n"/>
      <c r="QPL129" s="273" t="n"/>
      <c r="QPM129" s="273" t="n"/>
      <c r="QPN129" s="273" t="n"/>
      <c r="QPO129" s="273" t="n"/>
      <c r="QPP129" s="273" t="n"/>
      <c r="QPQ129" s="273" t="n"/>
      <c r="QPR129" s="273" t="n"/>
      <c r="QPS129" s="273" t="n"/>
      <c r="QPT129" s="273" t="n"/>
      <c r="QPU129" s="273" t="n"/>
      <c r="QPV129" s="273" t="n"/>
      <c r="QPW129" s="273" t="n"/>
      <c r="QPX129" s="273" t="n"/>
      <c r="QPY129" s="273" t="n"/>
      <c r="QPZ129" s="273" t="n"/>
      <c r="QQA129" s="273" t="n"/>
      <c r="QQB129" s="273" t="n"/>
      <c r="QQC129" s="273" t="n"/>
      <c r="QQD129" s="273" t="n"/>
      <c r="QQE129" s="273" t="n"/>
      <c r="QQF129" s="273" t="n"/>
      <c r="QQG129" s="273" t="n"/>
      <c r="QQH129" s="273" t="n"/>
      <c r="QQI129" s="273" t="n"/>
      <c r="QQJ129" s="273" t="n"/>
      <c r="QQK129" s="273" t="n"/>
      <c r="QQL129" s="273" t="n"/>
      <c r="QQM129" s="273" t="n"/>
      <c r="QQN129" s="273" t="n"/>
      <c r="QQO129" s="273" t="n"/>
      <c r="QQP129" s="273" t="n"/>
      <c r="QQQ129" s="273" t="n"/>
      <c r="QQR129" s="273" t="n"/>
      <c r="QQS129" s="273" t="n"/>
      <c r="QQT129" s="273" t="n"/>
      <c r="QQU129" s="273" t="n"/>
      <c r="QQV129" s="273" t="n"/>
      <c r="QQW129" s="273" t="n"/>
      <c r="QQX129" s="273" t="n"/>
      <c r="QQY129" s="273" t="n"/>
      <c r="QQZ129" s="273" t="n"/>
      <c r="QRA129" s="273" t="n"/>
      <c r="QRB129" s="273" t="n"/>
      <c r="QRC129" s="273" t="n"/>
      <c r="QRD129" s="273" t="n"/>
      <c r="QRE129" s="273" t="n"/>
      <c r="QRF129" s="273" t="n"/>
      <c r="QRG129" s="273" t="n"/>
      <c r="QRH129" s="273" t="n"/>
      <c r="QRI129" s="273" t="n"/>
      <c r="QRJ129" s="273" t="n"/>
      <c r="QRK129" s="273" t="n"/>
      <c r="QRL129" s="273" t="n"/>
      <c r="QRM129" s="273" t="n"/>
      <c r="QRN129" s="273" t="n"/>
      <c r="QRO129" s="273" t="n"/>
      <c r="QRP129" s="273" t="n"/>
      <c r="QRQ129" s="273" t="n"/>
      <c r="QRR129" s="273" t="n"/>
      <c r="QRS129" s="273" t="n"/>
      <c r="QRT129" s="273" t="n"/>
      <c r="QRU129" s="273" t="n"/>
      <c r="QRV129" s="273" t="n"/>
      <c r="QRW129" s="273" t="n"/>
      <c r="QRX129" s="273" t="n"/>
      <c r="QRY129" s="273" t="n"/>
      <c r="QRZ129" s="273" t="n"/>
      <c r="QSA129" s="273" t="n"/>
      <c r="QSB129" s="273" t="n"/>
      <c r="QSC129" s="273" t="n"/>
      <c r="QSD129" s="273" t="n"/>
      <c r="QSE129" s="273" t="n"/>
      <c r="QSF129" s="273" t="n"/>
      <c r="QSG129" s="273" t="n"/>
      <c r="QSH129" s="273" t="n"/>
      <c r="QSI129" s="273" t="n"/>
      <c r="QSJ129" s="273" t="n"/>
      <c r="QSK129" s="273" t="n"/>
      <c r="QSL129" s="273" t="n"/>
      <c r="QSM129" s="273" t="n"/>
      <c r="QSN129" s="273" t="n"/>
      <c r="QSO129" s="273" t="n"/>
      <c r="QSP129" s="273" t="n"/>
      <c r="QSQ129" s="273" t="n"/>
      <c r="QSR129" s="273" t="n"/>
      <c r="QSS129" s="273" t="n"/>
      <c r="QST129" s="273" t="n"/>
      <c r="QSU129" s="273" t="n"/>
      <c r="QSV129" s="273" t="n"/>
      <c r="QSW129" s="273" t="n"/>
      <c r="QSX129" s="273" t="n"/>
      <c r="QSY129" s="273" t="n"/>
      <c r="QSZ129" s="273" t="n"/>
      <c r="QTA129" s="273" t="n"/>
      <c r="QTB129" s="273" t="n"/>
      <c r="QTC129" s="273" t="n"/>
      <c r="QTD129" s="273" t="n"/>
      <c r="QTE129" s="273" t="n"/>
      <c r="QTF129" s="273" t="n"/>
      <c r="QTG129" s="273" t="n"/>
      <c r="QTH129" s="273" t="n"/>
      <c r="QTI129" s="273" t="n"/>
      <c r="QTJ129" s="273" t="n"/>
      <c r="QTK129" s="273" t="n"/>
      <c r="QTL129" s="273" t="n"/>
      <c r="QTM129" s="273" t="n"/>
      <c r="QTN129" s="273" t="n"/>
      <c r="QTO129" s="273" t="n"/>
      <c r="QTP129" s="273" t="n"/>
      <c r="QTQ129" s="273" t="n"/>
      <c r="QTR129" s="273" t="n"/>
      <c r="QTS129" s="273" t="n"/>
      <c r="QTT129" s="273" t="n"/>
      <c r="QTU129" s="273" t="n"/>
      <c r="QTV129" s="273" t="n"/>
      <c r="QTW129" s="273" t="n"/>
      <c r="QTX129" s="273" t="n"/>
      <c r="QTY129" s="273" t="n"/>
      <c r="QTZ129" s="273" t="n"/>
      <c r="QUA129" s="273" t="n"/>
      <c r="QUB129" s="273" t="n"/>
      <c r="QUC129" s="273" t="n"/>
      <c r="QUD129" s="273" t="n"/>
      <c r="QUE129" s="273" t="n"/>
      <c r="QUF129" s="273" t="n"/>
      <c r="QUG129" s="273" t="n"/>
      <c r="QUH129" s="273" t="n"/>
      <c r="QUI129" s="273" t="n"/>
      <c r="QUJ129" s="273" t="n"/>
      <c r="QUK129" s="273" t="n"/>
      <c r="QUL129" s="273" t="n"/>
      <c r="QUM129" s="273" t="n"/>
      <c r="QUN129" s="273" t="n"/>
      <c r="QUO129" s="273" t="n"/>
      <c r="QUP129" s="273" t="n"/>
      <c r="QUQ129" s="273" t="n"/>
      <c r="QUR129" s="273" t="n"/>
      <c r="QUS129" s="273" t="n"/>
      <c r="QUT129" s="273" t="n"/>
      <c r="QUU129" s="273" t="n"/>
      <c r="QUV129" s="273" t="n"/>
      <c r="QUW129" s="273" t="n"/>
      <c r="QUX129" s="273" t="n"/>
      <c r="QUY129" s="273" t="n"/>
      <c r="QUZ129" s="273" t="n"/>
      <c r="QVA129" s="273" t="n"/>
      <c r="QVB129" s="273" t="n"/>
      <c r="QVC129" s="273" t="n"/>
      <c r="QVD129" s="273" t="n"/>
      <c r="QVE129" s="273" t="n"/>
      <c r="QVF129" s="273" t="n"/>
      <c r="QVG129" s="273" t="n"/>
      <c r="QVH129" s="273" t="n"/>
      <c r="QVI129" s="273" t="n"/>
      <c r="QVJ129" s="273" t="n"/>
      <c r="QVK129" s="273" t="n"/>
      <c r="QVL129" s="273" t="n"/>
      <c r="QVM129" s="273" t="n"/>
      <c r="QVN129" s="273" t="n"/>
      <c r="QVO129" s="273" t="n"/>
      <c r="QVP129" s="273" t="n"/>
      <c r="QVQ129" s="273" t="n"/>
      <c r="QVR129" s="273" t="n"/>
      <c r="QVS129" s="273" t="n"/>
      <c r="QVT129" s="273" t="n"/>
      <c r="QVU129" s="273" t="n"/>
      <c r="QVV129" s="273" t="n"/>
      <c r="QVW129" s="273" t="n"/>
      <c r="QVX129" s="273" t="n"/>
      <c r="QVY129" s="273" t="n"/>
      <c r="QVZ129" s="273" t="n"/>
      <c r="QWA129" s="273" t="n"/>
      <c r="QWB129" s="273" t="n"/>
      <c r="QWC129" s="273" t="n"/>
      <c r="QWD129" s="273" t="n"/>
      <c r="QWE129" s="273" t="n"/>
      <c r="QWF129" s="273" t="n"/>
      <c r="QWG129" s="273" t="n"/>
      <c r="QWH129" s="273" t="n"/>
      <c r="QWI129" s="273" t="n"/>
      <c r="QWJ129" s="273" t="n"/>
      <c r="QWK129" s="273" t="n"/>
      <c r="QWL129" s="273" t="n"/>
      <c r="QWM129" s="273" t="n"/>
      <c r="QWN129" s="273" t="n"/>
      <c r="QWO129" s="273" t="n"/>
      <c r="QWP129" s="273" t="n"/>
      <c r="QWQ129" s="273" t="n"/>
      <c r="QWR129" s="273" t="n"/>
      <c r="QWS129" s="273" t="n"/>
      <c r="QWT129" s="273" t="n"/>
      <c r="QWU129" s="273" t="n"/>
      <c r="QWV129" s="273" t="n"/>
      <c r="QWW129" s="273" t="n"/>
      <c r="QWX129" s="273" t="n"/>
      <c r="QWY129" s="273" t="n"/>
      <c r="QWZ129" s="273" t="n"/>
      <c r="QXA129" s="273" t="n"/>
      <c r="QXB129" s="273" t="n"/>
      <c r="QXC129" s="273" t="n"/>
      <c r="QXD129" s="273" t="n"/>
      <c r="QXE129" s="273" t="n"/>
      <c r="QXF129" s="273" t="n"/>
      <c r="QXG129" s="273" t="n"/>
      <c r="QXH129" s="273" t="n"/>
      <c r="QXI129" s="273" t="n"/>
      <c r="QXJ129" s="273" t="n"/>
      <c r="QXK129" s="273" t="n"/>
      <c r="QXL129" s="273" t="n"/>
      <c r="QXM129" s="273" t="n"/>
      <c r="QXN129" s="273" t="n"/>
      <c r="QXO129" s="273" t="n"/>
      <c r="QXP129" s="273" t="n"/>
      <c r="QXQ129" s="273" t="n"/>
      <c r="QXR129" s="273" t="n"/>
      <c r="QXS129" s="273" t="n"/>
      <c r="QXT129" s="273" t="n"/>
      <c r="QXU129" s="273" t="n"/>
      <c r="QXV129" s="273" t="n"/>
      <c r="QXW129" s="273" t="n"/>
      <c r="QXX129" s="273" t="n"/>
      <c r="QXY129" s="273" t="n"/>
      <c r="QXZ129" s="273" t="n"/>
      <c r="QYA129" s="273" t="n"/>
      <c r="QYB129" s="273" t="n"/>
      <c r="QYC129" s="273" t="n"/>
      <c r="QYD129" s="273" t="n"/>
      <c r="QYE129" s="273" t="n"/>
      <c r="QYF129" s="273" t="n"/>
      <c r="QYG129" s="273" t="n"/>
      <c r="QYH129" s="273" t="n"/>
      <c r="QYI129" s="273" t="n"/>
      <c r="QYJ129" s="273" t="n"/>
      <c r="QYK129" s="273" t="n"/>
      <c r="QYL129" s="273" t="n"/>
      <c r="QYM129" s="273" t="n"/>
      <c r="QYN129" s="273" t="n"/>
      <c r="QYO129" s="273" t="n"/>
      <c r="QYP129" s="273" t="n"/>
      <c r="QYQ129" s="273" t="n"/>
      <c r="QYR129" s="273" t="n"/>
      <c r="QYS129" s="273" t="n"/>
      <c r="QYT129" s="273" t="n"/>
      <c r="QYU129" s="273" t="n"/>
      <c r="QYV129" s="273" t="n"/>
      <c r="QYW129" s="273" t="n"/>
      <c r="QYX129" s="273" t="n"/>
      <c r="QYY129" s="273" t="n"/>
      <c r="QYZ129" s="273" t="n"/>
      <c r="QZA129" s="273" t="n"/>
      <c r="QZB129" s="273" t="n"/>
      <c r="QZC129" s="273" t="n"/>
      <c r="QZD129" s="273" t="n"/>
      <c r="QZE129" s="273" t="n"/>
      <c r="QZF129" s="273" t="n"/>
      <c r="QZG129" s="273" t="n"/>
      <c r="QZH129" s="273" t="n"/>
      <c r="QZI129" s="273" t="n"/>
      <c r="QZJ129" s="273" t="n"/>
      <c r="QZK129" s="273" t="n"/>
      <c r="QZL129" s="273" t="n"/>
      <c r="QZM129" s="273" t="n"/>
      <c r="QZN129" s="273" t="n"/>
      <c r="QZO129" s="273" t="n"/>
      <c r="QZP129" s="273" t="n"/>
      <c r="QZQ129" s="273" t="n"/>
      <c r="QZR129" s="273" t="n"/>
      <c r="QZS129" s="273" t="n"/>
      <c r="QZT129" s="273" t="n"/>
      <c r="QZU129" s="273" t="n"/>
      <c r="QZV129" s="273" t="n"/>
      <c r="QZW129" s="273" t="n"/>
      <c r="QZX129" s="273" t="n"/>
      <c r="QZY129" s="273" t="n"/>
      <c r="QZZ129" s="273" t="n"/>
      <c r="RAA129" s="273" t="n"/>
      <c r="RAB129" s="273" t="n"/>
      <c r="RAC129" s="273" t="n"/>
      <c r="RAD129" s="273" t="n"/>
      <c r="RAE129" s="273" t="n"/>
      <c r="RAF129" s="273" t="n"/>
      <c r="RAG129" s="273" t="n"/>
      <c r="RAH129" s="273" t="n"/>
      <c r="RAI129" s="273" t="n"/>
      <c r="RAJ129" s="273" t="n"/>
      <c r="RAK129" s="273" t="n"/>
      <c r="RAL129" s="273" t="n"/>
      <c r="RAM129" s="273" t="n"/>
      <c r="RAN129" s="273" t="n"/>
      <c r="RAO129" s="273" t="n"/>
      <c r="RAP129" s="273" t="n"/>
      <c r="RAQ129" s="273" t="n"/>
      <c r="RAR129" s="273" t="n"/>
      <c r="RAS129" s="273" t="n"/>
      <c r="RAT129" s="273" t="n"/>
      <c r="RAU129" s="273" t="n"/>
      <c r="RAV129" s="273" t="n"/>
      <c r="RAW129" s="273" t="n"/>
      <c r="RAX129" s="273" t="n"/>
      <c r="RAY129" s="273" t="n"/>
      <c r="RAZ129" s="273" t="n"/>
      <c r="RBA129" s="273" t="n"/>
      <c r="RBB129" s="273" t="n"/>
      <c r="RBC129" s="273" t="n"/>
      <c r="RBD129" s="273" t="n"/>
      <c r="RBE129" s="273" t="n"/>
      <c r="RBF129" s="273" t="n"/>
      <c r="RBG129" s="273" t="n"/>
      <c r="RBH129" s="273" t="n"/>
      <c r="RBI129" s="273" t="n"/>
      <c r="RBJ129" s="273" t="n"/>
      <c r="RBK129" s="273" t="n"/>
      <c r="RBL129" s="273" t="n"/>
      <c r="RBM129" s="273" t="n"/>
      <c r="RBN129" s="273" t="n"/>
      <c r="RBO129" s="273" t="n"/>
      <c r="RBP129" s="273" t="n"/>
      <c r="RBQ129" s="273" t="n"/>
      <c r="RBR129" s="273" t="n"/>
      <c r="RBS129" s="273" t="n"/>
      <c r="RBT129" s="273" t="n"/>
      <c r="RBU129" s="273" t="n"/>
      <c r="RBV129" s="273" t="n"/>
      <c r="RBW129" s="273" t="n"/>
      <c r="RBX129" s="273" t="n"/>
      <c r="RBY129" s="273" t="n"/>
      <c r="RBZ129" s="273" t="n"/>
      <c r="RCA129" s="273" t="n"/>
      <c r="RCB129" s="273" t="n"/>
      <c r="RCC129" s="273" t="n"/>
      <c r="RCD129" s="273" t="n"/>
      <c r="RCE129" s="273" t="n"/>
      <c r="RCF129" s="273" t="n"/>
      <c r="RCG129" s="273" t="n"/>
      <c r="RCH129" s="273" t="n"/>
      <c r="RCI129" s="273" t="n"/>
      <c r="RCJ129" s="273" t="n"/>
      <c r="RCK129" s="273" t="n"/>
      <c r="RCL129" s="273" t="n"/>
      <c r="RCM129" s="273" t="n"/>
      <c r="RCN129" s="273" t="n"/>
      <c r="RCO129" s="273" t="n"/>
      <c r="RCP129" s="273" t="n"/>
      <c r="RCQ129" s="273" t="n"/>
      <c r="RCR129" s="273" t="n"/>
      <c r="RCS129" s="273" t="n"/>
      <c r="RCT129" s="273" t="n"/>
      <c r="RCU129" s="273" t="n"/>
      <c r="RCV129" s="273" t="n"/>
      <c r="RCW129" s="273" t="n"/>
      <c r="RCX129" s="273" t="n"/>
      <c r="RCY129" s="273" t="n"/>
      <c r="RCZ129" s="273" t="n"/>
      <c r="RDA129" s="273" t="n"/>
      <c r="RDB129" s="273" t="n"/>
      <c r="RDC129" s="273" t="n"/>
      <c r="RDD129" s="273" t="n"/>
      <c r="RDE129" s="273" t="n"/>
      <c r="RDF129" s="273" t="n"/>
      <c r="RDG129" s="273" t="n"/>
      <c r="RDH129" s="273" t="n"/>
      <c r="RDI129" s="273" t="n"/>
      <c r="RDJ129" s="273" t="n"/>
      <c r="RDK129" s="273" t="n"/>
      <c r="RDL129" s="273" t="n"/>
      <c r="RDM129" s="273" t="n"/>
      <c r="RDN129" s="273" t="n"/>
      <c r="RDO129" s="273" t="n"/>
      <c r="RDP129" s="273" t="n"/>
      <c r="RDQ129" s="273" t="n"/>
      <c r="RDR129" s="273" t="n"/>
      <c r="RDS129" s="273" t="n"/>
      <c r="RDT129" s="273" t="n"/>
      <c r="RDU129" s="273" t="n"/>
      <c r="RDV129" s="273" t="n"/>
      <c r="RDW129" s="273" t="n"/>
      <c r="RDX129" s="273" t="n"/>
      <c r="RDY129" s="273" t="n"/>
      <c r="RDZ129" s="273" t="n"/>
      <c r="REA129" s="273" t="n"/>
      <c r="REB129" s="273" t="n"/>
      <c r="REC129" s="273" t="n"/>
      <c r="RED129" s="273" t="n"/>
      <c r="REE129" s="273" t="n"/>
      <c r="REF129" s="273" t="n"/>
      <c r="REG129" s="273" t="n"/>
      <c r="REH129" s="273" t="n"/>
      <c r="REI129" s="273" t="n"/>
      <c r="REJ129" s="273" t="n"/>
      <c r="REK129" s="273" t="n"/>
      <c r="REL129" s="273" t="n"/>
      <c r="REM129" s="273" t="n"/>
      <c r="REN129" s="273" t="n"/>
      <c r="REO129" s="273" t="n"/>
      <c r="REP129" s="273" t="n"/>
      <c r="REQ129" s="273" t="n"/>
      <c r="RER129" s="273" t="n"/>
      <c r="RES129" s="273" t="n"/>
      <c r="RET129" s="273" t="n"/>
      <c r="REU129" s="273" t="n"/>
      <c r="REV129" s="273" t="n"/>
      <c r="REW129" s="273" t="n"/>
      <c r="REX129" s="273" t="n"/>
      <c r="REY129" s="273" t="n"/>
      <c r="REZ129" s="273" t="n"/>
      <c r="RFA129" s="273" t="n"/>
      <c r="RFB129" s="273" t="n"/>
      <c r="RFC129" s="273" t="n"/>
      <c r="RFD129" s="273" t="n"/>
      <c r="RFE129" s="273" t="n"/>
      <c r="RFF129" s="273" t="n"/>
      <c r="RFG129" s="273" t="n"/>
      <c r="RFH129" s="273" t="n"/>
      <c r="RFI129" s="273" t="n"/>
      <c r="RFJ129" s="273" t="n"/>
      <c r="RFK129" s="273" t="n"/>
      <c r="RFL129" s="273" t="n"/>
      <c r="RFM129" s="273" t="n"/>
      <c r="RFN129" s="273" t="n"/>
      <c r="RFO129" s="273" t="n"/>
      <c r="RFP129" s="273" t="n"/>
      <c r="RFQ129" s="273" t="n"/>
      <c r="RFR129" s="273" t="n"/>
      <c r="RFS129" s="273" t="n"/>
      <c r="RFT129" s="273" t="n"/>
      <c r="RFU129" s="273" t="n"/>
      <c r="RFV129" s="273" t="n"/>
      <c r="RFW129" s="273" t="n"/>
      <c r="RFX129" s="273" t="n"/>
      <c r="RFY129" s="273" t="n"/>
      <c r="RFZ129" s="273" t="n"/>
      <c r="RGA129" s="273" t="n"/>
      <c r="RGB129" s="273" t="n"/>
      <c r="RGC129" s="273" t="n"/>
      <c r="RGD129" s="273" t="n"/>
      <c r="RGE129" s="273" t="n"/>
      <c r="RGF129" s="273" t="n"/>
      <c r="RGG129" s="273" t="n"/>
      <c r="RGH129" s="273" t="n"/>
      <c r="RGI129" s="273" t="n"/>
      <c r="RGJ129" s="273" t="n"/>
      <c r="RGK129" s="273" t="n"/>
      <c r="RGL129" s="273" t="n"/>
      <c r="RGM129" s="273" t="n"/>
      <c r="RGN129" s="273" t="n"/>
      <c r="RGO129" s="273" t="n"/>
      <c r="RGP129" s="273" t="n"/>
      <c r="RGQ129" s="273" t="n"/>
      <c r="RGR129" s="273" t="n"/>
      <c r="RGS129" s="273" t="n"/>
      <c r="RGT129" s="273" t="n"/>
      <c r="RGU129" s="273" t="n"/>
      <c r="RGV129" s="273" t="n"/>
      <c r="RGW129" s="273" t="n"/>
      <c r="RGX129" s="273" t="n"/>
      <c r="RGY129" s="273" t="n"/>
      <c r="RGZ129" s="273" t="n"/>
      <c r="RHA129" s="273" t="n"/>
      <c r="RHB129" s="273" t="n"/>
      <c r="RHC129" s="273" t="n"/>
      <c r="RHD129" s="273" t="n"/>
      <c r="RHE129" s="273" t="n"/>
      <c r="RHF129" s="273" t="n"/>
      <c r="RHG129" s="273" t="n"/>
      <c r="RHH129" s="273" t="n"/>
      <c r="RHI129" s="273" t="n"/>
      <c r="RHJ129" s="273" t="n"/>
      <c r="RHK129" s="273" t="n"/>
      <c r="RHL129" s="273" t="n"/>
      <c r="RHM129" s="273" t="n"/>
      <c r="RHN129" s="273" t="n"/>
      <c r="RHO129" s="273" t="n"/>
      <c r="RHP129" s="273" t="n"/>
      <c r="RHQ129" s="273" t="n"/>
      <c r="RHR129" s="273" t="n"/>
      <c r="RHS129" s="273" t="n"/>
      <c r="RHT129" s="273" t="n"/>
      <c r="RHU129" s="273" t="n"/>
      <c r="RHV129" s="273" t="n"/>
      <c r="RHW129" s="273" t="n"/>
      <c r="RHX129" s="273" t="n"/>
      <c r="RHY129" s="273" t="n"/>
      <c r="RHZ129" s="273" t="n"/>
      <c r="RIA129" s="273" t="n"/>
      <c r="RIB129" s="273" t="n"/>
      <c r="RIC129" s="273" t="n"/>
      <c r="RID129" s="273" t="n"/>
      <c r="RIE129" s="273" t="n"/>
      <c r="RIF129" s="273" t="n"/>
      <c r="RIG129" s="273" t="n"/>
      <c r="RIH129" s="273" t="n"/>
      <c r="RII129" s="273" t="n"/>
      <c r="RIJ129" s="273" t="n"/>
      <c r="RIK129" s="273" t="n"/>
      <c r="RIL129" s="273" t="n"/>
      <c r="RIM129" s="273" t="n"/>
      <c r="RIN129" s="273" t="n"/>
      <c r="RIO129" s="273" t="n"/>
      <c r="RIP129" s="273" t="n"/>
      <c r="RIQ129" s="273" t="n"/>
      <c r="RIR129" s="273" t="n"/>
      <c r="RIS129" s="273" t="n"/>
      <c r="RIT129" s="273" t="n"/>
      <c r="RIU129" s="273" t="n"/>
      <c r="RIV129" s="273" t="n"/>
      <c r="RIW129" s="273" t="n"/>
      <c r="RIX129" s="273" t="n"/>
      <c r="RIY129" s="273" t="n"/>
      <c r="RIZ129" s="273" t="n"/>
      <c r="RJA129" s="273" t="n"/>
      <c r="RJB129" s="273" t="n"/>
      <c r="RJC129" s="273" t="n"/>
      <c r="RJD129" s="273" t="n"/>
      <c r="RJE129" s="273" t="n"/>
      <c r="RJF129" s="273" t="n"/>
      <c r="RJG129" s="273" t="n"/>
      <c r="RJH129" s="273" t="n"/>
      <c r="RJI129" s="273" t="n"/>
      <c r="RJJ129" s="273" t="n"/>
      <c r="RJK129" s="273" t="n"/>
      <c r="RJL129" s="273" t="n"/>
      <c r="RJM129" s="273" t="n"/>
      <c r="RJN129" s="273" t="n"/>
      <c r="RJO129" s="273" t="n"/>
      <c r="RJP129" s="273" t="n"/>
      <c r="RJQ129" s="273" t="n"/>
      <c r="RJR129" s="273" t="n"/>
      <c r="RJS129" s="273" t="n"/>
      <c r="RJT129" s="273" t="n"/>
      <c r="RJU129" s="273" t="n"/>
      <c r="RJV129" s="273" t="n"/>
      <c r="RJW129" s="273" t="n"/>
      <c r="RJX129" s="273" t="n"/>
      <c r="RJY129" s="273" t="n"/>
      <c r="RJZ129" s="273" t="n"/>
      <c r="RKA129" s="273" t="n"/>
      <c r="RKB129" s="273" t="n"/>
      <c r="RKC129" s="273" t="n"/>
      <c r="RKD129" s="273" t="n"/>
      <c r="RKE129" s="273" t="n"/>
      <c r="RKF129" s="273" t="n"/>
      <c r="RKG129" s="273" t="n"/>
      <c r="RKH129" s="273" t="n"/>
      <c r="RKI129" s="273" t="n"/>
      <c r="RKJ129" s="273" t="n"/>
      <c r="RKK129" s="273" t="n"/>
      <c r="RKL129" s="273" t="n"/>
      <c r="RKM129" s="273" t="n"/>
      <c r="RKN129" s="273" t="n"/>
      <c r="RKO129" s="273" t="n"/>
      <c r="RKP129" s="273" t="n"/>
      <c r="RKQ129" s="273" t="n"/>
      <c r="RKR129" s="273" t="n"/>
      <c r="RKS129" s="273" t="n"/>
      <c r="RKT129" s="273" t="n"/>
      <c r="RKU129" s="273" t="n"/>
      <c r="RKV129" s="273" t="n"/>
      <c r="RKW129" s="273" t="n"/>
      <c r="RKX129" s="273" t="n"/>
      <c r="RKY129" s="273" t="n"/>
      <c r="RKZ129" s="273" t="n"/>
      <c r="RLA129" s="273" t="n"/>
      <c r="RLB129" s="273" t="n"/>
      <c r="RLC129" s="273" t="n"/>
      <c r="RLD129" s="273" t="n"/>
      <c r="RLE129" s="273" t="n"/>
      <c r="RLF129" s="273" t="n"/>
      <c r="RLG129" s="273" t="n"/>
      <c r="RLH129" s="273" t="n"/>
      <c r="RLI129" s="273" t="n"/>
      <c r="RLJ129" s="273" t="n"/>
      <c r="RLK129" s="273" t="n"/>
      <c r="RLL129" s="273" t="n"/>
      <c r="RLM129" s="273" t="n"/>
      <c r="RLN129" s="273" t="n"/>
      <c r="RLO129" s="273" t="n"/>
      <c r="RLP129" s="273" t="n"/>
      <c r="RLQ129" s="273" t="n"/>
      <c r="RLR129" s="273" t="n"/>
      <c r="RLS129" s="273" t="n"/>
      <c r="RLT129" s="273" t="n"/>
      <c r="RLU129" s="273" t="n"/>
      <c r="RLV129" s="273" t="n"/>
      <c r="RLW129" s="273" t="n"/>
      <c r="RLX129" s="273" t="n"/>
      <c r="RLY129" s="273" t="n"/>
      <c r="RLZ129" s="273" t="n"/>
      <c r="RMA129" s="273" t="n"/>
      <c r="RMB129" s="273" t="n"/>
      <c r="RMC129" s="273" t="n"/>
      <c r="RMD129" s="273" t="n"/>
      <c r="RME129" s="273" t="n"/>
      <c r="RMF129" s="273" t="n"/>
      <c r="RMG129" s="273" t="n"/>
      <c r="RMH129" s="273" t="n"/>
      <c r="RMI129" s="273" t="n"/>
      <c r="RMJ129" s="273" t="n"/>
      <c r="RMK129" s="273" t="n"/>
      <c r="RML129" s="273" t="n"/>
      <c r="RMM129" s="273" t="n"/>
      <c r="RMN129" s="273" t="n"/>
      <c r="RMO129" s="273" t="n"/>
      <c r="RMP129" s="273" t="n"/>
      <c r="RMQ129" s="273" t="n"/>
      <c r="RMR129" s="273" t="n"/>
      <c r="RMS129" s="273" t="n"/>
      <c r="RMT129" s="273" t="n"/>
      <c r="RMU129" s="273" t="n"/>
      <c r="RMV129" s="273" t="n"/>
      <c r="RMW129" s="273" t="n"/>
      <c r="RMX129" s="273" t="n"/>
      <c r="RMY129" s="273" t="n"/>
      <c r="RMZ129" s="273" t="n"/>
      <c r="RNA129" s="273" t="n"/>
      <c r="RNB129" s="273" t="n"/>
      <c r="RNC129" s="273" t="n"/>
      <c r="RND129" s="273" t="n"/>
      <c r="RNE129" s="273" t="n"/>
      <c r="RNF129" s="273" t="n"/>
      <c r="RNG129" s="273" t="n"/>
      <c r="RNH129" s="273" t="n"/>
      <c r="RNI129" s="273" t="n"/>
      <c r="RNJ129" s="273" t="n"/>
      <c r="RNK129" s="273" t="n"/>
      <c r="RNL129" s="273" t="n"/>
      <c r="RNM129" s="273" t="n"/>
      <c r="RNN129" s="273" t="n"/>
      <c r="RNO129" s="273" t="n"/>
      <c r="RNP129" s="273" t="n"/>
      <c r="RNQ129" s="273" t="n"/>
      <c r="RNR129" s="273" t="n"/>
      <c r="RNS129" s="273" t="n"/>
      <c r="RNT129" s="273" t="n"/>
      <c r="RNU129" s="273" t="n"/>
      <c r="RNV129" s="273" t="n"/>
      <c r="RNW129" s="273" t="n"/>
      <c r="RNX129" s="273" t="n"/>
      <c r="RNY129" s="273" t="n"/>
      <c r="RNZ129" s="273" t="n"/>
      <c r="ROA129" s="273" t="n"/>
      <c r="ROB129" s="273" t="n"/>
      <c r="ROC129" s="273" t="n"/>
      <c r="ROD129" s="273" t="n"/>
      <c r="ROE129" s="273" t="n"/>
      <c r="ROF129" s="273" t="n"/>
      <c r="ROG129" s="273" t="n"/>
      <c r="ROH129" s="273" t="n"/>
      <c r="ROI129" s="273" t="n"/>
      <c r="ROJ129" s="273" t="n"/>
      <c r="ROK129" s="273" t="n"/>
      <c r="ROL129" s="273" t="n"/>
      <c r="ROM129" s="273" t="n"/>
      <c r="RON129" s="273" t="n"/>
      <c r="ROO129" s="273" t="n"/>
      <c r="ROP129" s="273" t="n"/>
      <c r="ROQ129" s="273" t="n"/>
      <c r="ROR129" s="273" t="n"/>
      <c r="ROS129" s="273" t="n"/>
      <c r="ROT129" s="273" t="n"/>
      <c r="ROU129" s="273" t="n"/>
      <c r="ROV129" s="273" t="n"/>
      <c r="ROW129" s="273" t="n"/>
      <c r="ROX129" s="273" t="n"/>
      <c r="ROY129" s="273" t="n"/>
      <c r="ROZ129" s="273" t="n"/>
      <c r="RPA129" s="273" t="n"/>
      <c r="RPB129" s="273" t="n"/>
      <c r="RPC129" s="273" t="n"/>
      <c r="RPD129" s="273" t="n"/>
      <c r="RPE129" s="273" t="n"/>
      <c r="RPF129" s="273" t="n"/>
      <c r="RPG129" s="273" t="n"/>
      <c r="RPH129" s="273" t="n"/>
      <c r="RPI129" s="273" t="n"/>
      <c r="RPJ129" s="273" t="n"/>
      <c r="RPK129" s="273" t="n"/>
      <c r="RPL129" s="273" t="n"/>
      <c r="RPM129" s="273" t="n"/>
      <c r="RPN129" s="273" t="n"/>
      <c r="RPO129" s="273" t="n"/>
      <c r="RPP129" s="273" t="n"/>
      <c r="RPQ129" s="273" t="n"/>
      <c r="RPR129" s="273" t="n"/>
      <c r="RPS129" s="273" t="n"/>
      <c r="RPT129" s="273" t="n"/>
      <c r="RPU129" s="273" t="n"/>
      <c r="RPV129" s="273" t="n"/>
      <c r="RPW129" s="273" t="n"/>
      <c r="RPX129" s="273" t="n"/>
      <c r="RPY129" s="273" t="n"/>
      <c r="RPZ129" s="273" t="n"/>
      <c r="RQA129" s="273" t="n"/>
      <c r="RQB129" s="273" t="n"/>
      <c r="RQC129" s="273" t="n"/>
      <c r="RQD129" s="273" t="n"/>
      <c r="RQE129" s="273" t="n"/>
      <c r="RQF129" s="273" t="n"/>
      <c r="RQG129" s="273" t="n"/>
      <c r="RQH129" s="273" t="n"/>
      <c r="RQI129" s="273" t="n"/>
      <c r="RQJ129" s="273" t="n"/>
      <c r="RQK129" s="273" t="n"/>
      <c r="RQL129" s="273" t="n"/>
      <c r="RQM129" s="273" t="n"/>
      <c r="RQN129" s="273" t="n"/>
      <c r="RQO129" s="273" t="n"/>
      <c r="RQP129" s="273" t="n"/>
      <c r="RQQ129" s="273" t="n"/>
      <c r="RQR129" s="273" t="n"/>
      <c r="RQS129" s="273" t="n"/>
      <c r="RQT129" s="273" t="n"/>
      <c r="RQU129" s="273" t="n"/>
      <c r="RQV129" s="273" t="n"/>
      <c r="RQW129" s="273" t="n"/>
      <c r="RQX129" s="273" t="n"/>
      <c r="RQY129" s="273" t="n"/>
      <c r="RQZ129" s="273" t="n"/>
      <c r="RRA129" s="273" t="n"/>
      <c r="RRB129" s="273" t="n"/>
      <c r="RRC129" s="273" t="n"/>
      <c r="RRD129" s="273" t="n"/>
      <c r="RRE129" s="273" t="n"/>
      <c r="RRF129" s="273" t="n"/>
      <c r="RRG129" s="273" t="n"/>
      <c r="RRH129" s="273" t="n"/>
      <c r="RRI129" s="273" t="n"/>
      <c r="RRJ129" s="273" t="n"/>
      <c r="RRK129" s="273" t="n"/>
      <c r="RRL129" s="273" t="n"/>
      <c r="RRM129" s="273" t="n"/>
      <c r="RRN129" s="273" t="n"/>
      <c r="RRO129" s="273" t="n"/>
      <c r="RRP129" s="273" t="n"/>
      <c r="RRQ129" s="273" t="n"/>
      <c r="RRR129" s="273" t="n"/>
      <c r="RRS129" s="273" t="n"/>
      <c r="RRT129" s="273" t="n"/>
      <c r="RRU129" s="273" t="n"/>
      <c r="RRV129" s="273" t="n"/>
      <c r="RRW129" s="273" t="n"/>
      <c r="RRX129" s="273" t="n"/>
      <c r="RRY129" s="273" t="n"/>
      <c r="RRZ129" s="273" t="n"/>
      <c r="RSA129" s="273" t="n"/>
      <c r="RSB129" s="273" t="n"/>
      <c r="RSC129" s="273" t="n"/>
      <c r="RSD129" s="273" t="n"/>
      <c r="RSE129" s="273" t="n"/>
      <c r="RSF129" s="273" t="n"/>
      <c r="RSG129" s="273" t="n"/>
      <c r="RSH129" s="273" t="n"/>
      <c r="RSI129" s="273" t="n"/>
      <c r="RSJ129" s="273" t="n"/>
      <c r="RSK129" s="273" t="n"/>
      <c r="RSL129" s="273" t="n"/>
      <c r="RSM129" s="273" t="n"/>
      <c r="RSN129" s="273" t="n"/>
      <c r="RSO129" s="273" t="n"/>
      <c r="RSP129" s="273" t="n"/>
      <c r="RSQ129" s="273" t="n"/>
      <c r="RSR129" s="273" t="n"/>
      <c r="RSS129" s="273" t="n"/>
      <c r="RST129" s="273" t="n"/>
      <c r="RSU129" s="273" t="n"/>
      <c r="RSV129" s="273" t="n"/>
      <c r="RSW129" s="273" t="n"/>
      <c r="RSX129" s="273" t="n"/>
      <c r="RSY129" s="273" t="n"/>
      <c r="RSZ129" s="273" t="n"/>
      <c r="RTA129" s="273" t="n"/>
      <c r="RTB129" s="273" t="n"/>
      <c r="RTC129" s="273" t="n"/>
      <c r="RTD129" s="273" t="n"/>
      <c r="RTE129" s="273" t="n"/>
      <c r="RTF129" s="273" t="n"/>
      <c r="RTG129" s="273" t="n"/>
      <c r="RTH129" s="273" t="n"/>
      <c r="RTI129" s="273" t="n"/>
      <c r="RTJ129" s="273" t="n"/>
      <c r="RTK129" s="273" t="n"/>
      <c r="RTL129" s="273" t="n"/>
      <c r="RTM129" s="273" t="n"/>
      <c r="RTN129" s="273" t="n"/>
      <c r="RTO129" s="273" t="n"/>
      <c r="RTP129" s="273" t="n"/>
      <c r="RTQ129" s="273" t="n"/>
      <c r="RTR129" s="273" t="n"/>
      <c r="RTS129" s="273" t="n"/>
      <c r="RTT129" s="273" t="n"/>
      <c r="RTU129" s="273" t="n"/>
      <c r="RTV129" s="273" t="n"/>
      <c r="RTW129" s="273" t="n"/>
      <c r="RTX129" s="273" t="n"/>
      <c r="RTY129" s="273" t="n"/>
      <c r="RTZ129" s="273" t="n"/>
      <c r="RUA129" s="273" t="n"/>
      <c r="RUB129" s="273" t="n"/>
      <c r="RUC129" s="273" t="n"/>
      <c r="RUD129" s="273" t="n"/>
      <c r="RUE129" s="273" t="n"/>
      <c r="RUF129" s="273" t="n"/>
      <c r="RUG129" s="273" t="n"/>
      <c r="RUH129" s="273" t="n"/>
      <c r="RUI129" s="273" t="n"/>
      <c r="RUJ129" s="273" t="n"/>
      <c r="RUK129" s="273" t="n"/>
      <c r="RUL129" s="273" t="n"/>
      <c r="RUM129" s="273" t="n"/>
      <c r="RUN129" s="273" t="n"/>
      <c r="RUO129" s="273" t="n"/>
      <c r="RUP129" s="273" t="n"/>
      <c r="RUQ129" s="273" t="n"/>
      <c r="RUR129" s="273" t="n"/>
      <c r="RUS129" s="273" t="n"/>
      <c r="RUT129" s="273" t="n"/>
      <c r="RUU129" s="273" t="n"/>
      <c r="RUV129" s="273" t="n"/>
      <c r="RUW129" s="273" t="n"/>
      <c r="RUX129" s="273" t="n"/>
      <c r="RUY129" s="273" t="n"/>
      <c r="RUZ129" s="273" t="n"/>
      <c r="RVA129" s="273" t="n"/>
      <c r="RVB129" s="273" t="n"/>
      <c r="RVC129" s="273" t="n"/>
      <c r="RVD129" s="273" t="n"/>
      <c r="RVE129" s="273" t="n"/>
      <c r="RVF129" s="273" t="n"/>
      <c r="RVG129" s="273" t="n"/>
      <c r="RVH129" s="273" t="n"/>
      <c r="RVI129" s="273" t="n"/>
      <c r="RVJ129" s="273" t="n"/>
      <c r="RVK129" s="273" t="n"/>
      <c r="RVL129" s="273" t="n"/>
      <c r="RVM129" s="273" t="n"/>
      <c r="RVN129" s="273" t="n"/>
      <c r="RVO129" s="273" t="n"/>
      <c r="RVP129" s="273" t="n"/>
      <c r="RVQ129" s="273" t="n"/>
      <c r="RVR129" s="273" t="n"/>
      <c r="RVS129" s="273" t="n"/>
      <c r="RVT129" s="273" t="n"/>
      <c r="RVU129" s="273" t="n"/>
      <c r="RVV129" s="273" t="n"/>
      <c r="RVW129" s="273" t="n"/>
      <c r="RVX129" s="273" t="n"/>
      <c r="RVY129" s="273" t="n"/>
      <c r="RVZ129" s="273" t="n"/>
      <c r="RWA129" s="273" t="n"/>
      <c r="RWB129" s="273" t="n"/>
      <c r="RWC129" s="273" t="n"/>
      <c r="RWD129" s="273" t="n"/>
      <c r="RWE129" s="273" t="n"/>
      <c r="RWF129" s="273" t="n"/>
      <c r="RWG129" s="273" t="n"/>
      <c r="RWH129" s="273" t="n"/>
      <c r="RWI129" s="273" t="n"/>
      <c r="RWJ129" s="273" t="n"/>
      <c r="RWK129" s="273" t="n"/>
      <c r="RWL129" s="273" t="n"/>
      <c r="RWM129" s="273" t="n"/>
      <c r="RWN129" s="273" t="n"/>
      <c r="RWO129" s="273" t="n"/>
      <c r="RWP129" s="273" t="n"/>
      <c r="RWQ129" s="273" t="n"/>
      <c r="RWR129" s="273" t="n"/>
      <c r="RWS129" s="273" t="n"/>
      <c r="RWT129" s="273" t="n"/>
      <c r="RWU129" s="273" t="n"/>
      <c r="RWV129" s="273" t="n"/>
      <c r="RWW129" s="273" t="n"/>
      <c r="RWX129" s="273" t="n"/>
      <c r="RWY129" s="273" t="n"/>
      <c r="RWZ129" s="273" t="n"/>
      <c r="RXA129" s="273" t="n"/>
      <c r="RXB129" s="273" t="n"/>
      <c r="RXC129" s="273" t="n"/>
      <c r="RXD129" s="273" t="n"/>
      <c r="RXE129" s="273" t="n"/>
      <c r="RXF129" s="273" t="n"/>
      <c r="RXG129" s="273" t="n"/>
      <c r="RXH129" s="273" t="n"/>
      <c r="RXI129" s="273" t="n"/>
      <c r="RXJ129" s="273" t="n"/>
      <c r="RXK129" s="273" t="n"/>
      <c r="RXL129" s="273" t="n"/>
      <c r="RXM129" s="273" t="n"/>
      <c r="RXN129" s="273" t="n"/>
      <c r="RXO129" s="273" t="n"/>
      <c r="RXP129" s="273" t="n"/>
      <c r="RXQ129" s="273" t="n"/>
      <c r="RXR129" s="273" t="n"/>
      <c r="RXS129" s="273" t="n"/>
      <c r="RXT129" s="273" t="n"/>
      <c r="RXU129" s="273" t="n"/>
      <c r="RXV129" s="273" t="n"/>
      <c r="RXW129" s="273" t="n"/>
      <c r="RXX129" s="273" t="n"/>
      <c r="RXY129" s="273" t="n"/>
      <c r="RXZ129" s="273" t="n"/>
      <c r="RYA129" s="273" t="n"/>
      <c r="RYB129" s="273" t="n"/>
      <c r="RYC129" s="273" t="n"/>
      <c r="RYD129" s="273" t="n"/>
      <c r="RYE129" s="273" t="n"/>
      <c r="RYF129" s="273" t="n"/>
      <c r="RYG129" s="273" t="n"/>
      <c r="RYH129" s="273" t="n"/>
      <c r="RYI129" s="273" t="n"/>
      <c r="RYJ129" s="273" t="n"/>
      <c r="RYK129" s="273" t="n"/>
      <c r="RYL129" s="273" t="n"/>
      <c r="RYM129" s="273" t="n"/>
      <c r="RYN129" s="273" t="n"/>
      <c r="RYO129" s="273" t="n"/>
      <c r="RYP129" s="273" t="n"/>
      <c r="RYQ129" s="273" t="n"/>
      <c r="RYR129" s="273" t="n"/>
      <c r="RYS129" s="273" t="n"/>
      <c r="RYT129" s="273" t="n"/>
      <c r="RYU129" s="273" t="n"/>
      <c r="RYV129" s="273" t="n"/>
      <c r="RYW129" s="273" t="n"/>
      <c r="RYX129" s="273" t="n"/>
      <c r="RYY129" s="273" t="n"/>
      <c r="RYZ129" s="273" t="n"/>
      <c r="RZA129" s="273" t="n"/>
      <c r="RZB129" s="273" t="n"/>
      <c r="RZC129" s="273" t="n"/>
      <c r="RZD129" s="273" t="n"/>
      <c r="RZE129" s="273" t="n"/>
      <c r="RZF129" s="273" t="n"/>
      <c r="RZG129" s="273" t="n"/>
      <c r="RZH129" s="273" t="n"/>
      <c r="RZI129" s="273" t="n"/>
      <c r="RZJ129" s="273" t="n"/>
      <c r="RZK129" s="273" t="n"/>
      <c r="RZL129" s="273" t="n"/>
      <c r="RZM129" s="273" t="n"/>
      <c r="RZN129" s="273" t="n"/>
      <c r="RZO129" s="273" t="n"/>
      <c r="RZP129" s="273" t="n"/>
      <c r="RZQ129" s="273" t="n"/>
      <c r="RZR129" s="273" t="n"/>
      <c r="RZS129" s="273" t="n"/>
      <c r="RZT129" s="273" t="n"/>
      <c r="RZU129" s="273" t="n"/>
      <c r="RZV129" s="273" t="n"/>
      <c r="RZW129" s="273" t="n"/>
      <c r="RZX129" s="273" t="n"/>
      <c r="RZY129" s="273" t="n"/>
      <c r="RZZ129" s="273" t="n"/>
      <c r="SAA129" s="273" t="n"/>
      <c r="SAB129" s="273" t="n"/>
      <c r="SAC129" s="273" t="n"/>
      <c r="SAD129" s="273" t="n"/>
      <c r="SAE129" s="273" t="n"/>
      <c r="SAF129" s="273" t="n"/>
      <c r="SAG129" s="273" t="n"/>
      <c r="SAH129" s="273" t="n"/>
      <c r="SAI129" s="273" t="n"/>
      <c r="SAJ129" s="273" t="n"/>
      <c r="SAK129" s="273" t="n"/>
      <c r="SAL129" s="273" t="n"/>
      <c r="SAM129" s="273" t="n"/>
      <c r="SAN129" s="273" t="n"/>
      <c r="SAO129" s="273" t="n"/>
      <c r="SAP129" s="273" t="n"/>
      <c r="SAQ129" s="273" t="n"/>
      <c r="SAR129" s="273" t="n"/>
      <c r="SAS129" s="273" t="n"/>
      <c r="SAT129" s="273" t="n"/>
      <c r="SAU129" s="273" t="n"/>
      <c r="SAV129" s="273" t="n"/>
      <c r="SAW129" s="273" t="n"/>
      <c r="SAX129" s="273" t="n"/>
      <c r="SAY129" s="273" t="n"/>
      <c r="SAZ129" s="273" t="n"/>
      <c r="SBA129" s="273" t="n"/>
      <c r="SBB129" s="273" t="n"/>
      <c r="SBC129" s="273" t="n"/>
      <c r="SBD129" s="273" t="n"/>
      <c r="SBE129" s="273" t="n"/>
      <c r="SBF129" s="273" t="n"/>
      <c r="SBG129" s="273" t="n"/>
      <c r="SBH129" s="273" t="n"/>
      <c r="SBI129" s="273" t="n"/>
      <c r="SBJ129" s="273" t="n"/>
      <c r="SBK129" s="273" t="n"/>
      <c r="SBL129" s="273" t="n"/>
      <c r="SBM129" s="273" t="n"/>
      <c r="SBN129" s="273" t="n"/>
      <c r="SBO129" s="273" t="n"/>
      <c r="SBP129" s="273" t="n"/>
      <c r="SBQ129" s="273" t="n"/>
      <c r="SBR129" s="273" t="n"/>
      <c r="SBS129" s="273" t="n"/>
      <c r="SBT129" s="273" t="n"/>
      <c r="SBU129" s="273" t="n"/>
      <c r="SBV129" s="273" t="n"/>
      <c r="SBW129" s="273" t="n"/>
      <c r="SBX129" s="273" t="n"/>
      <c r="SBY129" s="273" t="n"/>
      <c r="SBZ129" s="273" t="n"/>
      <c r="SCA129" s="273" t="n"/>
      <c r="SCB129" s="273" t="n"/>
      <c r="SCC129" s="273" t="n"/>
      <c r="SCD129" s="273" t="n"/>
      <c r="SCE129" s="273" t="n"/>
      <c r="SCF129" s="273" t="n"/>
      <c r="SCG129" s="273" t="n"/>
      <c r="SCH129" s="273" t="n"/>
      <c r="SCI129" s="273" t="n"/>
      <c r="SCJ129" s="273" t="n"/>
      <c r="SCK129" s="273" t="n"/>
      <c r="SCL129" s="273" t="n"/>
      <c r="SCM129" s="273" t="n"/>
      <c r="SCN129" s="273" t="n"/>
      <c r="SCO129" s="273" t="n"/>
      <c r="SCP129" s="273" t="n"/>
      <c r="SCQ129" s="273" t="n"/>
      <c r="SCR129" s="273" t="n"/>
      <c r="SCS129" s="273" t="n"/>
      <c r="SCT129" s="273" t="n"/>
      <c r="SCU129" s="273" t="n"/>
      <c r="SCV129" s="273" t="n"/>
      <c r="SCW129" s="273" t="n"/>
      <c r="SCX129" s="273" t="n"/>
      <c r="SCY129" s="273" t="n"/>
      <c r="SCZ129" s="273" t="n"/>
      <c r="SDA129" s="273" t="n"/>
      <c r="SDB129" s="273" t="n"/>
      <c r="SDC129" s="273" t="n"/>
      <c r="SDD129" s="273" t="n"/>
      <c r="SDE129" s="273" t="n"/>
      <c r="SDF129" s="273" t="n"/>
      <c r="SDG129" s="273" t="n"/>
      <c r="SDH129" s="273" t="n"/>
      <c r="SDI129" s="273" t="n"/>
      <c r="SDJ129" s="273" t="n"/>
      <c r="SDK129" s="273" t="n"/>
      <c r="SDL129" s="273" t="n"/>
      <c r="SDM129" s="273" t="n"/>
      <c r="SDN129" s="273" t="n"/>
      <c r="SDO129" s="273" t="n"/>
      <c r="SDP129" s="273" t="n"/>
      <c r="SDQ129" s="273" t="n"/>
      <c r="SDR129" s="273" t="n"/>
      <c r="SDS129" s="273" t="n"/>
      <c r="SDT129" s="273" t="n"/>
      <c r="SDU129" s="273" t="n"/>
      <c r="SDV129" s="273" t="n"/>
      <c r="SDW129" s="273" t="n"/>
      <c r="SDX129" s="273" t="n"/>
      <c r="SDY129" s="273" t="n"/>
      <c r="SDZ129" s="273" t="n"/>
      <c r="SEA129" s="273" t="n"/>
      <c r="SEB129" s="273" t="n"/>
      <c r="SEC129" s="273" t="n"/>
      <c r="SED129" s="273" t="n"/>
      <c r="SEE129" s="273" t="n"/>
      <c r="SEF129" s="273" t="n"/>
      <c r="SEG129" s="273" t="n"/>
      <c r="SEH129" s="273" t="n"/>
      <c r="SEI129" s="273" t="n"/>
      <c r="SEJ129" s="273" t="n"/>
      <c r="SEK129" s="273" t="n"/>
      <c r="SEL129" s="273" t="n"/>
      <c r="SEM129" s="273" t="n"/>
      <c r="SEN129" s="273" t="n"/>
      <c r="SEO129" s="273" t="n"/>
      <c r="SEP129" s="273" t="n"/>
      <c r="SEQ129" s="273" t="n"/>
      <c r="SER129" s="273" t="n"/>
      <c r="SES129" s="273" t="n"/>
      <c r="SET129" s="273" t="n"/>
      <c r="SEU129" s="273" t="n"/>
      <c r="SEV129" s="273" t="n"/>
      <c r="SEW129" s="273" t="n"/>
      <c r="SEX129" s="273" t="n"/>
      <c r="SEY129" s="273" t="n"/>
      <c r="SEZ129" s="273" t="n"/>
      <c r="SFA129" s="273" t="n"/>
      <c r="SFB129" s="273" t="n"/>
      <c r="SFC129" s="273" t="n"/>
      <c r="SFD129" s="273" t="n"/>
      <c r="SFE129" s="273" t="n"/>
      <c r="SFF129" s="273" t="n"/>
      <c r="SFG129" s="273" t="n"/>
      <c r="SFH129" s="273" t="n"/>
      <c r="SFI129" s="273" t="n"/>
      <c r="SFJ129" s="273" t="n"/>
      <c r="SFK129" s="273" t="n"/>
      <c r="SFL129" s="273" t="n"/>
      <c r="SFM129" s="273" t="n"/>
      <c r="SFN129" s="273" t="n"/>
      <c r="SFO129" s="273" t="n"/>
      <c r="SFP129" s="273" t="n"/>
      <c r="SFQ129" s="273" t="n"/>
      <c r="SFR129" s="273" t="n"/>
      <c r="SFS129" s="273" t="n"/>
      <c r="SFT129" s="273" t="n"/>
      <c r="SFU129" s="273" t="n"/>
      <c r="SFV129" s="273" t="n"/>
      <c r="SFW129" s="273" t="n"/>
      <c r="SFX129" s="273" t="n"/>
      <c r="SFY129" s="273" t="n"/>
      <c r="SFZ129" s="273" t="n"/>
      <c r="SGA129" s="273" t="n"/>
      <c r="SGB129" s="273" t="n"/>
      <c r="SGC129" s="273" t="n"/>
      <c r="SGD129" s="273" t="n"/>
      <c r="SGE129" s="273" t="n"/>
      <c r="SGF129" s="273" t="n"/>
      <c r="SGG129" s="273" t="n"/>
      <c r="SGH129" s="273" t="n"/>
      <c r="SGI129" s="273" t="n"/>
      <c r="SGJ129" s="273" t="n"/>
      <c r="SGK129" s="273" t="n"/>
      <c r="SGL129" s="273" t="n"/>
      <c r="SGM129" s="273" t="n"/>
      <c r="SGN129" s="273" t="n"/>
      <c r="SGO129" s="273" t="n"/>
      <c r="SGP129" s="273" t="n"/>
      <c r="SGQ129" s="273" t="n"/>
      <c r="SGR129" s="273" t="n"/>
      <c r="SGS129" s="273" t="n"/>
      <c r="SGT129" s="273" t="n"/>
      <c r="SGU129" s="273" t="n"/>
      <c r="SGV129" s="273" t="n"/>
      <c r="SGW129" s="273" t="n"/>
      <c r="SGX129" s="273" t="n"/>
      <c r="SGY129" s="273" t="n"/>
      <c r="SGZ129" s="273" t="n"/>
      <c r="SHA129" s="273" t="n"/>
      <c r="SHB129" s="273" t="n"/>
      <c r="SHC129" s="273" t="n"/>
      <c r="SHD129" s="273" t="n"/>
      <c r="SHE129" s="273" t="n"/>
      <c r="SHF129" s="273" t="n"/>
      <c r="SHG129" s="273" t="n"/>
      <c r="SHH129" s="273" t="n"/>
      <c r="SHI129" s="273" t="n"/>
      <c r="SHJ129" s="273" t="n"/>
      <c r="SHK129" s="273" t="n"/>
      <c r="SHL129" s="273" t="n"/>
      <c r="SHM129" s="273" t="n"/>
      <c r="SHN129" s="273" t="n"/>
      <c r="SHO129" s="273" t="n"/>
      <c r="SHP129" s="273" t="n"/>
      <c r="SHQ129" s="273" t="n"/>
      <c r="SHR129" s="273" t="n"/>
      <c r="SHS129" s="273" t="n"/>
      <c r="SHT129" s="273" t="n"/>
      <c r="SHU129" s="273" t="n"/>
      <c r="SHV129" s="273" t="n"/>
      <c r="SHW129" s="273" t="n"/>
      <c r="SHX129" s="273" t="n"/>
      <c r="SHY129" s="273" t="n"/>
      <c r="SHZ129" s="273" t="n"/>
      <c r="SIA129" s="273" t="n"/>
      <c r="SIB129" s="273" t="n"/>
      <c r="SIC129" s="273" t="n"/>
      <c r="SID129" s="273" t="n"/>
      <c r="SIE129" s="273" t="n"/>
      <c r="SIF129" s="273" t="n"/>
      <c r="SIG129" s="273" t="n"/>
      <c r="SIH129" s="273" t="n"/>
      <c r="SII129" s="273" t="n"/>
      <c r="SIJ129" s="273" t="n"/>
      <c r="SIK129" s="273" t="n"/>
      <c r="SIL129" s="273" t="n"/>
      <c r="SIM129" s="273" t="n"/>
      <c r="SIN129" s="273" t="n"/>
      <c r="SIO129" s="273" t="n"/>
      <c r="SIP129" s="273" t="n"/>
      <c r="SIQ129" s="273" t="n"/>
      <c r="SIR129" s="273" t="n"/>
      <c r="SIS129" s="273" t="n"/>
      <c r="SIT129" s="273" t="n"/>
      <c r="SIU129" s="273" t="n"/>
      <c r="SIV129" s="273" t="n"/>
      <c r="SIW129" s="273" t="n"/>
      <c r="SIX129" s="273" t="n"/>
      <c r="SIY129" s="273" t="n"/>
      <c r="SIZ129" s="273" t="n"/>
      <c r="SJA129" s="273" t="n"/>
      <c r="SJB129" s="273" t="n"/>
      <c r="SJC129" s="273" t="n"/>
      <c r="SJD129" s="273" t="n"/>
      <c r="SJE129" s="273" t="n"/>
      <c r="SJF129" s="273" t="n"/>
      <c r="SJG129" s="273" t="n"/>
      <c r="SJH129" s="273" t="n"/>
      <c r="SJI129" s="273" t="n"/>
      <c r="SJJ129" s="273" t="n"/>
      <c r="SJK129" s="273" t="n"/>
      <c r="SJL129" s="273" t="n"/>
      <c r="SJM129" s="273" t="n"/>
      <c r="SJN129" s="273" t="n"/>
      <c r="SJO129" s="273" t="n"/>
      <c r="SJP129" s="273" t="n"/>
      <c r="SJQ129" s="273" t="n"/>
      <c r="SJR129" s="273" t="n"/>
      <c r="SJS129" s="273" t="n"/>
      <c r="SJT129" s="273" t="n"/>
      <c r="SJU129" s="273" t="n"/>
      <c r="SJV129" s="273" t="n"/>
      <c r="SJW129" s="273" t="n"/>
      <c r="SJX129" s="273" t="n"/>
      <c r="SJY129" s="273" t="n"/>
      <c r="SJZ129" s="273" t="n"/>
      <c r="SKA129" s="273" t="n"/>
      <c r="SKB129" s="273" t="n"/>
      <c r="SKC129" s="273" t="n"/>
      <c r="SKD129" s="273" t="n"/>
      <c r="SKE129" s="273" t="n"/>
      <c r="SKF129" s="273" t="n"/>
      <c r="SKG129" s="273" t="n"/>
      <c r="SKH129" s="273" t="n"/>
      <c r="SKI129" s="273" t="n"/>
      <c r="SKJ129" s="273" t="n"/>
      <c r="SKK129" s="273" t="n"/>
      <c r="SKL129" s="273" t="n"/>
      <c r="SKM129" s="273" t="n"/>
      <c r="SKN129" s="273" t="n"/>
      <c r="SKO129" s="273" t="n"/>
      <c r="SKP129" s="273" t="n"/>
      <c r="SKQ129" s="273" t="n"/>
      <c r="SKR129" s="273" t="n"/>
      <c r="SKS129" s="273" t="n"/>
      <c r="SKT129" s="273" t="n"/>
      <c r="SKU129" s="273" t="n"/>
      <c r="SKV129" s="273" t="n"/>
      <c r="SKW129" s="273" t="n"/>
      <c r="SKX129" s="273" t="n"/>
      <c r="SKY129" s="273" t="n"/>
      <c r="SKZ129" s="273" t="n"/>
      <c r="SLA129" s="273" t="n"/>
      <c r="SLB129" s="273" t="n"/>
      <c r="SLC129" s="273" t="n"/>
      <c r="SLD129" s="273" t="n"/>
      <c r="SLE129" s="273" t="n"/>
      <c r="SLF129" s="273" t="n"/>
      <c r="SLG129" s="273" t="n"/>
      <c r="SLH129" s="273" t="n"/>
      <c r="SLI129" s="273" t="n"/>
      <c r="SLJ129" s="273" t="n"/>
      <c r="SLK129" s="273" t="n"/>
      <c r="SLL129" s="273" t="n"/>
      <c r="SLM129" s="273" t="n"/>
      <c r="SLN129" s="273" t="n"/>
      <c r="SLO129" s="273" t="n"/>
      <c r="SLP129" s="273" t="n"/>
      <c r="SLQ129" s="273" t="n"/>
      <c r="SLR129" s="273" t="n"/>
      <c r="SLS129" s="273" t="n"/>
      <c r="SLT129" s="273" t="n"/>
      <c r="SLU129" s="273" t="n"/>
      <c r="SLV129" s="273" t="n"/>
      <c r="SLW129" s="273" t="n"/>
      <c r="SLX129" s="273" t="n"/>
      <c r="SLY129" s="273" t="n"/>
      <c r="SLZ129" s="273" t="n"/>
      <c r="SMA129" s="273" t="n"/>
      <c r="SMB129" s="273" t="n"/>
      <c r="SMC129" s="273" t="n"/>
      <c r="SMD129" s="273" t="n"/>
      <c r="SME129" s="273" t="n"/>
      <c r="SMF129" s="273" t="n"/>
      <c r="SMG129" s="273" t="n"/>
      <c r="SMH129" s="273" t="n"/>
      <c r="SMI129" s="273" t="n"/>
      <c r="SMJ129" s="273" t="n"/>
      <c r="SMK129" s="273" t="n"/>
      <c r="SML129" s="273" t="n"/>
      <c r="SMM129" s="273" t="n"/>
      <c r="SMN129" s="273" t="n"/>
      <c r="SMO129" s="273" t="n"/>
      <c r="SMP129" s="273" t="n"/>
      <c r="SMQ129" s="273" t="n"/>
      <c r="SMR129" s="273" t="n"/>
      <c r="SMS129" s="273" t="n"/>
      <c r="SMT129" s="273" t="n"/>
      <c r="SMU129" s="273" t="n"/>
      <c r="SMV129" s="273" t="n"/>
      <c r="SMW129" s="273" t="n"/>
      <c r="SMX129" s="273" t="n"/>
      <c r="SMY129" s="273" t="n"/>
      <c r="SMZ129" s="273" t="n"/>
      <c r="SNA129" s="273" t="n"/>
      <c r="SNB129" s="273" t="n"/>
      <c r="SNC129" s="273" t="n"/>
      <c r="SND129" s="273" t="n"/>
      <c r="SNE129" s="273" t="n"/>
      <c r="SNF129" s="273" t="n"/>
      <c r="SNG129" s="273" t="n"/>
      <c r="SNH129" s="273" t="n"/>
      <c r="SNI129" s="273" t="n"/>
      <c r="SNJ129" s="273" t="n"/>
      <c r="SNK129" s="273" t="n"/>
      <c r="SNL129" s="273" t="n"/>
      <c r="SNM129" s="273" t="n"/>
      <c r="SNN129" s="273" t="n"/>
      <c r="SNO129" s="273" t="n"/>
      <c r="SNP129" s="273" t="n"/>
      <c r="SNQ129" s="273" t="n"/>
      <c r="SNR129" s="273" t="n"/>
      <c r="SNS129" s="273" t="n"/>
      <c r="SNT129" s="273" t="n"/>
      <c r="SNU129" s="273" t="n"/>
      <c r="SNV129" s="273" t="n"/>
      <c r="SNW129" s="273" t="n"/>
      <c r="SNX129" s="273" t="n"/>
      <c r="SNY129" s="273" t="n"/>
      <c r="SNZ129" s="273" t="n"/>
      <c r="SOA129" s="273" t="n"/>
      <c r="SOB129" s="273" t="n"/>
      <c r="SOC129" s="273" t="n"/>
      <c r="SOD129" s="273" t="n"/>
      <c r="SOE129" s="273" t="n"/>
      <c r="SOF129" s="273" t="n"/>
      <c r="SOG129" s="273" t="n"/>
      <c r="SOH129" s="273" t="n"/>
      <c r="SOI129" s="273" t="n"/>
      <c r="SOJ129" s="273" t="n"/>
      <c r="SOK129" s="273" t="n"/>
      <c r="SOL129" s="273" t="n"/>
      <c r="SOM129" s="273" t="n"/>
      <c r="SON129" s="273" t="n"/>
      <c r="SOO129" s="273" t="n"/>
      <c r="SOP129" s="273" t="n"/>
      <c r="SOQ129" s="273" t="n"/>
      <c r="SOR129" s="273" t="n"/>
      <c r="SOS129" s="273" t="n"/>
      <c r="SOT129" s="273" t="n"/>
      <c r="SOU129" s="273" t="n"/>
      <c r="SOV129" s="273" t="n"/>
      <c r="SOW129" s="273" t="n"/>
      <c r="SOX129" s="273" t="n"/>
      <c r="SOY129" s="273" t="n"/>
      <c r="SOZ129" s="273" t="n"/>
      <c r="SPA129" s="273" t="n"/>
      <c r="SPB129" s="273" t="n"/>
      <c r="SPC129" s="273" t="n"/>
      <c r="SPD129" s="273" t="n"/>
      <c r="SPE129" s="273" t="n"/>
      <c r="SPF129" s="273" t="n"/>
      <c r="SPG129" s="273" t="n"/>
      <c r="SPH129" s="273" t="n"/>
      <c r="SPI129" s="273" t="n"/>
      <c r="SPJ129" s="273" t="n"/>
      <c r="SPK129" s="273" t="n"/>
      <c r="SPL129" s="273" t="n"/>
      <c r="SPM129" s="273" t="n"/>
      <c r="SPN129" s="273" t="n"/>
      <c r="SPO129" s="273" t="n"/>
      <c r="SPP129" s="273" t="n"/>
      <c r="SPQ129" s="273" t="n"/>
      <c r="SPR129" s="273" t="n"/>
      <c r="SPS129" s="273" t="n"/>
      <c r="SPT129" s="273" t="n"/>
      <c r="SPU129" s="273" t="n"/>
      <c r="SPV129" s="273" t="n"/>
      <c r="SPW129" s="273" t="n"/>
      <c r="SPX129" s="273" t="n"/>
      <c r="SPY129" s="273" t="n"/>
      <c r="SPZ129" s="273" t="n"/>
      <c r="SQA129" s="273" t="n"/>
      <c r="SQB129" s="273" t="n"/>
      <c r="SQC129" s="273" t="n"/>
      <c r="SQD129" s="273" t="n"/>
      <c r="SQE129" s="273" t="n"/>
      <c r="SQF129" s="273" t="n"/>
      <c r="SQG129" s="273" t="n"/>
      <c r="SQH129" s="273" t="n"/>
      <c r="SQI129" s="273" t="n"/>
      <c r="SQJ129" s="273" t="n"/>
      <c r="SQK129" s="273" t="n"/>
      <c r="SQL129" s="273" t="n"/>
      <c r="SQM129" s="273" t="n"/>
      <c r="SQN129" s="273" t="n"/>
      <c r="SQO129" s="273" t="n"/>
      <c r="SQP129" s="273" t="n"/>
      <c r="SQQ129" s="273" t="n"/>
      <c r="SQR129" s="273" t="n"/>
      <c r="SQS129" s="273" t="n"/>
      <c r="SQT129" s="273" t="n"/>
      <c r="SQU129" s="273" t="n"/>
      <c r="SQV129" s="273" t="n"/>
      <c r="SQW129" s="273" t="n"/>
      <c r="SQX129" s="273" t="n"/>
      <c r="SQY129" s="273" t="n"/>
      <c r="SQZ129" s="273" t="n"/>
      <c r="SRA129" s="273" t="n"/>
      <c r="SRB129" s="273" t="n"/>
      <c r="SRC129" s="273" t="n"/>
      <c r="SRD129" s="273" t="n"/>
      <c r="SRE129" s="273" t="n"/>
      <c r="SRF129" s="273" t="n"/>
      <c r="SRG129" s="273" t="n"/>
      <c r="SRH129" s="273" t="n"/>
      <c r="SRI129" s="273" t="n"/>
      <c r="SRJ129" s="273" t="n"/>
      <c r="SRK129" s="273" t="n"/>
      <c r="SRL129" s="273" t="n"/>
      <c r="SRM129" s="273" t="n"/>
      <c r="SRN129" s="273" t="n"/>
      <c r="SRO129" s="273" t="n"/>
      <c r="SRP129" s="273" t="n"/>
      <c r="SRQ129" s="273" t="n"/>
      <c r="SRR129" s="273" t="n"/>
      <c r="SRS129" s="273" t="n"/>
      <c r="SRT129" s="273" t="n"/>
      <c r="SRU129" s="273" t="n"/>
      <c r="SRV129" s="273" t="n"/>
      <c r="SRW129" s="273" t="n"/>
      <c r="SRX129" s="273" t="n"/>
      <c r="SRY129" s="273" t="n"/>
      <c r="SRZ129" s="273" t="n"/>
      <c r="SSA129" s="273" t="n"/>
      <c r="SSB129" s="273" t="n"/>
      <c r="SSC129" s="273" t="n"/>
      <c r="SSD129" s="273" t="n"/>
      <c r="SSE129" s="273" t="n"/>
      <c r="SSF129" s="273" t="n"/>
      <c r="SSG129" s="273" t="n"/>
      <c r="SSH129" s="273" t="n"/>
      <c r="SSI129" s="273" t="n"/>
      <c r="SSJ129" s="273" t="n"/>
      <c r="SSK129" s="273" t="n"/>
      <c r="SSL129" s="273" t="n"/>
      <c r="SSM129" s="273" t="n"/>
      <c r="SSN129" s="273" t="n"/>
      <c r="SSO129" s="273" t="n"/>
      <c r="SSP129" s="273" t="n"/>
      <c r="SSQ129" s="273" t="n"/>
      <c r="SSR129" s="273" t="n"/>
      <c r="SSS129" s="273" t="n"/>
      <c r="SST129" s="273" t="n"/>
      <c r="SSU129" s="273" t="n"/>
      <c r="SSV129" s="273" t="n"/>
      <c r="SSW129" s="273" t="n"/>
      <c r="SSX129" s="273" t="n"/>
      <c r="SSY129" s="273" t="n"/>
      <c r="SSZ129" s="273" t="n"/>
      <c r="STA129" s="273" t="n"/>
      <c r="STB129" s="273" t="n"/>
      <c r="STC129" s="273" t="n"/>
      <c r="STD129" s="273" t="n"/>
      <c r="STE129" s="273" t="n"/>
      <c r="STF129" s="273" t="n"/>
      <c r="STG129" s="273" t="n"/>
      <c r="STH129" s="273" t="n"/>
      <c r="STI129" s="273" t="n"/>
      <c r="STJ129" s="273" t="n"/>
      <c r="STK129" s="273" t="n"/>
      <c r="STL129" s="273" t="n"/>
      <c r="STM129" s="273" t="n"/>
      <c r="STN129" s="273" t="n"/>
      <c r="STO129" s="273" t="n"/>
      <c r="STP129" s="273" t="n"/>
      <c r="STQ129" s="273" t="n"/>
      <c r="STR129" s="273" t="n"/>
      <c r="STS129" s="273" t="n"/>
      <c r="STT129" s="273" t="n"/>
      <c r="STU129" s="273" t="n"/>
      <c r="STV129" s="273" t="n"/>
      <c r="STW129" s="273" t="n"/>
      <c r="STX129" s="273" t="n"/>
      <c r="STY129" s="273" t="n"/>
      <c r="STZ129" s="273" t="n"/>
      <c r="SUA129" s="273" t="n"/>
      <c r="SUB129" s="273" t="n"/>
      <c r="SUC129" s="273" t="n"/>
      <c r="SUD129" s="273" t="n"/>
      <c r="SUE129" s="273" t="n"/>
      <c r="SUF129" s="273" t="n"/>
      <c r="SUG129" s="273" t="n"/>
      <c r="SUH129" s="273" t="n"/>
      <c r="SUI129" s="273" t="n"/>
      <c r="SUJ129" s="273" t="n"/>
      <c r="SUK129" s="273" t="n"/>
      <c r="SUL129" s="273" t="n"/>
      <c r="SUM129" s="273" t="n"/>
      <c r="SUN129" s="273" t="n"/>
      <c r="SUO129" s="273" t="n"/>
      <c r="SUP129" s="273" t="n"/>
      <c r="SUQ129" s="273" t="n"/>
      <c r="SUR129" s="273" t="n"/>
      <c r="SUS129" s="273" t="n"/>
      <c r="SUT129" s="273" t="n"/>
      <c r="SUU129" s="273" t="n"/>
      <c r="SUV129" s="273" t="n"/>
      <c r="SUW129" s="273" t="n"/>
      <c r="SUX129" s="273" t="n"/>
      <c r="SUY129" s="273" t="n"/>
      <c r="SUZ129" s="273" t="n"/>
      <c r="SVA129" s="273" t="n"/>
      <c r="SVB129" s="273" t="n"/>
      <c r="SVC129" s="273" t="n"/>
      <c r="SVD129" s="273" t="n"/>
      <c r="SVE129" s="273" t="n"/>
      <c r="SVF129" s="273" t="n"/>
      <c r="SVG129" s="273" t="n"/>
      <c r="SVH129" s="273" t="n"/>
      <c r="SVI129" s="273" t="n"/>
      <c r="SVJ129" s="273" t="n"/>
      <c r="SVK129" s="273" t="n"/>
      <c r="SVL129" s="273" t="n"/>
      <c r="SVM129" s="273" t="n"/>
      <c r="SVN129" s="273" t="n"/>
      <c r="SVO129" s="273" t="n"/>
      <c r="SVP129" s="273" t="n"/>
      <c r="SVQ129" s="273" t="n"/>
      <c r="SVR129" s="273" t="n"/>
      <c r="SVS129" s="273" t="n"/>
      <c r="SVT129" s="273" t="n"/>
      <c r="SVU129" s="273" t="n"/>
      <c r="SVV129" s="273" t="n"/>
      <c r="SVW129" s="273" t="n"/>
      <c r="SVX129" s="273" t="n"/>
      <c r="SVY129" s="273" t="n"/>
      <c r="SVZ129" s="273" t="n"/>
      <c r="SWA129" s="273" t="n"/>
      <c r="SWB129" s="273" t="n"/>
      <c r="SWC129" s="273" t="n"/>
      <c r="SWD129" s="273" t="n"/>
      <c r="SWE129" s="273" t="n"/>
      <c r="SWF129" s="273" t="n"/>
      <c r="SWG129" s="273" t="n"/>
      <c r="SWH129" s="273" t="n"/>
      <c r="SWI129" s="273" t="n"/>
      <c r="SWJ129" s="273" t="n"/>
      <c r="SWK129" s="273" t="n"/>
      <c r="SWL129" s="273" t="n"/>
      <c r="SWM129" s="273" t="n"/>
      <c r="SWN129" s="273" t="n"/>
      <c r="SWO129" s="273" t="n"/>
      <c r="SWP129" s="273" t="n"/>
      <c r="SWQ129" s="273" t="n"/>
      <c r="SWR129" s="273" t="n"/>
      <c r="SWS129" s="273" t="n"/>
      <c r="SWT129" s="273" t="n"/>
      <c r="SWU129" s="273" t="n"/>
      <c r="SWV129" s="273" t="n"/>
      <c r="SWW129" s="273" t="n"/>
      <c r="SWX129" s="273" t="n"/>
      <c r="SWY129" s="273" t="n"/>
      <c r="SWZ129" s="273" t="n"/>
      <c r="SXA129" s="273" t="n"/>
      <c r="SXB129" s="273" t="n"/>
      <c r="SXC129" s="273" t="n"/>
      <c r="SXD129" s="273" t="n"/>
      <c r="SXE129" s="273" t="n"/>
      <c r="SXF129" s="273" t="n"/>
      <c r="SXG129" s="273" t="n"/>
      <c r="SXH129" s="273" t="n"/>
      <c r="SXI129" s="273" t="n"/>
      <c r="SXJ129" s="273" t="n"/>
      <c r="SXK129" s="273" t="n"/>
      <c r="SXL129" s="273" t="n"/>
      <c r="SXM129" s="273" t="n"/>
      <c r="SXN129" s="273" t="n"/>
      <c r="SXO129" s="273" t="n"/>
      <c r="SXP129" s="273" t="n"/>
      <c r="SXQ129" s="273" t="n"/>
      <c r="SXR129" s="273" t="n"/>
      <c r="SXS129" s="273" t="n"/>
      <c r="SXT129" s="273" t="n"/>
      <c r="SXU129" s="273" t="n"/>
      <c r="SXV129" s="273" t="n"/>
      <c r="SXW129" s="273" t="n"/>
      <c r="SXX129" s="273" t="n"/>
      <c r="SXY129" s="273" t="n"/>
      <c r="SXZ129" s="273" t="n"/>
      <c r="SYA129" s="273" t="n"/>
      <c r="SYB129" s="273" t="n"/>
      <c r="SYC129" s="273" t="n"/>
      <c r="SYD129" s="273" t="n"/>
      <c r="SYE129" s="273" t="n"/>
      <c r="SYF129" s="273" t="n"/>
      <c r="SYG129" s="273" t="n"/>
      <c r="SYH129" s="273" t="n"/>
      <c r="SYI129" s="273" t="n"/>
      <c r="SYJ129" s="273" t="n"/>
      <c r="SYK129" s="273" t="n"/>
      <c r="SYL129" s="273" t="n"/>
      <c r="SYM129" s="273" t="n"/>
      <c r="SYN129" s="273" t="n"/>
      <c r="SYO129" s="273" t="n"/>
      <c r="SYP129" s="273" t="n"/>
      <c r="SYQ129" s="273" t="n"/>
      <c r="SYR129" s="273" t="n"/>
      <c r="SYS129" s="273" t="n"/>
      <c r="SYT129" s="273" t="n"/>
      <c r="SYU129" s="273" t="n"/>
      <c r="SYV129" s="273" t="n"/>
      <c r="SYW129" s="273" t="n"/>
      <c r="SYX129" s="273" t="n"/>
      <c r="SYY129" s="273" t="n"/>
      <c r="SYZ129" s="273" t="n"/>
      <c r="SZA129" s="273" t="n"/>
      <c r="SZB129" s="273" t="n"/>
      <c r="SZC129" s="273" t="n"/>
      <c r="SZD129" s="273" t="n"/>
      <c r="SZE129" s="273" t="n"/>
      <c r="SZF129" s="273" t="n"/>
      <c r="SZG129" s="273" t="n"/>
      <c r="SZH129" s="273" t="n"/>
      <c r="SZI129" s="273" t="n"/>
      <c r="SZJ129" s="273" t="n"/>
      <c r="SZK129" s="273" t="n"/>
      <c r="SZL129" s="273" t="n"/>
      <c r="SZM129" s="273" t="n"/>
      <c r="SZN129" s="273" t="n"/>
      <c r="SZO129" s="273" t="n"/>
      <c r="SZP129" s="273" t="n"/>
      <c r="SZQ129" s="273" t="n"/>
      <c r="SZR129" s="273" t="n"/>
      <c r="SZS129" s="273" t="n"/>
      <c r="SZT129" s="273" t="n"/>
      <c r="SZU129" s="273" t="n"/>
      <c r="SZV129" s="273" t="n"/>
      <c r="SZW129" s="273" t="n"/>
      <c r="SZX129" s="273" t="n"/>
      <c r="SZY129" s="273" t="n"/>
      <c r="SZZ129" s="273" t="n"/>
      <c r="TAA129" s="273" t="n"/>
      <c r="TAB129" s="273" t="n"/>
      <c r="TAC129" s="273" t="n"/>
      <c r="TAD129" s="273" t="n"/>
      <c r="TAE129" s="273" t="n"/>
      <c r="TAF129" s="273" t="n"/>
      <c r="TAG129" s="273" t="n"/>
      <c r="TAH129" s="273" t="n"/>
      <c r="TAI129" s="273" t="n"/>
      <c r="TAJ129" s="273" t="n"/>
      <c r="TAK129" s="273" t="n"/>
      <c r="TAL129" s="273" t="n"/>
      <c r="TAM129" s="273" t="n"/>
      <c r="TAN129" s="273" t="n"/>
      <c r="TAO129" s="273" t="n"/>
      <c r="TAP129" s="273" t="n"/>
      <c r="TAQ129" s="273" t="n"/>
      <c r="TAR129" s="273" t="n"/>
      <c r="TAS129" s="273" t="n"/>
      <c r="TAT129" s="273" t="n"/>
      <c r="TAU129" s="273" t="n"/>
      <c r="TAV129" s="273" t="n"/>
      <c r="TAW129" s="273" t="n"/>
      <c r="TAX129" s="273" t="n"/>
      <c r="TAY129" s="273" t="n"/>
      <c r="TAZ129" s="273" t="n"/>
      <c r="TBA129" s="273" t="n"/>
      <c r="TBB129" s="273" t="n"/>
      <c r="TBC129" s="273" t="n"/>
      <c r="TBD129" s="273" t="n"/>
      <c r="TBE129" s="273" t="n"/>
      <c r="TBF129" s="273" t="n"/>
      <c r="TBG129" s="273" t="n"/>
      <c r="TBH129" s="273" t="n"/>
      <c r="TBI129" s="273" t="n"/>
      <c r="TBJ129" s="273" t="n"/>
      <c r="TBK129" s="273" t="n"/>
      <c r="TBL129" s="273" t="n"/>
      <c r="TBM129" s="273" t="n"/>
      <c r="TBN129" s="273" t="n"/>
      <c r="TBO129" s="273" t="n"/>
      <c r="TBP129" s="273" t="n"/>
      <c r="TBQ129" s="273" t="n"/>
      <c r="TBR129" s="273" t="n"/>
      <c r="TBS129" s="273" t="n"/>
      <c r="TBT129" s="273" t="n"/>
      <c r="TBU129" s="273" t="n"/>
      <c r="TBV129" s="273" t="n"/>
      <c r="TBW129" s="273" t="n"/>
      <c r="TBX129" s="273" t="n"/>
      <c r="TBY129" s="273" t="n"/>
      <c r="TBZ129" s="273" t="n"/>
      <c r="TCA129" s="273" t="n"/>
      <c r="TCB129" s="273" t="n"/>
      <c r="TCC129" s="273" t="n"/>
      <c r="TCD129" s="273" t="n"/>
      <c r="TCE129" s="273" t="n"/>
      <c r="TCF129" s="273" t="n"/>
      <c r="TCG129" s="273" t="n"/>
      <c r="TCH129" s="273" t="n"/>
      <c r="TCI129" s="273" t="n"/>
      <c r="TCJ129" s="273" t="n"/>
      <c r="TCK129" s="273" t="n"/>
      <c r="TCL129" s="273" t="n"/>
      <c r="TCM129" s="273" t="n"/>
      <c r="TCN129" s="273" t="n"/>
      <c r="TCO129" s="273" t="n"/>
      <c r="TCP129" s="273" t="n"/>
      <c r="TCQ129" s="273" t="n"/>
      <c r="TCR129" s="273" t="n"/>
      <c r="TCS129" s="273" t="n"/>
      <c r="TCT129" s="273" t="n"/>
      <c r="TCU129" s="273" t="n"/>
      <c r="TCV129" s="273" t="n"/>
      <c r="TCW129" s="273" t="n"/>
      <c r="TCX129" s="273" t="n"/>
      <c r="TCY129" s="273" t="n"/>
      <c r="TCZ129" s="273" t="n"/>
      <c r="TDA129" s="273" t="n"/>
      <c r="TDB129" s="273" t="n"/>
      <c r="TDC129" s="273" t="n"/>
      <c r="TDD129" s="273" t="n"/>
      <c r="TDE129" s="273" t="n"/>
      <c r="TDF129" s="273" t="n"/>
      <c r="TDG129" s="273" t="n"/>
      <c r="TDH129" s="273" t="n"/>
      <c r="TDI129" s="273" t="n"/>
      <c r="TDJ129" s="273" t="n"/>
      <c r="TDK129" s="273" t="n"/>
      <c r="TDL129" s="273" t="n"/>
      <c r="TDM129" s="273" t="n"/>
      <c r="TDN129" s="273" t="n"/>
      <c r="TDO129" s="273" t="n"/>
      <c r="TDP129" s="273" t="n"/>
      <c r="TDQ129" s="273" t="n"/>
      <c r="TDR129" s="273" t="n"/>
      <c r="TDS129" s="273" t="n"/>
      <c r="TDT129" s="273" t="n"/>
      <c r="TDU129" s="273" t="n"/>
      <c r="TDV129" s="273" t="n"/>
      <c r="TDW129" s="273" t="n"/>
      <c r="TDX129" s="273" t="n"/>
      <c r="TDY129" s="273" t="n"/>
      <c r="TDZ129" s="273" t="n"/>
      <c r="TEA129" s="273" t="n"/>
      <c r="TEB129" s="273" t="n"/>
      <c r="TEC129" s="273" t="n"/>
      <c r="TED129" s="273" t="n"/>
      <c r="TEE129" s="273" t="n"/>
      <c r="TEF129" s="273" t="n"/>
      <c r="TEG129" s="273" t="n"/>
      <c r="TEH129" s="273" t="n"/>
      <c r="TEI129" s="273" t="n"/>
      <c r="TEJ129" s="273" t="n"/>
      <c r="TEK129" s="273" t="n"/>
      <c r="TEL129" s="273" t="n"/>
      <c r="TEM129" s="273" t="n"/>
      <c r="TEN129" s="273" t="n"/>
      <c r="TEO129" s="273" t="n"/>
      <c r="TEP129" s="273" t="n"/>
      <c r="TEQ129" s="273" t="n"/>
      <c r="TER129" s="273" t="n"/>
      <c r="TES129" s="273" t="n"/>
      <c r="TET129" s="273" t="n"/>
      <c r="TEU129" s="273" t="n"/>
      <c r="TEV129" s="273" t="n"/>
      <c r="TEW129" s="273" t="n"/>
      <c r="TEX129" s="273" t="n"/>
      <c r="TEY129" s="273" t="n"/>
      <c r="TEZ129" s="273" t="n"/>
      <c r="TFA129" s="273" t="n"/>
      <c r="TFB129" s="273" t="n"/>
      <c r="TFC129" s="273" t="n"/>
      <c r="TFD129" s="273" t="n"/>
      <c r="TFE129" s="273" t="n"/>
      <c r="TFF129" s="273" t="n"/>
      <c r="TFG129" s="273" t="n"/>
      <c r="TFH129" s="273" t="n"/>
      <c r="TFI129" s="273" t="n"/>
      <c r="TFJ129" s="273" t="n"/>
      <c r="TFK129" s="273" t="n"/>
      <c r="TFL129" s="273" t="n"/>
      <c r="TFM129" s="273" t="n"/>
      <c r="TFN129" s="273" t="n"/>
      <c r="TFO129" s="273" t="n"/>
      <c r="TFP129" s="273" t="n"/>
      <c r="TFQ129" s="273" t="n"/>
      <c r="TFR129" s="273" t="n"/>
      <c r="TFS129" s="273" t="n"/>
      <c r="TFT129" s="273" t="n"/>
      <c r="TFU129" s="273" t="n"/>
      <c r="TFV129" s="273" t="n"/>
      <c r="TFW129" s="273" t="n"/>
      <c r="TFX129" s="273" t="n"/>
      <c r="TFY129" s="273" t="n"/>
      <c r="TFZ129" s="273" t="n"/>
      <c r="TGA129" s="273" t="n"/>
      <c r="TGB129" s="273" t="n"/>
      <c r="TGC129" s="273" t="n"/>
      <c r="TGD129" s="273" t="n"/>
      <c r="TGE129" s="273" t="n"/>
      <c r="TGF129" s="273" t="n"/>
      <c r="TGG129" s="273" t="n"/>
      <c r="TGH129" s="273" t="n"/>
      <c r="TGI129" s="273" t="n"/>
      <c r="TGJ129" s="273" t="n"/>
      <c r="TGK129" s="273" t="n"/>
      <c r="TGL129" s="273" t="n"/>
      <c r="TGM129" s="273" t="n"/>
      <c r="TGN129" s="273" t="n"/>
      <c r="TGO129" s="273" t="n"/>
      <c r="TGP129" s="273" t="n"/>
      <c r="TGQ129" s="273" t="n"/>
      <c r="TGR129" s="273" t="n"/>
      <c r="TGS129" s="273" t="n"/>
      <c r="TGT129" s="273" t="n"/>
      <c r="TGU129" s="273" t="n"/>
      <c r="TGV129" s="273" t="n"/>
      <c r="TGW129" s="273" t="n"/>
      <c r="TGX129" s="273" t="n"/>
      <c r="TGY129" s="273" t="n"/>
      <c r="TGZ129" s="273" t="n"/>
      <c r="THA129" s="273" t="n"/>
      <c r="THB129" s="273" t="n"/>
      <c r="THC129" s="273" t="n"/>
      <c r="THD129" s="273" t="n"/>
      <c r="THE129" s="273" t="n"/>
      <c r="THF129" s="273" t="n"/>
      <c r="THG129" s="273" t="n"/>
      <c r="THH129" s="273" t="n"/>
      <c r="THI129" s="273" t="n"/>
      <c r="THJ129" s="273" t="n"/>
      <c r="THK129" s="273" t="n"/>
      <c r="THL129" s="273" t="n"/>
      <c r="THM129" s="273" t="n"/>
      <c r="THN129" s="273" t="n"/>
      <c r="THO129" s="273" t="n"/>
      <c r="THP129" s="273" t="n"/>
      <c r="THQ129" s="273" t="n"/>
      <c r="THR129" s="273" t="n"/>
      <c r="THS129" s="273" t="n"/>
      <c r="THT129" s="273" t="n"/>
      <c r="THU129" s="273" t="n"/>
      <c r="THV129" s="273" t="n"/>
      <c r="THW129" s="273" t="n"/>
      <c r="THX129" s="273" t="n"/>
      <c r="THY129" s="273" t="n"/>
      <c r="THZ129" s="273" t="n"/>
      <c r="TIA129" s="273" t="n"/>
      <c r="TIB129" s="273" t="n"/>
      <c r="TIC129" s="273" t="n"/>
      <c r="TID129" s="273" t="n"/>
      <c r="TIE129" s="273" t="n"/>
      <c r="TIF129" s="273" t="n"/>
      <c r="TIG129" s="273" t="n"/>
      <c r="TIH129" s="273" t="n"/>
      <c r="TII129" s="273" t="n"/>
      <c r="TIJ129" s="273" t="n"/>
      <c r="TIK129" s="273" t="n"/>
      <c r="TIL129" s="273" t="n"/>
      <c r="TIM129" s="273" t="n"/>
      <c r="TIN129" s="273" t="n"/>
      <c r="TIO129" s="273" t="n"/>
      <c r="TIP129" s="273" t="n"/>
      <c r="TIQ129" s="273" t="n"/>
      <c r="TIR129" s="273" t="n"/>
      <c r="TIS129" s="273" t="n"/>
      <c r="TIT129" s="273" t="n"/>
      <c r="TIU129" s="273" t="n"/>
      <c r="TIV129" s="273" t="n"/>
      <c r="TIW129" s="273" t="n"/>
      <c r="TIX129" s="273" t="n"/>
      <c r="TIY129" s="273" t="n"/>
      <c r="TIZ129" s="273" t="n"/>
      <c r="TJA129" s="273" t="n"/>
      <c r="TJB129" s="273" t="n"/>
      <c r="TJC129" s="273" t="n"/>
      <c r="TJD129" s="273" t="n"/>
      <c r="TJE129" s="273" t="n"/>
      <c r="TJF129" s="273" t="n"/>
      <c r="TJG129" s="273" t="n"/>
      <c r="TJH129" s="273" t="n"/>
      <c r="TJI129" s="273" t="n"/>
      <c r="TJJ129" s="273" t="n"/>
      <c r="TJK129" s="273" t="n"/>
      <c r="TJL129" s="273" t="n"/>
      <c r="TJM129" s="273" t="n"/>
      <c r="TJN129" s="273" t="n"/>
      <c r="TJO129" s="273" t="n"/>
      <c r="TJP129" s="273" t="n"/>
      <c r="TJQ129" s="273" t="n"/>
      <c r="TJR129" s="273" t="n"/>
      <c r="TJS129" s="273" t="n"/>
      <c r="TJT129" s="273" t="n"/>
      <c r="TJU129" s="273" t="n"/>
      <c r="TJV129" s="273" t="n"/>
      <c r="TJW129" s="273" t="n"/>
      <c r="TJX129" s="273" t="n"/>
      <c r="TJY129" s="273" t="n"/>
      <c r="TJZ129" s="273" t="n"/>
      <c r="TKA129" s="273" t="n"/>
      <c r="TKB129" s="273" t="n"/>
      <c r="TKC129" s="273" t="n"/>
      <c r="TKD129" s="273" t="n"/>
      <c r="TKE129" s="273" t="n"/>
      <c r="TKF129" s="273" t="n"/>
      <c r="TKG129" s="273" t="n"/>
      <c r="TKH129" s="273" t="n"/>
      <c r="TKI129" s="273" t="n"/>
      <c r="TKJ129" s="273" t="n"/>
      <c r="TKK129" s="273" t="n"/>
      <c r="TKL129" s="273" t="n"/>
      <c r="TKM129" s="273" t="n"/>
      <c r="TKN129" s="273" t="n"/>
      <c r="TKO129" s="273" t="n"/>
      <c r="TKP129" s="273" t="n"/>
      <c r="TKQ129" s="273" t="n"/>
      <c r="TKR129" s="273" t="n"/>
      <c r="TKS129" s="273" t="n"/>
      <c r="TKT129" s="273" t="n"/>
      <c r="TKU129" s="273" t="n"/>
      <c r="TKV129" s="273" t="n"/>
      <c r="TKW129" s="273" t="n"/>
      <c r="TKX129" s="273" t="n"/>
      <c r="TKY129" s="273" t="n"/>
      <c r="TKZ129" s="273" t="n"/>
      <c r="TLA129" s="273" t="n"/>
      <c r="TLB129" s="273" t="n"/>
      <c r="TLC129" s="273" t="n"/>
      <c r="TLD129" s="273" t="n"/>
      <c r="TLE129" s="273" t="n"/>
      <c r="TLF129" s="273" t="n"/>
      <c r="TLG129" s="273" t="n"/>
      <c r="TLH129" s="273" t="n"/>
      <c r="TLI129" s="273" t="n"/>
      <c r="TLJ129" s="273" t="n"/>
      <c r="TLK129" s="273" t="n"/>
      <c r="TLL129" s="273" t="n"/>
      <c r="TLM129" s="273" t="n"/>
      <c r="TLN129" s="273" t="n"/>
      <c r="TLO129" s="273" t="n"/>
      <c r="TLP129" s="273" t="n"/>
      <c r="TLQ129" s="273" t="n"/>
      <c r="TLR129" s="273" t="n"/>
      <c r="TLS129" s="273" t="n"/>
      <c r="TLT129" s="273" t="n"/>
      <c r="TLU129" s="273" t="n"/>
      <c r="TLV129" s="273" t="n"/>
      <c r="TLW129" s="273" t="n"/>
      <c r="TLX129" s="273" t="n"/>
      <c r="TLY129" s="273" t="n"/>
      <c r="TLZ129" s="273" t="n"/>
      <c r="TMA129" s="273" t="n"/>
      <c r="TMB129" s="273" t="n"/>
      <c r="TMC129" s="273" t="n"/>
      <c r="TMD129" s="273" t="n"/>
      <c r="TME129" s="273" t="n"/>
      <c r="TMF129" s="273" t="n"/>
      <c r="TMG129" s="273" t="n"/>
      <c r="TMH129" s="273" t="n"/>
      <c r="TMI129" s="273" t="n"/>
      <c r="TMJ129" s="273" t="n"/>
      <c r="TMK129" s="273" t="n"/>
      <c r="TML129" s="273" t="n"/>
      <c r="TMM129" s="273" t="n"/>
      <c r="TMN129" s="273" t="n"/>
      <c r="TMO129" s="273" t="n"/>
      <c r="TMP129" s="273" t="n"/>
      <c r="TMQ129" s="273" t="n"/>
      <c r="TMR129" s="273" t="n"/>
      <c r="TMS129" s="273" t="n"/>
      <c r="TMT129" s="273" t="n"/>
      <c r="TMU129" s="273" t="n"/>
      <c r="TMV129" s="273" t="n"/>
      <c r="TMW129" s="273" t="n"/>
      <c r="TMX129" s="273" t="n"/>
      <c r="TMY129" s="273" t="n"/>
      <c r="TMZ129" s="273" t="n"/>
      <c r="TNA129" s="273" t="n"/>
      <c r="TNB129" s="273" t="n"/>
      <c r="TNC129" s="273" t="n"/>
      <c r="TND129" s="273" t="n"/>
      <c r="TNE129" s="273" t="n"/>
      <c r="TNF129" s="273" t="n"/>
      <c r="TNG129" s="273" t="n"/>
      <c r="TNH129" s="273" t="n"/>
      <c r="TNI129" s="273" t="n"/>
      <c r="TNJ129" s="273" t="n"/>
      <c r="TNK129" s="273" t="n"/>
      <c r="TNL129" s="273" t="n"/>
      <c r="TNM129" s="273" t="n"/>
      <c r="TNN129" s="273" t="n"/>
      <c r="TNO129" s="273" t="n"/>
      <c r="TNP129" s="273" t="n"/>
      <c r="TNQ129" s="273" t="n"/>
      <c r="TNR129" s="273" t="n"/>
      <c r="TNS129" s="273" t="n"/>
      <c r="TNT129" s="273" t="n"/>
      <c r="TNU129" s="273" t="n"/>
      <c r="TNV129" s="273" t="n"/>
      <c r="TNW129" s="273" t="n"/>
      <c r="TNX129" s="273" t="n"/>
      <c r="TNY129" s="273" t="n"/>
      <c r="TNZ129" s="273" t="n"/>
      <c r="TOA129" s="273" t="n"/>
      <c r="TOB129" s="273" t="n"/>
      <c r="TOC129" s="273" t="n"/>
      <c r="TOD129" s="273" t="n"/>
      <c r="TOE129" s="273" t="n"/>
      <c r="TOF129" s="273" t="n"/>
      <c r="TOG129" s="273" t="n"/>
      <c r="TOH129" s="273" t="n"/>
      <c r="TOI129" s="273" t="n"/>
      <c r="TOJ129" s="273" t="n"/>
      <c r="TOK129" s="273" t="n"/>
      <c r="TOL129" s="273" t="n"/>
      <c r="TOM129" s="273" t="n"/>
      <c r="TON129" s="273" t="n"/>
      <c r="TOO129" s="273" t="n"/>
      <c r="TOP129" s="273" t="n"/>
      <c r="TOQ129" s="273" t="n"/>
      <c r="TOR129" s="273" t="n"/>
      <c r="TOS129" s="273" t="n"/>
      <c r="TOT129" s="273" t="n"/>
      <c r="TOU129" s="273" t="n"/>
      <c r="TOV129" s="273" t="n"/>
      <c r="TOW129" s="273" t="n"/>
      <c r="TOX129" s="273" t="n"/>
      <c r="TOY129" s="273" t="n"/>
      <c r="TOZ129" s="273" t="n"/>
      <c r="TPA129" s="273" t="n"/>
      <c r="TPB129" s="273" t="n"/>
      <c r="TPC129" s="273" t="n"/>
      <c r="TPD129" s="273" t="n"/>
      <c r="TPE129" s="273" t="n"/>
      <c r="TPF129" s="273" t="n"/>
      <c r="TPG129" s="273" t="n"/>
      <c r="TPH129" s="273" t="n"/>
      <c r="TPI129" s="273" t="n"/>
      <c r="TPJ129" s="273" t="n"/>
      <c r="TPK129" s="273" t="n"/>
      <c r="TPL129" s="273" t="n"/>
      <c r="TPM129" s="273" t="n"/>
      <c r="TPN129" s="273" t="n"/>
      <c r="TPO129" s="273" t="n"/>
      <c r="TPP129" s="273" t="n"/>
      <c r="TPQ129" s="273" t="n"/>
      <c r="TPR129" s="273" t="n"/>
      <c r="TPS129" s="273" t="n"/>
      <c r="TPT129" s="273" t="n"/>
      <c r="TPU129" s="273" t="n"/>
      <c r="TPV129" s="273" t="n"/>
      <c r="TPW129" s="273" t="n"/>
      <c r="TPX129" s="273" t="n"/>
      <c r="TPY129" s="273" t="n"/>
      <c r="TPZ129" s="273" t="n"/>
      <c r="TQA129" s="273" t="n"/>
      <c r="TQB129" s="273" t="n"/>
      <c r="TQC129" s="273" t="n"/>
      <c r="TQD129" s="273" t="n"/>
      <c r="TQE129" s="273" t="n"/>
      <c r="TQF129" s="273" t="n"/>
      <c r="TQG129" s="273" t="n"/>
      <c r="TQH129" s="273" t="n"/>
      <c r="TQI129" s="273" t="n"/>
      <c r="TQJ129" s="273" t="n"/>
      <c r="TQK129" s="273" t="n"/>
      <c r="TQL129" s="273" t="n"/>
      <c r="TQM129" s="273" t="n"/>
      <c r="TQN129" s="273" t="n"/>
      <c r="TQO129" s="273" t="n"/>
      <c r="TQP129" s="273" t="n"/>
      <c r="TQQ129" s="273" t="n"/>
      <c r="TQR129" s="273" t="n"/>
      <c r="TQS129" s="273" t="n"/>
      <c r="TQT129" s="273" t="n"/>
      <c r="TQU129" s="273" t="n"/>
      <c r="TQV129" s="273" t="n"/>
      <c r="TQW129" s="273" t="n"/>
      <c r="TQX129" s="273" t="n"/>
      <c r="TQY129" s="273" t="n"/>
      <c r="TQZ129" s="273" t="n"/>
      <c r="TRA129" s="273" t="n"/>
      <c r="TRB129" s="273" t="n"/>
      <c r="TRC129" s="273" t="n"/>
      <c r="TRD129" s="273" t="n"/>
      <c r="TRE129" s="273" t="n"/>
      <c r="TRF129" s="273" t="n"/>
      <c r="TRG129" s="273" t="n"/>
      <c r="TRH129" s="273" t="n"/>
      <c r="TRI129" s="273" t="n"/>
      <c r="TRJ129" s="273" t="n"/>
      <c r="TRK129" s="273" t="n"/>
      <c r="TRL129" s="273" t="n"/>
      <c r="TRM129" s="273" t="n"/>
      <c r="TRN129" s="273" t="n"/>
      <c r="TRO129" s="273" t="n"/>
      <c r="TRP129" s="273" t="n"/>
      <c r="TRQ129" s="273" t="n"/>
      <c r="TRR129" s="273" t="n"/>
      <c r="TRS129" s="273" t="n"/>
      <c r="TRT129" s="273" t="n"/>
      <c r="TRU129" s="273" t="n"/>
      <c r="TRV129" s="273" t="n"/>
      <c r="TRW129" s="273" t="n"/>
      <c r="TRX129" s="273" t="n"/>
      <c r="TRY129" s="273" t="n"/>
      <c r="TRZ129" s="273" t="n"/>
      <c r="TSA129" s="273" t="n"/>
      <c r="TSB129" s="273" t="n"/>
      <c r="TSC129" s="273" t="n"/>
      <c r="TSD129" s="273" t="n"/>
      <c r="TSE129" s="273" t="n"/>
      <c r="TSF129" s="273" t="n"/>
      <c r="TSG129" s="273" t="n"/>
      <c r="TSH129" s="273" t="n"/>
      <c r="TSI129" s="273" t="n"/>
      <c r="TSJ129" s="273" t="n"/>
      <c r="TSK129" s="273" t="n"/>
      <c r="TSL129" s="273" t="n"/>
      <c r="TSM129" s="273" t="n"/>
      <c r="TSN129" s="273" t="n"/>
      <c r="TSO129" s="273" t="n"/>
      <c r="TSP129" s="273" t="n"/>
      <c r="TSQ129" s="273" t="n"/>
      <c r="TSR129" s="273" t="n"/>
      <c r="TSS129" s="273" t="n"/>
      <c r="TST129" s="273" t="n"/>
      <c r="TSU129" s="273" t="n"/>
      <c r="TSV129" s="273" t="n"/>
      <c r="TSW129" s="273" t="n"/>
      <c r="TSX129" s="273" t="n"/>
      <c r="TSY129" s="273" t="n"/>
      <c r="TSZ129" s="273" t="n"/>
      <c r="TTA129" s="273" t="n"/>
      <c r="TTB129" s="273" t="n"/>
      <c r="TTC129" s="273" t="n"/>
      <c r="TTD129" s="273" t="n"/>
      <c r="TTE129" s="273" t="n"/>
      <c r="TTF129" s="273" t="n"/>
      <c r="TTG129" s="273" t="n"/>
      <c r="TTH129" s="273" t="n"/>
      <c r="TTI129" s="273" t="n"/>
      <c r="TTJ129" s="273" t="n"/>
      <c r="TTK129" s="273" t="n"/>
      <c r="TTL129" s="273" t="n"/>
      <c r="TTM129" s="273" t="n"/>
      <c r="TTN129" s="273" t="n"/>
      <c r="TTO129" s="273" t="n"/>
      <c r="TTP129" s="273" t="n"/>
      <c r="TTQ129" s="273" t="n"/>
      <c r="TTR129" s="273" t="n"/>
      <c r="TTS129" s="273" t="n"/>
      <c r="TTT129" s="273" t="n"/>
      <c r="TTU129" s="273" t="n"/>
      <c r="TTV129" s="273" t="n"/>
      <c r="TTW129" s="273" t="n"/>
      <c r="TTX129" s="273" t="n"/>
      <c r="TTY129" s="273" t="n"/>
      <c r="TTZ129" s="273" t="n"/>
      <c r="TUA129" s="273" t="n"/>
      <c r="TUB129" s="273" t="n"/>
      <c r="TUC129" s="273" t="n"/>
      <c r="TUD129" s="273" t="n"/>
      <c r="TUE129" s="273" t="n"/>
      <c r="TUF129" s="273" t="n"/>
      <c r="TUG129" s="273" t="n"/>
      <c r="TUH129" s="273" t="n"/>
      <c r="TUI129" s="273" t="n"/>
      <c r="TUJ129" s="273" t="n"/>
      <c r="TUK129" s="273" t="n"/>
      <c r="TUL129" s="273" t="n"/>
      <c r="TUM129" s="273" t="n"/>
      <c r="TUN129" s="273" t="n"/>
      <c r="TUO129" s="273" t="n"/>
      <c r="TUP129" s="273" t="n"/>
      <c r="TUQ129" s="273" t="n"/>
      <c r="TUR129" s="273" t="n"/>
      <c r="TUS129" s="273" t="n"/>
      <c r="TUT129" s="273" t="n"/>
      <c r="TUU129" s="273" t="n"/>
      <c r="TUV129" s="273" t="n"/>
      <c r="TUW129" s="273" t="n"/>
      <c r="TUX129" s="273" t="n"/>
      <c r="TUY129" s="273" t="n"/>
      <c r="TUZ129" s="273" t="n"/>
      <c r="TVA129" s="273" t="n"/>
      <c r="TVB129" s="273" t="n"/>
      <c r="TVC129" s="273" t="n"/>
      <c r="TVD129" s="273" t="n"/>
      <c r="TVE129" s="273" t="n"/>
      <c r="TVF129" s="273" t="n"/>
      <c r="TVG129" s="273" t="n"/>
      <c r="TVH129" s="273" t="n"/>
      <c r="TVI129" s="273" t="n"/>
      <c r="TVJ129" s="273" t="n"/>
      <c r="TVK129" s="273" t="n"/>
      <c r="TVL129" s="273" t="n"/>
      <c r="TVM129" s="273" t="n"/>
      <c r="TVN129" s="273" t="n"/>
      <c r="TVO129" s="273" t="n"/>
      <c r="TVP129" s="273" t="n"/>
      <c r="TVQ129" s="273" t="n"/>
      <c r="TVR129" s="273" t="n"/>
      <c r="TVS129" s="273" t="n"/>
      <c r="TVT129" s="273" t="n"/>
      <c r="TVU129" s="273" t="n"/>
      <c r="TVV129" s="273" t="n"/>
      <c r="TVW129" s="273" t="n"/>
      <c r="TVX129" s="273" t="n"/>
      <c r="TVY129" s="273" t="n"/>
      <c r="TVZ129" s="273" t="n"/>
      <c r="TWA129" s="273" t="n"/>
      <c r="TWB129" s="273" t="n"/>
      <c r="TWC129" s="273" t="n"/>
      <c r="TWD129" s="273" t="n"/>
      <c r="TWE129" s="273" t="n"/>
      <c r="TWF129" s="273" t="n"/>
      <c r="TWG129" s="273" t="n"/>
      <c r="TWH129" s="273" t="n"/>
      <c r="TWI129" s="273" t="n"/>
      <c r="TWJ129" s="273" t="n"/>
      <c r="TWK129" s="273" t="n"/>
      <c r="TWL129" s="273" t="n"/>
      <c r="TWM129" s="273" t="n"/>
      <c r="TWN129" s="273" t="n"/>
      <c r="TWO129" s="273" t="n"/>
      <c r="TWP129" s="273" t="n"/>
      <c r="TWQ129" s="273" t="n"/>
      <c r="TWR129" s="273" t="n"/>
      <c r="TWS129" s="273" t="n"/>
      <c r="TWT129" s="273" t="n"/>
      <c r="TWU129" s="273" t="n"/>
      <c r="TWV129" s="273" t="n"/>
      <c r="TWW129" s="273" t="n"/>
      <c r="TWX129" s="273" t="n"/>
      <c r="TWY129" s="273" t="n"/>
      <c r="TWZ129" s="273" t="n"/>
      <c r="TXA129" s="273" t="n"/>
      <c r="TXB129" s="273" t="n"/>
      <c r="TXC129" s="273" t="n"/>
      <c r="TXD129" s="273" t="n"/>
      <c r="TXE129" s="273" t="n"/>
      <c r="TXF129" s="273" t="n"/>
      <c r="TXG129" s="273" t="n"/>
      <c r="TXH129" s="273" t="n"/>
      <c r="TXI129" s="273" t="n"/>
      <c r="TXJ129" s="273" t="n"/>
      <c r="TXK129" s="273" t="n"/>
      <c r="TXL129" s="273" t="n"/>
      <c r="TXM129" s="273" t="n"/>
      <c r="TXN129" s="273" t="n"/>
      <c r="TXO129" s="273" t="n"/>
      <c r="TXP129" s="273" t="n"/>
      <c r="TXQ129" s="273" t="n"/>
      <c r="TXR129" s="273" t="n"/>
      <c r="TXS129" s="273" t="n"/>
      <c r="TXT129" s="273" t="n"/>
      <c r="TXU129" s="273" t="n"/>
      <c r="TXV129" s="273" t="n"/>
      <c r="TXW129" s="273" t="n"/>
      <c r="TXX129" s="273" t="n"/>
      <c r="TXY129" s="273" t="n"/>
      <c r="TXZ129" s="273" t="n"/>
      <c r="TYA129" s="273" t="n"/>
      <c r="TYB129" s="273" t="n"/>
      <c r="TYC129" s="273" t="n"/>
      <c r="TYD129" s="273" t="n"/>
      <c r="TYE129" s="273" t="n"/>
      <c r="TYF129" s="273" t="n"/>
      <c r="TYG129" s="273" t="n"/>
      <c r="TYH129" s="273" t="n"/>
      <c r="TYI129" s="273" t="n"/>
      <c r="TYJ129" s="273" t="n"/>
      <c r="TYK129" s="273" t="n"/>
      <c r="TYL129" s="273" t="n"/>
      <c r="TYM129" s="273" t="n"/>
      <c r="TYN129" s="273" t="n"/>
      <c r="TYO129" s="273" t="n"/>
      <c r="TYP129" s="273" t="n"/>
      <c r="TYQ129" s="273" t="n"/>
      <c r="TYR129" s="273" t="n"/>
      <c r="TYS129" s="273" t="n"/>
      <c r="TYT129" s="273" t="n"/>
      <c r="TYU129" s="273" t="n"/>
      <c r="TYV129" s="273" t="n"/>
      <c r="TYW129" s="273" t="n"/>
      <c r="TYX129" s="273" t="n"/>
      <c r="TYY129" s="273" t="n"/>
      <c r="TYZ129" s="273" t="n"/>
      <c r="TZA129" s="273" t="n"/>
      <c r="TZB129" s="273" t="n"/>
      <c r="TZC129" s="273" t="n"/>
      <c r="TZD129" s="273" t="n"/>
      <c r="TZE129" s="273" t="n"/>
      <c r="TZF129" s="273" t="n"/>
      <c r="TZG129" s="273" t="n"/>
      <c r="TZH129" s="273" t="n"/>
      <c r="TZI129" s="273" t="n"/>
      <c r="TZJ129" s="273" t="n"/>
      <c r="TZK129" s="273" t="n"/>
      <c r="TZL129" s="273" t="n"/>
      <c r="TZM129" s="273" t="n"/>
      <c r="TZN129" s="273" t="n"/>
      <c r="TZO129" s="273" t="n"/>
      <c r="TZP129" s="273" t="n"/>
      <c r="TZQ129" s="273" t="n"/>
      <c r="TZR129" s="273" t="n"/>
      <c r="TZS129" s="273" t="n"/>
      <c r="TZT129" s="273" t="n"/>
      <c r="TZU129" s="273" t="n"/>
      <c r="TZV129" s="273" t="n"/>
      <c r="TZW129" s="273" t="n"/>
      <c r="TZX129" s="273" t="n"/>
      <c r="TZY129" s="273" t="n"/>
      <c r="TZZ129" s="273" t="n"/>
      <c r="UAA129" s="273" t="n"/>
      <c r="UAB129" s="273" t="n"/>
      <c r="UAC129" s="273" t="n"/>
      <c r="UAD129" s="273" t="n"/>
      <c r="UAE129" s="273" t="n"/>
      <c r="UAF129" s="273" t="n"/>
      <c r="UAG129" s="273" t="n"/>
      <c r="UAH129" s="273" t="n"/>
      <c r="UAI129" s="273" t="n"/>
      <c r="UAJ129" s="273" t="n"/>
      <c r="UAK129" s="273" t="n"/>
      <c r="UAL129" s="273" t="n"/>
      <c r="UAM129" s="273" t="n"/>
      <c r="UAN129" s="273" t="n"/>
      <c r="UAO129" s="273" t="n"/>
      <c r="UAP129" s="273" t="n"/>
      <c r="UAQ129" s="273" t="n"/>
      <c r="UAR129" s="273" t="n"/>
      <c r="UAS129" s="273" t="n"/>
      <c r="UAT129" s="273" t="n"/>
      <c r="UAU129" s="273" t="n"/>
      <c r="UAV129" s="273" t="n"/>
      <c r="UAW129" s="273" t="n"/>
      <c r="UAX129" s="273" t="n"/>
      <c r="UAY129" s="273" t="n"/>
      <c r="UAZ129" s="273" t="n"/>
      <c r="UBA129" s="273" t="n"/>
      <c r="UBB129" s="273" t="n"/>
      <c r="UBC129" s="273" t="n"/>
      <c r="UBD129" s="273" t="n"/>
      <c r="UBE129" s="273" t="n"/>
      <c r="UBF129" s="273" t="n"/>
      <c r="UBG129" s="273" t="n"/>
      <c r="UBH129" s="273" t="n"/>
      <c r="UBI129" s="273" t="n"/>
      <c r="UBJ129" s="273" t="n"/>
      <c r="UBK129" s="273" t="n"/>
      <c r="UBL129" s="273" t="n"/>
      <c r="UBM129" s="273" t="n"/>
      <c r="UBN129" s="273" t="n"/>
      <c r="UBO129" s="273" t="n"/>
      <c r="UBP129" s="273" t="n"/>
      <c r="UBQ129" s="273" t="n"/>
      <c r="UBR129" s="273" t="n"/>
      <c r="UBS129" s="273" t="n"/>
      <c r="UBT129" s="273" t="n"/>
      <c r="UBU129" s="273" t="n"/>
      <c r="UBV129" s="273" t="n"/>
      <c r="UBW129" s="273" t="n"/>
      <c r="UBX129" s="273" t="n"/>
      <c r="UBY129" s="273" t="n"/>
      <c r="UBZ129" s="273" t="n"/>
      <c r="UCA129" s="273" t="n"/>
      <c r="UCB129" s="273" t="n"/>
      <c r="UCC129" s="273" t="n"/>
      <c r="UCD129" s="273" t="n"/>
      <c r="UCE129" s="273" t="n"/>
      <c r="UCF129" s="273" t="n"/>
      <c r="UCG129" s="273" t="n"/>
      <c r="UCH129" s="273" t="n"/>
      <c r="UCI129" s="273" t="n"/>
      <c r="UCJ129" s="273" t="n"/>
      <c r="UCK129" s="273" t="n"/>
      <c r="UCL129" s="273" t="n"/>
      <c r="UCM129" s="273" t="n"/>
      <c r="UCN129" s="273" t="n"/>
      <c r="UCO129" s="273" t="n"/>
      <c r="UCP129" s="273" t="n"/>
      <c r="UCQ129" s="273" t="n"/>
      <c r="UCR129" s="273" t="n"/>
      <c r="UCS129" s="273" t="n"/>
      <c r="UCT129" s="273" t="n"/>
      <c r="UCU129" s="273" t="n"/>
      <c r="UCV129" s="273" t="n"/>
      <c r="UCW129" s="273" t="n"/>
      <c r="UCX129" s="273" t="n"/>
      <c r="UCY129" s="273" t="n"/>
      <c r="UCZ129" s="273" t="n"/>
      <c r="UDA129" s="273" t="n"/>
      <c r="UDB129" s="273" t="n"/>
      <c r="UDC129" s="273" t="n"/>
      <c r="UDD129" s="273" t="n"/>
      <c r="UDE129" s="273" t="n"/>
      <c r="UDF129" s="273" t="n"/>
      <c r="UDG129" s="273" t="n"/>
      <c r="UDH129" s="273" t="n"/>
      <c r="UDI129" s="273" t="n"/>
      <c r="UDJ129" s="273" t="n"/>
      <c r="UDK129" s="273" t="n"/>
      <c r="UDL129" s="273" t="n"/>
      <c r="UDM129" s="273" t="n"/>
      <c r="UDN129" s="273" t="n"/>
      <c r="UDO129" s="273" t="n"/>
      <c r="UDP129" s="273" t="n"/>
      <c r="UDQ129" s="273" t="n"/>
      <c r="UDR129" s="273" t="n"/>
      <c r="UDS129" s="273" t="n"/>
      <c r="UDT129" s="273" t="n"/>
      <c r="UDU129" s="273" t="n"/>
      <c r="UDV129" s="273" t="n"/>
      <c r="UDW129" s="273" t="n"/>
      <c r="UDX129" s="273" t="n"/>
      <c r="UDY129" s="273" t="n"/>
      <c r="UDZ129" s="273" t="n"/>
      <c r="UEA129" s="273" t="n"/>
      <c r="UEB129" s="273" t="n"/>
      <c r="UEC129" s="273" t="n"/>
      <c r="UED129" s="273" t="n"/>
      <c r="UEE129" s="273" t="n"/>
      <c r="UEF129" s="273" t="n"/>
      <c r="UEG129" s="273" t="n"/>
      <c r="UEH129" s="273" t="n"/>
      <c r="UEI129" s="273" t="n"/>
      <c r="UEJ129" s="273" t="n"/>
      <c r="UEK129" s="273" t="n"/>
      <c r="UEL129" s="273" t="n"/>
      <c r="UEM129" s="273" t="n"/>
      <c r="UEN129" s="273" t="n"/>
      <c r="UEO129" s="273" t="n"/>
      <c r="UEP129" s="273" t="n"/>
      <c r="UEQ129" s="273" t="n"/>
      <c r="UER129" s="273" t="n"/>
      <c r="UES129" s="273" t="n"/>
      <c r="UET129" s="273" t="n"/>
      <c r="UEU129" s="273" t="n"/>
      <c r="UEV129" s="273" t="n"/>
      <c r="UEW129" s="273" t="n"/>
      <c r="UEX129" s="273" t="n"/>
      <c r="UEY129" s="273" t="n"/>
      <c r="UEZ129" s="273" t="n"/>
      <c r="UFA129" s="273" t="n"/>
      <c r="UFB129" s="273" t="n"/>
      <c r="UFC129" s="273" t="n"/>
      <c r="UFD129" s="273" t="n"/>
      <c r="UFE129" s="273" t="n"/>
      <c r="UFF129" s="273" t="n"/>
      <c r="UFG129" s="273" t="n"/>
      <c r="UFH129" s="273" t="n"/>
      <c r="UFI129" s="273" t="n"/>
      <c r="UFJ129" s="273" t="n"/>
      <c r="UFK129" s="273" t="n"/>
      <c r="UFL129" s="273" t="n"/>
      <c r="UFM129" s="273" t="n"/>
      <c r="UFN129" s="273" t="n"/>
      <c r="UFO129" s="273" t="n"/>
      <c r="UFP129" s="273" t="n"/>
      <c r="UFQ129" s="273" t="n"/>
      <c r="UFR129" s="273" t="n"/>
      <c r="UFS129" s="273" t="n"/>
      <c r="UFT129" s="273" t="n"/>
      <c r="UFU129" s="273" t="n"/>
      <c r="UFV129" s="273" t="n"/>
      <c r="UFW129" s="273" t="n"/>
      <c r="UFX129" s="273" t="n"/>
      <c r="UFY129" s="273" t="n"/>
      <c r="UFZ129" s="273" t="n"/>
      <c r="UGA129" s="273" t="n"/>
      <c r="UGB129" s="273" t="n"/>
      <c r="UGC129" s="273" t="n"/>
      <c r="UGD129" s="273" t="n"/>
      <c r="UGE129" s="273" t="n"/>
      <c r="UGF129" s="273" t="n"/>
      <c r="UGG129" s="273" t="n"/>
      <c r="UGH129" s="273" t="n"/>
      <c r="UGI129" s="273" t="n"/>
      <c r="UGJ129" s="273" t="n"/>
      <c r="UGK129" s="273" t="n"/>
      <c r="UGL129" s="273" t="n"/>
      <c r="UGM129" s="273" t="n"/>
      <c r="UGN129" s="273" t="n"/>
      <c r="UGO129" s="273" t="n"/>
      <c r="UGP129" s="273" t="n"/>
      <c r="UGQ129" s="273" t="n"/>
      <c r="UGR129" s="273" t="n"/>
      <c r="UGS129" s="273" t="n"/>
      <c r="UGT129" s="273" t="n"/>
      <c r="UGU129" s="273" t="n"/>
      <c r="UGV129" s="273" t="n"/>
      <c r="UGW129" s="273" t="n"/>
      <c r="UGX129" s="273" t="n"/>
      <c r="UGY129" s="273" t="n"/>
      <c r="UGZ129" s="273" t="n"/>
      <c r="UHA129" s="273" t="n"/>
      <c r="UHB129" s="273" t="n"/>
      <c r="UHC129" s="273" t="n"/>
      <c r="UHD129" s="273" t="n"/>
      <c r="UHE129" s="273" t="n"/>
      <c r="UHF129" s="273" t="n"/>
      <c r="UHG129" s="273" t="n"/>
      <c r="UHH129" s="273" t="n"/>
      <c r="UHI129" s="273" t="n"/>
      <c r="UHJ129" s="273" t="n"/>
      <c r="UHK129" s="273" t="n"/>
      <c r="UHL129" s="273" t="n"/>
      <c r="UHM129" s="273" t="n"/>
      <c r="UHN129" s="273" t="n"/>
      <c r="UHO129" s="273" t="n"/>
      <c r="UHP129" s="273" t="n"/>
      <c r="UHQ129" s="273" t="n"/>
      <c r="UHR129" s="273" t="n"/>
      <c r="UHS129" s="273" t="n"/>
      <c r="UHT129" s="273" t="n"/>
      <c r="UHU129" s="273" t="n"/>
      <c r="UHV129" s="273" t="n"/>
      <c r="UHW129" s="273" t="n"/>
      <c r="UHX129" s="273" t="n"/>
      <c r="UHY129" s="273" t="n"/>
      <c r="UHZ129" s="273" t="n"/>
      <c r="UIA129" s="273" t="n"/>
      <c r="UIB129" s="273" t="n"/>
      <c r="UIC129" s="273" t="n"/>
      <c r="UID129" s="273" t="n"/>
      <c r="UIE129" s="273" t="n"/>
      <c r="UIF129" s="273" t="n"/>
      <c r="UIG129" s="273" t="n"/>
      <c r="UIH129" s="273" t="n"/>
      <c r="UII129" s="273" t="n"/>
      <c r="UIJ129" s="273" t="n"/>
      <c r="UIK129" s="273" t="n"/>
      <c r="UIL129" s="273" t="n"/>
      <c r="UIM129" s="273" t="n"/>
      <c r="UIN129" s="273" t="n"/>
      <c r="UIO129" s="273" t="n"/>
      <c r="UIP129" s="273" t="n"/>
      <c r="UIQ129" s="273" t="n"/>
      <c r="UIR129" s="273" t="n"/>
      <c r="UIS129" s="273" t="n"/>
      <c r="UIT129" s="273" t="n"/>
      <c r="UIU129" s="273" t="n"/>
      <c r="UIV129" s="273" t="n"/>
      <c r="UIW129" s="273" t="n"/>
      <c r="UIX129" s="273" t="n"/>
      <c r="UIY129" s="273" t="n"/>
      <c r="UIZ129" s="273" t="n"/>
      <c r="UJA129" s="273" t="n"/>
      <c r="UJB129" s="273" t="n"/>
      <c r="UJC129" s="273" t="n"/>
      <c r="UJD129" s="273" t="n"/>
      <c r="UJE129" s="273" t="n"/>
      <c r="UJF129" s="273" t="n"/>
      <c r="UJG129" s="273" t="n"/>
      <c r="UJH129" s="273" t="n"/>
      <c r="UJI129" s="273" t="n"/>
      <c r="UJJ129" s="273" t="n"/>
      <c r="UJK129" s="273" t="n"/>
      <c r="UJL129" s="273" t="n"/>
      <c r="UJM129" s="273" t="n"/>
      <c r="UJN129" s="273" t="n"/>
      <c r="UJO129" s="273" t="n"/>
      <c r="UJP129" s="273" t="n"/>
      <c r="UJQ129" s="273" t="n"/>
      <c r="UJR129" s="273" t="n"/>
      <c r="UJS129" s="273" t="n"/>
      <c r="UJT129" s="273" t="n"/>
      <c r="UJU129" s="273" t="n"/>
      <c r="UJV129" s="273" t="n"/>
      <c r="UJW129" s="273" t="n"/>
      <c r="UJX129" s="273" t="n"/>
      <c r="UJY129" s="273" t="n"/>
      <c r="UJZ129" s="273" t="n"/>
      <c r="UKA129" s="273" t="n"/>
      <c r="UKB129" s="273" t="n"/>
      <c r="UKC129" s="273" t="n"/>
      <c r="UKD129" s="273" t="n"/>
      <c r="UKE129" s="273" t="n"/>
      <c r="UKF129" s="273" t="n"/>
      <c r="UKG129" s="273" t="n"/>
      <c r="UKH129" s="273" t="n"/>
      <c r="UKI129" s="273" t="n"/>
      <c r="UKJ129" s="273" t="n"/>
      <c r="UKK129" s="273" t="n"/>
      <c r="UKL129" s="273" t="n"/>
      <c r="UKM129" s="273" t="n"/>
      <c r="UKN129" s="273" t="n"/>
      <c r="UKO129" s="273" t="n"/>
      <c r="UKP129" s="273" t="n"/>
      <c r="UKQ129" s="273" t="n"/>
      <c r="UKR129" s="273" t="n"/>
      <c r="UKS129" s="273" t="n"/>
      <c r="UKT129" s="273" t="n"/>
      <c r="UKU129" s="273" t="n"/>
      <c r="UKV129" s="273" t="n"/>
      <c r="UKW129" s="273" t="n"/>
      <c r="UKX129" s="273" t="n"/>
      <c r="UKY129" s="273" t="n"/>
      <c r="UKZ129" s="273" t="n"/>
      <c r="ULA129" s="273" t="n"/>
      <c r="ULB129" s="273" t="n"/>
      <c r="ULC129" s="273" t="n"/>
      <c r="ULD129" s="273" t="n"/>
      <c r="ULE129" s="273" t="n"/>
      <c r="ULF129" s="273" t="n"/>
      <c r="ULG129" s="273" t="n"/>
      <c r="ULH129" s="273" t="n"/>
      <c r="ULI129" s="273" t="n"/>
      <c r="ULJ129" s="273" t="n"/>
      <c r="ULK129" s="273" t="n"/>
      <c r="ULL129" s="273" t="n"/>
      <c r="ULM129" s="273" t="n"/>
      <c r="ULN129" s="273" t="n"/>
      <c r="ULO129" s="273" t="n"/>
      <c r="ULP129" s="273" t="n"/>
      <c r="ULQ129" s="273" t="n"/>
      <c r="ULR129" s="273" t="n"/>
      <c r="ULS129" s="273" t="n"/>
      <c r="ULT129" s="273" t="n"/>
      <c r="ULU129" s="273" t="n"/>
      <c r="ULV129" s="273" t="n"/>
      <c r="ULW129" s="273" t="n"/>
      <c r="ULX129" s="273" t="n"/>
      <c r="ULY129" s="273" t="n"/>
      <c r="ULZ129" s="273" t="n"/>
      <c r="UMA129" s="273" t="n"/>
      <c r="UMB129" s="273" t="n"/>
      <c r="UMC129" s="273" t="n"/>
      <c r="UMD129" s="273" t="n"/>
      <c r="UME129" s="273" t="n"/>
      <c r="UMF129" s="273" t="n"/>
      <c r="UMG129" s="273" t="n"/>
      <c r="UMH129" s="273" t="n"/>
      <c r="UMI129" s="273" t="n"/>
      <c r="UMJ129" s="273" t="n"/>
      <c r="UMK129" s="273" t="n"/>
      <c r="UML129" s="273" t="n"/>
      <c r="UMM129" s="273" t="n"/>
      <c r="UMN129" s="273" t="n"/>
      <c r="UMO129" s="273" t="n"/>
      <c r="UMP129" s="273" t="n"/>
      <c r="UMQ129" s="273" t="n"/>
      <c r="UMR129" s="273" t="n"/>
      <c r="UMS129" s="273" t="n"/>
      <c r="UMT129" s="273" t="n"/>
      <c r="UMU129" s="273" t="n"/>
      <c r="UMV129" s="273" t="n"/>
      <c r="UMW129" s="273" t="n"/>
      <c r="UMX129" s="273" t="n"/>
      <c r="UMY129" s="273" t="n"/>
      <c r="UMZ129" s="273" t="n"/>
      <c r="UNA129" s="273" t="n"/>
      <c r="UNB129" s="273" t="n"/>
      <c r="UNC129" s="273" t="n"/>
      <c r="UND129" s="273" t="n"/>
      <c r="UNE129" s="273" t="n"/>
      <c r="UNF129" s="273" t="n"/>
      <c r="UNG129" s="273" t="n"/>
      <c r="UNH129" s="273" t="n"/>
      <c r="UNI129" s="273" t="n"/>
      <c r="UNJ129" s="273" t="n"/>
      <c r="UNK129" s="273" t="n"/>
      <c r="UNL129" s="273" t="n"/>
      <c r="UNM129" s="273" t="n"/>
      <c r="UNN129" s="273" t="n"/>
      <c r="UNO129" s="273" t="n"/>
      <c r="UNP129" s="273" t="n"/>
      <c r="UNQ129" s="273" t="n"/>
      <c r="UNR129" s="273" t="n"/>
      <c r="UNS129" s="273" t="n"/>
      <c r="UNT129" s="273" t="n"/>
      <c r="UNU129" s="273" t="n"/>
      <c r="UNV129" s="273" t="n"/>
      <c r="UNW129" s="273" t="n"/>
      <c r="UNX129" s="273" t="n"/>
      <c r="UNY129" s="273" t="n"/>
      <c r="UNZ129" s="273" t="n"/>
      <c r="UOA129" s="273" t="n"/>
      <c r="UOB129" s="273" t="n"/>
      <c r="UOC129" s="273" t="n"/>
      <c r="UOD129" s="273" t="n"/>
      <c r="UOE129" s="273" t="n"/>
      <c r="UOF129" s="273" t="n"/>
      <c r="UOG129" s="273" t="n"/>
      <c r="UOH129" s="273" t="n"/>
      <c r="UOI129" s="273" t="n"/>
      <c r="UOJ129" s="273" t="n"/>
      <c r="UOK129" s="273" t="n"/>
      <c r="UOL129" s="273" t="n"/>
      <c r="UOM129" s="273" t="n"/>
      <c r="UON129" s="273" t="n"/>
      <c r="UOO129" s="273" t="n"/>
      <c r="UOP129" s="273" t="n"/>
      <c r="UOQ129" s="273" t="n"/>
      <c r="UOR129" s="273" t="n"/>
      <c r="UOS129" s="273" t="n"/>
      <c r="UOT129" s="273" t="n"/>
      <c r="UOU129" s="273" t="n"/>
      <c r="UOV129" s="273" t="n"/>
      <c r="UOW129" s="273" t="n"/>
      <c r="UOX129" s="273" t="n"/>
      <c r="UOY129" s="273" t="n"/>
      <c r="UOZ129" s="273" t="n"/>
      <c r="UPA129" s="273" t="n"/>
      <c r="UPB129" s="273" t="n"/>
      <c r="UPC129" s="273" t="n"/>
      <c r="UPD129" s="273" t="n"/>
      <c r="UPE129" s="273" t="n"/>
      <c r="UPF129" s="273" t="n"/>
      <c r="UPG129" s="273" t="n"/>
      <c r="UPH129" s="273" t="n"/>
      <c r="UPI129" s="273" t="n"/>
      <c r="UPJ129" s="273" t="n"/>
      <c r="UPK129" s="273" t="n"/>
      <c r="UPL129" s="273" t="n"/>
      <c r="UPM129" s="273" t="n"/>
      <c r="UPN129" s="273" t="n"/>
      <c r="UPO129" s="273" t="n"/>
      <c r="UPP129" s="273" t="n"/>
      <c r="UPQ129" s="273" t="n"/>
      <c r="UPR129" s="273" t="n"/>
      <c r="UPS129" s="273" t="n"/>
      <c r="UPT129" s="273" t="n"/>
      <c r="UPU129" s="273" t="n"/>
      <c r="UPV129" s="273" t="n"/>
      <c r="UPW129" s="273" t="n"/>
      <c r="UPX129" s="273" t="n"/>
      <c r="UPY129" s="273" t="n"/>
      <c r="UPZ129" s="273" t="n"/>
      <c r="UQA129" s="273" t="n"/>
      <c r="UQB129" s="273" t="n"/>
      <c r="UQC129" s="273" t="n"/>
      <c r="UQD129" s="273" t="n"/>
      <c r="UQE129" s="273" t="n"/>
      <c r="UQF129" s="273" t="n"/>
      <c r="UQG129" s="273" t="n"/>
      <c r="UQH129" s="273" t="n"/>
      <c r="UQI129" s="273" t="n"/>
      <c r="UQJ129" s="273" t="n"/>
      <c r="UQK129" s="273" t="n"/>
      <c r="UQL129" s="273" t="n"/>
      <c r="UQM129" s="273" t="n"/>
      <c r="UQN129" s="273" t="n"/>
      <c r="UQO129" s="273" t="n"/>
      <c r="UQP129" s="273" t="n"/>
      <c r="UQQ129" s="273" t="n"/>
      <c r="UQR129" s="273" t="n"/>
      <c r="UQS129" s="273" t="n"/>
      <c r="UQT129" s="273" t="n"/>
      <c r="UQU129" s="273" t="n"/>
      <c r="UQV129" s="273" t="n"/>
      <c r="UQW129" s="273" t="n"/>
      <c r="UQX129" s="273" t="n"/>
      <c r="UQY129" s="273" t="n"/>
      <c r="UQZ129" s="273" t="n"/>
      <c r="URA129" s="273" t="n"/>
      <c r="URB129" s="273" t="n"/>
      <c r="URC129" s="273" t="n"/>
      <c r="URD129" s="273" t="n"/>
      <c r="URE129" s="273" t="n"/>
      <c r="URF129" s="273" t="n"/>
      <c r="URG129" s="273" t="n"/>
      <c r="URH129" s="273" t="n"/>
      <c r="URI129" s="273" t="n"/>
      <c r="URJ129" s="273" t="n"/>
      <c r="URK129" s="273" t="n"/>
      <c r="URL129" s="273" t="n"/>
      <c r="URM129" s="273" t="n"/>
      <c r="URN129" s="273" t="n"/>
      <c r="URO129" s="273" t="n"/>
      <c r="URP129" s="273" t="n"/>
      <c r="URQ129" s="273" t="n"/>
      <c r="URR129" s="273" t="n"/>
      <c r="URS129" s="273" t="n"/>
      <c r="URT129" s="273" t="n"/>
      <c r="URU129" s="273" t="n"/>
      <c r="URV129" s="273" t="n"/>
      <c r="URW129" s="273" t="n"/>
      <c r="URX129" s="273" t="n"/>
      <c r="URY129" s="273" t="n"/>
      <c r="URZ129" s="273" t="n"/>
      <c r="USA129" s="273" t="n"/>
      <c r="USB129" s="273" t="n"/>
      <c r="USC129" s="273" t="n"/>
      <c r="USD129" s="273" t="n"/>
      <c r="USE129" s="273" t="n"/>
      <c r="USF129" s="273" t="n"/>
      <c r="USG129" s="273" t="n"/>
      <c r="USH129" s="273" t="n"/>
      <c r="USI129" s="273" t="n"/>
      <c r="USJ129" s="273" t="n"/>
      <c r="USK129" s="273" t="n"/>
      <c r="USL129" s="273" t="n"/>
      <c r="USM129" s="273" t="n"/>
      <c r="USN129" s="273" t="n"/>
      <c r="USO129" s="273" t="n"/>
      <c r="USP129" s="273" t="n"/>
      <c r="USQ129" s="273" t="n"/>
      <c r="USR129" s="273" t="n"/>
      <c r="USS129" s="273" t="n"/>
      <c r="UST129" s="273" t="n"/>
      <c r="USU129" s="273" t="n"/>
      <c r="USV129" s="273" t="n"/>
      <c r="USW129" s="273" t="n"/>
      <c r="USX129" s="273" t="n"/>
      <c r="USY129" s="273" t="n"/>
      <c r="USZ129" s="273" t="n"/>
      <c r="UTA129" s="273" t="n"/>
      <c r="UTB129" s="273" t="n"/>
      <c r="UTC129" s="273" t="n"/>
      <c r="UTD129" s="273" t="n"/>
      <c r="UTE129" s="273" t="n"/>
      <c r="UTF129" s="273" t="n"/>
      <c r="UTG129" s="273" t="n"/>
      <c r="UTH129" s="273" t="n"/>
      <c r="UTI129" s="273" t="n"/>
      <c r="UTJ129" s="273" t="n"/>
      <c r="UTK129" s="273" t="n"/>
      <c r="UTL129" s="273" t="n"/>
      <c r="UTM129" s="273" t="n"/>
      <c r="UTN129" s="273" t="n"/>
      <c r="UTO129" s="273" t="n"/>
      <c r="UTP129" s="273" t="n"/>
      <c r="UTQ129" s="273" t="n"/>
      <c r="UTR129" s="273" t="n"/>
      <c r="UTS129" s="273" t="n"/>
      <c r="UTT129" s="273" t="n"/>
      <c r="UTU129" s="273" t="n"/>
      <c r="UTV129" s="273" t="n"/>
      <c r="UTW129" s="273" t="n"/>
      <c r="UTX129" s="273" t="n"/>
      <c r="UTY129" s="273" t="n"/>
      <c r="UTZ129" s="273" t="n"/>
      <c r="UUA129" s="273" t="n"/>
      <c r="UUB129" s="273" t="n"/>
      <c r="UUC129" s="273" t="n"/>
      <c r="UUD129" s="273" t="n"/>
      <c r="UUE129" s="273" t="n"/>
      <c r="UUF129" s="273" t="n"/>
      <c r="UUG129" s="273" t="n"/>
      <c r="UUH129" s="273" t="n"/>
      <c r="UUI129" s="273" t="n"/>
      <c r="UUJ129" s="273" t="n"/>
      <c r="UUK129" s="273" t="n"/>
      <c r="UUL129" s="273" t="n"/>
      <c r="UUM129" s="273" t="n"/>
      <c r="UUN129" s="273" t="n"/>
      <c r="UUO129" s="273" t="n"/>
      <c r="UUP129" s="273" t="n"/>
      <c r="UUQ129" s="273" t="n"/>
      <c r="UUR129" s="273" t="n"/>
      <c r="UUS129" s="273" t="n"/>
      <c r="UUT129" s="273" t="n"/>
      <c r="UUU129" s="273" t="n"/>
      <c r="UUV129" s="273" t="n"/>
      <c r="UUW129" s="273" t="n"/>
      <c r="UUX129" s="273" t="n"/>
      <c r="UUY129" s="273" t="n"/>
      <c r="UUZ129" s="273" t="n"/>
      <c r="UVA129" s="273" t="n"/>
      <c r="UVB129" s="273" t="n"/>
      <c r="UVC129" s="273" t="n"/>
      <c r="UVD129" s="273" t="n"/>
      <c r="UVE129" s="273" t="n"/>
      <c r="UVF129" s="273" t="n"/>
      <c r="UVG129" s="273" t="n"/>
      <c r="UVH129" s="273" t="n"/>
      <c r="UVI129" s="273" t="n"/>
      <c r="UVJ129" s="273" t="n"/>
      <c r="UVK129" s="273" t="n"/>
      <c r="UVL129" s="273" t="n"/>
      <c r="UVM129" s="273" t="n"/>
      <c r="UVN129" s="273" t="n"/>
      <c r="UVO129" s="273" t="n"/>
      <c r="UVP129" s="273" t="n"/>
      <c r="UVQ129" s="273" t="n"/>
      <c r="UVR129" s="273" t="n"/>
      <c r="UVS129" s="273" t="n"/>
      <c r="UVT129" s="273" t="n"/>
      <c r="UVU129" s="273" t="n"/>
      <c r="UVV129" s="273" t="n"/>
      <c r="UVW129" s="273" t="n"/>
      <c r="UVX129" s="273" t="n"/>
      <c r="UVY129" s="273" t="n"/>
      <c r="UVZ129" s="273" t="n"/>
      <c r="UWA129" s="273" t="n"/>
      <c r="UWB129" s="273" t="n"/>
      <c r="UWC129" s="273" t="n"/>
      <c r="UWD129" s="273" t="n"/>
      <c r="UWE129" s="273" t="n"/>
      <c r="UWF129" s="273" t="n"/>
      <c r="UWG129" s="273" t="n"/>
      <c r="UWH129" s="273" t="n"/>
      <c r="UWI129" s="273" t="n"/>
      <c r="UWJ129" s="273" t="n"/>
      <c r="UWK129" s="273" t="n"/>
      <c r="UWL129" s="273" t="n"/>
      <c r="UWM129" s="273" t="n"/>
      <c r="UWN129" s="273" t="n"/>
      <c r="UWO129" s="273" t="n"/>
      <c r="UWP129" s="273" t="n"/>
      <c r="UWQ129" s="273" t="n"/>
      <c r="UWR129" s="273" t="n"/>
      <c r="UWS129" s="273" t="n"/>
      <c r="UWT129" s="273" t="n"/>
      <c r="UWU129" s="273" t="n"/>
      <c r="UWV129" s="273" t="n"/>
      <c r="UWW129" s="273" t="n"/>
      <c r="UWX129" s="273" t="n"/>
      <c r="UWY129" s="273" t="n"/>
      <c r="UWZ129" s="273" t="n"/>
      <c r="UXA129" s="273" t="n"/>
      <c r="UXB129" s="273" t="n"/>
      <c r="UXC129" s="273" t="n"/>
      <c r="UXD129" s="273" t="n"/>
      <c r="UXE129" s="273" t="n"/>
      <c r="UXF129" s="273" t="n"/>
      <c r="UXG129" s="273" t="n"/>
      <c r="UXH129" s="273" t="n"/>
      <c r="UXI129" s="273" t="n"/>
      <c r="UXJ129" s="273" t="n"/>
      <c r="UXK129" s="273" t="n"/>
      <c r="UXL129" s="273" t="n"/>
      <c r="UXM129" s="273" t="n"/>
      <c r="UXN129" s="273" t="n"/>
      <c r="UXO129" s="273" t="n"/>
      <c r="UXP129" s="273" t="n"/>
      <c r="UXQ129" s="273" t="n"/>
      <c r="UXR129" s="273" t="n"/>
      <c r="UXS129" s="273" t="n"/>
      <c r="UXT129" s="273" t="n"/>
      <c r="UXU129" s="273" t="n"/>
      <c r="UXV129" s="273" t="n"/>
      <c r="UXW129" s="273" t="n"/>
      <c r="UXX129" s="273" t="n"/>
      <c r="UXY129" s="273" t="n"/>
      <c r="UXZ129" s="273" t="n"/>
      <c r="UYA129" s="273" t="n"/>
      <c r="UYB129" s="273" t="n"/>
      <c r="UYC129" s="273" t="n"/>
      <c r="UYD129" s="273" t="n"/>
      <c r="UYE129" s="273" t="n"/>
      <c r="UYF129" s="273" t="n"/>
      <c r="UYG129" s="273" t="n"/>
      <c r="UYH129" s="273" t="n"/>
      <c r="UYI129" s="273" t="n"/>
      <c r="UYJ129" s="273" t="n"/>
      <c r="UYK129" s="273" t="n"/>
      <c r="UYL129" s="273" t="n"/>
      <c r="UYM129" s="273" t="n"/>
      <c r="UYN129" s="273" t="n"/>
      <c r="UYO129" s="273" t="n"/>
      <c r="UYP129" s="273" t="n"/>
      <c r="UYQ129" s="273" t="n"/>
      <c r="UYR129" s="273" t="n"/>
      <c r="UYS129" s="273" t="n"/>
      <c r="UYT129" s="273" t="n"/>
      <c r="UYU129" s="273" t="n"/>
      <c r="UYV129" s="273" t="n"/>
      <c r="UYW129" s="273" t="n"/>
      <c r="UYX129" s="273" t="n"/>
      <c r="UYY129" s="273" t="n"/>
      <c r="UYZ129" s="273" t="n"/>
      <c r="UZA129" s="273" t="n"/>
      <c r="UZB129" s="273" t="n"/>
      <c r="UZC129" s="273" t="n"/>
      <c r="UZD129" s="273" t="n"/>
      <c r="UZE129" s="273" t="n"/>
      <c r="UZF129" s="273" t="n"/>
      <c r="UZG129" s="273" t="n"/>
      <c r="UZH129" s="273" t="n"/>
      <c r="UZI129" s="273" t="n"/>
      <c r="UZJ129" s="273" t="n"/>
      <c r="UZK129" s="273" t="n"/>
      <c r="UZL129" s="273" t="n"/>
      <c r="UZM129" s="273" t="n"/>
      <c r="UZN129" s="273" t="n"/>
      <c r="UZO129" s="273" t="n"/>
      <c r="UZP129" s="273" t="n"/>
      <c r="UZQ129" s="273" t="n"/>
      <c r="UZR129" s="273" t="n"/>
      <c r="UZS129" s="273" t="n"/>
      <c r="UZT129" s="273" t="n"/>
      <c r="UZU129" s="273" t="n"/>
      <c r="UZV129" s="273" t="n"/>
      <c r="UZW129" s="273" t="n"/>
      <c r="UZX129" s="273" t="n"/>
      <c r="UZY129" s="273" t="n"/>
      <c r="UZZ129" s="273" t="n"/>
      <c r="VAA129" s="273" t="n"/>
      <c r="VAB129" s="273" t="n"/>
      <c r="VAC129" s="273" t="n"/>
      <c r="VAD129" s="273" t="n"/>
      <c r="VAE129" s="273" t="n"/>
      <c r="VAF129" s="273" t="n"/>
      <c r="VAG129" s="273" t="n"/>
      <c r="VAH129" s="273" t="n"/>
      <c r="VAI129" s="273" t="n"/>
      <c r="VAJ129" s="273" t="n"/>
      <c r="VAK129" s="273" t="n"/>
      <c r="VAL129" s="273" t="n"/>
      <c r="VAM129" s="273" t="n"/>
      <c r="VAN129" s="273" t="n"/>
      <c r="VAO129" s="273" t="n"/>
      <c r="VAP129" s="273" t="n"/>
      <c r="VAQ129" s="273" t="n"/>
      <c r="VAR129" s="273" t="n"/>
      <c r="VAS129" s="273" t="n"/>
      <c r="VAT129" s="273" t="n"/>
      <c r="VAU129" s="273" t="n"/>
      <c r="VAV129" s="273" t="n"/>
      <c r="VAW129" s="273" t="n"/>
      <c r="VAX129" s="273" t="n"/>
      <c r="VAY129" s="273" t="n"/>
      <c r="VAZ129" s="273" t="n"/>
      <c r="VBA129" s="273" t="n"/>
      <c r="VBB129" s="273" t="n"/>
      <c r="VBC129" s="273" t="n"/>
      <c r="VBD129" s="273" t="n"/>
      <c r="VBE129" s="273" t="n"/>
      <c r="VBF129" s="273" t="n"/>
      <c r="VBG129" s="273" t="n"/>
      <c r="VBH129" s="273" t="n"/>
      <c r="VBI129" s="273" t="n"/>
      <c r="VBJ129" s="273" t="n"/>
      <c r="VBK129" s="273" t="n"/>
      <c r="VBL129" s="273" t="n"/>
      <c r="VBM129" s="273" t="n"/>
      <c r="VBN129" s="273" t="n"/>
      <c r="VBO129" s="273" t="n"/>
      <c r="VBP129" s="273" t="n"/>
      <c r="VBQ129" s="273" t="n"/>
      <c r="VBR129" s="273" t="n"/>
      <c r="VBS129" s="273" t="n"/>
      <c r="VBT129" s="273" t="n"/>
      <c r="VBU129" s="273" t="n"/>
      <c r="VBV129" s="273" t="n"/>
      <c r="VBW129" s="273" t="n"/>
      <c r="VBX129" s="273" t="n"/>
      <c r="VBY129" s="273" t="n"/>
      <c r="VBZ129" s="273" t="n"/>
      <c r="VCA129" s="273" t="n"/>
      <c r="VCB129" s="273" t="n"/>
      <c r="VCC129" s="273" t="n"/>
      <c r="VCD129" s="273" t="n"/>
      <c r="VCE129" s="273" t="n"/>
      <c r="VCF129" s="273" t="n"/>
      <c r="VCG129" s="273" t="n"/>
      <c r="VCH129" s="273" t="n"/>
      <c r="VCI129" s="273" t="n"/>
      <c r="VCJ129" s="273" t="n"/>
      <c r="VCK129" s="273" t="n"/>
      <c r="VCL129" s="273" t="n"/>
      <c r="VCM129" s="273" t="n"/>
      <c r="VCN129" s="273" t="n"/>
      <c r="VCO129" s="273" t="n"/>
      <c r="VCP129" s="273" t="n"/>
      <c r="VCQ129" s="273" t="n"/>
      <c r="VCR129" s="273" t="n"/>
      <c r="VCS129" s="273" t="n"/>
      <c r="VCT129" s="273" t="n"/>
      <c r="VCU129" s="273" t="n"/>
      <c r="VCV129" s="273" t="n"/>
      <c r="VCW129" s="273" t="n"/>
      <c r="VCX129" s="273" t="n"/>
      <c r="VCY129" s="273" t="n"/>
      <c r="VCZ129" s="273" t="n"/>
      <c r="VDA129" s="273" t="n"/>
      <c r="VDB129" s="273" t="n"/>
      <c r="VDC129" s="273" t="n"/>
      <c r="VDD129" s="273" t="n"/>
      <c r="VDE129" s="273" t="n"/>
      <c r="VDF129" s="273" t="n"/>
      <c r="VDG129" s="273" t="n"/>
      <c r="VDH129" s="273" t="n"/>
      <c r="VDI129" s="273" t="n"/>
      <c r="VDJ129" s="273" t="n"/>
      <c r="VDK129" s="273" t="n"/>
      <c r="VDL129" s="273" t="n"/>
      <c r="VDM129" s="273" t="n"/>
      <c r="VDN129" s="273" t="n"/>
      <c r="VDO129" s="273" t="n"/>
      <c r="VDP129" s="273" t="n"/>
      <c r="VDQ129" s="273" t="n"/>
      <c r="VDR129" s="273" t="n"/>
      <c r="VDS129" s="273" t="n"/>
      <c r="VDT129" s="273" t="n"/>
      <c r="VDU129" s="273" t="n"/>
      <c r="VDV129" s="273" t="n"/>
      <c r="VDW129" s="273" t="n"/>
      <c r="VDX129" s="273" t="n"/>
      <c r="VDY129" s="273" t="n"/>
      <c r="VDZ129" s="273" t="n"/>
      <c r="VEA129" s="273" t="n"/>
      <c r="VEB129" s="273" t="n"/>
      <c r="VEC129" s="273" t="n"/>
      <c r="VED129" s="273" t="n"/>
      <c r="VEE129" s="273" t="n"/>
      <c r="VEF129" s="273" t="n"/>
      <c r="VEG129" s="273" t="n"/>
      <c r="VEH129" s="273" t="n"/>
      <c r="VEI129" s="273" t="n"/>
      <c r="VEJ129" s="273" t="n"/>
      <c r="VEK129" s="273" t="n"/>
      <c r="VEL129" s="273" t="n"/>
      <c r="VEM129" s="273" t="n"/>
      <c r="VEN129" s="273" t="n"/>
      <c r="VEO129" s="273" t="n"/>
      <c r="VEP129" s="273" t="n"/>
      <c r="VEQ129" s="273" t="n"/>
      <c r="VER129" s="273" t="n"/>
      <c r="VES129" s="273" t="n"/>
      <c r="VET129" s="273" t="n"/>
      <c r="VEU129" s="273" t="n"/>
      <c r="VEV129" s="273" t="n"/>
      <c r="VEW129" s="273" t="n"/>
      <c r="VEX129" s="273" t="n"/>
      <c r="VEY129" s="273" t="n"/>
      <c r="VEZ129" s="273" t="n"/>
      <c r="VFA129" s="273" t="n"/>
      <c r="VFB129" s="273" t="n"/>
      <c r="VFC129" s="273" t="n"/>
      <c r="VFD129" s="273" t="n"/>
      <c r="VFE129" s="273" t="n"/>
      <c r="VFF129" s="273" t="n"/>
      <c r="VFG129" s="273" t="n"/>
      <c r="VFH129" s="273" t="n"/>
      <c r="VFI129" s="273" t="n"/>
      <c r="VFJ129" s="273" t="n"/>
      <c r="VFK129" s="273" t="n"/>
      <c r="VFL129" s="273" t="n"/>
      <c r="VFM129" s="273" t="n"/>
      <c r="VFN129" s="273" t="n"/>
      <c r="VFO129" s="273" t="n"/>
      <c r="VFP129" s="273" t="n"/>
      <c r="VFQ129" s="273" t="n"/>
      <c r="VFR129" s="273" t="n"/>
      <c r="VFS129" s="273" t="n"/>
      <c r="VFT129" s="273" t="n"/>
      <c r="VFU129" s="273" t="n"/>
      <c r="VFV129" s="273" t="n"/>
      <c r="VFW129" s="273" t="n"/>
      <c r="VFX129" s="273" t="n"/>
      <c r="VFY129" s="273" t="n"/>
      <c r="VFZ129" s="273" t="n"/>
      <c r="VGA129" s="273" t="n"/>
      <c r="VGB129" s="273" t="n"/>
      <c r="VGC129" s="273" t="n"/>
      <c r="VGD129" s="273" t="n"/>
      <c r="VGE129" s="273" t="n"/>
      <c r="VGF129" s="273" t="n"/>
      <c r="VGG129" s="273" t="n"/>
      <c r="VGH129" s="273" t="n"/>
      <c r="VGI129" s="273" t="n"/>
      <c r="VGJ129" s="273" t="n"/>
      <c r="VGK129" s="273" t="n"/>
      <c r="VGL129" s="273" t="n"/>
      <c r="VGM129" s="273" t="n"/>
      <c r="VGN129" s="273" t="n"/>
      <c r="VGO129" s="273" t="n"/>
      <c r="VGP129" s="273" t="n"/>
      <c r="VGQ129" s="273" t="n"/>
      <c r="VGR129" s="273" t="n"/>
      <c r="VGS129" s="273" t="n"/>
      <c r="VGT129" s="273" t="n"/>
      <c r="VGU129" s="273" t="n"/>
      <c r="VGV129" s="273" t="n"/>
      <c r="VGW129" s="273" t="n"/>
      <c r="VGX129" s="273" t="n"/>
      <c r="VGY129" s="273" t="n"/>
      <c r="VGZ129" s="273" t="n"/>
      <c r="VHA129" s="273" t="n"/>
      <c r="VHB129" s="273" t="n"/>
      <c r="VHC129" s="273" t="n"/>
      <c r="VHD129" s="273" t="n"/>
      <c r="VHE129" s="273" t="n"/>
      <c r="VHF129" s="273" t="n"/>
      <c r="VHG129" s="273" t="n"/>
      <c r="VHH129" s="273" t="n"/>
      <c r="VHI129" s="273" t="n"/>
      <c r="VHJ129" s="273" t="n"/>
      <c r="VHK129" s="273" t="n"/>
      <c r="VHL129" s="273" t="n"/>
      <c r="VHM129" s="273" t="n"/>
      <c r="VHN129" s="273" t="n"/>
      <c r="VHO129" s="273" t="n"/>
      <c r="VHP129" s="273" t="n"/>
      <c r="VHQ129" s="273" t="n"/>
      <c r="VHR129" s="273" t="n"/>
      <c r="VHS129" s="273" t="n"/>
      <c r="VHT129" s="273" t="n"/>
      <c r="VHU129" s="273" t="n"/>
      <c r="VHV129" s="273" t="n"/>
      <c r="VHW129" s="273" t="n"/>
      <c r="VHX129" s="273" t="n"/>
      <c r="VHY129" s="273" t="n"/>
      <c r="VHZ129" s="273" t="n"/>
      <c r="VIA129" s="273" t="n"/>
      <c r="VIB129" s="273" t="n"/>
      <c r="VIC129" s="273" t="n"/>
      <c r="VID129" s="273" t="n"/>
      <c r="VIE129" s="273" t="n"/>
      <c r="VIF129" s="273" t="n"/>
      <c r="VIG129" s="273" t="n"/>
      <c r="VIH129" s="273" t="n"/>
      <c r="VII129" s="273" t="n"/>
      <c r="VIJ129" s="273" t="n"/>
      <c r="VIK129" s="273" t="n"/>
      <c r="VIL129" s="273" t="n"/>
      <c r="VIM129" s="273" t="n"/>
      <c r="VIN129" s="273" t="n"/>
      <c r="VIO129" s="273" t="n"/>
      <c r="VIP129" s="273" t="n"/>
      <c r="VIQ129" s="273" t="n"/>
      <c r="VIR129" s="273" t="n"/>
      <c r="VIS129" s="273" t="n"/>
      <c r="VIT129" s="273" t="n"/>
      <c r="VIU129" s="273" t="n"/>
      <c r="VIV129" s="273" t="n"/>
      <c r="VIW129" s="273" t="n"/>
      <c r="VIX129" s="273" t="n"/>
      <c r="VIY129" s="273" t="n"/>
      <c r="VIZ129" s="273" t="n"/>
      <c r="VJA129" s="273" t="n"/>
      <c r="VJB129" s="273" t="n"/>
      <c r="VJC129" s="273" t="n"/>
      <c r="VJD129" s="273" t="n"/>
      <c r="VJE129" s="273" t="n"/>
      <c r="VJF129" s="273" t="n"/>
      <c r="VJG129" s="273" t="n"/>
      <c r="VJH129" s="273" t="n"/>
      <c r="VJI129" s="273" t="n"/>
      <c r="VJJ129" s="273" t="n"/>
      <c r="VJK129" s="273" t="n"/>
      <c r="VJL129" s="273" t="n"/>
      <c r="VJM129" s="273" t="n"/>
      <c r="VJN129" s="273" t="n"/>
      <c r="VJO129" s="273" t="n"/>
      <c r="VJP129" s="273" t="n"/>
      <c r="VJQ129" s="273" t="n"/>
      <c r="VJR129" s="273" t="n"/>
      <c r="VJS129" s="273" t="n"/>
      <c r="VJT129" s="273" t="n"/>
      <c r="VJU129" s="273" t="n"/>
      <c r="VJV129" s="273" t="n"/>
      <c r="VJW129" s="273" t="n"/>
      <c r="VJX129" s="273" t="n"/>
      <c r="VJY129" s="273" t="n"/>
      <c r="VJZ129" s="273" t="n"/>
      <c r="VKA129" s="273" t="n"/>
      <c r="VKB129" s="273" t="n"/>
      <c r="VKC129" s="273" t="n"/>
      <c r="VKD129" s="273" t="n"/>
      <c r="VKE129" s="273" t="n"/>
      <c r="VKF129" s="273" t="n"/>
      <c r="VKG129" s="273" t="n"/>
      <c r="VKH129" s="273" t="n"/>
      <c r="VKI129" s="273" t="n"/>
      <c r="VKJ129" s="273" t="n"/>
      <c r="VKK129" s="273" t="n"/>
      <c r="VKL129" s="273" t="n"/>
      <c r="VKM129" s="273" t="n"/>
      <c r="VKN129" s="273" t="n"/>
      <c r="VKO129" s="273" t="n"/>
      <c r="VKP129" s="273" t="n"/>
      <c r="VKQ129" s="273" t="n"/>
      <c r="VKR129" s="273" t="n"/>
      <c r="VKS129" s="273" t="n"/>
      <c r="VKT129" s="273" t="n"/>
      <c r="VKU129" s="273" t="n"/>
      <c r="VKV129" s="273" t="n"/>
      <c r="VKW129" s="273" t="n"/>
      <c r="VKX129" s="273" t="n"/>
      <c r="VKY129" s="273" t="n"/>
      <c r="VKZ129" s="273" t="n"/>
      <c r="VLA129" s="273" t="n"/>
      <c r="VLB129" s="273" t="n"/>
      <c r="VLC129" s="273" t="n"/>
      <c r="VLD129" s="273" t="n"/>
      <c r="VLE129" s="273" t="n"/>
      <c r="VLF129" s="273" t="n"/>
      <c r="VLG129" s="273" t="n"/>
      <c r="VLH129" s="273" t="n"/>
      <c r="VLI129" s="273" t="n"/>
      <c r="VLJ129" s="273" t="n"/>
      <c r="VLK129" s="273" t="n"/>
      <c r="VLL129" s="273" t="n"/>
      <c r="VLM129" s="273" t="n"/>
      <c r="VLN129" s="273" t="n"/>
      <c r="VLO129" s="273" t="n"/>
      <c r="VLP129" s="273" t="n"/>
      <c r="VLQ129" s="273" t="n"/>
      <c r="VLR129" s="273" t="n"/>
      <c r="VLS129" s="273" t="n"/>
      <c r="VLT129" s="273" t="n"/>
      <c r="VLU129" s="273" t="n"/>
      <c r="VLV129" s="273" t="n"/>
      <c r="VLW129" s="273" t="n"/>
      <c r="VLX129" s="273" t="n"/>
      <c r="VLY129" s="273" t="n"/>
      <c r="VLZ129" s="273" t="n"/>
      <c r="VMA129" s="273" t="n"/>
      <c r="VMB129" s="273" t="n"/>
      <c r="VMC129" s="273" t="n"/>
      <c r="VMD129" s="273" t="n"/>
      <c r="VME129" s="273" t="n"/>
      <c r="VMF129" s="273" t="n"/>
      <c r="VMG129" s="273" t="n"/>
      <c r="VMH129" s="273" t="n"/>
      <c r="VMI129" s="273" t="n"/>
      <c r="VMJ129" s="273" t="n"/>
      <c r="VMK129" s="273" t="n"/>
      <c r="VML129" s="273" t="n"/>
      <c r="VMM129" s="273" t="n"/>
      <c r="VMN129" s="273" t="n"/>
      <c r="VMO129" s="273" t="n"/>
      <c r="VMP129" s="273" t="n"/>
      <c r="VMQ129" s="273" t="n"/>
      <c r="VMR129" s="273" t="n"/>
      <c r="VMS129" s="273" t="n"/>
      <c r="VMT129" s="273" t="n"/>
      <c r="VMU129" s="273" t="n"/>
      <c r="VMV129" s="273" t="n"/>
      <c r="VMW129" s="273" t="n"/>
      <c r="VMX129" s="273" t="n"/>
      <c r="VMY129" s="273" t="n"/>
      <c r="VMZ129" s="273" t="n"/>
      <c r="VNA129" s="273" t="n"/>
      <c r="VNB129" s="273" t="n"/>
      <c r="VNC129" s="273" t="n"/>
      <c r="VND129" s="273" t="n"/>
      <c r="VNE129" s="273" t="n"/>
      <c r="VNF129" s="273" t="n"/>
      <c r="VNG129" s="273" t="n"/>
      <c r="VNH129" s="273" t="n"/>
      <c r="VNI129" s="273" t="n"/>
      <c r="VNJ129" s="273" t="n"/>
      <c r="VNK129" s="273" t="n"/>
      <c r="VNL129" s="273" t="n"/>
      <c r="VNM129" s="273" t="n"/>
      <c r="VNN129" s="273" t="n"/>
      <c r="VNO129" s="273" t="n"/>
      <c r="VNP129" s="273" t="n"/>
      <c r="VNQ129" s="273" t="n"/>
      <c r="VNR129" s="273" t="n"/>
      <c r="VNS129" s="273" t="n"/>
      <c r="VNT129" s="273" t="n"/>
      <c r="VNU129" s="273" t="n"/>
      <c r="VNV129" s="273" t="n"/>
      <c r="VNW129" s="273" t="n"/>
      <c r="VNX129" s="273" t="n"/>
      <c r="VNY129" s="273" t="n"/>
      <c r="VNZ129" s="273" t="n"/>
      <c r="VOA129" s="273" t="n"/>
      <c r="VOB129" s="273" t="n"/>
      <c r="VOC129" s="273" t="n"/>
      <c r="VOD129" s="273" t="n"/>
      <c r="VOE129" s="273" t="n"/>
      <c r="VOF129" s="273" t="n"/>
      <c r="VOG129" s="273" t="n"/>
      <c r="VOH129" s="273" t="n"/>
      <c r="VOI129" s="273" t="n"/>
      <c r="VOJ129" s="273" t="n"/>
      <c r="VOK129" s="273" t="n"/>
      <c r="VOL129" s="273" t="n"/>
      <c r="VOM129" s="273" t="n"/>
      <c r="VON129" s="273" t="n"/>
      <c r="VOO129" s="273" t="n"/>
      <c r="VOP129" s="273" t="n"/>
      <c r="VOQ129" s="273" t="n"/>
      <c r="VOR129" s="273" t="n"/>
      <c r="VOS129" s="273" t="n"/>
      <c r="VOT129" s="273" t="n"/>
      <c r="VOU129" s="273" t="n"/>
      <c r="VOV129" s="273" t="n"/>
      <c r="VOW129" s="273" t="n"/>
      <c r="VOX129" s="273" t="n"/>
      <c r="VOY129" s="273" t="n"/>
      <c r="VOZ129" s="273" t="n"/>
      <c r="VPA129" s="273" t="n"/>
      <c r="VPB129" s="273" t="n"/>
      <c r="VPC129" s="273" t="n"/>
      <c r="VPD129" s="273" t="n"/>
      <c r="VPE129" s="273" t="n"/>
      <c r="VPF129" s="273" t="n"/>
      <c r="VPG129" s="273" t="n"/>
      <c r="VPH129" s="273" t="n"/>
      <c r="VPI129" s="273" t="n"/>
      <c r="VPJ129" s="273" t="n"/>
      <c r="VPK129" s="273" t="n"/>
      <c r="VPL129" s="273" t="n"/>
      <c r="VPM129" s="273" t="n"/>
      <c r="VPN129" s="273" t="n"/>
      <c r="VPO129" s="273" t="n"/>
      <c r="VPP129" s="273" t="n"/>
      <c r="VPQ129" s="273" t="n"/>
      <c r="VPR129" s="273" t="n"/>
      <c r="VPS129" s="273" t="n"/>
      <c r="VPT129" s="273" t="n"/>
      <c r="VPU129" s="273" t="n"/>
      <c r="VPV129" s="273" t="n"/>
      <c r="VPW129" s="273" t="n"/>
      <c r="VPX129" s="273" t="n"/>
      <c r="VPY129" s="273" t="n"/>
      <c r="VPZ129" s="273" t="n"/>
      <c r="VQA129" s="273" t="n"/>
      <c r="VQB129" s="273" t="n"/>
      <c r="VQC129" s="273" t="n"/>
      <c r="VQD129" s="273" t="n"/>
      <c r="VQE129" s="273" t="n"/>
      <c r="VQF129" s="273" t="n"/>
      <c r="VQG129" s="273" t="n"/>
      <c r="VQH129" s="273" t="n"/>
      <c r="VQI129" s="273" t="n"/>
      <c r="VQJ129" s="273" t="n"/>
      <c r="VQK129" s="273" t="n"/>
      <c r="VQL129" s="273" t="n"/>
      <c r="VQM129" s="273" t="n"/>
      <c r="VQN129" s="273" t="n"/>
      <c r="VQO129" s="273" t="n"/>
      <c r="VQP129" s="273" t="n"/>
      <c r="VQQ129" s="273" t="n"/>
      <c r="VQR129" s="273" t="n"/>
      <c r="VQS129" s="273" t="n"/>
      <c r="VQT129" s="273" t="n"/>
      <c r="VQU129" s="273" t="n"/>
      <c r="VQV129" s="273" t="n"/>
      <c r="VQW129" s="273" t="n"/>
      <c r="VQX129" s="273" t="n"/>
      <c r="VQY129" s="273" t="n"/>
      <c r="VQZ129" s="273" t="n"/>
      <c r="VRA129" s="273" t="n"/>
      <c r="VRB129" s="273" t="n"/>
      <c r="VRC129" s="273" t="n"/>
      <c r="VRD129" s="273" t="n"/>
      <c r="VRE129" s="273" t="n"/>
      <c r="VRF129" s="273" t="n"/>
      <c r="VRG129" s="273" t="n"/>
      <c r="VRH129" s="273" t="n"/>
      <c r="VRI129" s="273" t="n"/>
      <c r="VRJ129" s="273" t="n"/>
      <c r="VRK129" s="273" t="n"/>
      <c r="VRL129" s="273" t="n"/>
      <c r="VRM129" s="273" t="n"/>
      <c r="VRN129" s="273" t="n"/>
      <c r="VRO129" s="273" t="n"/>
      <c r="VRP129" s="273" t="n"/>
      <c r="VRQ129" s="273" t="n"/>
      <c r="VRR129" s="273" t="n"/>
      <c r="VRS129" s="273" t="n"/>
      <c r="VRT129" s="273" t="n"/>
      <c r="VRU129" s="273" t="n"/>
      <c r="VRV129" s="273" t="n"/>
      <c r="VRW129" s="273" t="n"/>
      <c r="VRX129" s="273" t="n"/>
      <c r="VRY129" s="273" t="n"/>
      <c r="VRZ129" s="273" t="n"/>
      <c r="VSA129" s="273" t="n"/>
      <c r="VSB129" s="273" t="n"/>
      <c r="VSC129" s="273" t="n"/>
      <c r="VSD129" s="273" t="n"/>
      <c r="VSE129" s="273" t="n"/>
      <c r="VSF129" s="273" t="n"/>
      <c r="VSG129" s="273" t="n"/>
      <c r="VSH129" s="273" t="n"/>
      <c r="VSI129" s="273" t="n"/>
      <c r="VSJ129" s="273" t="n"/>
      <c r="VSK129" s="273" t="n"/>
      <c r="VSL129" s="273" t="n"/>
      <c r="VSM129" s="273" t="n"/>
      <c r="VSN129" s="273" t="n"/>
      <c r="VSO129" s="273" t="n"/>
      <c r="VSP129" s="273" t="n"/>
      <c r="VSQ129" s="273" t="n"/>
      <c r="VSR129" s="273" t="n"/>
      <c r="VSS129" s="273" t="n"/>
      <c r="VST129" s="273" t="n"/>
      <c r="VSU129" s="273" t="n"/>
      <c r="VSV129" s="273" t="n"/>
      <c r="VSW129" s="273" t="n"/>
      <c r="VSX129" s="273" t="n"/>
      <c r="VSY129" s="273" t="n"/>
      <c r="VSZ129" s="273" t="n"/>
      <c r="VTA129" s="273" t="n"/>
      <c r="VTB129" s="273" t="n"/>
      <c r="VTC129" s="273" t="n"/>
      <c r="VTD129" s="273" t="n"/>
      <c r="VTE129" s="273" t="n"/>
      <c r="VTF129" s="273" t="n"/>
      <c r="VTG129" s="273" t="n"/>
      <c r="VTH129" s="273" t="n"/>
      <c r="VTI129" s="273" t="n"/>
      <c r="VTJ129" s="273" t="n"/>
      <c r="VTK129" s="273" t="n"/>
      <c r="VTL129" s="273" t="n"/>
      <c r="VTM129" s="273" t="n"/>
      <c r="VTN129" s="273" t="n"/>
      <c r="VTO129" s="273" t="n"/>
      <c r="VTP129" s="273" t="n"/>
      <c r="VTQ129" s="273" t="n"/>
      <c r="VTR129" s="273" t="n"/>
      <c r="VTS129" s="273" t="n"/>
      <c r="VTT129" s="273" t="n"/>
      <c r="VTU129" s="273" t="n"/>
      <c r="VTV129" s="273" t="n"/>
      <c r="VTW129" s="273" t="n"/>
      <c r="VTX129" s="273" t="n"/>
      <c r="VTY129" s="273" t="n"/>
      <c r="VTZ129" s="273" t="n"/>
      <c r="VUA129" s="273" t="n"/>
      <c r="VUB129" s="273" t="n"/>
      <c r="VUC129" s="273" t="n"/>
      <c r="VUD129" s="273" t="n"/>
      <c r="VUE129" s="273" t="n"/>
      <c r="VUF129" s="273" t="n"/>
      <c r="VUG129" s="273" t="n"/>
      <c r="VUH129" s="273" t="n"/>
      <c r="VUI129" s="273" t="n"/>
      <c r="VUJ129" s="273" t="n"/>
      <c r="VUK129" s="273" t="n"/>
      <c r="VUL129" s="273" t="n"/>
      <c r="VUM129" s="273" t="n"/>
      <c r="VUN129" s="273" t="n"/>
      <c r="VUO129" s="273" t="n"/>
      <c r="VUP129" s="273" t="n"/>
      <c r="VUQ129" s="273" t="n"/>
      <c r="VUR129" s="273" t="n"/>
      <c r="VUS129" s="273" t="n"/>
      <c r="VUT129" s="273" t="n"/>
      <c r="VUU129" s="273" t="n"/>
      <c r="VUV129" s="273" t="n"/>
      <c r="VUW129" s="273" t="n"/>
      <c r="VUX129" s="273" t="n"/>
      <c r="VUY129" s="273" t="n"/>
      <c r="VUZ129" s="273" t="n"/>
      <c r="VVA129" s="273" t="n"/>
      <c r="VVB129" s="273" t="n"/>
      <c r="VVC129" s="273" t="n"/>
      <c r="VVD129" s="273" t="n"/>
      <c r="VVE129" s="273" t="n"/>
      <c r="VVF129" s="273" t="n"/>
      <c r="VVG129" s="273" t="n"/>
      <c r="VVH129" s="273" t="n"/>
      <c r="VVI129" s="273" t="n"/>
      <c r="VVJ129" s="273" t="n"/>
      <c r="VVK129" s="273" t="n"/>
      <c r="VVL129" s="273" t="n"/>
      <c r="VVM129" s="273" t="n"/>
      <c r="VVN129" s="273" t="n"/>
      <c r="VVO129" s="273" t="n"/>
      <c r="VVP129" s="273" t="n"/>
      <c r="VVQ129" s="273" t="n"/>
      <c r="VVR129" s="273" t="n"/>
      <c r="VVS129" s="273" t="n"/>
      <c r="VVT129" s="273" t="n"/>
      <c r="VVU129" s="273" t="n"/>
      <c r="VVV129" s="273" t="n"/>
      <c r="VVW129" s="273" t="n"/>
      <c r="VVX129" s="273" t="n"/>
      <c r="VVY129" s="273" t="n"/>
      <c r="VVZ129" s="273" t="n"/>
      <c r="VWA129" s="273" t="n"/>
      <c r="VWB129" s="273" t="n"/>
      <c r="VWC129" s="273" t="n"/>
      <c r="VWD129" s="273" t="n"/>
      <c r="VWE129" s="273" t="n"/>
      <c r="VWF129" s="273" t="n"/>
      <c r="VWG129" s="273" t="n"/>
      <c r="VWH129" s="273" t="n"/>
      <c r="VWI129" s="273" t="n"/>
      <c r="VWJ129" s="273" t="n"/>
      <c r="VWK129" s="273" t="n"/>
      <c r="VWL129" s="273" t="n"/>
      <c r="VWM129" s="273" t="n"/>
      <c r="VWN129" s="273" t="n"/>
      <c r="VWO129" s="273" t="n"/>
      <c r="VWP129" s="273" t="n"/>
      <c r="VWQ129" s="273" t="n"/>
      <c r="VWR129" s="273" t="n"/>
      <c r="VWS129" s="273" t="n"/>
      <c r="VWT129" s="273" t="n"/>
      <c r="VWU129" s="273" t="n"/>
      <c r="VWV129" s="273" t="n"/>
      <c r="VWW129" s="273" t="n"/>
      <c r="VWX129" s="273" t="n"/>
      <c r="VWY129" s="273" t="n"/>
      <c r="VWZ129" s="273" t="n"/>
      <c r="VXA129" s="273" t="n"/>
      <c r="VXB129" s="273" t="n"/>
      <c r="VXC129" s="273" t="n"/>
      <c r="VXD129" s="273" t="n"/>
      <c r="VXE129" s="273" t="n"/>
      <c r="VXF129" s="273" t="n"/>
      <c r="VXG129" s="273" t="n"/>
      <c r="VXH129" s="273" t="n"/>
      <c r="VXI129" s="273" t="n"/>
      <c r="VXJ129" s="273" t="n"/>
      <c r="VXK129" s="273" t="n"/>
      <c r="VXL129" s="273" t="n"/>
      <c r="VXM129" s="273" t="n"/>
      <c r="VXN129" s="273" t="n"/>
      <c r="VXO129" s="273" t="n"/>
      <c r="VXP129" s="273" t="n"/>
      <c r="VXQ129" s="273" t="n"/>
      <c r="VXR129" s="273" t="n"/>
      <c r="VXS129" s="273" t="n"/>
      <c r="VXT129" s="273" t="n"/>
      <c r="VXU129" s="273" t="n"/>
      <c r="VXV129" s="273" t="n"/>
      <c r="VXW129" s="273" t="n"/>
      <c r="VXX129" s="273" t="n"/>
      <c r="VXY129" s="273" t="n"/>
      <c r="VXZ129" s="273" t="n"/>
      <c r="VYA129" s="273" t="n"/>
      <c r="VYB129" s="273" t="n"/>
      <c r="VYC129" s="273" t="n"/>
      <c r="VYD129" s="273" t="n"/>
      <c r="VYE129" s="273" t="n"/>
      <c r="VYF129" s="273" t="n"/>
      <c r="VYG129" s="273" t="n"/>
      <c r="VYH129" s="273" t="n"/>
      <c r="VYI129" s="273" t="n"/>
      <c r="VYJ129" s="273" t="n"/>
      <c r="VYK129" s="273" t="n"/>
      <c r="VYL129" s="273" t="n"/>
      <c r="VYM129" s="273" t="n"/>
      <c r="VYN129" s="273" t="n"/>
      <c r="VYO129" s="273" t="n"/>
      <c r="VYP129" s="273" t="n"/>
      <c r="VYQ129" s="273" t="n"/>
      <c r="VYR129" s="273" t="n"/>
      <c r="VYS129" s="273" t="n"/>
      <c r="VYT129" s="273" t="n"/>
      <c r="VYU129" s="273" t="n"/>
      <c r="VYV129" s="273" t="n"/>
      <c r="VYW129" s="273" t="n"/>
      <c r="VYX129" s="273" t="n"/>
      <c r="VYY129" s="273" t="n"/>
      <c r="VYZ129" s="273" t="n"/>
      <c r="VZA129" s="273" t="n"/>
      <c r="VZB129" s="273" t="n"/>
      <c r="VZC129" s="273" t="n"/>
      <c r="VZD129" s="273" t="n"/>
      <c r="VZE129" s="273" t="n"/>
      <c r="VZF129" s="273" t="n"/>
      <c r="VZG129" s="273" t="n"/>
      <c r="VZH129" s="273" t="n"/>
      <c r="VZI129" s="273" t="n"/>
      <c r="VZJ129" s="273" t="n"/>
      <c r="VZK129" s="273" t="n"/>
      <c r="VZL129" s="273" t="n"/>
      <c r="VZM129" s="273" t="n"/>
      <c r="VZN129" s="273" t="n"/>
      <c r="VZO129" s="273" t="n"/>
      <c r="VZP129" s="273" t="n"/>
      <c r="VZQ129" s="273" t="n"/>
      <c r="VZR129" s="273" t="n"/>
      <c r="VZS129" s="273" t="n"/>
      <c r="VZT129" s="273" t="n"/>
      <c r="VZU129" s="273" t="n"/>
      <c r="VZV129" s="273" t="n"/>
      <c r="VZW129" s="273" t="n"/>
      <c r="VZX129" s="273" t="n"/>
      <c r="VZY129" s="273" t="n"/>
      <c r="VZZ129" s="273" t="n"/>
      <c r="WAA129" s="273" t="n"/>
      <c r="WAB129" s="273" t="n"/>
      <c r="WAC129" s="273" t="n"/>
      <c r="WAD129" s="273" t="n"/>
      <c r="WAE129" s="273" t="n"/>
      <c r="WAF129" s="273" t="n"/>
      <c r="WAG129" s="273" t="n"/>
      <c r="WAH129" s="273" t="n"/>
      <c r="WAI129" s="273" t="n"/>
      <c r="WAJ129" s="273" t="n"/>
      <c r="WAK129" s="273" t="n"/>
      <c r="WAL129" s="273" t="n"/>
      <c r="WAM129" s="273" t="n"/>
      <c r="WAN129" s="273" t="n"/>
      <c r="WAO129" s="273" t="n"/>
      <c r="WAP129" s="273" t="n"/>
      <c r="WAQ129" s="273" t="n"/>
      <c r="WAR129" s="273" t="n"/>
      <c r="WAS129" s="273" t="n"/>
      <c r="WAT129" s="273" t="n"/>
      <c r="WAU129" s="273" t="n"/>
      <c r="WAV129" s="273" t="n"/>
      <c r="WAW129" s="273" t="n"/>
      <c r="WAX129" s="273" t="n"/>
      <c r="WAY129" s="273" t="n"/>
      <c r="WAZ129" s="273" t="n"/>
      <c r="WBA129" s="273" t="n"/>
      <c r="WBB129" s="273" t="n"/>
      <c r="WBC129" s="273" t="n"/>
      <c r="WBD129" s="273" t="n"/>
      <c r="WBE129" s="273" t="n"/>
      <c r="WBF129" s="273" t="n"/>
      <c r="WBG129" s="273" t="n"/>
      <c r="WBH129" s="273" t="n"/>
      <c r="WBI129" s="273" t="n"/>
      <c r="WBJ129" s="273" t="n"/>
      <c r="WBK129" s="273" t="n"/>
      <c r="WBL129" s="273" t="n"/>
      <c r="WBM129" s="273" t="n"/>
      <c r="WBN129" s="273" t="n"/>
      <c r="WBO129" s="273" t="n"/>
      <c r="WBP129" s="273" t="n"/>
      <c r="WBQ129" s="273" t="n"/>
      <c r="WBR129" s="273" t="n"/>
      <c r="WBS129" s="273" t="n"/>
      <c r="WBT129" s="273" t="n"/>
      <c r="WBU129" s="273" t="n"/>
      <c r="WBV129" s="273" t="n"/>
      <c r="WBW129" s="273" t="n"/>
      <c r="WBX129" s="273" t="n"/>
      <c r="WBY129" s="273" t="n"/>
      <c r="WBZ129" s="273" t="n"/>
      <c r="WCA129" s="273" t="n"/>
      <c r="WCB129" s="273" t="n"/>
      <c r="WCC129" s="273" t="n"/>
      <c r="WCD129" s="273" t="n"/>
      <c r="WCE129" s="273" t="n"/>
      <c r="WCF129" s="273" t="n"/>
      <c r="WCG129" s="273" t="n"/>
      <c r="WCH129" s="273" t="n"/>
      <c r="WCI129" s="273" t="n"/>
      <c r="WCJ129" s="273" t="n"/>
      <c r="WCK129" s="273" t="n"/>
      <c r="WCL129" s="273" t="n"/>
      <c r="WCM129" s="273" t="n"/>
      <c r="WCN129" s="273" t="n"/>
      <c r="WCO129" s="273" t="n"/>
      <c r="WCP129" s="273" t="n"/>
      <c r="WCQ129" s="273" t="n"/>
      <c r="WCR129" s="273" t="n"/>
      <c r="WCS129" s="273" t="n"/>
      <c r="WCT129" s="273" t="n"/>
      <c r="WCU129" s="273" t="n"/>
      <c r="WCV129" s="273" t="n"/>
      <c r="WCW129" s="273" t="n"/>
      <c r="WCX129" s="273" t="n"/>
      <c r="WCY129" s="273" t="n"/>
      <c r="WCZ129" s="273" t="n"/>
      <c r="WDA129" s="273" t="n"/>
      <c r="WDB129" s="273" t="n"/>
      <c r="WDC129" s="273" t="n"/>
      <c r="WDD129" s="273" t="n"/>
      <c r="WDE129" s="273" t="n"/>
      <c r="WDF129" s="273" t="n"/>
      <c r="WDG129" s="273" t="n"/>
      <c r="WDH129" s="273" t="n"/>
      <c r="WDI129" s="273" t="n"/>
      <c r="WDJ129" s="273" t="n"/>
      <c r="WDK129" s="273" t="n"/>
      <c r="WDL129" s="273" t="n"/>
      <c r="WDM129" s="273" t="n"/>
      <c r="WDN129" s="273" t="n"/>
      <c r="WDO129" s="273" t="n"/>
      <c r="WDP129" s="273" t="n"/>
      <c r="WDQ129" s="273" t="n"/>
      <c r="WDR129" s="273" t="n"/>
      <c r="WDS129" s="273" t="n"/>
      <c r="WDT129" s="273" t="n"/>
      <c r="WDU129" s="273" t="n"/>
      <c r="WDV129" s="273" t="n"/>
      <c r="WDW129" s="273" t="n"/>
      <c r="WDX129" s="273" t="n"/>
      <c r="WDY129" s="273" t="n"/>
      <c r="WDZ129" s="273" t="n"/>
      <c r="WEA129" s="273" t="n"/>
      <c r="WEB129" s="273" t="n"/>
      <c r="WEC129" s="273" t="n"/>
      <c r="WED129" s="273" t="n"/>
      <c r="WEE129" s="273" t="n"/>
      <c r="WEF129" s="273" t="n"/>
      <c r="WEG129" s="273" t="n"/>
      <c r="WEH129" s="273" t="n"/>
      <c r="WEI129" s="273" t="n"/>
      <c r="WEJ129" s="273" t="n"/>
      <c r="WEK129" s="273" t="n"/>
      <c r="WEL129" s="273" t="n"/>
      <c r="WEM129" s="273" t="n"/>
      <c r="WEN129" s="273" t="n"/>
      <c r="WEO129" s="273" t="n"/>
      <c r="WEP129" s="273" t="n"/>
      <c r="WEQ129" s="273" t="n"/>
      <c r="WER129" s="273" t="n"/>
      <c r="WES129" s="273" t="n"/>
      <c r="WET129" s="273" t="n"/>
      <c r="WEU129" s="273" t="n"/>
      <c r="WEV129" s="273" t="n"/>
      <c r="WEW129" s="273" t="n"/>
      <c r="WEX129" s="273" t="n"/>
      <c r="WEY129" s="273" t="n"/>
      <c r="WEZ129" s="273" t="n"/>
      <c r="WFA129" s="273" t="n"/>
      <c r="WFB129" s="273" t="n"/>
      <c r="WFC129" s="273" t="n"/>
      <c r="WFD129" s="273" t="n"/>
      <c r="WFE129" s="273" t="n"/>
      <c r="WFF129" s="273" t="n"/>
      <c r="WFG129" s="273" t="n"/>
      <c r="WFH129" s="273" t="n"/>
      <c r="WFI129" s="273" t="n"/>
      <c r="WFJ129" s="273" t="n"/>
      <c r="WFK129" s="273" t="n"/>
      <c r="WFL129" s="273" t="n"/>
      <c r="WFM129" s="273" t="n"/>
      <c r="WFN129" s="273" t="n"/>
      <c r="WFO129" s="273" t="n"/>
      <c r="WFP129" s="273" t="n"/>
      <c r="WFQ129" s="273" t="n"/>
      <c r="WFR129" s="273" t="n"/>
      <c r="WFS129" s="273" t="n"/>
      <c r="WFT129" s="273" t="n"/>
      <c r="WFU129" s="273" t="n"/>
      <c r="WFV129" s="273" t="n"/>
      <c r="WFW129" s="273" t="n"/>
      <c r="WFX129" s="273" t="n"/>
      <c r="WFY129" s="273" t="n"/>
      <c r="WFZ129" s="273" t="n"/>
      <c r="WGA129" s="273" t="n"/>
      <c r="WGB129" s="273" t="n"/>
      <c r="WGC129" s="273" t="n"/>
      <c r="WGD129" s="273" t="n"/>
      <c r="WGE129" s="273" t="n"/>
      <c r="WGF129" s="273" t="n"/>
      <c r="WGG129" s="273" t="n"/>
      <c r="WGH129" s="273" t="n"/>
      <c r="WGI129" s="273" t="n"/>
      <c r="WGJ129" s="273" t="n"/>
      <c r="WGK129" s="273" t="n"/>
      <c r="WGL129" s="273" t="n"/>
      <c r="WGM129" s="273" t="n"/>
      <c r="WGN129" s="273" t="n"/>
      <c r="WGO129" s="273" t="n"/>
      <c r="WGP129" s="273" t="n"/>
      <c r="WGQ129" s="273" t="n"/>
      <c r="WGR129" s="273" t="n"/>
      <c r="WGS129" s="273" t="n"/>
      <c r="WGT129" s="273" t="n"/>
      <c r="WGU129" s="273" t="n"/>
      <c r="WGV129" s="273" t="n"/>
      <c r="WGW129" s="273" t="n"/>
      <c r="WGX129" s="273" t="n"/>
      <c r="WGY129" s="273" t="n"/>
      <c r="WGZ129" s="273" t="n"/>
      <c r="WHA129" s="273" t="n"/>
      <c r="WHB129" s="273" t="n"/>
      <c r="WHC129" s="273" t="n"/>
      <c r="WHD129" s="273" t="n"/>
      <c r="WHE129" s="273" t="n"/>
      <c r="WHF129" s="273" t="n"/>
      <c r="WHG129" s="273" t="n"/>
      <c r="WHH129" s="273" t="n"/>
      <c r="WHI129" s="273" t="n"/>
      <c r="WHJ129" s="273" t="n"/>
      <c r="WHK129" s="273" t="n"/>
      <c r="WHL129" s="273" t="n"/>
      <c r="WHM129" s="273" t="n"/>
      <c r="WHN129" s="273" t="n"/>
      <c r="WHO129" s="273" t="n"/>
      <c r="WHP129" s="273" t="n"/>
      <c r="WHQ129" s="273" t="n"/>
      <c r="WHR129" s="273" t="n"/>
      <c r="WHS129" s="273" t="n"/>
      <c r="WHT129" s="273" t="n"/>
      <c r="WHU129" s="273" t="n"/>
      <c r="WHV129" s="273" t="n"/>
      <c r="WHW129" s="273" t="n"/>
      <c r="WHX129" s="273" t="n"/>
      <c r="WHY129" s="273" t="n"/>
      <c r="WHZ129" s="273" t="n"/>
      <c r="WIA129" s="273" t="n"/>
      <c r="WIB129" s="273" t="n"/>
      <c r="WIC129" s="273" t="n"/>
      <c r="WID129" s="273" t="n"/>
      <c r="WIE129" s="273" t="n"/>
      <c r="WIF129" s="273" t="n"/>
      <c r="WIG129" s="273" t="n"/>
      <c r="WIH129" s="273" t="n"/>
      <c r="WII129" s="273" t="n"/>
      <c r="WIJ129" s="273" t="n"/>
      <c r="WIK129" s="273" t="n"/>
      <c r="WIL129" s="273" t="n"/>
      <c r="WIM129" s="273" t="n"/>
      <c r="WIN129" s="273" t="n"/>
      <c r="WIO129" s="273" t="n"/>
      <c r="WIP129" s="273" t="n"/>
      <c r="WIQ129" s="273" t="n"/>
      <c r="WIR129" s="273" t="n"/>
      <c r="WIS129" s="273" t="n"/>
      <c r="WIT129" s="273" t="n"/>
      <c r="WIU129" s="273" t="n"/>
      <c r="WIV129" s="273" t="n"/>
      <c r="WIW129" s="273" t="n"/>
      <c r="WIX129" s="273" t="n"/>
      <c r="WIY129" s="273" t="n"/>
      <c r="WIZ129" s="273" t="n"/>
      <c r="WJA129" s="273" t="n"/>
      <c r="WJB129" s="273" t="n"/>
      <c r="WJC129" s="273" t="n"/>
      <c r="WJD129" s="273" t="n"/>
      <c r="WJE129" s="273" t="n"/>
      <c r="WJF129" s="273" t="n"/>
      <c r="WJG129" s="273" t="n"/>
      <c r="WJH129" s="273" t="n"/>
      <c r="WJI129" s="273" t="n"/>
      <c r="WJJ129" s="273" t="n"/>
      <c r="WJK129" s="273" t="n"/>
      <c r="WJL129" s="273" t="n"/>
      <c r="WJM129" s="273" t="n"/>
      <c r="WJN129" s="273" t="n"/>
      <c r="WJO129" s="273" t="n"/>
      <c r="WJP129" s="273" t="n"/>
      <c r="WJQ129" s="273" t="n"/>
      <c r="WJR129" s="273" t="n"/>
      <c r="WJS129" s="273" t="n"/>
      <c r="WJT129" s="273" t="n"/>
      <c r="WJU129" s="273" t="n"/>
      <c r="WJV129" s="273" t="n"/>
      <c r="WJW129" s="273" t="n"/>
      <c r="WJX129" s="273" t="n"/>
      <c r="WJY129" s="273" t="n"/>
      <c r="WJZ129" s="273" t="n"/>
      <c r="WKA129" s="273" t="n"/>
      <c r="WKB129" s="273" t="n"/>
      <c r="WKC129" s="273" t="n"/>
      <c r="WKD129" s="273" t="n"/>
      <c r="WKE129" s="273" t="n"/>
      <c r="WKF129" s="273" t="n"/>
      <c r="WKG129" s="273" t="n"/>
      <c r="WKH129" s="273" t="n"/>
      <c r="WKI129" s="273" t="n"/>
      <c r="WKJ129" s="273" t="n"/>
      <c r="WKK129" s="273" t="n"/>
      <c r="WKL129" s="273" t="n"/>
      <c r="WKM129" s="273" t="n"/>
      <c r="WKN129" s="273" t="n"/>
      <c r="WKO129" s="273" t="n"/>
      <c r="WKP129" s="273" t="n"/>
      <c r="WKQ129" s="273" t="n"/>
      <c r="WKR129" s="273" t="n"/>
      <c r="WKS129" s="273" t="n"/>
      <c r="WKT129" s="273" t="n"/>
      <c r="WKU129" s="273" t="n"/>
      <c r="WKV129" s="273" t="n"/>
      <c r="WKW129" s="273" t="n"/>
      <c r="WKX129" s="273" t="n"/>
      <c r="WKY129" s="273" t="n"/>
      <c r="WKZ129" s="273" t="n"/>
      <c r="WLA129" s="273" t="n"/>
      <c r="WLB129" s="273" t="n"/>
      <c r="WLC129" s="273" t="n"/>
      <c r="WLD129" s="273" t="n"/>
      <c r="WLE129" s="273" t="n"/>
      <c r="WLF129" s="273" t="n"/>
      <c r="WLG129" s="273" t="n"/>
      <c r="WLH129" s="273" t="n"/>
      <c r="WLI129" s="273" t="n"/>
      <c r="WLJ129" s="273" t="n"/>
      <c r="WLK129" s="273" t="n"/>
      <c r="WLL129" s="273" t="n"/>
      <c r="WLM129" s="273" t="n"/>
      <c r="WLN129" s="273" t="n"/>
      <c r="WLO129" s="273" t="n"/>
      <c r="WLP129" s="273" t="n"/>
      <c r="WLQ129" s="273" t="n"/>
      <c r="WLR129" s="273" t="n"/>
      <c r="WLS129" s="273" t="n"/>
      <c r="WLT129" s="273" t="n"/>
      <c r="WLU129" s="273" t="n"/>
      <c r="WLV129" s="273" t="n"/>
      <c r="WLW129" s="273" t="n"/>
      <c r="WLX129" s="273" t="n"/>
      <c r="WLY129" s="273" t="n"/>
      <c r="WLZ129" s="273" t="n"/>
      <c r="WMA129" s="273" t="n"/>
      <c r="WMB129" s="273" t="n"/>
      <c r="WMC129" s="273" t="n"/>
      <c r="WMD129" s="273" t="n"/>
      <c r="WME129" s="273" t="n"/>
      <c r="WMF129" s="273" t="n"/>
      <c r="WMG129" s="273" t="n"/>
      <c r="WMH129" s="273" t="n"/>
      <c r="WMI129" s="273" t="n"/>
      <c r="WMJ129" s="273" t="n"/>
      <c r="WMK129" s="273" t="n"/>
      <c r="WML129" s="273" t="n"/>
      <c r="WMM129" s="273" t="n"/>
      <c r="WMN129" s="273" t="n"/>
      <c r="WMO129" s="273" t="n"/>
      <c r="WMP129" s="273" t="n"/>
      <c r="WMQ129" s="273" t="n"/>
      <c r="WMR129" s="273" t="n"/>
      <c r="WMS129" s="273" t="n"/>
      <c r="WMT129" s="273" t="n"/>
      <c r="WMU129" s="273" t="n"/>
      <c r="WMV129" s="273" t="n"/>
      <c r="WMW129" s="273" t="n"/>
      <c r="WMX129" s="273" t="n"/>
      <c r="WMY129" s="273" t="n"/>
      <c r="WMZ129" s="273" t="n"/>
      <c r="WNA129" s="273" t="n"/>
      <c r="WNB129" s="273" t="n"/>
      <c r="WNC129" s="273" t="n"/>
      <c r="WND129" s="273" t="n"/>
      <c r="WNE129" s="273" t="n"/>
      <c r="WNF129" s="273" t="n"/>
      <c r="WNG129" s="273" t="n"/>
      <c r="WNH129" s="273" t="n"/>
      <c r="WNI129" s="273" t="n"/>
      <c r="WNJ129" s="273" t="n"/>
      <c r="WNK129" s="273" t="n"/>
      <c r="WNL129" s="273" t="n"/>
      <c r="WNM129" s="273" t="n"/>
      <c r="WNN129" s="273" t="n"/>
      <c r="WNO129" s="273" t="n"/>
      <c r="WNP129" s="273" t="n"/>
      <c r="WNQ129" s="273" t="n"/>
      <c r="WNR129" s="273" t="n"/>
      <c r="WNS129" s="273" t="n"/>
      <c r="WNT129" s="273" t="n"/>
      <c r="WNU129" s="273" t="n"/>
      <c r="WNV129" s="273" t="n"/>
      <c r="WNW129" s="273" t="n"/>
      <c r="WNX129" s="273" t="n"/>
      <c r="WNY129" s="273" t="n"/>
      <c r="WNZ129" s="273" t="n"/>
      <c r="WOA129" s="273" t="n"/>
      <c r="WOB129" s="273" t="n"/>
      <c r="WOC129" s="273" t="n"/>
      <c r="WOD129" s="273" t="n"/>
      <c r="WOE129" s="273" t="n"/>
      <c r="WOF129" s="273" t="n"/>
      <c r="WOG129" s="273" t="n"/>
      <c r="WOH129" s="273" t="n"/>
      <c r="WOI129" s="273" t="n"/>
      <c r="WOJ129" s="273" t="n"/>
      <c r="WOK129" s="273" t="n"/>
      <c r="WOL129" s="273" t="n"/>
      <c r="WOM129" s="273" t="n"/>
      <c r="WON129" s="273" t="n"/>
      <c r="WOO129" s="273" t="n"/>
      <c r="WOP129" s="273" t="n"/>
      <c r="WOQ129" s="273" t="n"/>
      <c r="WOR129" s="273" t="n"/>
      <c r="WOS129" s="273" t="n"/>
      <c r="WOT129" s="273" t="n"/>
      <c r="WOU129" s="273" t="n"/>
      <c r="WOV129" s="273" t="n"/>
      <c r="WOW129" s="273" t="n"/>
      <c r="WOX129" s="273" t="n"/>
      <c r="WOY129" s="273" t="n"/>
      <c r="WOZ129" s="273" t="n"/>
      <c r="WPA129" s="273" t="n"/>
      <c r="WPB129" s="273" t="n"/>
      <c r="WPC129" s="273" t="n"/>
      <c r="WPD129" s="273" t="n"/>
      <c r="WPE129" s="273" t="n"/>
      <c r="WPF129" s="273" t="n"/>
      <c r="WPG129" s="273" t="n"/>
      <c r="WPH129" s="273" t="n"/>
      <c r="WPI129" s="273" t="n"/>
      <c r="WPJ129" s="273" t="n"/>
      <c r="WPK129" s="273" t="n"/>
      <c r="WPL129" s="273" t="n"/>
      <c r="WPM129" s="273" t="n"/>
      <c r="WPN129" s="273" t="n"/>
      <c r="WPO129" s="273" t="n"/>
      <c r="WPP129" s="273" t="n"/>
      <c r="WPQ129" s="273" t="n"/>
      <c r="WPR129" s="273" t="n"/>
      <c r="WPS129" s="273" t="n"/>
      <c r="WPT129" s="273" t="n"/>
      <c r="WPU129" s="273" t="n"/>
      <c r="WPV129" s="273" t="n"/>
      <c r="WPW129" s="273" t="n"/>
      <c r="WPX129" s="273" t="n"/>
      <c r="WPY129" s="273" t="n"/>
      <c r="WPZ129" s="273" t="n"/>
      <c r="WQA129" s="273" t="n"/>
      <c r="WQB129" s="273" t="n"/>
      <c r="WQC129" s="273" t="n"/>
      <c r="WQD129" s="273" t="n"/>
      <c r="WQE129" s="273" t="n"/>
      <c r="WQF129" s="273" t="n"/>
      <c r="WQG129" s="273" t="n"/>
      <c r="WQH129" s="273" t="n"/>
      <c r="WQI129" s="273" t="n"/>
      <c r="WQJ129" s="273" t="n"/>
      <c r="WQK129" s="273" t="n"/>
      <c r="WQL129" s="273" t="n"/>
      <c r="WQM129" s="273" t="n"/>
      <c r="WQN129" s="273" t="n"/>
      <c r="WQO129" s="273" t="n"/>
      <c r="WQP129" s="273" t="n"/>
      <c r="WQQ129" s="273" t="n"/>
      <c r="WQR129" s="273" t="n"/>
      <c r="WQS129" s="273" t="n"/>
      <c r="WQT129" s="273" t="n"/>
      <c r="WQU129" s="273" t="n"/>
      <c r="WQV129" s="273" t="n"/>
      <c r="WQW129" s="273" t="n"/>
      <c r="WQX129" s="273" t="n"/>
      <c r="WQY129" s="273" t="n"/>
      <c r="WQZ129" s="273" t="n"/>
      <c r="WRA129" s="273" t="n"/>
      <c r="WRB129" s="273" t="n"/>
      <c r="WRC129" s="273" t="n"/>
      <c r="WRD129" s="273" t="n"/>
      <c r="WRE129" s="273" t="n"/>
      <c r="WRF129" s="273" t="n"/>
      <c r="WRG129" s="273" t="n"/>
      <c r="WRH129" s="273" t="n"/>
      <c r="WRI129" s="273" t="n"/>
      <c r="WRJ129" s="273" t="n"/>
      <c r="WRK129" s="273" t="n"/>
      <c r="WRL129" s="273" t="n"/>
      <c r="WRM129" s="273" t="n"/>
      <c r="WRN129" s="273" t="n"/>
      <c r="WRO129" s="273" t="n"/>
      <c r="WRP129" s="273" t="n"/>
      <c r="WRQ129" s="273" t="n"/>
      <c r="WRR129" s="273" t="n"/>
      <c r="WRS129" s="273" t="n"/>
      <c r="WRT129" s="273" t="n"/>
      <c r="WRU129" s="273" t="n"/>
      <c r="WRV129" s="273" t="n"/>
      <c r="WRW129" s="273" t="n"/>
      <c r="WRX129" s="273" t="n"/>
      <c r="WRY129" s="273" t="n"/>
      <c r="WRZ129" s="273" t="n"/>
      <c r="WSA129" s="273" t="n"/>
      <c r="WSB129" s="273" t="n"/>
      <c r="WSC129" s="273" t="n"/>
      <c r="WSD129" s="273" t="n"/>
      <c r="WSE129" s="273" t="n"/>
      <c r="WSF129" s="273" t="n"/>
      <c r="WSG129" s="273" t="n"/>
      <c r="WSH129" s="273" t="n"/>
      <c r="WSI129" s="273" t="n"/>
      <c r="WSJ129" s="273" t="n"/>
      <c r="WSK129" s="273" t="n"/>
      <c r="WSL129" s="273" t="n"/>
      <c r="WSM129" s="273" t="n"/>
      <c r="WSN129" s="273" t="n"/>
      <c r="WSO129" s="273" t="n"/>
      <c r="WSP129" s="273" t="n"/>
      <c r="WSQ129" s="273" t="n"/>
      <c r="WSR129" s="273" t="n"/>
      <c r="WSS129" s="273" t="n"/>
      <c r="WST129" s="273" t="n"/>
      <c r="WSU129" s="273" t="n"/>
      <c r="WSV129" s="273" t="n"/>
      <c r="WSW129" s="273" t="n"/>
      <c r="WSX129" s="273" t="n"/>
      <c r="WSY129" s="273" t="n"/>
      <c r="WSZ129" s="273" t="n"/>
      <c r="WTA129" s="273" t="n"/>
      <c r="WTB129" s="273" t="n"/>
      <c r="WTC129" s="273" t="n"/>
      <c r="WTD129" s="273" t="n"/>
      <c r="WTE129" s="273" t="n"/>
      <c r="WTF129" s="273" t="n"/>
      <c r="WTG129" s="273" t="n"/>
      <c r="WTH129" s="273" t="n"/>
      <c r="WTI129" s="273" t="n"/>
      <c r="WTJ129" s="273" t="n"/>
      <c r="WTK129" s="273" t="n"/>
      <c r="WTL129" s="273" t="n"/>
      <c r="WTM129" s="273" t="n"/>
      <c r="WTN129" s="273" t="n"/>
      <c r="WTO129" s="273" t="n"/>
      <c r="WTP129" s="273" t="n"/>
      <c r="WTQ129" s="273" t="n"/>
      <c r="WTR129" s="273" t="n"/>
      <c r="WTS129" s="273" t="n"/>
      <c r="WTT129" s="273" t="n"/>
      <c r="WTU129" s="273" t="n"/>
      <c r="WTV129" s="273" t="n"/>
      <c r="WTW129" s="273" t="n"/>
      <c r="WTX129" s="273" t="n"/>
      <c r="WTY129" s="273" t="n"/>
      <c r="WTZ129" s="273" t="n"/>
      <c r="WUA129" s="273" t="n"/>
      <c r="WUB129" s="273" t="n"/>
      <c r="WUC129" s="273" t="n"/>
      <c r="WUD129" s="273" t="n"/>
      <c r="WUE129" s="273" t="n"/>
      <c r="WUF129" s="273" t="n"/>
      <c r="WUG129" s="273" t="n"/>
      <c r="WUH129" s="273" t="n"/>
      <c r="WUI129" s="273" t="n"/>
      <c r="WUJ129" s="273" t="n"/>
      <c r="WUK129" s="273" t="n"/>
      <c r="WUL129" s="273" t="n"/>
      <c r="WUM129" s="273" t="n"/>
      <c r="WUN129" s="273" t="n"/>
      <c r="WUO129" s="273" t="n"/>
      <c r="WUP129" s="273" t="n"/>
      <c r="WUQ129" s="273" t="n"/>
      <c r="WUR129" s="273" t="n"/>
      <c r="WUS129" s="273" t="n"/>
      <c r="WUT129" s="273" t="n"/>
      <c r="WUU129" s="273" t="n"/>
      <c r="WUV129" s="273" t="n"/>
      <c r="WUW129" s="273" t="n"/>
      <c r="WUX129" s="273" t="n"/>
      <c r="WUY129" s="273" t="n"/>
      <c r="WUZ129" s="273" t="n"/>
      <c r="WVA129" s="273" t="n"/>
      <c r="WVB129" s="273" t="n"/>
      <c r="WVC129" s="273" t="n"/>
      <c r="WVD129" s="273" t="n"/>
      <c r="WVE129" s="273" t="n"/>
      <c r="WVF129" s="273" t="n"/>
      <c r="WVG129" s="273" t="n"/>
      <c r="WVH129" s="273" t="n"/>
      <c r="WVI129" s="273" t="n"/>
      <c r="WVJ129" s="273" t="n"/>
      <c r="WVK129" s="273" t="n"/>
      <c r="WVL129" s="273" t="n"/>
      <c r="WVM129" s="273" t="n"/>
      <c r="WVN129" s="273" t="n"/>
      <c r="WVO129" s="273" t="n"/>
      <c r="WVP129" s="273" t="n"/>
      <c r="WVQ129" s="273" t="n"/>
      <c r="WVR129" s="273" t="n"/>
      <c r="WVS129" s="273" t="n"/>
      <c r="WVT129" s="273" t="n"/>
      <c r="WVU129" s="273" t="n"/>
      <c r="WVV129" s="273" t="n"/>
      <c r="WVW129" s="273" t="n"/>
      <c r="WVX129" s="273" t="n"/>
      <c r="WVY129" s="273" t="n"/>
      <c r="WVZ129" s="273" t="n"/>
      <c r="WWA129" s="273" t="n"/>
      <c r="WWB129" s="273" t="n"/>
      <c r="WWC129" s="273" t="n"/>
      <c r="WWD129" s="273" t="n"/>
      <c r="WWE129" s="273" t="n"/>
      <c r="WWF129" s="273" t="n"/>
      <c r="WWG129" s="273" t="n"/>
      <c r="WWH129" s="273" t="n"/>
      <c r="WWI129" s="273" t="n"/>
      <c r="WWJ129" s="273" t="n"/>
      <c r="WWK129" s="273" t="n"/>
      <c r="WWL129" s="273" t="n"/>
      <c r="WWM129" s="273" t="n"/>
      <c r="WWN129" s="273" t="n"/>
      <c r="WWO129" s="273" t="n"/>
      <c r="WWP129" s="273" t="n"/>
      <c r="WWQ129" s="273" t="n"/>
      <c r="WWR129" s="273" t="n"/>
      <c r="WWS129" s="273" t="n"/>
      <c r="WWT129" s="273" t="n"/>
      <c r="WWU129" s="273" t="n"/>
      <c r="WWV129" s="273" t="n"/>
      <c r="WWW129" s="273" t="n"/>
      <c r="WWX129" s="273" t="n"/>
      <c r="WWY129" s="273" t="n"/>
      <c r="WWZ129" s="273" t="n"/>
      <c r="WXA129" s="273" t="n"/>
      <c r="WXB129" s="273" t="n"/>
      <c r="WXC129" s="273" t="n"/>
      <c r="WXD129" s="273" t="n"/>
      <c r="WXE129" s="273" t="n"/>
      <c r="WXF129" s="273" t="n"/>
      <c r="WXG129" s="273" t="n"/>
      <c r="WXH129" s="273" t="n"/>
      <c r="WXI129" s="273" t="n"/>
      <c r="WXJ129" s="273" t="n"/>
      <c r="WXK129" s="273" t="n"/>
      <c r="WXL129" s="273" t="n"/>
      <c r="WXM129" s="273" t="n"/>
      <c r="WXN129" s="273" t="n"/>
      <c r="WXO129" s="273" t="n"/>
      <c r="WXP129" s="273" t="n"/>
      <c r="WXQ129" s="273" t="n"/>
      <c r="WXR129" s="273" t="n"/>
      <c r="WXS129" s="273" t="n"/>
      <c r="WXT129" s="273" t="n"/>
      <c r="WXU129" s="273" t="n"/>
      <c r="WXV129" s="273" t="n"/>
      <c r="WXW129" s="273" t="n"/>
      <c r="WXX129" s="273" t="n"/>
      <c r="WXY129" s="273" t="n"/>
      <c r="WXZ129" s="273" t="n"/>
      <c r="WYA129" s="273" t="n"/>
      <c r="WYB129" s="273" t="n"/>
      <c r="WYC129" s="273" t="n"/>
      <c r="WYD129" s="273" t="n"/>
      <c r="WYE129" s="273" t="n"/>
      <c r="WYF129" s="273" t="n"/>
      <c r="WYG129" s="273" t="n"/>
      <c r="WYH129" s="273" t="n"/>
      <c r="WYI129" s="273" t="n"/>
      <c r="WYJ129" s="273" t="n"/>
      <c r="WYK129" s="273" t="n"/>
      <c r="WYL129" s="273" t="n"/>
      <c r="WYM129" s="273" t="n"/>
      <c r="WYN129" s="273" t="n"/>
      <c r="WYO129" s="273" t="n"/>
      <c r="WYP129" s="273" t="n"/>
      <c r="WYQ129" s="273" t="n"/>
      <c r="WYR129" s="273" t="n"/>
      <c r="WYS129" s="273" t="n"/>
      <c r="WYT129" s="273" t="n"/>
      <c r="WYU129" s="273" t="n"/>
      <c r="WYV129" s="273" t="n"/>
      <c r="WYW129" s="273" t="n"/>
      <c r="WYX129" s="273" t="n"/>
      <c r="WYY129" s="273" t="n"/>
      <c r="WYZ129" s="273" t="n"/>
      <c r="WZA129" s="273" t="n"/>
      <c r="WZB129" s="273" t="n"/>
      <c r="WZC129" s="273" t="n"/>
      <c r="WZD129" s="273" t="n"/>
      <c r="WZE129" s="273" t="n"/>
      <c r="WZF129" s="273" t="n"/>
      <c r="WZG129" s="273" t="n"/>
      <c r="WZH129" s="273" t="n"/>
      <c r="WZI129" s="273" t="n"/>
      <c r="WZJ129" s="273" t="n"/>
      <c r="WZK129" s="273" t="n"/>
      <c r="WZL129" s="273" t="n"/>
      <c r="WZM129" s="273" t="n"/>
      <c r="WZN129" s="273" t="n"/>
      <c r="WZO129" s="273" t="n"/>
      <c r="WZP129" s="273" t="n"/>
      <c r="WZQ129" s="273" t="n"/>
      <c r="WZR129" s="273" t="n"/>
      <c r="WZS129" s="273" t="n"/>
      <c r="WZT129" s="273" t="n"/>
      <c r="WZU129" s="273" t="n"/>
      <c r="WZV129" s="273" t="n"/>
      <c r="WZW129" s="273" t="n"/>
      <c r="WZX129" s="273" t="n"/>
      <c r="WZY129" s="273" t="n"/>
      <c r="WZZ129" s="273" t="n"/>
      <c r="XAA129" s="273" t="n"/>
      <c r="XAB129" s="273" t="n"/>
      <c r="XAC129" s="273" t="n"/>
      <c r="XAD129" s="273" t="n"/>
      <c r="XAE129" s="273" t="n"/>
      <c r="XAF129" s="273" t="n"/>
      <c r="XAG129" s="273" t="n"/>
      <c r="XAH129" s="273" t="n"/>
      <c r="XAI129" s="273" t="n"/>
      <c r="XAJ129" s="273" t="n"/>
      <c r="XAK129" s="273" t="n"/>
      <c r="XAL129" s="273" t="n"/>
      <c r="XAM129" s="273" t="n"/>
      <c r="XAN129" s="273" t="n"/>
      <c r="XAO129" s="273" t="n"/>
      <c r="XAP129" s="273" t="n"/>
      <c r="XAQ129" s="273" t="n"/>
      <c r="XAR129" s="273" t="n"/>
      <c r="XAS129" s="273" t="n"/>
      <c r="XAT129" s="273" t="n"/>
      <c r="XAU129" s="273" t="n"/>
      <c r="XAV129" s="273" t="n"/>
      <c r="XAW129" s="273" t="n"/>
      <c r="XAX129" s="273" t="n"/>
      <c r="XAY129" s="273" t="n"/>
      <c r="XAZ129" s="273" t="n"/>
      <c r="XBA129" s="273" t="n"/>
      <c r="XBB129" s="273" t="n"/>
      <c r="XBC129" s="273" t="n"/>
      <c r="XBD129" s="273" t="n"/>
      <c r="XBE129" s="273" t="n"/>
      <c r="XBF129" s="273" t="n"/>
      <c r="XBG129" s="273" t="n"/>
      <c r="XBH129" s="273" t="n"/>
      <c r="XBI129" s="273" t="n"/>
      <c r="XBJ129" s="273" t="n"/>
      <c r="XBK129" s="273" t="n"/>
      <c r="XBL129" s="273" t="n"/>
      <c r="XBM129" s="273" t="n"/>
      <c r="XBN129" s="273" t="n"/>
      <c r="XBO129" s="273" t="n"/>
      <c r="XBP129" s="273" t="n"/>
      <c r="XBQ129" s="273" t="n"/>
      <c r="XBR129" s="273" t="n"/>
      <c r="XBS129" s="273" t="n"/>
      <c r="XBT129" s="273" t="n"/>
      <c r="XBU129" s="273" t="n"/>
      <c r="XBV129" s="273" t="n"/>
      <c r="XBW129" s="273" t="n"/>
      <c r="XBX129" s="273" t="n"/>
      <c r="XBY129" s="273" t="n"/>
      <c r="XBZ129" s="273" t="n"/>
      <c r="XCA129" s="273" t="n"/>
      <c r="XCB129" s="273" t="n"/>
      <c r="XCC129" s="273" t="n"/>
      <c r="XCD129" s="273" t="n"/>
      <c r="XCE129" s="273" t="n"/>
      <c r="XCF129" s="273" t="n"/>
      <c r="XCG129" s="273" t="n"/>
      <c r="XCH129" s="273" t="n"/>
      <c r="XCI129" s="273" t="n"/>
      <c r="XCJ129" s="273" t="n"/>
      <c r="XCK129" s="273" t="n"/>
      <c r="XCL129" s="273" t="n"/>
      <c r="XCM129" s="273" t="n"/>
      <c r="XCN129" s="273" t="n"/>
      <c r="XCO129" s="273" t="n"/>
      <c r="XCP129" s="273" t="n"/>
      <c r="XCQ129" s="273" t="n"/>
      <c r="XCR129" s="273" t="n"/>
      <c r="XCS129" s="273" t="n"/>
      <c r="XCT129" s="273" t="n"/>
      <c r="XCU129" s="273" t="n"/>
      <c r="XCV129" s="273" t="n"/>
      <c r="XCW129" s="273" t="n"/>
      <c r="XCX129" s="273" t="n"/>
      <c r="XCY129" s="273" t="n"/>
      <c r="XCZ129" s="273" t="n"/>
      <c r="XDA129" s="273" t="n"/>
      <c r="XDB129" s="273" t="n"/>
      <c r="XDC129" s="273" t="n"/>
      <c r="XDD129" s="273" t="n"/>
      <c r="XDE129" s="273" t="n"/>
      <c r="XDF129" s="273" t="n"/>
      <c r="XDG129" s="273" t="n"/>
      <c r="XDH129" s="273" t="n"/>
      <c r="XDI129" s="273" t="n"/>
      <c r="XDJ129" s="273" t="n"/>
      <c r="XDK129" s="273" t="n"/>
      <c r="XDL129" s="273" t="n"/>
      <c r="XDM129" s="273" t="n"/>
      <c r="XDN129" s="273" t="n"/>
      <c r="XDO129" s="273" t="n"/>
      <c r="XDP129" s="273" t="n"/>
      <c r="XDQ129" s="273" t="n"/>
      <c r="XDR129" s="273" t="n"/>
      <c r="XDS129" s="273" t="n"/>
      <c r="XDT129" s="273" t="n"/>
      <c r="XDU129" s="273" t="n"/>
      <c r="XDV129" s="273" t="n"/>
      <c r="XDW129" s="273" t="n"/>
      <c r="XDX129" s="273" t="n"/>
      <c r="XDY129" s="273" t="n"/>
      <c r="XDZ129" s="273" t="n"/>
      <c r="XEA129" s="273" t="n"/>
      <c r="XEB129" s="273" t="n"/>
      <c r="XEC129" s="273" t="n"/>
      <c r="XED129" s="273" t="n"/>
      <c r="XEE129" s="273" t="n"/>
      <c r="XEF129" s="273" t="n"/>
      <c r="XEG129" s="273" t="n"/>
      <c r="XEH129" s="273" t="n"/>
      <c r="XEI129" s="273" t="n"/>
      <c r="XEJ129" s="273" t="n"/>
      <c r="XEK129" s="273" t="n"/>
      <c r="XEL129" s="273" t="n"/>
      <c r="XEM129" s="273" t="n"/>
      <c r="XEN129" s="273" t="n"/>
      <c r="XEO129" s="273" t="n"/>
      <c r="XEP129" s="273" t="n"/>
      <c r="XEQ129" s="273" t="n"/>
      <c r="XER129" s="273" t="n"/>
      <c r="XES129" s="273" t="n"/>
      <c r="XET129" s="273" t="n"/>
      <c r="XEU129" s="273" t="n"/>
      <c r="XEV129" s="273" t="n"/>
      <c r="XEW129" s="273" t="n"/>
      <c r="XEX129" s="273" t="n"/>
      <c r="XEY129" s="273" t="n"/>
      <c r="XEZ129" s="273" t="n"/>
      <c r="XFA129" s="273" t="n"/>
      <c r="XFB129" s="273" t="n"/>
    </row>
    <row r="130" ht="12.75" customFormat="1" customHeight="1" s="273">
      <c r="A130" s="319" t="n">
        <v>44999</v>
      </c>
      <c r="B130" s="120" t="inlineStr">
        <is>
          <t>France</t>
        </is>
      </c>
      <c r="C130" s="120" t="n">
        <v>2022</v>
      </c>
      <c r="D130" s="120" t="inlineStr">
        <is>
          <t>HUILCOL</t>
        </is>
      </c>
      <c r="E130" s="120" t="inlineStr">
        <is>
          <t>NON</t>
        </is>
      </c>
      <c r="F130" s="120" t="inlineStr">
        <is>
          <t xml:space="preserve">99LIPIDOS </t>
        </is>
      </c>
      <c r="G130" s="123" t="inlineStr">
        <is>
          <t>LS711270 PT0228098</t>
        </is>
      </c>
      <c r="H130" s="124" t="inlineStr">
        <is>
          <t xml:space="preserve">LIPIDOS </t>
        </is>
      </c>
      <c r="I130" s="120" t="inlineStr">
        <is>
          <t xml:space="preserve">Espagne </t>
        </is>
      </c>
      <c r="J130" s="11" t="inlineStr">
        <is>
          <t>NON</t>
        </is>
      </c>
      <c r="K130" s="120" t="n">
        <v>22995</v>
      </c>
      <c r="L130" s="120" t="inlineStr">
        <is>
          <t>R 9505 BDF</t>
        </is>
      </c>
      <c r="M130" s="132" t="n">
        <v>235506</v>
      </c>
      <c r="N130" s="120" t="inlineStr">
        <is>
          <t>FA</t>
        </is>
      </c>
      <c r="O130" s="126" t="n">
        <v>25.4</v>
      </c>
      <c r="P130" s="11">
        <f>1000*O130/0.92</f>
        <v/>
      </c>
      <c r="Q130" s="120" t="inlineStr">
        <is>
          <t>CV2CV3</t>
        </is>
      </c>
      <c r="R130" s="126" t="n">
        <v>1335</v>
      </c>
      <c r="S130" s="11" t="inlineStr">
        <is>
          <t>DEPART</t>
        </is>
      </c>
      <c r="T130" s="127">
        <f>O130</f>
        <v/>
      </c>
      <c r="U130" s="323">
        <f>T130*R130</f>
        <v/>
      </c>
      <c r="V130" s="129" t="inlineStr">
        <is>
          <t>SANS TVA</t>
        </is>
      </c>
      <c r="W130" s="130" t="inlineStr">
        <is>
          <t xml:space="preserve">VIREMENT 30JOURS 5 et 20 du mois </t>
        </is>
      </c>
      <c r="X130" s="120" t="n">
        <v>20642</v>
      </c>
      <c r="Y130" s="131" t="inlineStr">
        <is>
          <t>QUINTANA</t>
        </is>
      </c>
      <c r="Z130" s="120" t="inlineStr">
        <is>
          <t>VRAC</t>
        </is>
      </c>
      <c r="AA130" s="132" t="n">
        <v>0</v>
      </c>
      <c r="AB130" s="126" t="n">
        <v>0</v>
      </c>
      <c r="AC130" s="275" t="n">
        <v>0</v>
      </c>
      <c r="AD130" s="126">
        <f>AC130-AB130</f>
        <v/>
      </c>
      <c r="AE130" s="144" t="n"/>
      <c r="AF130" s="120" t="n"/>
      <c r="AG130" s="120" t="n"/>
      <c r="AH130" s="120" t="n"/>
    </row>
    <row r="131" ht="12.75" customFormat="1" customHeight="1" s="273">
      <c r="A131" s="319" t="n">
        <v>45001</v>
      </c>
      <c r="B131" s="120" t="inlineStr">
        <is>
          <t>France</t>
        </is>
      </c>
      <c r="C131" s="120" t="n">
        <v>2022</v>
      </c>
      <c r="D131" s="120" t="inlineStr">
        <is>
          <t>HUILCOLAA</t>
        </is>
      </c>
      <c r="E131" s="120" t="inlineStr">
        <is>
          <t>NON</t>
        </is>
      </c>
      <c r="F131" s="120" t="inlineStr">
        <is>
          <t>99START</t>
        </is>
      </c>
      <c r="G131" s="123" t="inlineStr">
        <is>
          <t xml:space="preserve"> -</t>
        </is>
      </c>
      <c r="H131" s="124" t="inlineStr">
        <is>
          <t>START chez CARBUROS VILAFANT</t>
        </is>
      </c>
      <c r="I131" s="120" t="inlineStr">
        <is>
          <t xml:space="preserve">Espagne </t>
        </is>
      </c>
      <c r="J131" s="11" t="inlineStr">
        <is>
          <t>NON</t>
        </is>
      </c>
      <c r="K131" s="120" t="n">
        <v>23006</v>
      </c>
      <c r="L131" s="120" t="inlineStr">
        <is>
          <t>AF 71258</t>
        </is>
      </c>
      <c r="M131" s="132" t="n">
        <v>240245</v>
      </c>
      <c r="N131" s="120" t="inlineStr">
        <is>
          <t>FA</t>
        </is>
      </c>
      <c r="O131" s="126" t="n">
        <v>25.2</v>
      </c>
      <c r="P131" s="11">
        <f>1000*O131/0.92</f>
        <v/>
      </c>
      <c r="Q131" s="120" t="inlineStr">
        <is>
          <t>CV2CV3</t>
        </is>
      </c>
      <c r="R131" s="126" t="n">
        <v>1160</v>
      </c>
      <c r="S131" s="11" t="inlineStr">
        <is>
          <t>DEPART</t>
        </is>
      </c>
      <c r="T131" s="127">
        <f>O131</f>
        <v/>
      </c>
      <c r="U131" s="323">
        <f>T131*R131</f>
        <v/>
      </c>
      <c r="V131" s="129" t="inlineStr">
        <is>
          <t>SANS TVA</t>
        </is>
      </c>
      <c r="W131" s="130" t="inlineStr">
        <is>
          <t xml:space="preserve">VIREMENT 30JOURS 5 et 20 du mois </t>
        </is>
      </c>
      <c r="X131" s="120" t="n">
        <v>20647</v>
      </c>
      <c r="Y131" s="131" t="inlineStr">
        <is>
          <t>KORTIMED</t>
        </is>
      </c>
      <c r="Z131" s="120" t="inlineStr">
        <is>
          <t>VRAC</t>
        </is>
      </c>
      <c r="AA131" s="132" t="n">
        <v>0</v>
      </c>
      <c r="AB131" s="126" t="n">
        <v>0</v>
      </c>
      <c r="AC131" s="275" t="n">
        <v>0</v>
      </c>
      <c r="AD131" s="126">
        <f>AC131-AB131</f>
        <v/>
      </c>
      <c r="AE131" s="144" t="n"/>
      <c r="AF131" s="120" t="n"/>
      <c r="AG131" s="120" t="n"/>
      <c r="AH131" s="120" t="n"/>
    </row>
    <row r="132" ht="12.75" customFormat="1" customHeight="1" s="273">
      <c r="A132" s="319" t="n">
        <v>45001</v>
      </c>
      <c r="B132" s="120" t="inlineStr">
        <is>
          <t>France</t>
        </is>
      </c>
      <c r="C132" s="120" t="n">
        <v>2022</v>
      </c>
      <c r="D132" s="120" t="inlineStr">
        <is>
          <t>HUILCOL</t>
        </is>
      </c>
      <c r="E132" s="120" t="inlineStr">
        <is>
          <t>NON</t>
        </is>
      </c>
      <c r="F132" s="120" t="inlineStr">
        <is>
          <t>99CARBUROS</t>
        </is>
      </c>
      <c r="G132" s="123" t="inlineStr">
        <is>
          <t xml:space="preserve"> -</t>
        </is>
      </c>
      <c r="H132" s="124" t="inlineStr">
        <is>
          <t>CARBUROS</t>
        </is>
      </c>
      <c r="I132" s="120" t="inlineStr">
        <is>
          <t xml:space="preserve">Espagne </t>
        </is>
      </c>
      <c r="J132" s="11" t="inlineStr">
        <is>
          <t>NON</t>
        </is>
      </c>
      <c r="K132" s="120" t="n">
        <v>23009</v>
      </c>
      <c r="L132" s="120" t="inlineStr">
        <is>
          <t>AH 00980</t>
        </is>
      </c>
      <c r="M132" s="132" t="n">
        <v>240244</v>
      </c>
      <c r="N132" s="120" t="inlineStr">
        <is>
          <t>FA/CEV.</t>
        </is>
      </c>
      <c r="O132" s="126" t="n">
        <v>25.32</v>
      </c>
      <c r="P132" s="11">
        <f>1000*O132/0.92</f>
        <v/>
      </c>
      <c r="Q132" s="120" t="inlineStr">
        <is>
          <t>CV2CV3</t>
        </is>
      </c>
      <c r="R132" s="126" t="n">
        <v>1165</v>
      </c>
      <c r="S132" s="11" t="inlineStr">
        <is>
          <t>DEPART</t>
        </is>
      </c>
      <c r="T132" s="127">
        <f>O132</f>
        <v/>
      </c>
      <c r="U132" s="323">
        <f>T132*R132</f>
        <v/>
      </c>
      <c r="V132" s="129" t="inlineStr">
        <is>
          <t>SANS TVA</t>
        </is>
      </c>
      <c r="W132" s="130" t="inlineStr">
        <is>
          <t>VIREMENT AVANT CHARGEMENT</t>
        </is>
      </c>
      <c r="X132" s="120" t="n">
        <v>20646</v>
      </c>
      <c r="Y132" s="131" t="inlineStr">
        <is>
          <t>KORTIMED</t>
        </is>
      </c>
      <c r="Z132" s="120" t="inlineStr">
        <is>
          <t>VRAC</t>
        </is>
      </c>
      <c r="AA132" s="132" t="n">
        <v>0</v>
      </c>
      <c r="AB132" s="126">
        <f>AA132*T132</f>
        <v/>
      </c>
      <c r="AC132" s="275" t="n">
        <v>0</v>
      </c>
      <c r="AD132" s="126">
        <f>AC132-AB132</f>
        <v/>
      </c>
      <c r="AE132" s="144" t="n"/>
      <c r="AF132" s="120" t="n"/>
      <c r="AG132" s="120" t="n"/>
      <c r="AH132" s="120" t="n"/>
    </row>
    <row r="133" ht="12.75" customFormat="1" customHeight="1" s="273">
      <c r="A133" s="319" t="n">
        <v>45001</v>
      </c>
      <c r="B133" s="120" t="inlineStr">
        <is>
          <t>France</t>
        </is>
      </c>
      <c r="C133" s="120" t="n">
        <v>2022</v>
      </c>
      <c r="D133" s="120" t="inlineStr">
        <is>
          <t>HUILCOLAA</t>
        </is>
      </c>
      <c r="E133" s="120" t="inlineStr">
        <is>
          <t>NON</t>
        </is>
      </c>
      <c r="F133" s="120" t="inlineStr">
        <is>
          <t>99START</t>
        </is>
      </c>
      <c r="G133" s="123" t="inlineStr">
        <is>
          <t xml:space="preserve"> -</t>
        </is>
      </c>
      <c r="H133" s="124" t="inlineStr">
        <is>
          <t>START chez CARBUROS VILAFANT</t>
        </is>
      </c>
      <c r="I133" s="120" t="inlineStr">
        <is>
          <t xml:space="preserve">Espagne </t>
        </is>
      </c>
      <c r="J133" s="11" t="inlineStr">
        <is>
          <t>NON</t>
        </is>
      </c>
      <c r="K133" s="120" t="n">
        <v>23016</v>
      </c>
      <c r="L133" s="120" t="inlineStr">
        <is>
          <t>AD 86417</t>
        </is>
      </c>
      <c r="M133" s="132" t="n">
        <v>240245</v>
      </c>
      <c r="N133" s="120" t="inlineStr">
        <is>
          <t>FA</t>
        </is>
      </c>
      <c r="O133" s="126" t="n">
        <v>25.28</v>
      </c>
      <c r="P133" s="11">
        <f>1000*O133/0.92</f>
        <v/>
      </c>
      <c r="Q133" s="120" t="inlineStr">
        <is>
          <t>CV2CV3</t>
        </is>
      </c>
      <c r="R133" s="126" t="n">
        <v>1160</v>
      </c>
      <c r="S133" s="11" t="inlineStr">
        <is>
          <t>DEPART</t>
        </is>
      </c>
      <c r="T133" s="127">
        <f>O133</f>
        <v/>
      </c>
      <c r="U133" s="323">
        <f>T133*R133</f>
        <v/>
      </c>
      <c r="V133" s="129" t="inlineStr">
        <is>
          <t>SANS TVA</t>
        </is>
      </c>
      <c r="W133" s="130" t="inlineStr">
        <is>
          <t xml:space="preserve">VIREMENT 30JOURS 5 et 20 du mois </t>
        </is>
      </c>
      <c r="X133" s="120" t="n">
        <v>20650</v>
      </c>
      <c r="Y133" s="131" t="inlineStr">
        <is>
          <t>KORTIMED</t>
        </is>
      </c>
      <c r="Z133" s="120" t="inlineStr">
        <is>
          <t>VRAC</t>
        </is>
      </c>
      <c r="AA133" s="132" t="n">
        <v>0</v>
      </c>
      <c r="AB133" s="126" t="n">
        <v>0</v>
      </c>
      <c r="AC133" s="275" t="n">
        <v>0</v>
      </c>
      <c r="AD133" s="126">
        <f>AC133-AB133</f>
        <v/>
      </c>
      <c r="AE133" s="144" t="n"/>
      <c r="AF133" s="120" t="n"/>
      <c r="AG133" s="120" t="n"/>
      <c r="AH133" s="120" t="n"/>
    </row>
    <row r="134" ht="12.75" customFormat="1" customHeight="1" s="273">
      <c r="A134" s="319" t="n">
        <v>45001</v>
      </c>
      <c r="B134" s="120" t="inlineStr">
        <is>
          <t>France</t>
        </is>
      </c>
      <c r="C134" s="120" t="n">
        <v>2022</v>
      </c>
      <c r="D134" s="120" t="inlineStr">
        <is>
          <t>HUILCOLAA</t>
        </is>
      </c>
      <c r="E134" s="120" t="inlineStr">
        <is>
          <t>NON</t>
        </is>
      </c>
      <c r="F134" s="120" t="inlineStr">
        <is>
          <t xml:space="preserve">26UCAB </t>
        </is>
      </c>
      <c r="G134" s="123" t="inlineStr">
        <is>
          <t>CA026276</t>
        </is>
      </c>
      <c r="H134" s="124" t="inlineStr">
        <is>
          <t>UCAB CREST</t>
        </is>
      </c>
      <c r="I134" s="120" t="inlineStr">
        <is>
          <t>FRANCE</t>
        </is>
      </c>
      <c r="J134" s="11" t="inlineStr">
        <is>
          <t>NON</t>
        </is>
      </c>
      <c r="K134" s="120" t="n">
        <v>23021</v>
      </c>
      <c r="L134" s="120" t="inlineStr">
        <is>
          <t>CC 871 TB</t>
        </is>
      </c>
      <c r="M134" s="132" t="n">
        <v>236841</v>
      </c>
      <c r="N134" s="120" t="inlineStr">
        <is>
          <t>FA</t>
        </is>
      </c>
      <c r="O134" s="126" t="n">
        <v>25.46</v>
      </c>
      <c r="P134" s="11">
        <f>1000*O134/0.92</f>
        <v/>
      </c>
      <c r="Q134" s="120" t="inlineStr">
        <is>
          <t>CV1CV2CV3</t>
        </is>
      </c>
      <c r="R134" s="126" t="n">
        <v>1300</v>
      </c>
      <c r="S134" s="11" t="inlineStr">
        <is>
          <t xml:space="preserve">FRANCO </t>
        </is>
      </c>
      <c r="T134" s="127">
        <f>O134</f>
        <v/>
      </c>
      <c r="U134" s="323">
        <f>T134*R134</f>
        <v/>
      </c>
      <c r="V134" s="129" t="inlineStr">
        <is>
          <t>5,5%</t>
        </is>
      </c>
      <c r="W134" s="130" t="inlineStr">
        <is>
          <t>LCR 15J NET</t>
        </is>
      </c>
      <c r="X134" s="120" t="n">
        <v>20654</v>
      </c>
      <c r="Y134" s="131" t="inlineStr">
        <is>
          <t>EUROLIA</t>
        </is>
      </c>
      <c r="Z134" s="120" t="inlineStr">
        <is>
          <t>VRAC</t>
        </is>
      </c>
      <c r="AA134" s="132" t="n">
        <v>30</v>
      </c>
      <c r="AB134" s="126">
        <f>(T134*27.86)+(27.86*0.0713*T134)</f>
        <v/>
      </c>
      <c r="AC134" s="275">
        <f>709.32+50.57</f>
        <v/>
      </c>
      <c r="AD134" s="126">
        <f>AC134-AB134</f>
        <v/>
      </c>
      <c r="AE134" s="131" t="n">
        <v>73284</v>
      </c>
      <c r="AF134" s="120" t="n"/>
      <c r="AG134" s="120" t="n"/>
      <c r="AH134" s="120" t="n"/>
    </row>
    <row r="135" ht="12.75" customFormat="1" customHeight="1" s="273">
      <c r="A135" s="319" t="n">
        <v>45001</v>
      </c>
      <c r="B135" s="120" t="inlineStr">
        <is>
          <t>France</t>
        </is>
      </c>
      <c r="C135" s="120" t="n">
        <v>2022</v>
      </c>
      <c r="D135" s="120" t="inlineStr">
        <is>
          <t>HUILCOLAA</t>
        </is>
      </c>
      <c r="E135" s="120" t="inlineStr">
        <is>
          <t>NON</t>
        </is>
      </c>
      <c r="F135" s="120" t="inlineStr">
        <is>
          <t>39MIGNOT</t>
        </is>
      </c>
      <c r="G135" s="123" t="inlineStr">
        <is>
          <t xml:space="preserve"> -</t>
        </is>
      </c>
      <c r="H135" s="124" t="inlineStr">
        <is>
          <t>MINOTERIE MIGNOT</t>
        </is>
      </c>
      <c r="I135" s="120" t="inlineStr">
        <is>
          <t>FRANCE</t>
        </is>
      </c>
      <c r="J135" s="11" t="inlineStr">
        <is>
          <t>NON</t>
        </is>
      </c>
      <c r="K135" s="120" t="n">
        <v>23028</v>
      </c>
      <c r="L135" s="120" t="inlineStr">
        <is>
          <t>BS 620 HE</t>
        </is>
      </c>
      <c r="M135" s="132" t="inlineStr">
        <is>
          <t>A106504</t>
        </is>
      </c>
      <c r="N135" s="120" t="inlineStr">
        <is>
          <t>SACCOGRAINS</t>
        </is>
      </c>
      <c r="O135" s="126" t="n">
        <v>25.4</v>
      </c>
      <c r="P135" s="11">
        <f>1000*O135/0.92</f>
        <v/>
      </c>
      <c r="Q135" s="120" t="inlineStr">
        <is>
          <t>CV1CV2CV3</t>
        </is>
      </c>
      <c r="R135" s="126" t="n">
        <v>1080</v>
      </c>
      <c r="S135" s="11" t="inlineStr">
        <is>
          <t xml:space="preserve">FRANCO </t>
        </is>
      </c>
      <c r="T135" s="127">
        <f>O135</f>
        <v/>
      </c>
      <c r="U135" s="323">
        <f>T135*R135</f>
        <v/>
      </c>
      <c r="V135" s="129" t="inlineStr">
        <is>
          <t>5,5%</t>
        </is>
      </c>
      <c r="W135" s="130" t="inlineStr">
        <is>
          <t>LCR 15J NET</t>
        </is>
      </c>
      <c r="X135" s="120" t="n">
        <v>20658</v>
      </c>
      <c r="Y135" s="131" t="inlineStr">
        <is>
          <t>PROTRANS</t>
        </is>
      </c>
      <c r="Z135" s="120" t="inlineStr">
        <is>
          <t>VRAC</t>
        </is>
      </c>
      <c r="AA135" s="132" t="n">
        <v>615</v>
      </c>
      <c r="AB135" s="126">
        <f>AA135+(615*0.133)</f>
        <v/>
      </c>
      <c r="AC135" s="275" t="n">
        <v>0</v>
      </c>
      <c r="AD135" s="126">
        <f>AC135-AB135</f>
        <v/>
      </c>
      <c r="AE135" s="131" t="n"/>
      <c r="AF135" s="120" t="n"/>
      <c r="AG135" s="120" t="n"/>
      <c r="AH135" s="120" t="n"/>
    </row>
    <row r="136" ht="12.75" customFormat="1" customHeight="1" s="273">
      <c r="A136" s="319" t="n">
        <v>45002</v>
      </c>
      <c r="B136" s="120" t="inlineStr">
        <is>
          <t>France</t>
        </is>
      </c>
      <c r="C136" s="120" t="n">
        <v>2022</v>
      </c>
      <c r="D136" s="120" t="inlineStr">
        <is>
          <t>HUILCOL</t>
        </is>
      </c>
      <c r="E136" s="120" t="inlineStr">
        <is>
          <t>NON</t>
        </is>
      </c>
      <c r="F136" s="120" t="inlineStr">
        <is>
          <t xml:space="preserve">99LIPIDOS </t>
        </is>
      </c>
      <c r="G136" s="123" t="inlineStr">
        <is>
          <t>LS714547-PT0228931</t>
        </is>
      </c>
      <c r="H136" s="124" t="inlineStr">
        <is>
          <t xml:space="preserve">LIPIDOS </t>
        </is>
      </c>
      <c r="I136" s="120" t="inlineStr">
        <is>
          <t xml:space="preserve">Espagne </t>
        </is>
      </c>
      <c r="J136" s="11" t="inlineStr">
        <is>
          <t>NON</t>
        </is>
      </c>
      <c r="K136" s="120" t="n">
        <v>23030</v>
      </c>
      <c r="L136" s="120" t="inlineStr">
        <is>
          <t>R 2294 BCT</t>
        </is>
      </c>
      <c r="M136" s="132" t="n">
        <v>236467</v>
      </c>
      <c r="N136" s="120" t="inlineStr">
        <is>
          <t>FA</t>
        </is>
      </c>
      <c r="O136" s="126" t="n">
        <v>25.28</v>
      </c>
      <c r="P136" s="11">
        <f>1000*O136/0.92</f>
        <v/>
      </c>
      <c r="Q136" s="120" t="inlineStr">
        <is>
          <t>CV2CV3</t>
        </is>
      </c>
      <c r="R136" s="126" t="n">
        <v>1250</v>
      </c>
      <c r="S136" s="11" t="inlineStr">
        <is>
          <t>DEPART</t>
        </is>
      </c>
      <c r="T136" s="127">
        <f>O136</f>
        <v/>
      </c>
      <c r="U136" s="323">
        <f>T136*R136</f>
        <v/>
      </c>
      <c r="V136" s="129" t="inlineStr">
        <is>
          <t>SANS TVA</t>
        </is>
      </c>
      <c r="W136" s="130" t="inlineStr">
        <is>
          <t xml:space="preserve">VIREMENT 30JOURS 5 et 20 du mois </t>
        </is>
      </c>
      <c r="X136" s="120" t="n">
        <v>20660</v>
      </c>
      <c r="Y136" s="131" t="inlineStr">
        <is>
          <t>QUINTANA</t>
        </is>
      </c>
      <c r="Z136" s="120" t="inlineStr">
        <is>
          <t>VRAC</t>
        </is>
      </c>
      <c r="AA136" s="132" t="n">
        <v>0</v>
      </c>
      <c r="AB136" s="126" t="n">
        <v>0</v>
      </c>
      <c r="AC136" s="275" t="n">
        <v>0</v>
      </c>
      <c r="AD136" s="126">
        <f>AC136-AB136</f>
        <v/>
      </c>
      <c r="AE136" s="144" t="n"/>
      <c r="AF136" s="120" t="n"/>
      <c r="AG136" s="120" t="n"/>
      <c r="AH136" s="120" t="n"/>
    </row>
    <row r="137" ht="12.75" customFormat="1" customHeight="1" s="273">
      <c r="A137" s="319" t="n">
        <v>45002</v>
      </c>
      <c r="B137" s="120" t="inlineStr">
        <is>
          <t>France</t>
        </is>
      </c>
      <c r="C137" s="120" t="n">
        <v>2022</v>
      </c>
      <c r="D137" s="120" t="inlineStr">
        <is>
          <t>HUILCOLAA</t>
        </is>
      </c>
      <c r="E137" s="120" t="inlineStr">
        <is>
          <t>NON</t>
        </is>
      </c>
      <c r="F137" s="120" t="inlineStr">
        <is>
          <t xml:space="preserve">89NUTRI </t>
        </is>
      </c>
      <c r="G137" s="123" t="inlineStr">
        <is>
          <t>FO049636</t>
        </is>
      </c>
      <c r="H137" s="124" t="inlineStr">
        <is>
          <t>NUTRIBOURGOGNE</t>
        </is>
      </c>
      <c r="I137" s="120" t="inlineStr">
        <is>
          <t>FRANCE</t>
        </is>
      </c>
      <c r="J137" s="11" t="inlineStr">
        <is>
          <t>NON</t>
        </is>
      </c>
      <c r="K137" s="120" t="n">
        <v>23031</v>
      </c>
      <c r="L137" s="120" t="inlineStr">
        <is>
          <t>FG 374 AH</t>
        </is>
      </c>
      <c r="M137" s="132" t="n">
        <v>231789</v>
      </c>
      <c r="N137" s="120" t="inlineStr">
        <is>
          <t>FA</t>
        </is>
      </c>
      <c r="O137" s="126" t="n">
        <v>25.48</v>
      </c>
      <c r="P137" s="11">
        <f>1000*O137/0.92</f>
        <v/>
      </c>
      <c r="Q137" s="120" t="inlineStr">
        <is>
          <t>CV2CV3</t>
        </is>
      </c>
      <c r="R137" s="126" t="n">
        <v>1490</v>
      </c>
      <c r="S137" s="11" t="inlineStr">
        <is>
          <t>FRANCO</t>
        </is>
      </c>
      <c r="T137" s="127">
        <f>O137</f>
        <v/>
      </c>
      <c r="U137" s="323">
        <f>T137*R137</f>
        <v/>
      </c>
      <c r="V137" s="129" t="inlineStr">
        <is>
          <t>5,5%</t>
        </is>
      </c>
      <c r="W137" s="130" t="inlineStr">
        <is>
          <t>LCR 15J NET</t>
        </is>
      </c>
      <c r="X137" s="120" t="n">
        <v>20661</v>
      </c>
      <c r="Y137" s="131" t="inlineStr">
        <is>
          <t>EUROLIA</t>
        </is>
      </c>
      <c r="Z137" s="120" t="inlineStr">
        <is>
          <t>VRAC</t>
        </is>
      </c>
      <c r="AA137" s="132" t="n">
        <v>30</v>
      </c>
      <c r="AB137" s="126">
        <f>(T137*28)+(28*0.0713*T137)</f>
        <v/>
      </c>
      <c r="AC137" s="275">
        <f>713.44+50.87</f>
        <v/>
      </c>
      <c r="AD137" s="126">
        <f>AC137-AB137</f>
        <v/>
      </c>
      <c r="AE137" s="144" t="n">
        <v>73284</v>
      </c>
      <c r="AF137" s="120" t="n"/>
      <c r="AG137" s="120" t="n"/>
      <c r="AH137" s="120" t="n"/>
    </row>
    <row r="138" ht="12.75" customFormat="1" customHeight="1" s="273">
      <c r="A138" s="319" t="n">
        <v>45006</v>
      </c>
      <c r="B138" s="120" t="inlineStr">
        <is>
          <t>France</t>
        </is>
      </c>
      <c r="C138" s="120" t="n">
        <v>2022</v>
      </c>
      <c r="D138" s="120" t="inlineStr">
        <is>
          <t>HUILCOLAA</t>
        </is>
      </c>
      <c r="E138" s="120" t="inlineStr">
        <is>
          <t>NON</t>
        </is>
      </c>
      <c r="F138" s="120" t="inlineStr">
        <is>
          <t>42EURENA</t>
        </is>
      </c>
      <c r="G138" s="123" t="n"/>
      <c r="H138" s="124" t="inlineStr">
        <is>
          <t>ATRIAL YZEURE</t>
        </is>
      </c>
      <c r="I138" s="120" t="inlineStr">
        <is>
          <t>FRANCE</t>
        </is>
      </c>
      <c r="J138" s="11" t="inlineStr">
        <is>
          <t>NON</t>
        </is>
      </c>
      <c r="K138" s="120" t="n">
        <v>23050</v>
      </c>
      <c r="L138" s="120" t="inlineStr">
        <is>
          <t>BT 734 TL</t>
        </is>
      </c>
      <c r="M138" s="132" t="n">
        <v>236836</v>
      </c>
      <c r="N138" s="120" t="inlineStr">
        <is>
          <t>FA</t>
        </is>
      </c>
      <c r="O138" s="126" t="n">
        <v>25.3</v>
      </c>
      <c r="P138" s="11">
        <f>1000*O138/0.92</f>
        <v/>
      </c>
      <c r="Q138" s="120" t="inlineStr">
        <is>
          <t>CV2CV3</t>
        </is>
      </c>
      <c r="R138" s="126" t="n">
        <v>1308.5</v>
      </c>
      <c r="S138" s="11" t="inlineStr">
        <is>
          <t>FRANCO</t>
        </is>
      </c>
      <c r="T138" s="127">
        <f>O138</f>
        <v/>
      </c>
      <c r="U138" s="323">
        <f>T138*R138</f>
        <v/>
      </c>
      <c r="V138" s="129" t="inlineStr">
        <is>
          <t>5,5%</t>
        </is>
      </c>
      <c r="W138" s="130" t="inlineStr">
        <is>
          <t>LCR 15J NET</t>
        </is>
      </c>
      <c r="X138" s="120" t="n">
        <v>20669</v>
      </c>
      <c r="Y138" s="131" t="inlineStr">
        <is>
          <t>EUROLIA</t>
        </is>
      </c>
      <c r="Z138" s="120" t="inlineStr">
        <is>
          <t>VRAC</t>
        </is>
      </c>
      <c r="AA138" s="132" t="n">
        <v>38.5</v>
      </c>
      <c r="AB138" s="126">
        <f>AA138*T138</f>
        <v/>
      </c>
      <c r="AC138" s="275">
        <f>(T138*35.94)+(35.94*0.0713*T138)</f>
        <v/>
      </c>
      <c r="AD138" s="126">
        <f>AC138-AB138</f>
        <v/>
      </c>
      <c r="AE138" s="131" t="inlineStr">
        <is>
          <t>73333 - 26/03/2023</t>
        </is>
      </c>
      <c r="AF138" s="120" t="n"/>
      <c r="AG138" s="120" t="n"/>
      <c r="AH138" s="120" t="n"/>
    </row>
    <row r="139" ht="12.75" customFormat="1" customHeight="1" s="273">
      <c r="A139" s="319" t="n">
        <v>45006</v>
      </c>
      <c r="B139" s="120" t="inlineStr">
        <is>
          <t>France</t>
        </is>
      </c>
      <c r="C139" s="120" t="n">
        <v>2022</v>
      </c>
      <c r="D139" s="120" t="inlineStr">
        <is>
          <t>HUILCOL</t>
        </is>
      </c>
      <c r="E139" s="120" t="inlineStr">
        <is>
          <t>NON</t>
        </is>
      </c>
      <c r="F139" s="120" t="inlineStr">
        <is>
          <t xml:space="preserve">99LIPIDOS </t>
        </is>
      </c>
      <c r="G139" s="123" t="inlineStr">
        <is>
          <t>LS714547-PT0228932</t>
        </is>
      </c>
      <c r="H139" s="124" t="inlineStr">
        <is>
          <t xml:space="preserve">LIPIDOS </t>
        </is>
      </c>
      <c r="I139" s="120" t="inlineStr">
        <is>
          <t xml:space="preserve">Espagne </t>
        </is>
      </c>
      <c r="J139" s="11" t="inlineStr">
        <is>
          <t>NON</t>
        </is>
      </c>
      <c r="K139" s="120" t="n">
        <v>23060</v>
      </c>
      <c r="L139" s="120" t="inlineStr">
        <is>
          <t>R 8735 BDC</t>
        </is>
      </c>
      <c r="M139" s="132" t="n">
        <v>236467</v>
      </c>
      <c r="N139" s="120" t="inlineStr">
        <is>
          <t>FA</t>
        </is>
      </c>
      <c r="O139" s="126" t="n">
        <v>24.4</v>
      </c>
      <c r="P139" s="11">
        <f>1000*O139/0.92</f>
        <v/>
      </c>
      <c r="Q139" s="120" t="inlineStr">
        <is>
          <t>CV2CV3</t>
        </is>
      </c>
      <c r="R139" s="126" t="n">
        <v>1250</v>
      </c>
      <c r="S139" s="11" t="inlineStr">
        <is>
          <t>DEPART</t>
        </is>
      </c>
      <c r="T139" s="127">
        <f>O139</f>
        <v/>
      </c>
      <c r="U139" s="323">
        <f>T139*R139</f>
        <v/>
      </c>
      <c r="V139" s="289" t="inlineStr">
        <is>
          <t>SANS TVA</t>
        </is>
      </c>
      <c r="W139" s="130" t="inlineStr">
        <is>
          <t xml:space="preserve">VIREMENT 30JOURS 5 et 20 du mois </t>
        </is>
      </c>
      <c r="X139" s="120" t="n">
        <v>20672</v>
      </c>
      <c r="Y139" s="131" t="inlineStr">
        <is>
          <t>QUINTANA</t>
        </is>
      </c>
      <c r="Z139" s="120" t="inlineStr">
        <is>
          <t>VRAC</t>
        </is>
      </c>
      <c r="AA139" s="132" t="n">
        <v>0</v>
      </c>
      <c r="AB139" s="126" t="n">
        <v>0</v>
      </c>
      <c r="AC139" s="275" t="n">
        <v>0</v>
      </c>
      <c r="AD139" s="126">
        <f>AC139-AB139</f>
        <v/>
      </c>
      <c r="AE139" s="144" t="n"/>
      <c r="AF139" s="120" t="n"/>
      <c r="AG139" s="120" t="n"/>
      <c r="AH139" s="120" t="n"/>
    </row>
    <row r="140" ht="12.75" customFormat="1" customHeight="1" s="273">
      <c r="A140" s="319" t="n">
        <v>45006</v>
      </c>
      <c r="B140" s="120" t="inlineStr">
        <is>
          <t>France</t>
        </is>
      </c>
      <c r="C140" s="120" t="n">
        <v>2022</v>
      </c>
      <c r="D140" s="120" t="inlineStr">
        <is>
          <t>HUILCOL</t>
        </is>
      </c>
      <c r="E140" s="120" t="inlineStr">
        <is>
          <t>NON</t>
        </is>
      </c>
      <c r="F140" s="120" t="inlineStr">
        <is>
          <t xml:space="preserve">99LIPIDOS </t>
        </is>
      </c>
      <c r="G140" s="123" t="inlineStr">
        <is>
          <t>LS714547-PT0228933</t>
        </is>
      </c>
      <c r="H140" s="124" t="inlineStr">
        <is>
          <t xml:space="preserve">LIPIDOS </t>
        </is>
      </c>
      <c r="I140" s="120" t="inlineStr">
        <is>
          <t xml:space="preserve">Espagne </t>
        </is>
      </c>
      <c r="J140" s="11" t="inlineStr">
        <is>
          <t>NON</t>
        </is>
      </c>
      <c r="K140" s="120" t="n">
        <v>23061</v>
      </c>
      <c r="L140" s="120" t="inlineStr">
        <is>
          <t>R 5942 BDB</t>
        </is>
      </c>
      <c r="M140" s="132" t="n">
        <v>236467</v>
      </c>
      <c r="N140" s="120" t="inlineStr">
        <is>
          <t>FA</t>
        </is>
      </c>
      <c r="O140" s="126" t="n">
        <v>24.22</v>
      </c>
      <c r="P140" s="11">
        <f>1000*O140/0.92</f>
        <v/>
      </c>
      <c r="Q140" s="120" t="inlineStr">
        <is>
          <t>CV2CV3</t>
        </is>
      </c>
      <c r="R140" s="126" t="n">
        <v>1250</v>
      </c>
      <c r="S140" s="11" t="inlineStr">
        <is>
          <t>DEPART</t>
        </is>
      </c>
      <c r="T140" s="127">
        <f>O140</f>
        <v/>
      </c>
      <c r="U140" s="323">
        <f>T140*R140</f>
        <v/>
      </c>
      <c r="V140" s="289" t="inlineStr">
        <is>
          <t>SANS TVA</t>
        </is>
      </c>
      <c r="W140" s="130" t="inlineStr">
        <is>
          <t xml:space="preserve">VIREMENT 30JOURS 5 et 20 du mois </t>
        </is>
      </c>
      <c r="X140" s="120" t="n">
        <v>20675</v>
      </c>
      <c r="Y140" s="131" t="inlineStr">
        <is>
          <t>QUINTANA</t>
        </is>
      </c>
      <c r="Z140" s="120" t="inlineStr">
        <is>
          <t>VRAC</t>
        </is>
      </c>
      <c r="AA140" s="132" t="n">
        <v>0</v>
      </c>
      <c r="AB140" s="126" t="n">
        <v>0</v>
      </c>
      <c r="AC140" s="275" t="n">
        <v>0</v>
      </c>
      <c r="AD140" s="126">
        <f>AC140-AB140</f>
        <v/>
      </c>
      <c r="AE140" s="144" t="n"/>
      <c r="AF140" s="120" t="n"/>
      <c r="AG140" s="120" t="n"/>
      <c r="AH140" s="120" t="n"/>
    </row>
    <row r="141" ht="12.75" customFormat="1" customHeight="1" s="273">
      <c r="A141" s="319" t="n">
        <v>45007</v>
      </c>
      <c r="B141" s="120" t="inlineStr">
        <is>
          <t>France</t>
        </is>
      </c>
      <c r="C141" s="120" t="n">
        <v>2022</v>
      </c>
      <c r="D141" s="120" t="inlineStr">
        <is>
          <t>HUICOL</t>
        </is>
      </c>
      <c r="E141" s="120" t="inlineStr">
        <is>
          <t>NON</t>
        </is>
      </c>
      <c r="F141" s="120" t="inlineStr">
        <is>
          <t>99GUSTAV</t>
        </is>
      </c>
      <c r="G141" s="123" t="inlineStr">
        <is>
          <t>PO4026413</t>
        </is>
      </c>
      <c r="H141" s="124" t="inlineStr">
        <is>
          <t>FLEXITANK SOLUTIONS</t>
        </is>
      </c>
      <c r="I141" s="120" t="inlineStr">
        <is>
          <t xml:space="preserve">NETHERLANDS </t>
        </is>
      </c>
      <c r="J141" s="11" t="inlineStr">
        <is>
          <t>NON</t>
        </is>
      </c>
      <c r="K141" s="120" t="n">
        <v>23071</v>
      </c>
      <c r="L141" s="120" t="n"/>
      <c r="M141" s="132" t="inlineStr">
        <is>
          <t>238379/23005</t>
        </is>
      </c>
      <c r="N141" s="120" t="inlineStr">
        <is>
          <t>FA/NBC</t>
        </is>
      </c>
      <c r="O141" s="126" t="n">
        <v>25.44</v>
      </c>
      <c r="P141" s="11">
        <f>1000*O141/0.92</f>
        <v/>
      </c>
      <c r="Q141" s="120" t="inlineStr">
        <is>
          <t>CV2CV3</t>
        </is>
      </c>
      <c r="R141" s="126" t="n">
        <v>1185</v>
      </c>
      <c r="S141" s="11" t="inlineStr">
        <is>
          <t>DEPART</t>
        </is>
      </c>
      <c r="T141" s="127">
        <f>O141</f>
        <v/>
      </c>
      <c r="U141" s="323">
        <f>T141*R141</f>
        <v/>
      </c>
      <c r="V141" s="129" t="inlineStr">
        <is>
          <t>SANS TVA</t>
        </is>
      </c>
      <c r="W141" s="130" t="inlineStr">
        <is>
          <t>VIREMENT 15 JOURS</t>
        </is>
      </c>
      <c r="X141" s="120" t="n">
        <v>20681</v>
      </c>
      <c r="Y141" s="131" t="inlineStr">
        <is>
          <t>COMATA</t>
        </is>
      </c>
      <c r="Z141" s="120" t="inlineStr">
        <is>
          <t>VRAC</t>
        </is>
      </c>
      <c r="AA141" s="132" t="n">
        <v>0</v>
      </c>
      <c r="AB141" s="126" t="n">
        <v>0</v>
      </c>
      <c r="AC141" s="275" t="n">
        <v>0</v>
      </c>
      <c r="AD141" s="126">
        <f>AC141-AB141</f>
        <v/>
      </c>
      <c r="AE141" s="144" t="n"/>
      <c r="AF141" s="120" t="n"/>
      <c r="AG141" s="120" t="n"/>
      <c r="AH141" s="120" t="n"/>
    </row>
    <row r="142" ht="12.75" customFormat="1" customHeight="1" s="273">
      <c r="A142" s="319" t="n">
        <v>45008</v>
      </c>
      <c r="B142" s="120" t="inlineStr">
        <is>
          <t>France</t>
        </is>
      </c>
      <c r="C142" s="120" t="n">
        <v>2022</v>
      </c>
      <c r="D142" s="120" t="inlineStr">
        <is>
          <t>HUILCOLAA</t>
        </is>
      </c>
      <c r="E142" s="120" t="inlineStr">
        <is>
          <t>NON</t>
        </is>
      </c>
      <c r="F142" s="120" t="inlineStr">
        <is>
          <t>12DESTRUELS</t>
        </is>
      </c>
      <c r="G142" s="123" t="n"/>
      <c r="H142" s="124" t="inlineStr">
        <is>
          <t>DESTRUELS</t>
        </is>
      </c>
      <c r="I142" s="120" t="inlineStr">
        <is>
          <t>FRANCE</t>
        </is>
      </c>
      <c r="J142" s="11" t="inlineStr">
        <is>
          <t>NON</t>
        </is>
      </c>
      <c r="K142" s="120" t="n">
        <v>23074</v>
      </c>
      <c r="L142" s="120" t="inlineStr">
        <is>
          <t>CN 110 NE</t>
        </is>
      </c>
      <c r="M142" s="132" t="inlineStr">
        <is>
          <t>3/01450</t>
        </is>
      </c>
      <c r="N142" s="120" t="inlineStr">
        <is>
          <t>CHANDES</t>
        </is>
      </c>
      <c r="O142" s="126" t="n">
        <v>18.4</v>
      </c>
      <c r="P142" s="11">
        <f>1000*O142/0.92</f>
        <v/>
      </c>
      <c r="Q142" s="120" t="inlineStr">
        <is>
          <t>CV2CV3</t>
        </is>
      </c>
      <c r="R142" s="126" t="n">
        <v>1100</v>
      </c>
      <c r="S142" s="11" t="inlineStr">
        <is>
          <t>DEPART</t>
        </is>
      </c>
      <c r="T142" s="127">
        <f>O142</f>
        <v/>
      </c>
      <c r="U142" s="323">
        <f>T142*R142</f>
        <v/>
      </c>
      <c r="V142" s="129" t="inlineStr">
        <is>
          <t>5,5%</t>
        </is>
      </c>
      <c r="W142" s="130" t="inlineStr">
        <is>
          <t>LCR 15J NET</t>
        </is>
      </c>
      <c r="X142" s="120" t="n">
        <v>20683</v>
      </c>
      <c r="Y142" s="131" t="inlineStr">
        <is>
          <t>VEYNAT</t>
        </is>
      </c>
      <c r="Z142" s="120" t="inlineStr">
        <is>
          <t>VRAC</t>
        </is>
      </c>
      <c r="AA142" s="132" t="n">
        <v>0</v>
      </c>
      <c r="AB142" s="126" t="n">
        <v>0</v>
      </c>
      <c r="AC142" s="275" t="n">
        <v>0</v>
      </c>
      <c r="AD142" s="126">
        <f>AC142-AB142</f>
        <v/>
      </c>
      <c r="AE142" s="144" t="n"/>
      <c r="AF142" s="120" t="n"/>
      <c r="AG142" s="120" t="n"/>
      <c r="AH142" s="120" t="n"/>
    </row>
    <row r="143" ht="12.75" customFormat="1" customHeight="1" s="273">
      <c r="A143" s="319" t="n">
        <v>45008</v>
      </c>
      <c r="B143" s="120" t="inlineStr">
        <is>
          <t>France</t>
        </is>
      </c>
      <c r="C143" s="120" t="n">
        <v>2022</v>
      </c>
      <c r="D143" s="120" t="inlineStr">
        <is>
          <t>HUILCOLAA</t>
        </is>
      </c>
      <c r="E143" s="120" t="inlineStr">
        <is>
          <t>NON</t>
        </is>
      </c>
      <c r="F143" s="120" t="inlineStr">
        <is>
          <t>99START</t>
        </is>
      </c>
      <c r="G143" s="123" t="inlineStr">
        <is>
          <t xml:space="preserve"> -</t>
        </is>
      </c>
      <c r="H143" s="124" t="inlineStr">
        <is>
          <t>START chez CARBUROS VILAFANT</t>
        </is>
      </c>
      <c r="I143" s="120" t="inlineStr">
        <is>
          <t xml:space="preserve">Espagne </t>
        </is>
      </c>
      <c r="J143" s="11" t="inlineStr">
        <is>
          <t>NON</t>
        </is>
      </c>
      <c r="K143" s="120" t="n">
        <v>23076</v>
      </c>
      <c r="L143" s="120" t="inlineStr">
        <is>
          <t>AF 08085</t>
        </is>
      </c>
      <c r="M143" s="132" t="n">
        <v>240245</v>
      </c>
      <c r="N143" s="120" t="inlineStr">
        <is>
          <t>FA</t>
        </is>
      </c>
      <c r="O143" s="126" t="n">
        <v>25.24</v>
      </c>
      <c r="P143" s="11">
        <f>1000*O143/0.92</f>
        <v/>
      </c>
      <c r="Q143" s="120" t="inlineStr">
        <is>
          <t>CV2CV3</t>
        </is>
      </c>
      <c r="R143" s="126" t="n">
        <v>1160</v>
      </c>
      <c r="S143" s="11" t="inlineStr">
        <is>
          <t>DEPART</t>
        </is>
      </c>
      <c r="T143" s="127">
        <f>O143</f>
        <v/>
      </c>
      <c r="U143" s="323">
        <f>T143*R143</f>
        <v/>
      </c>
      <c r="V143" s="129" t="inlineStr">
        <is>
          <t>SANS TVA</t>
        </is>
      </c>
      <c r="W143" s="130" t="inlineStr">
        <is>
          <t xml:space="preserve">VIREMENT 30JOURS 5 et 20 du mois </t>
        </is>
      </c>
      <c r="X143" s="120" t="n">
        <v>20687</v>
      </c>
      <c r="Y143" s="131" t="inlineStr">
        <is>
          <t>KORTIMED</t>
        </is>
      </c>
      <c r="Z143" s="120" t="inlineStr">
        <is>
          <t>VRAC</t>
        </is>
      </c>
      <c r="AA143" s="132" t="n">
        <v>0</v>
      </c>
      <c r="AB143" s="126" t="n">
        <v>0</v>
      </c>
      <c r="AC143" s="275" t="n">
        <v>0</v>
      </c>
      <c r="AD143" s="126">
        <f>AC143-AB143</f>
        <v/>
      </c>
      <c r="AE143" s="144" t="n"/>
      <c r="AF143" s="120" t="n"/>
      <c r="AG143" s="120" t="n"/>
      <c r="AH143" s="120" t="n"/>
    </row>
    <row r="144" ht="12.75" customFormat="1" customHeight="1" s="273">
      <c r="A144" s="319" t="n">
        <v>45008</v>
      </c>
      <c r="B144" s="120" t="inlineStr">
        <is>
          <t>France</t>
        </is>
      </c>
      <c r="C144" s="120" t="n">
        <v>2022</v>
      </c>
      <c r="D144" s="120" t="inlineStr">
        <is>
          <t>HUILCOLAA</t>
        </is>
      </c>
      <c r="E144" s="120" t="inlineStr">
        <is>
          <t>NON</t>
        </is>
      </c>
      <c r="F144" s="120" t="inlineStr">
        <is>
          <t>99START</t>
        </is>
      </c>
      <c r="G144" s="123" t="inlineStr">
        <is>
          <t xml:space="preserve"> -</t>
        </is>
      </c>
      <c r="H144" s="124" t="inlineStr">
        <is>
          <t>START chez CARBUROS VILAFANT</t>
        </is>
      </c>
      <c r="I144" s="120" t="inlineStr">
        <is>
          <t xml:space="preserve">Espagne </t>
        </is>
      </c>
      <c r="J144" s="11" t="inlineStr">
        <is>
          <t>NON</t>
        </is>
      </c>
      <c r="K144" s="120" t="n">
        <v>23082</v>
      </c>
      <c r="L144" s="120" t="inlineStr">
        <is>
          <t>AE 93172</t>
        </is>
      </c>
      <c r="M144" s="132" t="n">
        <v>240245</v>
      </c>
      <c r="N144" s="120" t="inlineStr">
        <is>
          <t>FA</t>
        </is>
      </c>
      <c r="O144" s="126" t="n">
        <v>25.16</v>
      </c>
      <c r="P144" s="11">
        <f>1000*O144/0.92</f>
        <v/>
      </c>
      <c r="Q144" s="120" t="inlineStr">
        <is>
          <t>CV2CV3</t>
        </is>
      </c>
      <c r="R144" s="126" t="n">
        <v>1160</v>
      </c>
      <c r="S144" s="11" t="inlineStr">
        <is>
          <t>DEPART</t>
        </is>
      </c>
      <c r="T144" s="127">
        <f>O144</f>
        <v/>
      </c>
      <c r="U144" s="323">
        <f>T144*R144</f>
        <v/>
      </c>
      <c r="V144" s="129" t="inlineStr">
        <is>
          <t>SANS TVA</t>
        </is>
      </c>
      <c r="W144" s="130" t="inlineStr">
        <is>
          <t xml:space="preserve">VIREMENT 30JOURS 5 et 20 du mois </t>
        </is>
      </c>
      <c r="X144" s="120" t="n">
        <v>20687</v>
      </c>
      <c r="Y144" s="131" t="inlineStr">
        <is>
          <t>KORTIMED</t>
        </is>
      </c>
      <c r="Z144" s="120" t="inlineStr">
        <is>
          <t>VRAC</t>
        </is>
      </c>
      <c r="AA144" s="132" t="n">
        <v>0</v>
      </c>
      <c r="AB144" s="126" t="n">
        <v>0</v>
      </c>
      <c r="AC144" s="275" t="n">
        <v>0</v>
      </c>
      <c r="AD144" s="126">
        <f>AC144-AB144</f>
        <v/>
      </c>
      <c r="AE144" s="144" t="n"/>
      <c r="AF144" s="120" t="n"/>
      <c r="AG144" s="120" t="n"/>
      <c r="AH144" s="120" t="n"/>
    </row>
    <row r="145" ht="12.75" customFormat="1" customHeight="1" s="273">
      <c r="A145" s="319" t="n">
        <v>45009</v>
      </c>
      <c r="B145" s="120" t="inlineStr">
        <is>
          <t>France</t>
        </is>
      </c>
      <c r="C145" s="120" t="n">
        <v>2022</v>
      </c>
      <c r="D145" s="120" t="inlineStr">
        <is>
          <t>HUILCOLAA</t>
        </is>
      </c>
      <c r="E145" s="120" t="inlineStr">
        <is>
          <t>NON</t>
        </is>
      </c>
      <c r="F145" s="120" t="inlineStr">
        <is>
          <t>99START</t>
        </is>
      </c>
      <c r="G145" s="123" t="inlineStr">
        <is>
          <t xml:space="preserve"> -</t>
        </is>
      </c>
      <c r="H145" s="124" t="inlineStr">
        <is>
          <t>START chez CARBUROS VILAFANT</t>
        </is>
      </c>
      <c r="I145" s="120" t="inlineStr">
        <is>
          <t xml:space="preserve">Espagne </t>
        </is>
      </c>
      <c r="J145" s="11" t="inlineStr">
        <is>
          <t>NON</t>
        </is>
      </c>
      <c r="K145" s="120" t="n">
        <v>23084</v>
      </c>
      <c r="L145" s="120" t="inlineStr">
        <is>
          <t>XA 676 DL</t>
        </is>
      </c>
      <c r="M145" s="132" t="n">
        <v>240245</v>
      </c>
      <c r="N145" s="120" t="inlineStr">
        <is>
          <t>FA</t>
        </is>
      </c>
      <c r="O145" s="126" t="n">
        <v>25.1</v>
      </c>
      <c r="P145" s="11">
        <f>1000*O145/0.92</f>
        <v/>
      </c>
      <c r="Q145" s="120" t="inlineStr">
        <is>
          <t>CV2CV3</t>
        </is>
      </c>
      <c r="R145" s="126" t="n">
        <v>1160</v>
      </c>
      <c r="S145" s="11" t="inlineStr">
        <is>
          <t>DEPART</t>
        </is>
      </c>
      <c r="T145" s="127">
        <f>O145</f>
        <v/>
      </c>
      <c r="U145" s="323">
        <f>T145*R145</f>
        <v/>
      </c>
      <c r="V145" s="129" t="inlineStr">
        <is>
          <t>SANS TVA</t>
        </is>
      </c>
      <c r="W145" s="130" t="inlineStr">
        <is>
          <t xml:space="preserve">VIREMENT 30JOURS 5 et 20 du mois </t>
        </is>
      </c>
      <c r="X145" s="120" t="n">
        <v>20689</v>
      </c>
      <c r="Y145" s="131" t="inlineStr">
        <is>
          <t>KORTIMED</t>
        </is>
      </c>
      <c r="Z145" s="120" t="inlineStr">
        <is>
          <t>VRAC</t>
        </is>
      </c>
      <c r="AA145" s="132" t="n">
        <v>0</v>
      </c>
      <c r="AB145" s="126" t="n">
        <v>0</v>
      </c>
      <c r="AC145" s="275" t="n">
        <v>0</v>
      </c>
      <c r="AD145" s="126">
        <f>AC145-AB145</f>
        <v/>
      </c>
      <c r="AE145" s="144" t="n"/>
      <c r="AF145" s="120" t="n"/>
      <c r="AG145" s="120" t="n"/>
      <c r="AH145" s="120" t="n"/>
    </row>
    <row r="146" ht="12.75" customFormat="1" customHeight="1" s="273">
      <c r="A146" s="319" t="n">
        <v>45009</v>
      </c>
      <c r="B146" s="120" t="inlineStr">
        <is>
          <t>France</t>
        </is>
      </c>
      <c r="C146" s="120" t="n">
        <v>2022</v>
      </c>
      <c r="D146" s="120" t="inlineStr">
        <is>
          <t>HUILCOL</t>
        </is>
      </c>
      <c r="E146" s="120" t="inlineStr">
        <is>
          <t>NON</t>
        </is>
      </c>
      <c r="F146" s="120" t="inlineStr">
        <is>
          <t xml:space="preserve">99LIPIDOS </t>
        </is>
      </c>
      <c r="G146" s="123" t="inlineStr">
        <is>
          <t>LS711270/PT0229372</t>
        </is>
      </c>
      <c r="H146" s="124" t="inlineStr">
        <is>
          <t xml:space="preserve">LIPIDOS </t>
        </is>
      </c>
      <c r="I146" s="120" t="inlineStr">
        <is>
          <t xml:space="preserve">Espagne </t>
        </is>
      </c>
      <c r="J146" s="11" t="inlineStr">
        <is>
          <t>NON</t>
        </is>
      </c>
      <c r="K146" s="120" t="n">
        <v>23090</v>
      </c>
      <c r="L146" s="120" t="inlineStr">
        <is>
          <t>R 8735 BDC</t>
        </is>
      </c>
      <c r="M146" s="132" t="n">
        <v>235506</v>
      </c>
      <c r="N146" s="120" t="inlineStr">
        <is>
          <t>FA</t>
        </is>
      </c>
      <c r="O146" s="126" t="n">
        <v>24.58</v>
      </c>
      <c r="P146" s="11">
        <f>1000*O146/0.92</f>
        <v/>
      </c>
      <c r="Q146" s="120" t="inlineStr">
        <is>
          <t>CV2CV3</t>
        </is>
      </c>
      <c r="R146" s="126" t="n">
        <v>1335</v>
      </c>
      <c r="S146" s="11" t="inlineStr">
        <is>
          <t>DEPART</t>
        </is>
      </c>
      <c r="T146" s="127">
        <f>O146</f>
        <v/>
      </c>
      <c r="U146" s="323">
        <f>T146*R146</f>
        <v/>
      </c>
      <c r="V146" s="289" t="inlineStr">
        <is>
          <t>SANS TVA</t>
        </is>
      </c>
      <c r="W146" s="130" t="inlineStr">
        <is>
          <t xml:space="preserve">VIREMENT 30JOURS 5 et 20 du mois </t>
        </is>
      </c>
      <c r="X146" s="120" t="n">
        <v>20692</v>
      </c>
      <c r="Y146" s="131" t="inlineStr">
        <is>
          <t>QUINTANA</t>
        </is>
      </c>
      <c r="Z146" s="120" t="inlineStr">
        <is>
          <t>VRAC</t>
        </is>
      </c>
      <c r="AA146" s="132" t="n">
        <v>0</v>
      </c>
      <c r="AB146" s="126" t="n">
        <v>0</v>
      </c>
      <c r="AC146" s="275" t="n">
        <v>0</v>
      </c>
      <c r="AD146" s="126">
        <f>AC146-AB146</f>
        <v/>
      </c>
      <c r="AE146" s="144" t="n"/>
      <c r="AF146" s="120" t="n"/>
      <c r="AG146" s="120" t="n"/>
      <c r="AH146" s="120" t="n"/>
    </row>
    <row r="147" ht="12.75" customFormat="1" customHeight="1" s="273">
      <c r="A147" s="319" t="n">
        <v>45009</v>
      </c>
      <c r="B147" s="120" t="inlineStr">
        <is>
          <t>France</t>
        </is>
      </c>
      <c r="C147" s="120" t="n">
        <v>2022</v>
      </c>
      <c r="D147" s="120" t="inlineStr">
        <is>
          <t>HUILCOL</t>
        </is>
      </c>
      <c r="E147" s="120" t="inlineStr">
        <is>
          <t>NON</t>
        </is>
      </c>
      <c r="F147" s="120" t="inlineStr">
        <is>
          <t xml:space="preserve">99LIPIDOS </t>
        </is>
      </c>
      <c r="G147" s="123" t="inlineStr">
        <is>
          <t>LS711270/PT0229373</t>
        </is>
      </c>
      <c r="H147" s="124" t="inlineStr">
        <is>
          <t xml:space="preserve">LIPIDOS </t>
        </is>
      </c>
      <c r="I147" s="120" t="inlineStr">
        <is>
          <t xml:space="preserve">Espagne </t>
        </is>
      </c>
      <c r="J147" s="11" t="inlineStr">
        <is>
          <t>NON</t>
        </is>
      </c>
      <c r="K147" s="120" t="n">
        <v>23093</v>
      </c>
      <c r="L147" s="120" t="inlineStr">
        <is>
          <t>R 2294 BCT</t>
        </is>
      </c>
      <c r="M147" s="132" t="n">
        <v>235506</v>
      </c>
      <c r="N147" s="120" t="inlineStr">
        <is>
          <t>FA</t>
        </is>
      </c>
      <c r="O147" s="126" t="n">
        <v>24.9</v>
      </c>
      <c r="P147" s="11">
        <f>1000*O147/0.92</f>
        <v/>
      </c>
      <c r="Q147" s="120" t="inlineStr">
        <is>
          <t>CV2CV3</t>
        </is>
      </c>
      <c r="R147" s="126" t="n">
        <v>1335</v>
      </c>
      <c r="S147" s="11" t="inlineStr">
        <is>
          <t>DEPART</t>
        </is>
      </c>
      <c r="T147" s="127">
        <f>O147</f>
        <v/>
      </c>
      <c r="U147" s="323">
        <f>T147*R147</f>
        <v/>
      </c>
      <c r="V147" s="289" t="inlineStr">
        <is>
          <t>SANS TVA</t>
        </is>
      </c>
      <c r="W147" s="130" t="inlineStr">
        <is>
          <t xml:space="preserve">VIREMENT 30JOURS 5 et 20 du mois </t>
        </is>
      </c>
      <c r="X147" s="120" t="n">
        <v>20692</v>
      </c>
      <c r="Y147" s="131" t="inlineStr">
        <is>
          <t>QUINTANA</t>
        </is>
      </c>
      <c r="Z147" s="120" t="inlineStr">
        <is>
          <t>VRAC</t>
        </is>
      </c>
      <c r="AA147" s="132" t="n">
        <v>0</v>
      </c>
      <c r="AB147" s="126" t="n">
        <v>0</v>
      </c>
      <c r="AC147" s="275" t="n">
        <v>0</v>
      </c>
      <c r="AD147" s="126">
        <f>AC147-AB147</f>
        <v/>
      </c>
      <c r="AE147" s="144" t="n"/>
      <c r="AF147" s="120" t="n"/>
      <c r="AG147" s="120" t="n"/>
      <c r="AH147" s="120" t="n"/>
    </row>
    <row r="148" ht="12.75" customFormat="1" customHeight="1" s="273">
      <c r="A148" s="319" t="n">
        <v>45012</v>
      </c>
      <c r="B148" s="120" t="inlineStr">
        <is>
          <t>France</t>
        </is>
      </c>
      <c r="C148" s="120" t="n">
        <v>2022</v>
      </c>
      <c r="D148" s="120" t="inlineStr">
        <is>
          <t>HUILCOLAA</t>
        </is>
      </c>
      <c r="E148" s="120" t="inlineStr">
        <is>
          <t>NON</t>
        </is>
      </c>
      <c r="F148" s="120" t="inlineStr">
        <is>
          <t>63CHOUVY</t>
        </is>
      </c>
      <c r="G148" s="123" t="inlineStr">
        <is>
          <t xml:space="preserve"> -</t>
        </is>
      </c>
      <c r="H148" s="124" t="inlineStr">
        <is>
          <t>CHOUVY</t>
        </is>
      </c>
      <c r="I148" s="120" t="inlineStr">
        <is>
          <t>France</t>
        </is>
      </c>
      <c r="J148" s="11" t="inlineStr">
        <is>
          <t>NON</t>
        </is>
      </c>
      <c r="K148" s="120" t="n">
        <v>23103</v>
      </c>
      <c r="L148" s="120" t="inlineStr">
        <is>
          <t>CM 965 MG</t>
        </is>
      </c>
      <c r="M148" s="132" t="n">
        <v>230228</v>
      </c>
      <c r="N148" s="120" t="inlineStr">
        <is>
          <t>HUILERIE</t>
        </is>
      </c>
      <c r="O148" s="126" t="n">
        <v>25.18</v>
      </c>
      <c r="P148" s="11">
        <f>1000*O148/0.92</f>
        <v/>
      </c>
      <c r="Q148" s="120" t="inlineStr">
        <is>
          <t>CV2CV3</t>
        </is>
      </c>
      <c r="R148" s="126" t="n">
        <v>1180</v>
      </c>
      <c r="S148" s="11" t="inlineStr">
        <is>
          <t>FRANCO</t>
        </is>
      </c>
      <c r="T148" s="127" t="n">
        <v>25.18</v>
      </c>
      <c r="U148" s="323">
        <f>T148*R148</f>
        <v/>
      </c>
      <c r="V148" s="129" t="inlineStr">
        <is>
          <t>5,5%</t>
        </is>
      </c>
      <c r="W148" s="130" t="inlineStr">
        <is>
          <t xml:space="preserve">VIREMENT 30JOURS 5 et 20 du mois </t>
        </is>
      </c>
      <c r="X148" s="120" t="n">
        <v>20693</v>
      </c>
      <c r="Y148" s="131" t="inlineStr">
        <is>
          <t>PROTRANS</t>
        </is>
      </c>
      <c r="Z148" s="120" t="inlineStr">
        <is>
          <t>VRAC</t>
        </is>
      </c>
      <c r="AA148" s="132" t="n">
        <v>0</v>
      </c>
      <c r="AB148" s="126" t="n">
        <v>0</v>
      </c>
      <c r="AC148" s="275" t="n">
        <v>0</v>
      </c>
      <c r="AD148" s="126">
        <f>AC148-AB148</f>
        <v/>
      </c>
      <c r="AE148" s="144" t="n"/>
      <c r="AF148" s="120" t="n"/>
      <c r="AG148" s="120" t="n"/>
      <c r="AH148" s="120" t="n"/>
    </row>
    <row r="149" ht="12.75" customFormat="1" customHeight="1" s="273">
      <c r="A149" s="319" t="n">
        <v>45012</v>
      </c>
      <c r="B149" s="120" t="inlineStr">
        <is>
          <t>France</t>
        </is>
      </c>
      <c r="C149" s="120" t="n">
        <v>2022</v>
      </c>
      <c r="D149" s="120" t="inlineStr">
        <is>
          <t>HUILCOL</t>
        </is>
      </c>
      <c r="E149" s="120" t="inlineStr">
        <is>
          <t>NON</t>
        </is>
      </c>
      <c r="F149" s="120" t="inlineStr">
        <is>
          <t>13SPECIES</t>
        </is>
      </c>
      <c r="G149" s="123" t="inlineStr">
        <is>
          <t xml:space="preserve"> -</t>
        </is>
      </c>
      <c r="H149" s="124" t="inlineStr">
        <is>
          <t>SPECIES</t>
        </is>
      </c>
      <c r="I149" s="120" t="inlineStr">
        <is>
          <t>France</t>
        </is>
      </c>
      <c r="J149" s="11" t="inlineStr">
        <is>
          <t>NON</t>
        </is>
      </c>
      <c r="K149" s="120" t="n">
        <v>23105</v>
      </c>
      <c r="L149" s="120" t="inlineStr">
        <is>
          <t>CH 825 QA</t>
        </is>
      </c>
      <c r="M149" s="132" t="n">
        <v>232629</v>
      </c>
      <c r="N149" s="120" t="inlineStr">
        <is>
          <t>FA</t>
        </is>
      </c>
      <c r="O149" s="126" t="n">
        <v>25.08</v>
      </c>
      <c r="P149" s="11">
        <f>1000*O149/0.92</f>
        <v/>
      </c>
      <c r="Q149" s="120" t="inlineStr">
        <is>
          <t>CV2CV3</t>
        </is>
      </c>
      <c r="R149" s="126" t="n">
        <v>1350</v>
      </c>
      <c r="S149" s="11" t="inlineStr">
        <is>
          <t>FRANCO</t>
        </is>
      </c>
      <c r="T149" s="127">
        <f>O149</f>
        <v/>
      </c>
      <c r="U149" s="323">
        <f>T149*R149</f>
        <v/>
      </c>
      <c r="V149" s="289" t="n"/>
      <c r="W149" s="130" t="inlineStr">
        <is>
          <t>LCR 15J NET</t>
        </is>
      </c>
      <c r="X149" s="120" t="n">
        <v>20694</v>
      </c>
      <c r="Y149" s="131" t="inlineStr">
        <is>
          <t>EUROLIA</t>
        </is>
      </c>
      <c r="Z149" s="120" t="inlineStr">
        <is>
          <t>VRAC</t>
        </is>
      </c>
      <c r="AA149" s="132" t="n">
        <v>0</v>
      </c>
      <c r="AB149" s="126" t="n">
        <v>0</v>
      </c>
      <c r="AC149" s="275" t="n">
        <v>0</v>
      </c>
      <c r="AD149" s="126">
        <f>AC149-AB149</f>
        <v/>
      </c>
      <c r="AE149" s="144" t="n"/>
      <c r="AF149" s="120" t="n"/>
      <c r="AG149" s="120" t="n"/>
      <c r="AH149" s="120" t="n"/>
    </row>
    <row r="150" ht="12.75" customFormat="1" customHeight="1" s="273">
      <c r="A150" s="319" t="n">
        <v>45013</v>
      </c>
      <c r="B150" s="120" t="inlineStr">
        <is>
          <t>France</t>
        </is>
      </c>
      <c r="C150" s="120" t="n">
        <v>2022</v>
      </c>
      <c r="D150" s="120" t="inlineStr">
        <is>
          <t>HUILCOLAA</t>
        </is>
      </c>
      <c r="E150" s="120" t="inlineStr">
        <is>
          <t>NON</t>
        </is>
      </c>
      <c r="F150" s="120" t="inlineStr">
        <is>
          <t>99START</t>
        </is>
      </c>
      <c r="G150" s="123" t="inlineStr">
        <is>
          <t xml:space="preserve"> -</t>
        </is>
      </c>
      <c r="H150" s="124" t="inlineStr">
        <is>
          <t>START chez CARBUROS VILAFANT</t>
        </is>
      </c>
      <c r="I150" s="120" t="inlineStr">
        <is>
          <t xml:space="preserve">Espagne </t>
        </is>
      </c>
      <c r="J150" s="11" t="inlineStr">
        <is>
          <t>NON</t>
        </is>
      </c>
      <c r="K150" s="120" t="n">
        <v>23117</v>
      </c>
      <c r="L150" s="120" t="inlineStr">
        <is>
          <t>AF 53447</t>
        </is>
      </c>
      <c r="M150" s="132" t="n">
        <v>240245</v>
      </c>
      <c r="N150" s="120" t="inlineStr">
        <is>
          <t>FA</t>
        </is>
      </c>
      <c r="O150" s="126" t="n">
        <v>25.14</v>
      </c>
      <c r="P150" s="11">
        <f>1000*O150/0.92</f>
        <v/>
      </c>
      <c r="Q150" s="120" t="inlineStr">
        <is>
          <t>CV1CV2CV2</t>
        </is>
      </c>
      <c r="R150" s="126" t="n">
        <v>1160</v>
      </c>
      <c r="S150" s="11" t="inlineStr">
        <is>
          <t>DEPART</t>
        </is>
      </c>
      <c r="T150" s="127">
        <f>O150</f>
        <v/>
      </c>
      <c r="U150" s="323">
        <f>T150*R150</f>
        <v/>
      </c>
      <c r="V150" s="129" t="inlineStr">
        <is>
          <t>SANS TVA</t>
        </is>
      </c>
      <c r="W150" s="130" t="inlineStr">
        <is>
          <t xml:space="preserve">VIREMENT 30JOURS 5 et 20 du mois </t>
        </is>
      </c>
      <c r="X150" s="120" t="n">
        <v>20699</v>
      </c>
      <c r="Y150" s="131" t="inlineStr">
        <is>
          <t>KORTIMED</t>
        </is>
      </c>
      <c r="Z150" s="120" t="inlineStr">
        <is>
          <t>VRAC</t>
        </is>
      </c>
      <c r="AA150" s="132" t="n">
        <v>0</v>
      </c>
      <c r="AB150" s="126" t="n">
        <v>0</v>
      </c>
      <c r="AC150" s="275" t="n">
        <v>0</v>
      </c>
      <c r="AD150" s="126">
        <f>AC150-AB150</f>
        <v/>
      </c>
      <c r="AE150" s="144" t="n"/>
      <c r="AF150" s="120" t="n"/>
      <c r="AG150" s="120" t="n"/>
      <c r="AH150" s="120" t="n"/>
    </row>
    <row r="151" ht="12.75" customFormat="1" customHeight="1" s="273">
      <c r="A151" s="319" t="n">
        <v>45013</v>
      </c>
      <c r="B151" s="120" t="inlineStr">
        <is>
          <t>France</t>
        </is>
      </c>
      <c r="C151" s="120" t="n">
        <v>2022</v>
      </c>
      <c r="D151" s="120" t="inlineStr">
        <is>
          <t>HUILCOL</t>
        </is>
      </c>
      <c r="E151" s="120" t="inlineStr">
        <is>
          <t>NON</t>
        </is>
      </c>
      <c r="F151" s="120" t="inlineStr">
        <is>
          <t xml:space="preserve">99LIPIDOS </t>
        </is>
      </c>
      <c r="G151" s="123" t="inlineStr">
        <is>
          <t>LS711270/PT0229374</t>
        </is>
      </c>
      <c r="H151" s="124" t="inlineStr">
        <is>
          <t xml:space="preserve">LIPIDOS </t>
        </is>
      </c>
      <c r="I151" s="120" t="inlineStr">
        <is>
          <t xml:space="preserve">Espagne </t>
        </is>
      </c>
      <c r="J151" s="11" t="inlineStr">
        <is>
          <t>NON</t>
        </is>
      </c>
      <c r="K151" s="120" t="n">
        <v>23115</v>
      </c>
      <c r="L151" s="120" t="inlineStr">
        <is>
          <t>R 8494 KHT</t>
        </is>
      </c>
      <c r="M151" s="132" t="n">
        <v>235506</v>
      </c>
      <c r="N151" s="120" t="inlineStr">
        <is>
          <t>FA</t>
        </is>
      </c>
      <c r="O151" s="126" t="n">
        <v>25.12</v>
      </c>
      <c r="P151" s="11">
        <f>1000*O151/0.92</f>
        <v/>
      </c>
      <c r="Q151" s="120" t="inlineStr">
        <is>
          <t>CV1CV2CV3</t>
        </is>
      </c>
      <c r="R151" s="126" t="n">
        <v>1335</v>
      </c>
      <c r="S151" s="11" t="inlineStr">
        <is>
          <t>DEPART</t>
        </is>
      </c>
      <c r="T151" s="127">
        <f>O151</f>
        <v/>
      </c>
      <c r="U151" s="323">
        <f>T151*R151</f>
        <v/>
      </c>
      <c r="V151" s="289" t="inlineStr">
        <is>
          <t>SANS TVA</t>
        </is>
      </c>
      <c r="W151" s="130" t="inlineStr">
        <is>
          <t xml:space="preserve">VIREMENT 30JOURS 5 et 20 du mois </t>
        </is>
      </c>
      <c r="X151" s="120" t="n">
        <v>20704</v>
      </c>
      <c r="Y151" s="131" t="inlineStr">
        <is>
          <t>QUINTANA</t>
        </is>
      </c>
      <c r="Z151" s="120" t="inlineStr">
        <is>
          <t>VRAC</t>
        </is>
      </c>
      <c r="AA151" s="132" t="n">
        <v>0</v>
      </c>
      <c r="AB151" s="126" t="n">
        <v>0</v>
      </c>
      <c r="AC151" s="275" t="n">
        <v>0</v>
      </c>
      <c r="AD151" s="126">
        <f>AC151-AB151</f>
        <v/>
      </c>
      <c r="AE151" s="144" t="n"/>
      <c r="AF151" s="120" t="n"/>
      <c r="AG151" s="120" t="n"/>
      <c r="AH151" s="120" t="n"/>
    </row>
    <row r="152" ht="12.75" customFormat="1" customHeight="1" s="273">
      <c r="A152" s="319" t="n">
        <v>45013</v>
      </c>
      <c r="B152" s="120" t="inlineStr">
        <is>
          <t>France</t>
        </is>
      </c>
      <c r="C152" s="120" t="n">
        <v>2022</v>
      </c>
      <c r="D152" s="120" t="inlineStr">
        <is>
          <t>HUILCOL</t>
        </is>
      </c>
      <c r="E152" s="120" t="inlineStr">
        <is>
          <t>NON</t>
        </is>
      </c>
      <c r="F152" s="120" t="inlineStr">
        <is>
          <t>99VALORA</t>
        </is>
      </c>
      <c r="G152" s="123" t="inlineStr">
        <is>
          <t>241950</t>
        </is>
      </c>
      <c r="H152" s="124" t="inlineStr">
        <is>
          <t>VALORA ENERGY</t>
        </is>
      </c>
      <c r="I152" s="120" t="inlineStr">
        <is>
          <t xml:space="preserve">Espagne </t>
        </is>
      </c>
      <c r="J152" s="11" t="inlineStr">
        <is>
          <t>NON</t>
        </is>
      </c>
      <c r="K152" s="120" t="n">
        <v>23121</v>
      </c>
      <c r="L152" s="120" t="inlineStr">
        <is>
          <t>R7818 BCW</t>
        </is>
      </c>
      <c r="M152" s="132" t="n">
        <v>241950</v>
      </c>
      <c r="N152" s="120" t="inlineStr">
        <is>
          <t>FA</t>
        </is>
      </c>
      <c r="O152" s="126" t="n">
        <v>24.78</v>
      </c>
      <c r="P152" s="11">
        <f>1000*O152/0.92</f>
        <v/>
      </c>
      <c r="Q152" s="120" t="inlineStr">
        <is>
          <t>CV1CV2CV3</t>
        </is>
      </c>
      <c r="R152" s="126" t="n">
        <v>870</v>
      </c>
      <c r="S152" s="11" t="inlineStr">
        <is>
          <t>DEPART</t>
        </is>
      </c>
      <c r="T152" s="127">
        <f>O152</f>
        <v/>
      </c>
      <c r="U152" s="323">
        <f>T152*R152</f>
        <v/>
      </c>
      <c r="V152" s="289" t="inlineStr">
        <is>
          <t>SANS TVA</t>
        </is>
      </c>
      <c r="W152" s="130" t="inlineStr">
        <is>
          <t xml:space="preserve">VIREMENT 30JOURS 5 et 20 du mois </t>
        </is>
      </c>
      <c r="X152" s="120" t="n">
        <v>20706</v>
      </c>
      <c r="Y152" s="131" t="inlineStr">
        <is>
          <t>HURTRANS</t>
        </is>
      </c>
      <c r="Z152" s="120" t="inlineStr">
        <is>
          <t>VRAC</t>
        </is>
      </c>
      <c r="AA152" s="132" t="n">
        <v>0</v>
      </c>
      <c r="AB152" s="126" t="n">
        <v>0</v>
      </c>
      <c r="AC152" s="275" t="n">
        <v>0</v>
      </c>
      <c r="AD152" s="126">
        <f>AC152-AB152</f>
        <v/>
      </c>
      <c r="AE152" s="144" t="n"/>
      <c r="AF152" s="120" t="n"/>
      <c r="AG152" s="120" t="n"/>
      <c r="AH152" s="120" t="n"/>
    </row>
    <row r="153" ht="12.75" customFormat="1" customHeight="1" s="273">
      <c r="A153" s="319" t="n">
        <v>45013</v>
      </c>
      <c r="B153" s="120" t="inlineStr">
        <is>
          <t>France</t>
        </is>
      </c>
      <c r="C153" s="120" t="n">
        <v>2022</v>
      </c>
      <c r="D153" s="120" t="inlineStr">
        <is>
          <t>HUILCOLAA</t>
        </is>
      </c>
      <c r="E153" s="120" t="inlineStr">
        <is>
          <t>NON</t>
        </is>
      </c>
      <c r="F153" s="120" t="inlineStr">
        <is>
          <t>12PRODIAL</t>
        </is>
      </c>
      <c r="G153" s="123" t="inlineStr">
        <is>
          <t>COA03129-2303-0032</t>
        </is>
      </c>
      <c r="H153" s="124" t="inlineStr">
        <is>
          <t>PRODIAL RIGNAC</t>
        </is>
      </c>
      <c r="I153" s="120" t="inlineStr">
        <is>
          <t xml:space="preserve">Espagne </t>
        </is>
      </c>
      <c r="J153" s="11" t="inlineStr">
        <is>
          <t>NON</t>
        </is>
      </c>
      <c r="K153" s="120" t="n">
        <v>23123</v>
      </c>
      <c r="L153" s="120" t="inlineStr">
        <is>
          <t>CG 910 EQ</t>
        </is>
      </c>
      <c r="M153" s="132" t="n">
        <v>236844</v>
      </c>
      <c r="N153" s="120" t="inlineStr">
        <is>
          <t>FA</t>
        </is>
      </c>
      <c r="O153" s="126" t="n">
        <v>25.16</v>
      </c>
      <c r="P153" s="11">
        <f>1000*O153/0.92</f>
        <v/>
      </c>
      <c r="Q153" s="120" t="inlineStr">
        <is>
          <t>CV1CV2CV3</t>
        </is>
      </c>
      <c r="R153" s="126" t="n">
        <v>1311</v>
      </c>
      <c r="S153" s="11" t="inlineStr">
        <is>
          <t>DEPART</t>
        </is>
      </c>
      <c r="T153" s="127">
        <f>O153</f>
        <v/>
      </c>
      <c r="U153" s="323">
        <f>T153*R153</f>
        <v/>
      </c>
      <c r="V153" s="129" t="inlineStr">
        <is>
          <t>5,5%</t>
        </is>
      </c>
      <c r="W153" s="130" t="inlineStr">
        <is>
          <t xml:space="preserve">VIREMENT 30JOURS 5 et 20 du mois </t>
        </is>
      </c>
      <c r="X153" s="120" t="n">
        <v>20705</v>
      </c>
      <c r="Y153" s="131" t="inlineStr">
        <is>
          <t>EUROLIA</t>
        </is>
      </c>
      <c r="Z153" s="120" t="inlineStr">
        <is>
          <t>VRAC</t>
        </is>
      </c>
      <c r="AA153" s="288" t="inlineStr">
        <is>
          <t>43+2</t>
        </is>
      </c>
      <c r="AB153" s="132">
        <f>(42*T153)+(3*T153)</f>
        <v/>
      </c>
      <c r="AC153" s="275" t="n">
        <v>0</v>
      </c>
      <c r="AD153" s="126" t="n"/>
      <c r="AE153" s="144" t="n"/>
      <c r="AF153" s="120" t="n"/>
      <c r="AG153" s="120" t="n"/>
      <c r="AH153" s="120" t="n"/>
    </row>
    <row r="154" ht="12.75" customFormat="1" customHeight="1" s="273">
      <c r="A154" s="319" t="n">
        <v>45013</v>
      </c>
      <c r="B154" s="120" t="inlineStr">
        <is>
          <t>France</t>
        </is>
      </c>
      <c r="C154" s="120" t="n">
        <v>2022</v>
      </c>
      <c r="D154" s="120" t="inlineStr">
        <is>
          <t>HUILCOL</t>
        </is>
      </c>
      <c r="E154" s="120" t="inlineStr">
        <is>
          <t>NON</t>
        </is>
      </c>
      <c r="F154" s="120" t="inlineStr">
        <is>
          <t xml:space="preserve">99LIPIDOS </t>
        </is>
      </c>
      <c r="G154" s="123" t="inlineStr">
        <is>
          <t>LS714547-PT0229444</t>
        </is>
      </c>
      <c r="H154" s="124" t="inlineStr">
        <is>
          <t xml:space="preserve">LIPIDOS </t>
        </is>
      </c>
      <c r="I154" s="120" t="inlineStr">
        <is>
          <t xml:space="preserve">Espagne </t>
        </is>
      </c>
      <c r="J154" s="11" t="inlineStr">
        <is>
          <t>NON</t>
        </is>
      </c>
      <c r="K154" s="120" t="n">
        <v>23125</v>
      </c>
      <c r="L154" s="120" t="inlineStr">
        <is>
          <t>B 28140 R</t>
        </is>
      </c>
      <c r="M154" s="132" t="n">
        <v>236467</v>
      </c>
      <c r="N154" s="120" t="inlineStr">
        <is>
          <t>FA</t>
        </is>
      </c>
      <c r="O154" s="126" t="n">
        <v>23.98</v>
      </c>
      <c r="P154" s="11">
        <f>1000*O154/0.92</f>
        <v/>
      </c>
      <c r="Q154" s="120" t="inlineStr">
        <is>
          <t>CV1CV2CV3</t>
        </is>
      </c>
      <c r="R154" s="126" t="n">
        <v>1250</v>
      </c>
      <c r="S154" s="11" t="inlineStr">
        <is>
          <t>DEPART</t>
        </is>
      </c>
      <c r="T154" s="127">
        <f>O154</f>
        <v/>
      </c>
      <c r="U154" s="323">
        <f>T154*R154</f>
        <v/>
      </c>
      <c r="V154" s="289" t="inlineStr">
        <is>
          <t>SANS TVA</t>
        </is>
      </c>
      <c r="W154" s="130" t="inlineStr">
        <is>
          <t xml:space="preserve">VIREMENT 30JOURS 5 et 20 du mois </t>
        </is>
      </c>
      <c r="X154" s="120" t="n">
        <v>20704</v>
      </c>
      <c r="Y154" s="131" t="inlineStr">
        <is>
          <t>QUINTANA</t>
        </is>
      </c>
      <c r="Z154" s="120" t="inlineStr">
        <is>
          <t>VRAC</t>
        </is>
      </c>
      <c r="AA154" s="132" t="n">
        <v>0</v>
      </c>
      <c r="AB154" s="126" t="n">
        <v>0</v>
      </c>
      <c r="AC154" s="275" t="n">
        <v>0</v>
      </c>
      <c r="AD154" s="126">
        <f>AC154-AB154</f>
        <v/>
      </c>
      <c r="AE154" s="144" t="n"/>
      <c r="AF154" s="120" t="n"/>
      <c r="AG154" s="120" t="n"/>
      <c r="AH154" s="120" t="n"/>
    </row>
    <row r="155" ht="13.5" customFormat="1" customHeight="1" s="273">
      <c r="A155" s="319" t="n">
        <v>45014</v>
      </c>
      <c r="B155" s="120" t="inlineStr">
        <is>
          <t>France</t>
        </is>
      </c>
      <c r="C155" s="120" t="n">
        <v>2022</v>
      </c>
      <c r="D155" s="120" t="inlineStr">
        <is>
          <t>HUILCOLAA</t>
        </is>
      </c>
      <c r="E155" s="120" t="inlineStr">
        <is>
          <t>NON</t>
        </is>
      </c>
      <c r="F155" s="120" t="inlineStr">
        <is>
          <t>89CIRHYO</t>
        </is>
      </c>
      <c r="G155" s="123" t="inlineStr">
        <is>
          <t xml:space="preserve"> -</t>
        </is>
      </c>
      <c r="H155" s="124" t="inlineStr">
        <is>
          <t>CIRHYO-APPOIGNY</t>
        </is>
      </c>
      <c r="I155" s="120" t="inlineStr">
        <is>
          <t>France</t>
        </is>
      </c>
      <c r="J155" s="11" t="inlineStr">
        <is>
          <t>NON</t>
        </is>
      </c>
      <c r="K155" s="120" t="n">
        <v>23126</v>
      </c>
      <c r="L155" s="120" t="inlineStr">
        <is>
          <t>FB 439 VR</t>
        </is>
      </c>
      <c r="M155" s="132" t="n">
        <v>230320</v>
      </c>
      <c r="N155" s="120" t="inlineStr">
        <is>
          <t>HUILERIE</t>
        </is>
      </c>
      <c r="O155" s="126" t="n">
        <v>30.04</v>
      </c>
      <c r="P155" s="11">
        <f>1000*O155/0.92</f>
        <v/>
      </c>
      <c r="Q155" s="120" t="inlineStr">
        <is>
          <t>CV1CV2CV3</t>
        </is>
      </c>
      <c r="R155" s="126" t="n">
        <v>980</v>
      </c>
      <c r="S155" s="11" t="inlineStr">
        <is>
          <t>DEPART</t>
        </is>
      </c>
      <c r="T155" s="127">
        <f>O155</f>
        <v/>
      </c>
      <c r="U155" s="323">
        <f>T155*R155</f>
        <v/>
      </c>
      <c r="V155" s="129" t="inlineStr">
        <is>
          <t>5,5%</t>
        </is>
      </c>
      <c r="W155" s="130" t="inlineStr">
        <is>
          <t>LCR 15J NET</t>
        </is>
      </c>
      <c r="X155" s="120" t="n">
        <v>20707</v>
      </c>
      <c r="Y155" s="131" t="inlineStr">
        <is>
          <t>TRANS VULQUIN</t>
        </is>
      </c>
      <c r="Z155" s="120" t="inlineStr">
        <is>
          <t>VRAC</t>
        </is>
      </c>
      <c r="AA155" s="132" t="n">
        <v>0</v>
      </c>
      <c r="AB155" s="126" t="n">
        <v>0</v>
      </c>
      <c r="AC155" s="275" t="n">
        <v>0</v>
      </c>
      <c r="AD155" s="126">
        <f>AC155-AB155</f>
        <v/>
      </c>
      <c r="AE155" s="144" t="n"/>
      <c r="AF155" s="120" t="n"/>
      <c r="AG155" s="120" t="n"/>
      <c r="AH155" s="120" t="n"/>
    </row>
    <row r="156" ht="12.75" customFormat="1" customHeight="1" s="231">
      <c r="A156" s="319" t="n">
        <v>45014</v>
      </c>
      <c r="B156" s="11" t="inlineStr">
        <is>
          <t>France</t>
        </is>
      </c>
      <c r="C156" s="11" t="n">
        <v>2022</v>
      </c>
      <c r="D156" s="11" t="inlineStr">
        <is>
          <t>HUILCOLAA</t>
        </is>
      </c>
      <c r="E156" s="11" t="inlineStr">
        <is>
          <t>NON</t>
        </is>
      </c>
      <c r="F156" s="11" t="inlineStr">
        <is>
          <t>42EURENA-BILLOM</t>
        </is>
      </c>
      <c r="G156" s="123" t="n"/>
      <c r="H156" s="222" t="inlineStr">
        <is>
          <t>ATRIAL YZEURE/BILLOM</t>
        </is>
      </c>
      <c r="I156" s="11" t="inlineStr">
        <is>
          <t>FRANCE</t>
        </is>
      </c>
      <c r="J156" s="11" t="inlineStr">
        <is>
          <t>NON</t>
        </is>
      </c>
      <c r="K156" s="11" t="n">
        <v>23138</v>
      </c>
      <c r="L156" s="11" t="inlineStr">
        <is>
          <t>EC 883 TP</t>
        </is>
      </c>
      <c r="M156" s="229" t="n">
        <v>236835</v>
      </c>
      <c r="N156" s="11" t="inlineStr">
        <is>
          <t>FA</t>
        </is>
      </c>
      <c r="O156" s="207" t="n">
        <v>14.98</v>
      </c>
      <c r="P156" s="11">
        <f>1000*O156/0.92</f>
        <v/>
      </c>
      <c r="Q156" s="11" t="inlineStr">
        <is>
          <t>CV1CV2CV3</t>
        </is>
      </c>
      <c r="R156" s="207">
        <f>1308.5+8.65</f>
        <v/>
      </c>
      <c r="S156" s="11" t="inlineStr">
        <is>
          <t>FRANCO</t>
        </is>
      </c>
      <c r="T156" s="224">
        <f>O156</f>
        <v/>
      </c>
      <c r="U156" s="324">
        <f>T156*R156</f>
        <v/>
      </c>
      <c r="V156" s="226" t="inlineStr">
        <is>
          <t>5,5%</t>
        </is>
      </c>
      <c r="W156" s="227" t="inlineStr">
        <is>
          <t>LCR 15J NET</t>
        </is>
      </c>
      <c r="X156" s="11" t="n">
        <v>20175</v>
      </c>
      <c r="Y156" s="228" t="inlineStr">
        <is>
          <t>EUROLIA</t>
        </is>
      </c>
      <c r="Z156" s="11" t="inlineStr">
        <is>
          <t>VRAC</t>
        </is>
      </c>
      <c r="AA156" s="229" t="inlineStr">
        <is>
          <t>38.50+2.74+8</t>
        </is>
      </c>
      <c r="AB156" s="207">
        <f>((T156*38.5)+(38.5*0.0713*T156))+8.5</f>
        <v/>
      </c>
      <c r="AC156" s="276" t="n">
        <v>0</v>
      </c>
      <c r="AD156" s="207">
        <f>AC156-AB156</f>
        <v/>
      </c>
      <c r="AE156" s="228" t="n">
        <v>0</v>
      </c>
      <c r="AF156" s="11" t="n"/>
      <c r="AG156" s="11" t="n"/>
      <c r="AH156" s="11" t="n"/>
    </row>
    <row r="157" ht="12.75" customFormat="1" customHeight="1" s="231">
      <c r="A157" s="319" t="n">
        <v>45014</v>
      </c>
      <c r="B157" s="11" t="inlineStr">
        <is>
          <t>France</t>
        </is>
      </c>
      <c r="C157" s="11" t="n">
        <v>2022</v>
      </c>
      <c r="D157" s="11" t="inlineStr">
        <is>
          <t>HUILCOLAA</t>
        </is>
      </c>
      <c r="E157" s="11" t="inlineStr">
        <is>
          <t>NON</t>
        </is>
      </c>
      <c r="F157" s="11" t="inlineStr">
        <is>
          <t>42EURENA-YZEURE</t>
        </is>
      </c>
      <c r="G157" s="123" t="n"/>
      <c r="H157" s="222" t="inlineStr">
        <is>
          <t>ATRIAL YZEURE/BILLOM</t>
        </is>
      </c>
      <c r="I157" s="11" t="inlineStr">
        <is>
          <t>FRANCE</t>
        </is>
      </c>
      <c r="J157" s="11" t="inlineStr">
        <is>
          <t>NON</t>
        </is>
      </c>
      <c r="K157" s="11" t="n">
        <v>23141</v>
      </c>
      <c r="L157" s="11" t="inlineStr">
        <is>
          <t>EC 883 TP</t>
        </is>
      </c>
      <c r="M157" s="229" t="n">
        <v>236835</v>
      </c>
      <c r="N157" s="11" t="inlineStr">
        <is>
          <t>FA</t>
        </is>
      </c>
      <c r="O157" s="207" t="n">
        <v>10.08</v>
      </c>
      <c r="P157" s="11">
        <f>1000*O157/0.92</f>
        <v/>
      </c>
      <c r="Q157" s="11" t="inlineStr">
        <is>
          <t>CV1CV2CV3</t>
        </is>
      </c>
      <c r="R157" s="207">
        <f>1308.5+8.65</f>
        <v/>
      </c>
      <c r="S157" s="11" t="inlineStr">
        <is>
          <t>FRANCO</t>
        </is>
      </c>
      <c r="T157" s="224">
        <f>O157</f>
        <v/>
      </c>
      <c r="U157" s="324">
        <f>T157*R157</f>
        <v/>
      </c>
      <c r="V157" s="226" t="inlineStr">
        <is>
          <t>5,5%</t>
        </is>
      </c>
      <c r="W157" s="227" t="inlineStr">
        <is>
          <t>LCR 15J NET</t>
        </is>
      </c>
      <c r="X157" s="11" t="n">
        <v>20175</v>
      </c>
      <c r="Y157" s="228" t="inlineStr">
        <is>
          <t>EUROLIA</t>
        </is>
      </c>
      <c r="Z157" s="11" t="inlineStr">
        <is>
          <t>VRAC</t>
        </is>
      </c>
      <c r="AA157" s="229" t="inlineStr">
        <is>
          <t>38.50+2.74+8</t>
        </is>
      </c>
      <c r="AB157" s="207">
        <f>((T157*38.5)+(38.5*0.0713*T157))+8.5</f>
        <v/>
      </c>
      <c r="AC157" s="276" t="n">
        <v>0</v>
      </c>
      <c r="AD157" s="207">
        <f>AC157-AB157</f>
        <v/>
      </c>
      <c r="AE157" s="228" t="n">
        <v>0</v>
      </c>
      <c r="AF157" s="11" t="n"/>
      <c r="AG157" s="11" t="n"/>
      <c r="AH157" s="11" t="n"/>
    </row>
    <row r="158" ht="12.75" customFormat="1" customHeight="1" s="231">
      <c r="A158" s="319" t="n">
        <v>45014</v>
      </c>
      <c r="B158" s="11" t="inlineStr">
        <is>
          <t>France</t>
        </is>
      </c>
      <c r="C158" s="11" t="n">
        <v>2022</v>
      </c>
      <c r="D158" s="11" t="inlineStr">
        <is>
          <t>HUILCOLAA</t>
        </is>
      </c>
      <c r="E158" s="11" t="inlineStr">
        <is>
          <t>NON</t>
        </is>
      </c>
      <c r="F158" s="11" t="inlineStr">
        <is>
          <t>42EURENA</t>
        </is>
      </c>
      <c r="G158" s="123" t="n"/>
      <c r="H158" s="222" t="inlineStr">
        <is>
          <t>ATRIAL FEURS</t>
        </is>
      </c>
      <c r="I158" s="11" t="inlineStr">
        <is>
          <t>FRANCE</t>
        </is>
      </c>
      <c r="J158" s="11" t="inlineStr">
        <is>
          <t>NON</t>
        </is>
      </c>
      <c r="K158" s="11" t="n">
        <v>23146</v>
      </c>
      <c r="L158" s="11" t="inlineStr">
        <is>
          <t>BW 609 FV</t>
        </is>
      </c>
      <c r="M158" s="229" t="n">
        <v>236833</v>
      </c>
      <c r="N158" s="11" t="inlineStr">
        <is>
          <t>FA</t>
        </is>
      </c>
      <c r="O158" s="207" t="n">
        <v>25.24</v>
      </c>
      <c r="P158" s="11">
        <f>1000*O158/0.92</f>
        <v/>
      </c>
      <c r="Q158" s="11" t="inlineStr">
        <is>
          <t>CV1CV2CV3</t>
        </is>
      </c>
      <c r="R158" s="207" t="n">
        <v>1302.5</v>
      </c>
      <c r="S158" s="11" t="inlineStr">
        <is>
          <t>FRANCO</t>
        </is>
      </c>
      <c r="T158" s="224">
        <f>O158</f>
        <v/>
      </c>
      <c r="U158" s="324">
        <f>T158*R158</f>
        <v/>
      </c>
      <c r="V158" s="226" t="inlineStr">
        <is>
          <t>5,5%</t>
        </is>
      </c>
      <c r="W158" s="227" t="inlineStr">
        <is>
          <t>LCR 15J NET</t>
        </is>
      </c>
      <c r="X158" s="11" t="n">
        <v>20713</v>
      </c>
      <c r="Y158" s="228" t="inlineStr">
        <is>
          <t>EUROLIA</t>
        </is>
      </c>
      <c r="Z158" s="11" t="inlineStr">
        <is>
          <t>VRAC</t>
        </is>
      </c>
      <c r="AA158" s="229" t="inlineStr">
        <is>
          <t>30.18+2.32</t>
        </is>
      </c>
      <c r="AB158" s="207">
        <f>((T158*30.18)+(30.185*0.0713*T158))</f>
        <v/>
      </c>
      <c r="AC158" s="276" t="n">
        <v>0</v>
      </c>
      <c r="AD158" s="207">
        <f>AC158-AB158</f>
        <v/>
      </c>
      <c r="AE158" s="228" t="n">
        <v>0</v>
      </c>
      <c r="AF158" s="11" t="n"/>
      <c r="AG158" s="11" t="n"/>
      <c r="AH158" s="11" t="n"/>
    </row>
    <row r="159" ht="12.75" customFormat="1" customHeight="1" s="273">
      <c r="A159" s="319" t="n">
        <v>45014</v>
      </c>
      <c r="B159" s="120" t="inlineStr">
        <is>
          <t>France</t>
        </is>
      </c>
      <c r="C159" s="120" t="n">
        <v>2022</v>
      </c>
      <c r="D159" s="120" t="inlineStr">
        <is>
          <t>HUILCOL</t>
        </is>
      </c>
      <c r="E159" s="120" t="inlineStr">
        <is>
          <t>NON</t>
        </is>
      </c>
      <c r="F159" s="120" t="inlineStr">
        <is>
          <t xml:space="preserve">99LIPIDOS </t>
        </is>
      </c>
      <c r="G159" s="123" t="inlineStr">
        <is>
          <t>LS714547-PT0229445</t>
        </is>
      </c>
      <c r="H159" s="124" t="inlineStr">
        <is>
          <t xml:space="preserve">LIPIDOS </t>
        </is>
      </c>
      <c r="I159" s="120" t="inlineStr">
        <is>
          <t xml:space="preserve">Espagne </t>
        </is>
      </c>
      <c r="J159" s="11" t="inlineStr">
        <is>
          <t>NON</t>
        </is>
      </c>
      <c r="K159" s="120" t="n">
        <v>23144</v>
      </c>
      <c r="L159" s="120" t="inlineStr">
        <is>
          <t>R 5942 BDB</t>
        </is>
      </c>
      <c r="M159" s="132" t="n">
        <v>236467</v>
      </c>
      <c r="N159" s="120" t="inlineStr">
        <is>
          <t>FA</t>
        </is>
      </c>
      <c r="O159" s="126" t="n">
        <v>24.76</v>
      </c>
      <c r="P159" s="11">
        <f>1000*O159/0.92</f>
        <v/>
      </c>
      <c r="Q159" s="120" t="inlineStr">
        <is>
          <t>CV1CV2CV3</t>
        </is>
      </c>
      <c r="R159" s="126" t="n">
        <v>1250</v>
      </c>
      <c r="S159" s="11" t="inlineStr">
        <is>
          <t>DEPART</t>
        </is>
      </c>
      <c r="T159" s="127">
        <f>O159</f>
        <v/>
      </c>
      <c r="U159" s="323">
        <f>T159*R159</f>
        <v/>
      </c>
      <c r="V159" s="289" t="inlineStr">
        <is>
          <t>SANS TVA</t>
        </is>
      </c>
      <c r="W159" s="130" t="inlineStr">
        <is>
          <t xml:space="preserve">VIREMENT 30JOURS 5 et 20 du mois </t>
        </is>
      </c>
      <c r="X159" s="120" t="n">
        <v>20714</v>
      </c>
      <c r="Y159" s="131" t="inlineStr">
        <is>
          <t>QUINTANA</t>
        </is>
      </c>
      <c r="Z159" s="120" t="inlineStr">
        <is>
          <t>VRAC</t>
        </is>
      </c>
      <c r="AA159" s="229" t="n">
        <v>0</v>
      </c>
      <c r="AB159" s="207" t="n">
        <v>0</v>
      </c>
      <c r="AC159" s="275" t="n">
        <v>0</v>
      </c>
      <c r="AD159" s="126">
        <f>AC159-AB159</f>
        <v/>
      </c>
      <c r="AE159" s="144" t="n"/>
      <c r="AF159" s="120" t="n"/>
      <c r="AG159" s="120" t="n"/>
      <c r="AH159" s="120" t="n"/>
    </row>
    <row r="160" ht="12.75" customFormat="1" customHeight="1" s="273">
      <c r="A160" s="319" t="n">
        <v>45014</v>
      </c>
      <c r="B160" s="120" t="inlineStr">
        <is>
          <t>France</t>
        </is>
      </c>
      <c r="C160" s="120" t="n">
        <v>2022</v>
      </c>
      <c r="D160" s="120" t="inlineStr">
        <is>
          <t>HUILCOLAA</t>
        </is>
      </c>
      <c r="E160" s="120" t="inlineStr">
        <is>
          <t>NON</t>
        </is>
      </c>
      <c r="F160" s="120" t="inlineStr">
        <is>
          <t>71LAMBEY</t>
        </is>
      </c>
      <c r="G160" s="123" t="inlineStr">
        <is>
          <t xml:space="preserve"> - </t>
        </is>
      </c>
      <c r="H160" s="124" t="inlineStr">
        <is>
          <t>LAMBEY TORPES</t>
        </is>
      </c>
      <c r="I160" s="120" t="inlineStr">
        <is>
          <t>France</t>
        </is>
      </c>
      <c r="J160" s="11" t="inlineStr">
        <is>
          <t>NON</t>
        </is>
      </c>
      <c r="K160" s="120" t="n">
        <v>23147</v>
      </c>
      <c r="L160" s="120" t="inlineStr">
        <is>
          <t>EQ 186 GB</t>
        </is>
      </c>
      <c r="M160" s="132" t="n">
        <v>238750</v>
      </c>
      <c r="N160" s="120" t="inlineStr">
        <is>
          <t>FA</t>
        </is>
      </c>
      <c r="O160" s="126" t="n">
        <v>25.32</v>
      </c>
      <c r="P160" s="11">
        <f>1000*O160/0.92</f>
        <v/>
      </c>
      <c r="Q160" s="120" t="inlineStr">
        <is>
          <t>CV1CV2CV3</t>
        </is>
      </c>
      <c r="R160" s="126" t="n">
        <v>1233.5</v>
      </c>
      <c r="S160" s="11" t="inlineStr">
        <is>
          <t xml:space="preserve">FRANCO </t>
        </is>
      </c>
      <c r="T160" s="127">
        <f>O160</f>
        <v/>
      </c>
      <c r="U160" s="323">
        <f>T160*R160</f>
        <v/>
      </c>
      <c r="V160" s="129" t="inlineStr">
        <is>
          <t>5,5%</t>
        </is>
      </c>
      <c r="W160" s="130" t="inlineStr">
        <is>
          <t>LCR 15J NET</t>
        </is>
      </c>
      <c r="X160" s="120" t="n">
        <v>20725</v>
      </c>
      <c r="Y160" s="131" t="inlineStr">
        <is>
          <t>COMATA</t>
        </is>
      </c>
      <c r="Z160" s="120" t="inlineStr">
        <is>
          <t>VRAC</t>
        </is>
      </c>
      <c r="AA160" s="229" t="inlineStr">
        <is>
          <t>31.11+2.39</t>
        </is>
      </c>
      <c r="AB160" s="207">
        <f>((T160*31.11)+(31.11*0.0713*T160))</f>
        <v/>
      </c>
      <c r="AC160" s="275" t="n">
        <v>0</v>
      </c>
      <c r="AD160" s="126">
        <f>AC160-AB160</f>
        <v/>
      </c>
      <c r="AE160" s="144" t="n"/>
      <c r="AF160" s="120" t="n"/>
      <c r="AG160" s="120" t="n"/>
      <c r="AH160" s="120" t="n"/>
    </row>
    <row r="161" ht="12.75" customFormat="1" customHeight="1" s="273">
      <c r="A161" s="319" t="n">
        <v>45015</v>
      </c>
      <c r="B161" s="120" t="inlineStr">
        <is>
          <t>France</t>
        </is>
      </c>
      <c r="C161" s="120" t="n">
        <v>2022</v>
      </c>
      <c r="D161" s="120" t="inlineStr">
        <is>
          <t>HUICOLBM</t>
        </is>
      </c>
      <c r="E161" s="120" t="inlineStr">
        <is>
          <t>NON</t>
        </is>
      </c>
      <c r="F161" s="120" t="inlineStr">
        <is>
          <t>02GOFFINET</t>
        </is>
      </c>
      <c r="G161" s="123" t="inlineStr">
        <is>
          <t xml:space="preserve"> - </t>
        </is>
      </c>
      <c r="H161" s="124" t="inlineStr">
        <is>
          <t>GOFFINET</t>
        </is>
      </c>
      <c r="I161" s="120" t="inlineStr">
        <is>
          <t>France</t>
        </is>
      </c>
      <c r="J161" s="11" t="inlineStr">
        <is>
          <t>NON</t>
        </is>
      </c>
      <c r="K161" s="120" t="n">
        <v>23137</v>
      </c>
      <c r="L161" s="120" t="inlineStr">
        <is>
          <t>AGRI</t>
        </is>
      </c>
      <c r="M161" s="132" t="n">
        <v>211772</v>
      </c>
      <c r="N161" s="120" t="inlineStr">
        <is>
          <t>HUILERIE</t>
        </is>
      </c>
      <c r="O161" s="126" t="n">
        <v>1.91</v>
      </c>
      <c r="P161" s="11">
        <f>1000*O161/0.92</f>
        <v/>
      </c>
      <c r="Q161" s="120" t="inlineStr">
        <is>
          <t>CV1CV2CV3</t>
        </is>
      </c>
      <c r="R161" s="126" t="n">
        <v>1120</v>
      </c>
      <c r="S161" s="11" t="inlineStr">
        <is>
          <t>DEPART</t>
        </is>
      </c>
      <c r="T161" s="127">
        <f>O161</f>
        <v/>
      </c>
      <c r="U161" s="323">
        <f>T161*R161</f>
        <v/>
      </c>
      <c r="V161" s="129" t="inlineStr">
        <is>
          <t>5,5%</t>
        </is>
      </c>
      <c r="W161" s="130" t="inlineStr">
        <is>
          <t>LCR 15J NET</t>
        </is>
      </c>
      <c r="X161" s="120" t="n">
        <v>20719</v>
      </c>
      <c r="Y161" s="131" t="inlineStr">
        <is>
          <t>GOFFINET</t>
        </is>
      </c>
      <c r="Z161" s="120" t="inlineStr">
        <is>
          <t>VRAC</t>
        </is>
      </c>
      <c r="AA161" s="229" t="n"/>
      <c r="AB161" s="207" t="n">
        <v>0</v>
      </c>
      <c r="AC161" s="275" t="n">
        <v>0</v>
      </c>
      <c r="AD161" s="126">
        <f>AC161-AB161</f>
        <v/>
      </c>
      <c r="AE161" s="144" t="n"/>
      <c r="AF161" s="120" t="n"/>
      <c r="AG161" s="120" t="n"/>
      <c r="AH161" s="120" t="n"/>
    </row>
    <row r="162" ht="12.75" customFormat="1" customHeight="1" s="273">
      <c r="A162" s="319" t="n">
        <v>45016</v>
      </c>
      <c r="B162" s="120" t="inlineStr">
        <is>
          <t>France</t>
        </is>
      </c>
      <c r="C162" s="120" t="n">
        <v>2022</v>
      </c>
      <c r="D162" s="120" t="inlineStr">
        <is>
          <t>HUILCOL</t>
        </is>
      </c>
      <c r="E162" s="120" t="inlineStr">
        <is>
          <t>NON</t>
        </is>
      </c>
      <c r="F162" s="120" t="inlineStr">
        <is>
          <t xml:space="preserve">99LIPIDOS </t>
        </is>
      </c>
      <c r="G162" s="123" t="inlineStr">
        <is>
          <t>LS711270/PT0229375</t>
        </is>
      </c>
      <c r="H162" s="124" t="inlineStr">
        <is>
          <t xml:space="preserve">LIPIDOS </t>
        </is>
      </c>
      <c r="I162" s="120" t="inlineStr">
        <is>
          <t xml:space="preserve">Espagne </t>
        </is>
      </c>
      <c r="J162" s="11" t="inlineStr">
        <is>
          <t>NON</t>
        </is>
      </c>
      <c r="K162" s="120" t="n">
        <v>23160</v>
      </c>
      <c r="L162" s="120" t="inlineStr">
        <is>
          <t>R 7130 BCP</t>
        </is>
      </c>
      <c r="M162" s="132" t="n">
        <v>235506</v>
      </c>
      <c r="N162" s="120" t="inlineStr">
        <is>
          <t>FA</t>
        </is>
      </c>
      <c r="O162" s="126" t="n">
        <v>25.14</v>
      </c>
      <c r="P162" s="11">
        <f>1000*O162/0.92</f>
        <v/>
      </c>
      <c r="Q162" s="120" t="inlineStr">
        <is>
          <t>CV1CV2CV3</t>
        </is>
      </c>
      <c r="R162" s="126" t="n">
        <v>1335</v>
      </c>
      <c r="S162" s="11" t="inlineStr">
        <is>
          <t>DEPART</t>
        </is>
      </c>
      <c r="T162" s="127">
        <f>O162</f>
        <v/>
      </c>
      <c r="U162" s="323">
        <f>T162*R162</f>
        <v/>
      </c>
      <c r="V162" s="289" t="inlineStr">
        <is>
          <t>SANS TVA</t>
        </is>
      </c>
      <c r="W162" s="130" t="inlineStr">
        <is>
          <t xml:space="preserve">VIREMENT 30JOURS 5 et 20 du mois </t>
        </is>
      </c>
      <c r="X162" s="120" t="n">
        <v>20724</v>
      </c>
      <c r="Y162" s="131" t="inlineStr">
        <is>
          <t>QUINTANA</t>
        </is>
      </c>
      <c r="Z162" s="120" t="inlineStr">
        <is>
          <t>VRAC</t>
        </is>
      </c>
      <c r="AA162" s="132" t="n">
        <v>0</v>
      </c>
      <c r="AB162" s="126" t="n">
        <v>0</v>
      </c>
      <c r="AC162" s="275" t="n">
        <v>0</v>
      </c>
      <c r="AD162" s="126">
        <f>AC162-AB162</f>
        <v/>
      </c>
      <c r="AE162" s="144" t="n"/>
      <c r="AF162" s="120" t="n"/>
      <c r="AG162" s="120" t="n"/>
      <c r="AH162" s="120" t="n"/>
    </row>
    <row r="163" ht="12.75" customFormat="1" customHeight="1" s="273">
      <c r="A163" s="319" t="n">
        <v>45016</v>
      </c>
      <c r="B163" s="120" t="inlineStr">
        <is>
          <t>France</t>
        </is>
      </c>
      <c r="C163" s="120" t="n">
        <v>2022</v>
      </c>
      <c r="D163" s="120" t="inlineStr">
        <is>
          <t>HUILCOLAA</t>
        </is>
      </c>
      <c r="E163" s="120" t="inlineStr">
        <is>
          <t>NON</t>
        </is>
      </c>
      <c r="F163" s="120" t="inlineStr">
        <is>
          <t xml:space="preserve">89NUTRI </t>
        </is>
      </c>
      <c r="G163" s="123" t="inlineStr">
        <is>
          <t>FO049833</t>
        </is>
      </c>
      <c r="H163" s="124" t="inlineStr">
        <is>
          <t>NUTRIBOURGOGNE</t>
        </is>
      </c>
      <c r="I163" s="120" t="inlineStr">
        <is>
          <t>FRANCE</t>
        </is>
      </c>
      <c r="J163" s="11" t="inlineStr">
        <is>
          <t>NON</t>
        </is>
      </c>
      <c r="K163" s="120" t="n">
        <v>23163</v>
      </c>
      <c r="L163" s="120" t="inlineStr">
        <is>
          <t>CN 696 FY</t>
        </is>
      </c>
      <c r="M163" s="132" t="n">
        <v>236839</v>
      </c>
      <c r="N163" s="120" t="inlineStr">
        <is>
          <t>FA</t>
        </is>
      </c>
      <c r="O163" s="126" t="n">
        <v>25.24</v>
      </c>
      <c r="P163" s="11">
        <f>1000*O163/0.92</f>
        <v/>
      </c>
      <c r="Q163" s="120" t="inlineStr">
        <is>
          <t>CV1CV2CV3</t>
        </is>
      </c>
      <c r="R163" s="126" t="n">
        <v>1300</v>
      </c>
      <c r="S163" s="11" t="inlineStr">
        <is>
          <t>FRANCO</t>
        </is>
      </c>
      <c r="T163" s="127">
        <f>O163</f>
        <v/>
      </c>
      <c r="U163" s="323">
        <f>T163*R163</f>
        <v/>
      </c>
      <c r="V163" s="129" t="inlineStr">
        <is>
          <t>5,5%</t>
        </is>
      </c>
      <c r="W163" s="130" t="inlineStr">
        <is>
          <t>LCR 15J NET</t>
        </is>
      </c>
      <c r="X163" s="120" t="n">
        <v>20722</v>
      </c>
      <c r="Y163" s="131" t="inlineStr">
        <is>
          <t>EUROLIA</t>
        </is>
      </c>
      <c r="Z163" s="120" t="inlineStr">
        <is>
          <t>VRAC</t>
        </is>
      </c>
      <c r="AA163" s="132" t="n">
        <v>30</v>
      </c>
      <c r="AB163" s="126">
        <f>(T163*28)+(28*0.0713*T163)</f>
        <v/>
      </c>
      <c r="AC163" s="275" t="n">
        <v>0</v>
      </c>
      <c r="AD163" s="126">
        <f>AC163-AB163</f>
        <v/>
      </c>
      <c r="AE163" s="144" t="n">
        <v>0</v>
      </c>
      <c r="AF163" s="120" t="n"/>
      <c r="AG163" s="120" t="n"/>
      <c r="AH163" s="120" t="n"/>
    </row>
    <row r="164" ht="12.75" customFormat="1" customHeight="1" s="273">
      <c r="A164" s="319" t="n">
        <v>45016</v>
      </c>
      <c r="B164" s="120" t="inlineStr">
        <is>
          <t>France</t>
        </is>
      </c>
      <c r="C164" s="120" t="n">
        <v>2022</v>
      </c>
      <c r="D164" s="120" t="inlineStr">
        <is>
          <t>HUILCOL</t>
        </is>
      </c>
      <c r="E164" s="120" t="inlineStr">
        <is>
          <t>NON</t>
        </is>
      </c>
      <c r="F164" s="120" t="inlineStr">
        <is>
          <t xml:space="preserve">99LIPIDOS </t>
        </is>
      </c>
      <c r="G164" s="123" t="inlineStr">
        <is>
          <t>LS711270 PT0229902</t>
        </is>
      </c>
      <c r="H164" s="124" t="inlineStr">
        <is>
          <t xml:space="preserve">LIPIDOS </t>
        </is>
      </c>
      <c r="I164" s="120" t="inlineStr">
        <is>
          <t xml:space="preserve">Espagne </t>
        </is>
      </c>
      <c r="J164" s="11" t="inlineStr">
        <is>
          <t>NON</t>
        </is>
      </c>
      <c r="K164" s="120" t="n">
        <v>23170</v>
      </c>
      <c r="L164" s="120" t="inlineStr">
        <is>
          <t>R 8347 BCT</t>
        </is>
      </c>
      <c r="M164" s="132" t="n">
        <v>235506</v>
      </c>
      <c r="N164" s="120" t="inlineStr">
        <is>
          <t>FA</t>
        </is>
      </c>
      <c r="O164" s="126" t="n">
        <v>24.04</v>
      </c>
      <c r="P164" s="11">
        <f>1000*O164/0.92</f>
        <v/>
      </c>
      <c r="Q164" s="120" t="inlineStr">
        <is>
          <t>CV1CV2CV3</t>
        </is>
      </c>
      <c r="R164" s="126" t="n">
        <v>1335</v>
      </c>
      <c r="S164" s="11" t="inlineStr">
        <is>
          <t>DEPART</t>
        </is>
      </c>
      <c r="T164" s="127">
        <f>O164</f>
        <v/>
      </c>
      <c r="U164" s="323">
        <f>T164*R164</f>
        <v/>
      </c>
      <c r="V164" s="289" t="inlineStr">
        <is>
          <t>SANS TVA</t>
        </is>
      </c>
      <c r="W164" s="130" t="inlineStr">
        <is>
          <t xml:space="preserve">VIREMENT 30JOURS 5 et 20 du mois </t>
        </is>
      </c>
      <c r="X164" s="120" t="n">
        <v>20724</v>
      </c>
      <c r="Y164" s="131" t="inlineStr">
        <is>
          <t>QUINTANA</t>
        </is>
      </c>
      <c r="Z164" s="120" t="inlineStr">
        <is>
          <t>VRAC</t>
        </is>
      </c>
      <c r="AA164" s="132" t="n">
        <v>0</v>
      </c>
      <c r="AB164" s="126" t="n">
        <v>0</v>
      </c>
      <c r="AC164" s="275" t="n">
        <v>0</v>
      </c>
      <c r="AD164" s="126">
        <f>AC164-AB164</f>
        <v/>
      </c>
      <c r="AE164" s="144" t="n"/>
      <c r="AF164" s="120" t="n"/>
      <c r="AG164" s="120" t="n"/>
      <c r="AH164" s="120" t="n"/>
    </row>
    <row r="165" ht="12.75" customFormat="1" customHeight="1" s="273">
      <c r="A165" s="319" t="n">
        <v>45016</v>
      </c>
      <c r="B165" s="120" t="inlineStr">
        <is>
          <t>France</t>
        </is>
      </c>
      <c r="C165" s="120" t="n">
        <v>2022</v>
      </c>
      <c r="D165" s="120" t="inlineStr">
        <is>
          <t>HUILCOL</t>
        </is>
      </c>
      <c r="E165" s="120" t="inlineStr">
        <is>
          <t>NON</t>
        </is>
      </c>
      <c r="F165" s="120" t="inlineStr">
        <is>
          <t xml:space="preserve">99LIPIDOS </t>
        </is>
      </c>
      <c r="G165" s="123" t="inlineStr">
        <is>
          <t>LS714547 PT0229446</t>
        </is>
      </c>
      <c r="H165" s="124" t="inlineStr">
        <is>
          <t xml:space="preserve">LIPIDOS </t>
        </is>
      </c>
      <c r="I165" s="120" t="inlineStr">
        <is>
          <t xml:space="preserve">Espagne </t>
        </is>
      </c>
      <c r="J165" s="11" t="inlineStr">
        <is>
          <t>NON</t>
        </is>
      </c>
      <c r="K165" s="120" t="n">
        <v>23171</v>
      </c>
      <c r="L165" s="120" t="inlineStr">
        <is>
          <t>R9343 BCD</t>
        </is>
      </c>
      <c r="M165" s="132" t="n">
        <v>236467</v>
      </c>
      <c r="N165" s="120" t="inlineStr">
        <is>
          <t>FA</t>
        </is>
      </c>
      <c r="O165" s="126" t="n">
        <v>25.24</v>
      </c>
      <c r="P165" s="11">
        <f>1000*O165/0.92</f>
        <v/>
      </c>
      <c r="Q165" s="120" t="inlineStr">
        <is>
          <t>CV1CV2CV3</t>
        </is>
      </c>
      <c r="R165" s="126" t="n">
        <v>1250</v>
      </c>
      <c r="S165" s="11" t="inlineStr">
        <is>
          <t>DEPART</t>
        </is>
      </c>
      <c r="T165" s="127">
        <f>O165</f>
        <v/>
      </c>
      <c r="U165" s="323">
        <f>T165*R165</f>
        <v/>
      </c>
      <c r="V165" s="289" t="inlineStr">
        <is>
          <t>SANS TVA</t>
        </is>
      </c>
      <c r="W165" s="130" t="inlineStr">
        <is>
          <t xml:space="preserve">VIREMENT 30JOURS 5 et 20 du mois </t>
        </is>
      </c>
      <c r="X165" s="120" t="n">
        <v>20724</v>
      </c>
      <c r="Y165" s="131" t="inlineStr">
        <is>
          <t>QUINTANA</t>
        </is>
      </c>
      <c r="Z165" s="120" t="inlineStr">
        <is>
          <t>VRAC</t>
        </is>
      </c>
      <c r="AA165" s="132" t="n">
        <v>0</v>
      </c>
      <c r="AB165" s="126" t="n">
        <v>0</v>
      </c>
      <c r="AC165" s="275" t="n">
        <v>0</v>
      </c>
      <c r="AD165" s="126">
        <f>AC165-AB165</f>
        <v/>
      </c>
      <c r="AE165" s="144" t="n"/>
      <c r="AF165" s="120" t="n"/>
      <c r="AG165" s="120" t="n"/>
      <c r="AH165" s="120" t="n"/>
    </row>
    <row r="166" ht="12.75" customFormat="1" customHeight="1" s="273">
      <c r="A166" s="319" t="n">
        <v>45019</v>
      </c>
      <c r="B166" s="120" t="inlineStr">
        <is>
          <t>France</t>
        </is>
      </c>
      <c r="C166" s="120" t="n">
        <v>2022</v>
      </c>
      <c r="D166" s="120" t="inlineStr">
        <is>
          <t>HUILCOL</t>
        </is>
      </c>
      <c r="E166" s="120" t="inlineStr">
        <is>
          <t>NON</t>
        </is>
      </c>
      <c r="F166" s="120" t="inlineStr">
        <is>
          <t xml:space="preserve">99LIPIDOS </t>
        </is>
      </c>
      <c r="G166" s="123" t="inlineStr">
        <is>
          <t>LS711270 PT0229903</t>
        </is>
      </c>
      <c r="H166" s="124" t="inlineStr">
        <is>
          <t xml:space="preserve">LIPIDOS </t>
        </is>
      </c>
      <c r="I166" s="120" t="inlineStr">
        <is>
          <t xml:space="preserve">Espagne </t>
        </is>
      </c>
      <c r="J166" s="11" t="inlineStr">
        <is>
          <t>NON</t>
        </is>
      </c>
      <c r="K166" s="120" t="n">
        <v>23182</v>
      </c>
      <c r="L166" s="120" t="inlineStr">
        <is>
          <t>R 8885 BCN</t>
        </is>
      </c>
      <c r="M166" s="132" t="n">
        <v>235506</v>
      </c>
      <c r="N166" s="120" t="inlineStr">
        <is>
          <t>FA</t>
        </is>
      </c>
      <c r="O166" s="126" t="n">
        <v>25.02</v>
      </c>
      <c r="P166" s="11">
        <f>1000*O166/0.92</f>
        <v/>
      </c>
      <c r="Q166" s="120" t="inlineStr">
        <is>
          <t>CV1CV2CV3</t>
        </is>
      </c>
      <c r="R166" s="126" t="n">
        <v>1335</v>
      </c>
      <c r="S166" s="11" t="inlineStr">
        <is>
          <t>DEPART</t>
        </is>
      </c>
      <c r="T166" s="127">
        <f>O166</f>
        <v/>
      </c>
      <c r="U166" s="323">
        <f>T166*R166</f>
        <v/>
      </c>
      <c r="V166" s="289" t="inlineStr">
        <is>
          <t>SANS TVA</t>
        </is>
      </c>
      <c r="W166" s="130" t="inlineStr">
        <is>
          <t xml:space="preserve">VIREMENT 30JOURS 5 et 20 du mois </t>
        </is>
      </c>
      <c r="X166" s="120" t="n">
        <v>20730</v>
      </c>
      <c r="Y166" s="131" t="inlineStr">
        <is>
          <t>QUINTANA</t>
        </is>
      </c>
      <c r="Z166" s="120" t="inlineStr">
        <is>
          <t>VRAC</t>
        </is>
      </c>
      <c r="AA166" s="132" t="n">
        <v>0</v>
      </c>
      <c r="AB166" s="126" t="n">
        <v>0</v>
      </c>
      <c r="AC166" s="275" t="n">
        <v>0</v>
      </c>
      <c r="AD166" s="126">
        <f>AC166-AB166</f>
        <v/>
      </c>
      <c r="AE166" s="144" t="n"/>
      <c r="AF166" s="120" t="n"/>
      <c r="AG166" s="120" t="n"/>
      <c r="AH166" s="120" t="n"/>
    </row>
    <row r="167" ht="12.75" customFormat="1" customHeight="1" s="273">
      <c r="A167" s="319" t="n">
        <v>45019</v>
      </c>
      <c r="B167" s="120" t="inlineStr">
        <is>
          <t>France</t>
        </is>
      </c>
      <c r="C167" s="120" t="n">
        <v>2022</v>
      </c>
      <c r="D167" s="120" t="inlineStr">
        <is>
          <t>HUILCOL</t>
        </is>
      </c>
      <c r="E167" s="120" t="inlineStr">
        <is>
          <t>NON</t>
        </is>
      </c>
      <c r="F167" s="120" t="inlineStr">
        <is>
          <t xml:space="preserve">99LIPIDOS </t>
        </is>
      </c>
      <c r="G167" s="123" t="inlineStr">
        <is>
          <t>LS711270 PT0229940</t>
        </is>
      </c>
      <c r="H167" s="124" t="inlineStr">
        <is>
          <t xml:space="preserve">LIPIDOS </t>
        </is>
      </c>
      <c r="I167" s="120" t="inlineStr">
        <is>
          <t xml:space="preserve">Espagne </t>
        </is>
      </c>
      <c r="J167" s="11" t="inlineStr">
        <is>
          <t>NON</t>
        </is>
      </c>
      <c r="K167" s="120" t="n">
        <v>23187</v>
      </c>
      <c r="L167" s="120" t="inlineStr">
        <is>
          <t>R 2294 BCT</t>
        </is>
      </c>
      <c r="M167" s="132" t="n">
        <v>235506</v>
      </c>
      <c r="N167" s="120" t="inlineStr">
        <is>
          <t>FA</t>
        </is>
      </c>
      <c r="O167" s="126" t="n">
        <v>24.22</v>
      </c>
      <c r="P167" s="11">
        <f>1000*O167/0.92</f>
        <v/>
      </c>
      <c r="Q167" s="120" t="inlineStr">
        <is>
          <t>CV1CV2CV3</t>
        </is>
      </c>
      <c r="R167" s="126" t="n">
        <v>1335</v>
      </c>
      <c r="S167" s="11" t="inlineStr">
        <is>
          <t>DEPART</t>
        </is>
      </c>
      <c r="T167" s="127">
        <f>O167</f>
        <v/>
      </c>
      <c r="U167" s="323">
        <f>T167*R167</f>
        <v/>
      </c>
      <c r="V167" s="289" t="inlineStr">
        <is>
          <t>SANS TVA</t>
        </is>
      </c>
      <c r="W167" s="130" t="inlineStr">
        <is>
          <t xml:space="preserve">VIREMENT 30JOURS 5 et 20 du mois </t>
        </is>
      </c>
      <c r="X167" s="120" t="n">
        <v>20730</v>
      </c>
      <c r="Y167" s="131" t="inlineStr">
        <is>
          <t>QUINTANA</t>
        </is>
      </c>
      <c r="Z167" s="120" t="inlineStr">
        <is>
          <t>VRAC</t>
        </is>
      </c>
      <c r="AA167" s="132" t="n">
        <v>0</v>
      </c>
      <c r="AB167" s="126" t="n">
        <v>0</v>
      </c>
      <c r="AC167" s="275" t="n">
        <v>0</v>
      </c>
      <c r="AD167" s="126">
        <f>AC167-AB167</f>
        <v/>
      </c>
      <c r="AE167" s="144" t="n"/>
      <c r="AF167" s="120" t="n"/>
      <c r="AG167" s="120" t="n"/>
      <c r="AH167" s="120" t="n"/>
    </row>
    <row r="168" ht="12.75" customFormat="1" customHeight="1" s="273">
      <c r="A168" s="319" t="n">
        <v>45020</v>
      </c>
      <c r="B168" s="120" t="inlineStr">
        <is>
          <t>France</t>
        </is>
      </c>
      <c r="C168" s="120" t="n">
        <v>2022</v>
      </c>
      <c r="D168" s="120" t="inlineStr">
        <is>
          <t>HUILCOL</t>
        </is>
      </c>
      <c r="E168" s="120" t="inlineStr">
        <is>
          <t>NON</t>
        </is>
      </c>
      <c r="F168" s="120" t="inlineStr">
        <is>
          <t xml:space="preserve">99LIPIDOS </t>
        </is>
      </c>
      <c r="G168" s="123" t="inlineStr">
        <is>
          <t>LS711270 PT0229943</t>
        </is>
      </c>
      <c r="H168" s="124" t="inlineStr">
        <is>
          <t xml:space="preserve">LIPIDOS </t>
        </is>
      </c>
      <c r="I168" s="120" t="inlineStr">
        <is>
          <t xml:space="preserve">Espagne </t>
        </is>
      </c>
      <c r="J168" s="11" t="inlineStr">
        <is>
          <t>NON</t>
        </is>
      </c>
      <c r="K168" s="120" t="n">
        <v>23190</v>
      </c>
      <c r="L168" s="120" t="inlineStr">
        <is>
          <t>R 0779 BDK</t>
        </is>
      </c>
      <c r="M168" s="132" t="n">
        <v>235506</v>
      </c>
      <c r="N168" s="120" t="inlineStr">
        <is>
          <t>FA</t>
        </is>
      </c>
      <c r="O168" s="126" t="n">
        <v>25.02</v>
      </c>
      <c r="P168" s="11">
        <f>1000*O168/0.92</f>
        <v/>
      </c>
      <c r="Q168" s="120" t="inlineStr">
        <is>
          <t>CV1CV2CV3</t>
        </is>
      </c>
      <c r="R168" s="126" t="n">
        <v>1335</v>
      </c>
      <c r="S168" s="11" t="inlineStr">
        <is>
          <t>DEPART</t>
        </is>
      </c>
      <c r="T168" s="127">
        <f>O168</f>
        <v/>
      </c>
      <c r="U168" s="323">
        <f>T168*R168</f>
        <v/>
      </c>
      <c r="V168" s="289" t="inlineStr">
        <is>
          <t>SANS TVA</t>
        </is>
      </c>
      <c r="W168" s="130" t="inlineStr">
        <is>
          <t xml:space="preserve">VIREMENT 30JOURS 5 et 20 du mois </t>
        </is>
      </c>
      <c r="X168" s="120" t="n">
        <v>20738</v>
      </c>
      <c r="Y168" s="131" t="inlineStr">
        <is>
          <t>QUINTANA</t>
        </is>
      </c>
      <c r="Z168" s="120" t="inlineStr">
        <is>
          <t>VRAC</t>
        </is>
      </c>
      <c r="AA168" s="132" t="n">
        <v>0</v>
      </c>
      <c r="AB168" s="126" t="n">
        <v>0</v>
      </c>
      <c r="AC168" s="275" t="n">
        <v>0</v>
      </c>
      <c r="AD168" s="126">
        <f>AC168-AB168</f>
        <v/>
      </c>
      <c r="AE168" s="144" t="n"/>
      <c r="AF168" s="120" t="n"/>
      <c r="AG168" s="120" t="n"/>
      <c r="AH168" s="120" t="n"/>
    </row>
    <row r="169" ht="12.75" customFormat="1" customHeight="1" s="273">
      <c r="A169" s="319" t="n">
        <v>45020</v>
      </c>
      <c r="B169" s="120" t="inlineStr">
        <is>
          <t>France</t>
        </is>
      </c>
      <c r="C169" s="120" t="n">
        <v>2022</v>
      </c>
      <c r="D169" s="120" t="inlineStr">
        <is>
          <t>HUILCOL</t>
        </is>
      </c>
      <c r="E169" s="120" t="inlineStr">
        <is>
          <t>NON</t>
        </is>
      </c>
      <c r="F169" s="120" t="inlineStr">
        <is>
          <t xml:space="preserve">99LIPIDOS </t>
        </is>
      </c>
      <c r="G169" s="123" t="inlineStr">
        <is>
          <t>LS711270 PT0229941</t>
        </is>
      </c>
      <c r="H169" s="124" t="inlineStr">
        <is>
          <t xml:space="preserve">LIPIDOS </t>
        </is>
      </c>
      <c r="I169" s="120" t="inlineStr">
        <is>
          <t xml:space="preserve">Espagne </t>
        </is>
      </c>
      <c r="J169" s="11" t="inlineStr">
        <is>
          <t>NON</t>
        </is>
      </c>
      <c r="K169" s="120" t="n">
        <v>23194</v>
      </c>
      <c r="L169" s="120" t="inlineStr">
        <is>
          <t>R 8735 BDC</t>
        </is>
      </c>
      <c r="M169" s="132" t="n">
        <v>235506</v>
      </c>
      <c r="N169" s="120" t="inlineStr">
        <is>
          <t>FA</t>
        </is>
      </c>
      <c r="O169" s="126" t="n">
        <v>24.3</v>
      </c>
      <c r="P169" s="11">
        <f>1000*O169/0.92</f>
        <v/>
      </c>
      <c r="Q169" s="120" t="inlineStr">
        <is>
          <t>CV1CV2CV3</t>
        </is>
      </c>
      <c r="R169" s="126" t="n">
        <v>1335</v>
      </c>
      <c r="S169" s="11" t="inlineStr">
        <is>
          <t>DEPART</t>
        </is>
      </c>
      <c r="T169" s="127">
        <f>O169</f>
        <v/>
      </c>
      <c r="U169" s="323">
        <f>T169*R169</f>
        <v/>
      </c>
      <c r="V169" s="289" t="inlineStr">
        <is>
          <t>SANS TVA</t>
        </is>
      </c>
      <c r="W169" s="130" t="inlineStr">
        <is>
          <t xml:space="preserve">VIREMENT 30JOURS 5 et 20 du mois </t>
        </is>
      </c>
      <c r="X169" s="120" t="n">
        <v>20738</v>
      </c>
      <c r="Y169" s="131" t="inlineStr">
        <is>
          <t>QUINTANA</t>
        </is>
      </c>
      <c r="Z169" s="120" t="inlineStr">
        <is>
          <t>VRAC</t>
        </is>
      </c>
      <c r="AA169" s="132" t="n">
        <v>0</v>
      </c>
      <c r="AB169" s="126" t="n">
        <v>0</v>
      </c>
      <c r="AC169" s="275" t="n">
        <v>0</v>
      </c>
      <c r="AD169" s="126">
        <f>AC169-AB169</f>
        <v/>
      </c>
      <c r="AE169" s="144" t="n"/>
      <c r="AF169" s="120" t="n"/>
      <c r="AG169" s="120" t="n"/>
      <c r="AH169" s="120" t="n"/>
    </row>
    <row r="170" ht="12.75" customFormat="1" customHeight="1" s="273">
      <c r="A170" s="319" t="n">
        <v>45020</v>
      </c>
      <c r="B170" s="120" t="inlineStr">
        <is>
          <t>France</t>
        </is>
      </c>
      <c r="C170" s="120" t="n">
        <v>2022</v>
      </c>
      <c r="D170" s="120" t="inlineStr">
        <is>
          <t>HUILCOL</t>
        </is>
      </c>
      <c r="E170" s="120" t="inlineStr">
        <is>
          <t>NON</t>
        </is>
      </c>
      <c r="F170" s="120" t="inlineStr">
        <is>
          <t>99CARBUROS</t>
        </is>
      </c>
      <c r="G170" s="123" t="inlineStr">
        <is>
          <t xml:space="preserve"> -</t>
        </is>
      </c>
      <c r="H170" s="124" t="inlineStr">
        <is>
          <t>BIOPORTDIESEL SA Portugal</t>
        </is>
      </c>
      <c r="I170" s="120" t="inlineStr">
        <is>
          <t>Portugal</t>
        </is>
      </c>
      <c r="J170" s="11" t="inlineStr">
        <is>
          <t>NON</t>
        </is>
      </c>
      <c r="K170" s="120" t="n">
        <v>23197</v>
      </c>
      <c r="L170" s="120" t="inlineStr">
        <is>
          <t>XA 245 LM</t>
        </is>
      </c>
      <c r="M170" s="132" t="n">
        <v>242732</v>
      </c>
      <c r="N170" s="120" t="inlineStr">
        <is>
          <t>FA/CEV.</t>
        </is>
      </c>
      <c r="O170" s="126" t="n">
        <v>25.4</v>
      </c>
      <c r="P170" s="11">
        <f>1000*O170/0.92</f>
        <v/>
      </c>
      <c r="Q170" s="120" t="inlineStr">
        <is>
          <t>CV2CV3</t>
        </is>
      </c>
      <c r="R170" s="126" t="n">
        <v>985</v>
      </c>
      <c r="S170" s="11" t="inlineStr">
        <is>
          <t>DEPART</t>
        </is>
      </c>
      <c r="T170" s="127">
        <f>O170</f>
        <v/>
      </c>
      <c r="U170" s="323">
        <f>T170*R170</f>
        <v/>
      </c>
      <c r="V170" s="289" t="inlineStr">
        <is>
          <t>SANS TVA</t>
        </is>
      </c>
      <c r="W170" s="130" t="inlineStr">
        <is>
          <t>VIREMENT AVANT CHARGEMENT</t>
        </is>
      </c>
      <c r="X170" s="120" t="n">
        <v>23197</v>
      </c>
      <c r="Y170" s="131" t="inlineStr">
        <is>
          <t>KORTIMED</t>
        </is>
      </c>
      <c r="Z170" s="120" t="inlineStr">
        <is>
          <t>VRAC</t>
        </is>
      </c>
      <c r="AA170" s="132" t="n">
        <v>0</v>
      </c>
      <c r="AB170" s="126">
        <f>AA170*T170</f>
        <v/>
      </c>
      <c r="AC170" s="275" t="n">
        <v>0</v>
      </c>
      <c r="AD170" s="126">
        <f>AC170-AB170</f>
        <v/>
      </c>
      <c r="AE170" s="144" t="n"/>
      <c r="AF170" s="120" t="n"/>
      <c r="AG170" s="120" t="n"/>
      <c r="AH170" s="120" t="n"/>
    </row>
    <row r="171" ht="12.75" customFormat="1" customHeight="1" s="273">
      <c r="A171" s="319" t="n">
        <v>45020</v>
      </c>
      <c r="B171" s="120" t="inlineStr">
        <is>
          <t>France</t>
        </is>
      </c>
      <c r="C171" s="120" t="n">
        <v>2022</v>
      </c>
      <c r="D171" s="120" t="inlineStr">
        <is>
          <t>HUILCOL</t>
        </is>
      </c>
      <c r="E171" s="120" t="inlineStr">
        <is>
          <t>NON</t>
        </is>
      </c>
      <c r="F171" s="120" t="inlineStr">
        <is>
          <t xml:space="preserve">99LIPIDOS </t>
        </is>
      </c>
      <c r="G171" s="123" t="inlineStr">
        <is>
          <t>LS711270 PT0229942</t>
        </is>
      </c>
      <c r="H171" s="124" t="inlineStr">
        <is>
          <t xml:space="preserve">LIPIDOS </t>
        </is>
      </c>
      <c r="I171" s="120" t="inlineStr">
        <is>
          <t xml:space="preserve">Espagne </t>
        </is>
      </c>
      <c r="J171" s="11" t="inlineStr">
        <is>
          <t>NON</t>
        </is>
      </c>
      <c r="K171" s="120" t="n">
        <v>23204</v>
      </c>
      <c r="L171" s="120" t="inlineStr">
        <is>
          <t>B 28140 R</t>
        </is>
      </c>
      <c r="M171" s="132" t="n">
        <v>235506</v>
      </c>
      <c r="N171" s="120" t="inlineStr">
        <is>
          <t>FA</t>
        </is>
      </c>
      <c r="O171" s="126" t="n">
        <v>23.72</v>
      </c>
      <c r="P171" s="11">
        <f>1000*O171/0.92</f>
        <v/>
      </c>
      <c r="Q171" s="120" t="inlineStr">
        <is>
          <t>CV1CV2CV3</t>
        </is>
      </c>
      <c r="R171" s="126" t="n">
        <v>1335</v>
      </c>
      <c r="S171" s="11" t="inlineStr">
        <is>
          <t>DEPART</t>
        </is>
      </c>
      <c r="T171" s="127">
        <f>O171</f>
        <v/>
      </c>
      <c r="U171" s="323">
        <f>T171*R171</f>
        <v/>
      </c>
      <c r="V171" s="289" t="inlineStr">
        <is>
          <t>SANS TVA</t>
        </is>
      </c>
      <c r="W171" s="130" t="inlineStr">
        <is>
          <t xml:space="preserve">VIREMENT 30JOURS 5 et 20 du mois </t>
        </is>
      </c>
      <c r="X171" s="120" t="n">
        <v>20738</v>
      </c>
      <c r="Y171" s="131" t="inlineStr">
        <is>
          <t>QUINTANA</t>
        </is>
      </c>
      <c r="Z171" s="120" t="inlineStr">
        <is>
          <t>VRAC</t>
        </is>
      </c>
      <c r="AA171" s="132" t="n">
        <v>0</v>
      </c>
      <c r="AB171" s="126" t="n">
        <v>0</v>
      </c>
      <c r="AC171" s="275" t="n">
        <v>0</v>
      </c>
      <c r="AD171" s="126">
        <f>AC171-AB171</f>
        <v/>
      </c>
      <c r="AE171" s="144" t="n"/>
      <c r="AF171" s="120" t="n"/>
      <c r="AG171" s="120" t="n"/>
      <c r="AH171" s="120" t="n"/>
    </row>
    <row r="172" ht="12.75" customFormat="1" customHeight="1" s="273">
      <c r="A172" s="319" t="n">
        <v>45021</v>
      </c>
      <c r="B172" s="120" t="inlineStr">
        <is>
          <t>France</t>
        </is>
      </c>
      <c r="C172" s="120" t="n">
        <v>2022</v>
      </c>
      <c r="D172" s="120" t="inlineStr">
        <is>
          <t>HUILCOL</t>
        </is>
      </c>
      <c r="E172" s="120" t="inlineStr">
        <is>
          <t>NON</t>
        </is>
      </c>
      <c r="F172" s="120" t="inlineStr">
        <is>
          <t xml:space="preserve">99LIPIDOS </t>
        </is>
      </c>
      <c r="G172" s="123" t="inlineStr">
        <is>
          <t>LS711270 PT0229944</t>
        </is>
      </c>
      <c r="H172" s="124" t="inlineStr">
        <is>
          <t xml:space="preserve">LIPIDOS </t>
        </is>
      </c>
      <c r="I172" s="120" t="inlineStr">
        <is>
          <t xml:space="preserve">Espagne </t>
        </is>
      </c>
      <c r="J172" s="11" t="inlineStr">
        <is>
          <t>NON</t>
        </is>
      </c>
      <c r="K172" s="120" t="n">
        <v>23206</v>
      </c>
      <c r="L172" s="120" t="inlineStr">
        <is>
          <t>R 5519 BCR</t>
        </is>
      </c>
      <c r="M172" s="132" t="n">
        <v>235506</v>
      </c>
      <c r="N172" s="120" t="inlineStr">
        <is>
          <t>FA</t>
        </is>
      </c>
      <c r="O172" s="126" t="n">
        <v>24.82</v>
      </c>
      <c r="P172" s="11">
        <f>1000*O172/0.92</f>
        <v/>
      </c>
      <c r="Q172" s="120" t="inlineStr">
        <is>
          <t>CV1CV2CV3</t>
        </is>
      </c>
      <c r="R172" s="126" t="n">
        <v>1335</v>
      </c>
      <c r="S172" s="11" t="inlineStr">
        <is>
          <t>DEPART</t>
        </is>
      </c>
      <c r="T172" s="127">
        <f>O172</f>
        <v/>
      </c>
      <c r="U172" s="323">
        <f>T172*R172</f>
        <v/>
      </c>
      <c r="V172" s="289" t="inlineStr">
        <is>
          <t>SANS TVA</t>
        </is>
      </c>
      <c r="W172" s="130" t="inlineStr">
        <is>
          <t xml:space="preserve">VIREMENT 30JOURS 5 et 20 du mois </t>
        </is>
      </c>
      <c r="X172" s="120" t="n"/>
      <c r="Y172" s="131" t="inlineStr">
        <is>
          <t>QUINTANA</t>
        </is>
      </c>
      <c r="Z172" s="120" t="inlineStr">
        <is>
          <t>VRAC</t>
        </is>
      </c>
      <c r="AA172" s="132" t="n">
        <v>0</v>
      </c>
      <c r="AB172" s="126" t="n">
        <v>0</v>
      </c>
      <c r="AC172" s="275" t="n">
        <v>0</v>
      </c>
      <c r="AD172" s="126">
        <f>AC172-AB172</f>
        <v/>
      </c>
      <c r="AE172" s="144" t="n"/>
      <c r="AF172" s="120" t="n"/>
      <c r="AG172" s="120" t="n"/>
      <c r="AH172" s="120" t="n"/>
    </row>
    <row r="173" ht="12.75" customFormat="1" customHeight="1" s="273">
      <c r="A173" s="319" t="n">
        <v>45021</v>
      </c>
      <c r="B173" s="120" t="inlineStr">
        <is>
          <t>France</t>
        </is>
      </c>
      <c r="C173" s="120" t="n">
        <v>2022</v>
      </c>
      <c r="D173" s="120" t="inlineStr">
        <is>
          <t>HUILCOL</t>
        </is>
      </c>
      <c r="E173" s="120" t="inlineStr">
        <is>
          <t>NON</t>
        </is>
      </c>
      <c r="F173" s="120" t="inlineStr">
        <is>
          <t xml:space="preserve">99LIPIDOS </t>
        </is>
      </c>
      <c r="G173" s="123" t="inlineStr">
        <is>
          <t>LS711270 PT0229904</t>
        </is>
      </c>
      <c r="H173" s="124" t="inlineStr">
        <is>
          <t xml:space="preserve">LIPIDOS </t>
        </is>
      </c>
      <c r="I173" s="120" t="inlineStr">
        <is>
          <t xml:space="preserve">Espagne </t>
        </is>
      </c>
      <c r="J173" s="11" t="inlineStr">
        <is>
          <t>NON</t>
        </is>
      </c>
      <c r="K173" s="120" t="n">
        <v>23207</v>
      </c>
      <c r="L173" s="120" t="inlineStr">
        <is>
          <t>R 9343 BCD</t>
        </is>
      </c>
      <c r="M173" s="132" t="n">
        <v>235506</v>
      </c>
      <c r="N173" s="120" t="inlineStr">
        <is>
          <t>FA</t>
        </is>
      </c>
      <c r="O173" s="126" t="n">
        <v>24.36</v>
      </c>
      <c r="P173" s="11">
        <f>1000*O173/0.92</f>
        <v/>
      </c>
      <c r="Q173" s="120" t="inlineStr">
        <is>
          <t>CV1CV2CV3</t>
        </is>
      </c>
      <c r="R173" s="126" t="n">
        <v>1335</v>
      </c>
      <c r="S173" s="11" t="inlineStr">
        <is>
          <t>DEPART</t>
        </is>
      </c>
      <c r="T173" s="127">
        <f>O173</f>
        <v/>
      </c>
      <c r="U173" s="323">
        <f>T173*R173</f>
        <v/>
      </c>
      <c r="V173" s="289" t="inlineStr">
        <is>
          <t>SANS TVA</t>
        </is>
      </c>
      <c r="W173" s="130" t="inlineStr">
        <is>
          <t xml:space="preserve">VIREMENT 30JOURS 5 et 20 du mois </t>
        </is>
      </c>
      <c r="X173" s="120" t="n"/>
      <c r="Y173" s="131" t="inlineStr">
        <is>
          <t>QUINTANA</t>
        </is>
      </c>
      <c r="Z173" s="120" t="inlineStr">
        <is>
          <t>VRAC</t>
        </is>
      </c>
      <c r="AA173" s="132" t="n">
        <v>0</v>
      </c>
      <c r="AB173" s="126" t="n">
        <v>0</v>
      </c>
      <c r="AC173" s="275" t="n">
        <v>0</v>
      </c>
      <c r="AD173" s="126">
        <f>AC173-AB173</f>
        <v/>
      </c>
      <c r="AE173" s="144" t="n"/>
      <c r="AF173" s="120" t="n"/>
      <c r="AG173" s="120" t="n"/>
      <c r="AH173" s="120" t="n"/>
    </row>
    <row r="174" ht="12.75" customFormat="1" customHeight="1" s="273">
      <c r="A174" s="319" t="n">
        <v>45021</v>
      </c>
      <c r="B174" s="120" t="inlineStr">
        <is>
          <t>France</t>
        </is>
      </c>
      <c r="C174" s="120" t="n">
        <v>2022</v>
      </c>
      <c r="D174" s="120" t="inlineStr">
        <is>
          <t>HUILCOL</t>
        </is>
      </c>
      <c r="E174" s="120" t="inlineStr">
        <is>
          <t>NON</t>
        </is>
      </c>
      <c r="F174" s="120" t="inlineStr">
        <is>
          <t>DIRECT CHIMIE</t>
        </is>
      </c>
      <c r="G174" s="123" t="inlineStr">
        <is>
          <t>CF00006482</t>
        </is>
      </c>
      <c r="H174" s="124" t="inlineStr">
        <is>
          <t>DIRECT CHIMIE</t>
        </is>
      </c>
      <c r="I174" s="120" t="inlineStr">
        <is>
          <t>FRANCE</t>
        </is>
      </c>
      <c r="J174" s="11" t="inlineStr">
        <is>
          <t>NON</t>
        </is>
      </c>
      <c r="K174" s="120" t="n">
        <v>23192</v>
      </c>
      <c r="L174" s="120" t="inlineStr">
        <is>
          <t>AB 44 XVF</t>
        </is>
      </c>
      <c r="M174" s="132" t="n">
        <v>6482</v>
      </c>
      <c r="N174" s="120" t="inlineStr">
        <is>
          <t>DIRECT</t>
        </is>
      </c>
      <c r="O174" s="126" t="n">
        <v>0.965</v>
      </c>
      <c r="P174" s="11">
        <f>1000*O174/0.92</f>
        <v/>
      </c>
      <c r="Q174" s="120" t="inlineStr">
        <is>
          <t>CV1CV2CV3</t>
        </is>
      </c>
      <c r="R174" s="126" t="n">
        <v>1117</v>
      </c>
      <c r="S174" s="11" t="inlineStr">
        <is>
          <t>DEPART</t>
        </is>
      </c>
      <c r="T174" s="127">
        <f>O174</f>
        <v/>
      </c>
      <c r="U174" s="323">
        <f>T174*R174</f>
        <v/>
      </c>
      <c r="V174" s="289" t="inlineStr">
        <is>
          <t>SANS TVA</t>
        </is>
      </c>
      <c r="W174" s="130" t="n"/>
      <c r="X174" s="120" t="n"/>
      <c r="Y174" s="131" t="inlineStr">
        <is>
          <t>ATLAS</t>
        </is>
      </c>
      <c r="Z174" s="120" t="inlineStr">
        <is>
          <t>IBC</t>
        </is>
      </c>
      <c r="AA174" s="132" t="n">
        <v>0</v>
      </c>
      <c r="AB174" s="126" t="n">
        <v>0</v>
      </c>
      <c r="AC174" s="275" t="n">
        <v>0</v>
      </c>
      <c r="AD174" s="126">
        <f>AC174-AB174</f>
        <v/>
      </c>
      <c r="AE174" s="144" t="n"/>
      <c r="AF174" s="120" t="n"/>
      <c r="AG174" s="120" t="n"/>
      <c r="AH174" s="120" t="n"/>
    </row>
    <row r="175">
      <c r="U175" s="325" t="n"/>
    </row>
  </sheetData>
  <autoFilter ref="A1:XFC108"/>
  <pageMargins left="0.7" right="0.7" top="0.75" bottom="0.75" header="0.3" footer="0.3"/>
  <pageSetup orientation="portrait" paperSize="9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B29" sqref="B29"/>
    </sheetView>
  </sheetViews>
  <sheetFormatPr baseColWidth="10" defaultRowHeight="15"/>
  <cols>
    <col width="11.85546875" customWidth="1" style="31" min="2" max="2"/>
    <col width="36" customWidth="1" style="31" min="3" max="3"/>
    <col width="12.85546875" customWidth="1" style="31" min="4" max="4"/>
    <col width="12" bestFit="1" customWidth="1" style="31" min="5" max="5"/>
    <col width="45.42578125" customWidth="1" style="31" min="10" max="10"/>
    <col width="18.5703125" customWidth="1" style="31" min="11" max="11"/>
    <col width="14.7109375" customWidth="1" style="142" min="12" max="12"/>
    <col width="14.5703125" customWidth="1" style="31" min="13" max="13"/>
  </cols>
  <sheetData>
    <row r="1" ht="89.25" customHeight="1" s="31">
      <c r="A1" s="81" t="inlineStr">
        <is>
          <t>Date</t>
        </is>
      </c>
      <c r="B1" s="82" t="inlineStr">
        <is>
          <t>Code Article :       ISSUEAA : alim. Animale                  ISSUE : Autre.</t>
        </is>
      </c>
      <c r="C1" s="83" t="inlineStr">
        <is>
          <t>Client</t>
        </is>
      </c>
      <c r="D1" s="83" t="inlineStr">
        <is>
          <t>N° chargement / Echantillon / Ticket pesée</t>
        </is>
      </c>
      <c r="E1" s="83" t="inlineStr">
        <is>
          <t>N° contrat interne</t>
        </is>
      </c>
      <c r="F1" s="83" t="inlineStr">
        <is>
          <t>Quantité chargée T</t>
        </is>
      </c>
      <c r="G1" s="83" t="inlineStr">
        <is>
          <t>Prix impuretés (€ HT/T)</t>
        </is>
      </c>
      <c r="H1" s="83" t="inlineStr">
        <is>
          <t>CA HT</t>
        </is>
      </c>
      <c r="I1" s="83" t="inlineStr">
        <is>
          <t>TVA</t>
        </is>
      </c>
      <c r="J1" s="83" t="inlineStr">
        <is>
          <t>Condition paiement client</t>
        </is>
      </c>
      <c r="K1" s="83" t="inlineStr">
        <is>
          <t>Type de livraison</t>
        </is>
      </c>
      <c r="L1" s="140" t="inlineStr">
        <is>
          <t>N°Facture</t>
        </is>
      </c>
      <c r="M1" s="83" t="inlineStr">
        <is>
          <t>Transporteur</t>
        </is>
      </c>
      <c r="N1" s="84" t="inlineStr">
        <is>
          <t>Prix tspt € HT/T</t>
        </is>
      </c>
    </row>
    <row r="2">
      <c r="A2" s="301" t="n">
        <v>44956</v>
      </c>
      <c r="B2" s="318" t="inlineStr">
        <is>
          <t>ISSUCOLAA</t>
        </is>
      </c>
      <c r="C2" s="318" t="inlineStr">
        <is>
          <t xml:space="preserve">01SOFRAGRAIN </t>
        </is>
      </c>
      <c r="D2" s="318" t="n">
        <v>22605</v>
      </c>
      <c r="E2" s="318" t="n">
        <v>22605</v>
      </c>
      <c r="F2" s="318" t="n">
        <v>25.66</v>
      </c>
      <c r="G2" s="318" t="n">
        <v>60</v>
      </c>
      <c r="H2" s="318">
        <f>F2*G2</f>
        <v/>
      </c>
      <c r="I2" s="302" t="n">
        <v>0.1</v>
      </c>
      <c r="J2" s="318" t="inlineStr">
        <is>
          <t>LCR 15 jours nets date de livraison</t>
        </is>
      </c>
      <c r="K2" s="139" t="inlineStr">
        <is>
          <t xml:space="preserve">DEPART / VRAC </t>
        </is>
      </c>
      <c r="L2" s="303" t="n">
        <v>20441</v>
      </c>
      <c r="M2" s="318" t="inlineStr">
        <is>
          <t>CERETRANS</t>
        </is>
      </c>
      <c r="N2" s="318" t="n">
        <v>0</v>
      </c>
    </row>
    <row r="3">
      <c r="A3" s="301" t="n">
        <v>44984</v>
      </c>
      <c r="B3" s="318" t="inlineStr">
        <is>
          <t>ISSUCOLAA</t>
        </is>
      </c>
      <c r="C3" s="318" t="inlineStr">
        <is>
          <t>MARGARON 43LMD</t>
        </is>
      </c>
      <c r="D3" s="318" t="n">
        <v>22857</v>
      </c>
      <c r="E3" s="318" t="n"/>
      <c r="F3" s="318" t="n">
        <v>25.02</v>
      </c>
      <c r="G3" s="318" t="n">
        <v>60</v>
      </c>
      <c r="H3" s="318">
        <f>F3*G3</f>
        <v/>
      </c>
      <c r="I3" s="302" t="n">
        <v>0.1</v>
      </c>
      <c r="J3" s="318" t="inlineStr">
        <is>
          <t>LCR 15 jours nets date de livraison</t>
        </is>
      </c>
      <c r="K3" s="139" t="inlineStr">
        <is>
          <t xml:space="preserve">DEPART / VRAC </t>
        </is>
      </c>
      <c r="L3" s="303" t="n">
        <v>20573</v>
      </c>
      <c r="M3" s="318" t="inlineStr">
        <is>
          <t>GENEVIER</t>
        </is>
      </c>
      <c r="N3" s="318" t="n">
        <v>0</v>
      </c>
    </row>
    <row r="4">
      <c r="A4" s="301" t="n">
        <v>45005</v>
      </c>
      <c r="B4" s="318" t="inlineStr">
        <is>
          <t>ISSUCOLAA</t>
        </is>
      </c>
      <c r="C4" s="318" t="inlineStr">
        <is>
          <t xml:space="preserve">01SOFRAGRAIN </t>
        </is>
      </c>
      <c r="D4" s="318" t="n">
        <v>23046</v>
      </c>
      <c r="E4" s="318" t="n">
        <v>4012023</v>
      </c>
      <c r="F4" s="318" t="n">
        <v>24.12</v>
      </c>
      <c r="G4" s="318" t="n">
        <v>60</v>
      </c>
      <c r="H4" s="318">
        <f>F4*G4</f>
        <v/>
      </c>
      <c r="I4" s="302" t="n">
        <v>0.1</v>
      </c>
      <c r="J4" s="318" t="inlineStr">
        <is>
          <t>LCR 15 jours nets date de livraison</t>
        </is>
      </c>
      <c r="K4" s="139" t="inlineStr">
        <is>
          <t xml:space="preserve">DEPART / VRAC </t>
        </is>
      </c>
      <c r="L4" s="303" t="n">
        <v>20668</v>
      </c>
      <c r="M4" s="318" t="inlineStr">
        <is>
          <t>CERETRANS</t>
        </is>
      </c>
      <c r="N4" s="318" t="n">
        <v>0</v>
      </c>
    </row>
    <row r="5">
      <c r="A5" s="301" t="n">
        <v>45016</v>
      </c>
      <c r="B5" s="318" t="inlineStr">
        <is>
          <t>ISSUCOLAA</t>
        </is>
      </c>
      <c r="C5" s="318" t="inlineStr">
        <is>
          <t>38GRONLIER</t>
        </is>
      </c>
      <c r="D5" s="318" t="n">
        <v>23165</v>
      </c>
      <c r="E5" s="318" t="inlineStr">
        <is>
          <t xml:space="preserve"> -</t>
        </is>
      </c>
      <c r="F5" s="318" t="n">
        <v>0.52</v>
      </c>
      <c r="G5" s="318" t="n">
        <v>60</v>
      </c>
      <c r="H5" s="318">
        <f>F5*G5</f>
        <v/>
      </c>
      <c r="I5" s="302" t="n">
        <v>5.5</v>
      </c>
      <c r="J5" s="318" t="inlineStr">
        <is>
          <t>PAR CHEQUE A RECEPTION</t>
        </is>
      </c>
      <c r="K5" s="139" t="inlineStr">
        <is>
          <t xml:space="preserve">DEPART / VRAC </t>
        </is>
      </c>
      <c r="L5" s="303" t="n"/>
      <c r="M5" s="318" t="n"/>
      <c r="N5" s="318" t="n"/>
    </row>
    <row r="6">
      <c r="A6" s="58" t="n"/>
      <c r="B6" s="58" t="n"/>
      <c r="C6" s="58" t="n"/>
      <c r="D6" s="58" t="n"/>
      <c r="E6" s="58" t="n"/>
      <c r="F6" s="58" t="n"/>
      <c r="G6" s="58" t="n"/>
      <c r="H6" s="58" t="n"/>
      <c r="I6" s="58" t="n"/>
      <c r="J6" s="58" t="n"/>
      <c r="K6" s="58" t="n"/>
      <c r="L6" s="122" t="n"/>
      <c r="M6" s="58" t="n"/>
      <c r="N6" s="58" t="n"/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  <c r="I7" s="58" t="n"/>
      <c r="J7" s="58" t="n"/>
      <c r="K7" s="58" t="n"/>
      <c r="L7" s="122" t="n"/>
      <c r="M7" s="58" t="n"/>
      <c r="N7" s="58" t="n"/>
    </row>
    <row r="8">
      <c r="A8" s="58" t="n"/>
      <c r="B8" s="58" t="n"/>
      <c r="C8" s="58" t="n"/>
      <c r="D8" s="58" t="n"/>
      <c r="E8" s="58" t="n"/>
      <c r="F8" s="58" t="n"/>
      <c r="G8" s="58" t="n"/>
      <c r="H8" s="58" t="n"/>
      <c r="I8" s="58" t="n"/>
      <c r="J8" s="58" t="n"/>
      <c r="K8" s="58" t="n"/>
      <c r="L8" s="122" t="n"/>
      <c r="M8" s="58" t="n"/>
      <c r="N8" s="58" t="n"/>
    </row>
    <row r="9">
      <c r="A9" s="58" t="n"/>
      <c r="B9" s="58" t="n"/>
      <c r="C9" s="58" t="n"/>
      <c r="D9" s="58" t="n"/>
      <c r="E9" s="58" t="n"/>
      <c r="F9" s="58" t="n"/>
      <c r="G9" s="58" t="n"/>
      <c r="H9" s="58" t="n"/>
      <c r="I9" s="58" t="n"/>
      <c r="J9" s="58" t="n"/>
      <c r="K9" s="58" t="n"/>
      <c r="L9" s="122" t="n"/>
      <c r="M9" s="58" t="n"/>
      <c r="N9" s="58" t="n"/>
    </row>
    <row r="10">
      <c r="A10" s="58" t="n"/>
      <c r="B10" s="58" t="n"/>
      <c r="C10" s="58" t="n"/>
      <c r="D10" s="58" t="n"/>
      <c r="E10" s="58" t="n"/>
      <c r="F10" s="58" t="n"/>
      <c r="G10" s="58" t="n"/>
      <c r="H10" s="58" t="n"/>
      <c r="I10" s="58" t="n"/>
      <c r="J10" s="58" t="n"/>
      <c r="K10" s="58" t="n"/>
      <c r="L10" s="122" t="n"/>
      <c r="M10" s="58" t="n"/>
      <c r="N10" s="58" t="n"/>
    </row>
    <row r="11">
      <c r="A11" s="58" t="n"/>
      <c r="B11" s="58" t="n"/>
      <c r="C11" s="58" t="n"/>
      <c r="D11" s="58" t="n"/>
      <c r="E11" s="58" t="n"/>
      <c r="F11" s="58" t="n"/>
      <c r="G11" s="58" t="n"/>
      <c r="H11" s="58" t="n"/>
      <c r="I11" s="58" t="n"/>
      <c r="J11" s="58" t="n"/>
      <c r="K11" s="58" t="n"/>
      <c r="L11" s="122" t="n"/>
      <c r="M11" s="58" t="n"/>
      <c r="N11" s="58" t="n"/>
    </row>
    <row r="12">
      <c r="A12" s="58" t="n"/>
      <c r="B12" s="58" t="n"/>
      <c r="C12" s="58" t="n"/>
      <c r="D12" s="58" t="n"/>
      <c r="E12" s="58" t="n"/>
      <c r="F12" s="58" t="n"/>
      <c r="G12" s="58" t="n"/>
      <c r="H12" s="58" t="n"/>
      <c r="I12" s="58" t="n"/>
      <c r="J12" s="58" t="n"/>
      <c r="K12" s="58" t="n"/>
      <c r="L12" s="122" t="n"/>
      <c r="M12" s="58" t="n"/>
      <c r="N12" s="58" t="n"/>
    </row>
    <row r="13">
      <c r="A13" s="58" t="n"/>
      <c r="B13" s="58" t="n"/>
      <c r="C13" s="58" t="n"/>
      <c r="D13" s="58" t="n"/>
      <c r="E13" s="58" t="n"/>
      <c r="F13" s="58" t="n"/>
      <c r="G13" s="58" t="n"/>
      <c r="H13" s="58" t="n"/>
      <c r="I13" s="58" t="n"/>
      <c r="J13" s="58" t="n"/>
      <c r="K13" s="58" t="n"/>
      <c r="L13" s="122" t="n"/>
      <c r="M13" s="58" t="n"/>
      <c r="N13" s="58" t="n"/>
    </row>
    <row r="14">
      <c r="A14" s="58" t="n"/>
      <c r="B14" s="58" t="n"/>
      <c r="C14" s="58" t="n"/>
      <c r="D14" s="58" t="n"/>
      <c r="E14" s="58" t="n"/>
      <c r="F14" s="58" t="n"/>
      <c r="G14" s="58" t="n"/>
      <c r="H14" s="58" t="n"/>
      <c r="I14" s="58" t="n"/>
      <c r="J14" s="58" t="n"/>
      <c r="K14" s="58" t="n"/>
      <c r="L14" s="122" t="n"/>
      <c r="M14" s="58" t="n"/>
      <c r="N14" s="58" t="n"/>
    </row>
    <row r="15">
      <c r="A15" s="58" t="n"/>
      <c r="B15" s="58" t="n"/>
      <c r="C15" s="58" t="n"/>
      <c r="D15" s="58" t="n"/>
      <c r="E15" s="58" t="n"/>
      <c r="F15" s="58" t="n"/>
      <c r="G15" s="58" t="n"/>
      <c r="H15" s="58" t="n"/>
      <c r="I15" s="58" t="n"/>
      <c r="J15" s="58" t="n"/>
      <c r="K15" s="58" t="n"/>
      <c r="L15" s="122" t="n"/>
      <c r="M15" s="58" t="n"/>
      <c r="N15" s="58" t="n"/>
    </row>
    <row r="16">
      <c r="A16" s="58" t="n"/>
      <c r="B16" s="58" t="n"/>
      <c r="C16" s="58" t="n"/>
      <c r="D16" s="58" t="n"/>
      <c r="E16" s="58" t="n"/>
      <c r="F16" s="58" t="n"/>
      <c r="G16" s="58" t="n"/>
      <c r="H16" s="58" t="n"/>
      <c r="I16" s="58" t="n"/>
      <c r="J16" s="58" t="n"/>
      <c r="K16" s="58" t="n"/>
      <c r="L16" s="122" t="n"/>
      <c r="M16" s="58" t="n"/>
      <c r="N16" s="58" t="n"/>
    </row>
    <row r="17">
      <c r="A17" s="58" t="n"/>
      <c r="B17" s="58" t="n"/>
      <c r="C17" s="58" t="n"/>
      <c r="D17" s="58" t="n"/>
      <c r="E17" s="58" t="n"/>
      <c r="F17" s="58" t="n"/>
      <c r="G17" s="58" t="n"/>
      <c r="H17" s="58" t="n"/>
      <c r="I17" s="58" t="n"/>
      <c r="J17" s="58" t="n"/>
      <c r="K17" s="58" t="n"/>
      <c r="L17" s="122" t="n"/>
      <c r="M17" s="58" t="n"/>
      <c r="N17" s="58" t="n"/>
    </row>
    <row r="18">
      <c r="A18" s="58" t="n"/>
      <c r="B18" s="58" t="n"/>
      <c r="C18" s="58" t="n"/>
      <c r="D18" s="58" t="n"/>
      <c r="E18" s="58" t="n"/>
      <c r="F18" s="58" t="n"/>
      <c r="G18" s="58" t="n"/>
      <c r="H18" s="58" t="n"/>
      <c r="I18" s="58" t="n"/>
      <c r="J18" s="58" t="n"/>
      <c r="K18" s="58" t="n"/>
      <c r="L18" s="122" t="n"/>
      <c r="M18" s="58" t="n"/>
      <c r="N18" s="58" t="n"/>
    </row>
    <row r="19">
      <c r="A19" s="58" t="n"/>
      <c r="B19" s="58" t="n"/>
      <c r="C19" s="58" t="n"/>
      <c r="D19" s="58" t="n"/>
      <c r="E19" s="58" t="n"/>
      <c r="F19" s="58" t="n"/>
      <c r="G19" s="58" t="n"/>
      <c r="H19" s="58" t="n"/>
      <c r="I19" s="58" t="n"/>
      <c r="J19" s="58" t="n"/>
      <c r="K19" s="58" t="n"/>
      <c r="L19" s="122" t="n"/>
      <c r="M19" s="58" t="n"/>
      <c r="N19" s="58" t="n"/>
    </row>
    <row r="20">
      <c r="A20" s="58" t="n"/>
      <c r="B20" s="58" t="n"/>
      <c r="C20" s="58" t="n"/>
      <c r="D20" s="58" t="n"/>
      <c r="E20" s="58" t="n"/>
      <c r="F20" s="58" t="n"/>
      <c r="G20" s="58" t="n"/>
      <c r="H20" s="58" t="n"/>
      <c r="I20" s="58" t="n"/>
      <c r="J20" s="58" t="n"/>
      <c r="K20" s="58" t="n"/>
      <c r="L20" s="122" t="n"/>
      <c r="M20" s="58" t="n"/>
      <c r="N20" s="58" t="n"/>
    </row>
    <row r="21">
      <c r="A21" s="58" t="n"/>
      <c r="B21" s="58" t="n"/>
      <c r="C21" s="58" t="n"/>
      <c r="D21" s="58" t="n"/>
      <c r="E21" s="58" t="n"/>
      <c r="F21" s="58" t="n"/>
      <c r="G21" s="58" t="n"/>
      <c r="H21" s="58" t="n"/>
      <c r="I21" s="58" t="n"/>
      <c r="J21" s="58" t="n"/>
      <c r="K21" s="58" t="n"/>
      <c r="L21" s="122" t="n"/>
      <c r="M21" s="58" t="n"/>
      <c r="N21" s="58" t="n"/>
    </row>
    <row r="22">
      <c r="A22" s="58" t="n"/>
      <c r="B22" s="58" t="n"/>
      <c r="C22" s="58" t="n"/>
      <c r="D22" s="58" t="n"/>
      <c r="E22" s="58" t="n"/>
      <c r="F22" s="58" t="n"/>
      <c r="G22" s="58" t="n"/>
      <c r="H22" s="58" t="n"/>
      <c r="I22" s="58" t="n"/>
      <c r="J22" s="58" t="n"/>
      <c r="K22" s="58" t="n"/>
      <c r="L22" s="122" t="n"/>
      <c r="M22" s="58" t="n"/>
      <c r="N22" s="58" t="n"/>
    </row>
    <row r="23">
      <c r="A23" s="58" t="n"/>
      <c r="B23" s="58" t="n"/>
      <c r="C23" s="58" t="n"/>
      <c r="D23" s="58" t="n"/>
      <c r="E23" s="58" t="n"/>
      <c r="F23" s="58" t="n"/>
      <c r="G23" s="58" t="n"/>
      <c r="H23" s="58" t="n"/>
      <c r="I23" s="58" t="n"/>
      <c r="J23" s="58" t="n"/>
      <c r="K23" s="58" t="n"/>
      <c r="L23" s="122" t="n"/>
      <c r="M23" s="58" t="n"/>
      <c r="N23" s="58" t="n"/>
    </row>
    <row r="24">
      <c r="A24" s="58" t="n"/>
      <c r="B24" s="58" t="n"/>
      <c r="C24" s="58" t="n"/>
      <c r="D24" s="58" t="n"/>
      <c r="E24" s="58" t="n"/>
      <c r="F24" s="58" t="n"/>
      <c r="G24" s="58" t="n"/>
      <c r="H24" s="58" t="n"/>
      <c r="I24" s="58" t="n"/>
      <c r="J24" s="58" t="n"/>
      <c r="K24" s="58" t="n"/>
      <c r="L24" s="122" t="n"/>
      <c r="M24" s="58" t="n"/>
      <c r="N24" s="58" t="n"/>
    </row>
    <row r="25">
      <c r="A25" s="58" t="n"/>
      <c r="B25" s="58" t="n"/>
      <c r="C25" s="58" t="n"/>
      <c r="D25" s="58" t="n"/>
      <c r="E25" s="58" t="n"/>
      <c r="F25" s="58" t="n"/>
      <c r="G25" s="58" t="n"/>
      <c r="H25" s="58" t="n"/>
      <c r="I25" s="58" t="n"/>
      <c r="J25" s="58" t="n"/>
      <c r="K25" s="58" t="n"/>
      <c r="L25" s="122" t="n"/>
      <c r="M25" s="58" t="n"/>
      <c r="N25" s="58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9"/>
  <sheetViews>
    <sheetView workbookViewId="0">
      <selection activeCell="J1" sqref="J1:J1048576"/>
    </sheetView>
  </sheetViews>
  <sheetFormatPr baseColWidth="10" defaultRowHeight="15"/>
  <cols>
    <col width="28.42578125" customWidth="1" style="31" min="3" max="3"/>
    <col width="14.5703125" customWidth="1" style="31" min="4" max="4"/>
    <col width="17.7109375" customWidth="1" style="31" min="7" max="7"/>
    <col width="31.42578125" customWidth="1" style="31" min="8" max="8"/>
    <col width="11.42578125" customWidth="1" style="4" min="10" max="10"/>
  </cols>
  <sheetData>
    <row r="1" ht="13.5" customHeight="1" s="31">
      <c r="A1" s="51" t="inlineStr">
        <is>
          <t>PRESTATIONS 2023</t>
        </is>
      </c>
      <c r="C1" t="inlineStr">
        <is>
          <t>Prestation DAE  COMPTE GENERAL 708500</t>
        </is>
      </c>
      <c r="D1" s="4" t="n"/>
      <c r="G1" t="inlineStr">
        <is>
          <t>Service</t>
        </is>
      </c>
    </row>
    <row r="2" ht="15.75" customHeight="1" s="31" thickBot="1">
      <c r="D2" s="4" t="n"/>
    </row>
    <row r="3" ht="39" customHeight="1" s="31" thickTop="1">
      <c r="A3" s="54" t="inlineStr">
        <is>
          <t>MOIS</t>
        </is>
      </c>
      <c r="B3" s="54" t="inlineStr">
        <is>
          <t>PRODUIT</t>
        </is>
      </c>
      <c r="C3" s="54" t="inlineStr">
        <is>
          <t>PRESTATION</t>
        </is>
      </c>
      <c r="D3" s="55" t="inlineStr">
        <is>
          <t xml:space="preserve">N° de chargement </t>
        </is>
      </c>
      <c r="E3" s="54" t="inlineStr">
        <is>
          <t xml:space="preserve">N° contrat </t>
        </is>
      </c>
      <c r="F3" s="54" t="inlineStr">
        <is>
          <t>QUANTITE</t>
        </is>
      </c>
      <c r="G3" s="54" t="inlineStr">
        <is>
          <t>COUT PRESTATION  €HT/T</t>
        </is>
      </c>
      <c r="H3" s="54" t="inlineStr">
        <is>
          <t>TOTAL COUT                           PRESTATION A FACTURER €HT</t>
        </is>
      </c>
      <c r="I3" s="54" t="inlineStr">
        <is>
          <t>CLIENT A FACTURER</t>
        </is>
      </c>
      <c r="J3" s="55" t="inlineStr">
        <is>
          <t>TVA %</t>
        </is>
      </c>
      <c r="K3" s="54" t="inlineStr">
        <is>
          <t>Num Fac</t>
        </is>
      </c>
      <c r="M3" s="52" t="inlineStr">
        <is>
          <t>OBEX : FACTURE DAE UNE FOIS / MOIS.</t>
        </is>
      </c>
      <c r="N3" s="53" t="n"/>
      <c r="O3" s="53" t="n"/>
      <c r="P3" s="53" t="n"/>
    </row>
    <row r="4" customFormat="1" s="73">
      <c r="A4" s="58" t="inlineStr">
        <is>
          <t>FEVRIER</t>
        </is>
      </c>
      <c r="B4" s="58" t="inlineStr">
        <is>
          <t>AMY+</t>
        </is>
      </c>
      <c r="C4" s="58" t="inlineStr">
        <is>
          <t>Mise en Big Bag 38BOSSANS</t>
        </is>
      </c>
      <c r="D4" s="58" t="n">
        <v>1947</v>
      </c>
      <c r="E4" s="58" t="n">
        <v>208513</v>
      </c>
      <c r="F4" s="58" t="n">
        <v>4.54</v>
      </c>
      <c r="G4" s="58" t="n">
        <v>18</v>
      </c>
      <c r="H4" s="58">
        <f>G4*F4</f>
        <v/>
      </c>
      <c r="I4" s="58" t="inlineStr">
        <is>
          <t>38MARSA</t>
        </is>
      </c>
      <c r="J4" s="30" t="n">
        <v>0.2</v>
      </c>
      <c r="K4" s="58" t="n">
        <v>20676</v>
      </c>
    </row>
    <row r="5">
      <c r="A5" s="58" t="n"/>
      <c r="B5" s="58" t="n"/>
      <c r="C5" s="58" t="n"/>
      <c r="D5" s="58" t="n"/>
      <c r="E5" s="58" t="n"/>
      <c r="F5" s="58" t="n"/>
      <c r="G5" s="58" t="n"/>
      <c r="H5" s="58" t="n"/>
      <c r="I5" s="58" t="n"/>
      <c r="J5" s="30" t="n"/>
      <c r="K5" s="58" t="n"/>
    </row>
    <row r="6">
      <c r="A6" s="58" t="n"/>
      <c r="B6" s="58" t="n"/>
      <c r="C6" s="58" t="n"/>
      <c r="D6" s="58" t="n"/>
      <c r="E6" s="58" t="n"/>
      <c r="F6" s="58" t="n"/>
      <c r="G6" s="58" t="n"/>
      <c r="H6" s="58" t="n"/>
      <c r="I6" s="58" t="n"/>
      <c r="J6" s="30" t="n"/>
      <c r="K6" s="58" t="n"/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  <c r="I7" s="58" t="n"/>
      <c r="J7" s="30" t="n"/>
      <c r="K7" s="58" t="n"/>
    </row>
    <row r="8">
      <c r="A8" s="58" t="n"/>
      <c r="B8" s="58" t="n"/>
      <c r="C8" s="58" t="n"/>
      <c r="D8" s="58" t="n"/>
      <c r="E8" s="58" t="n"/>
      <c r="F8" s="58" t="n"/>
      <c r="G8" s="58" t="n"/>
      <c r="H8" s="58" t="n"/>
      <c r="I8" s="58" t="n"/>
      <c r="J8" s="30" t="n"/>
      <c r="K8" s="58" t="n"/>
    </row>
    <row r="9">
      <c r="A9" s="58" t="n"/>
      <c r="B9" s="58" t="n"/>
      <c r="C9" s="58" t="n"/>
      <c r="D9" s="58" t="n"/>
      <c r="E9" s="58" t="n"/>
      <c r="F9" s="58" t="n"/>
      <c r="G9" s="58" t="n"/>
      <c r="H9" s="58" t="n"/>
      <c r="I9" s="58" t="n"/>
      <c r="J9" s="30" t="n"/>
      <c r="K9" s="58" t="n"/>
    </row>
    <row r="10">
      <c r="A10" s="58" t="n"/>
      <c r="B10" s="58" t="n"/>
      <c r="C10" s="58" t="n"/>
      <c r="D10" s="58" t="n"/>
      <c r="E10" s="58" t="n"/>
      <c r="F10" s="58" t="n"/>
      <c r="G10" s="58" t="n"/>
      <c r="H10" s="58" t="n"/>
      <c r="I10" s="58" t="n"/>
      <c r="J10" s="30" t="n"/>
      <c r="K10" s="58" t="n"/>
    </row>
    <row r="11">
      <c r="A11" s="58" t="n"/>
      <c r="B11" s="58" t="n"/>
      <c r="C11" s="58" t="n"/>
      <c r="D11" s="58" t="n"/>
      <c r="E11" s="58" t="n"/>
      <c r="F11" s="58" t="n"/>
      <c r="G11" s="58" t="n"/>
      <c r="H11" s="58" t="n"/>
      <c r="I11" s="58" t="n"/>
      <c r="J11" s="30" t="n"/>
      <c r="K11" s="58" t="n"/>
    </row>
    <row r="12">
      <c r="A12" s="58" t="n"/>
      <c r="B12" s="58" t="n"/>
      <c r="C12" s="58" t="n"/>
      <c r="D12" s="58" t="n"/>
      <c r="E12" s="58" t="n"/>
      <c r="F12" s="58" t="n"/>
      <c r="G12" s="58" t="n"/>
      <c r="H12" s="58" t="n"/>
      <c r="I12" s="58" t="n"/>
      <c r="J12" s="30" t="n"/>
      <c r="K12" s="58" t="n"/>
    </row>
    <row r="13">
      <c r="A13" s="58" t="n"/>
      <c r="B13" s="58" t="n"/>
      <c r="C13" s="58" t="n"/>
      <c r="D13" s="58" t="n"/>
      <c r="E13" s="58" t="n"/>
      <c r="F13" s="58" t="n"/>
      <c r="G13" s="58" t="n"/>
      <c r="H13" s="58" t="n"/>
      <c r="I13" s="58" t="n"/>
      <c r="J13" s="30" t="n"/>
      <c r="K13" s="58" t="n"/>
    </row>
    <row r="14">
      <c r="A14" s="58" t="n"/>
      <c r="B14" s="58" t="n"/>
      <c r="C14" s="58" t="n"/>
      <c r="D14" s="58" t="n"/>
      <c r="E14" s="58" t="n"/>
      <c r="F14" s="58" t="n"/>
      <c r="G14" s="58" t="n"/>
      <c r="H14" s="58" t="n"/>
      <c r="I14" s="58" t="n"/>
      <c r="J14" s="30" t="n"/>
      <c r="K14" s="58" t="n"/>
    </row>
    <row r="15">
      <c r="A15" s="58" t="n"/>
      <c r="B15" s="58" t="n"/>
      <c r="C15" s="58" t="n"/>
      <c r="D15" s="58" t="n"/>
      <c r="E15" s="58" t="n"/>
      <c r="F15" s="58" t="n"/>
      <c r="G15" s="58" t="n"/>
      <c r="H15" s="58" t="n"/>
      <c r="I15" s="58" t="n"/>
      <c r="J15" s="30" t="n"/>
      <c r="K15" s="58" t="n"/>
    </row>
    <row r="16">
      <c r="A16" s="58" t="n"/>
      <c r="B16" s="58" t="n"/>
      <c r="C16" s="58" t="n"/>
      <c r="D16" s="58" t="n"/>
      <c r="E16" s="58" t="n"/>
      <c r="F16" s="58" t="n"/>
      <c r="G16" s="58" t="n"/>
      <c r="H16" s="58" t="n"/>
      <c r="I16" s="58" t="n"/>
      <c r="J16" s="30" t="n"/>
      <c r="K16" s="58" t="n"/>
    </row>
    <row r="17">
      <c r="A17" s="58" t="n"/>
      <c r="B17" s="58" t="n"/>
      <c r="C17" s="58" t="n"/>
      <c r="D17" s="58" t="n"/>
      <c r="E17" s="58" t="n"/>
      <c r="F17" s="58" t="n"/>
      <c r="G17" s="58" t="n"/>
      <c r="H17" s="58" t="n"/>
      <c r="I17" s="58" t="n"/>
      <c r="J17" s="30" t="n"/>
      <c r="K17" s="58" t="n"/>
    </row>
    <row r="18">
      <c r="A18" s="58" t="n"/>
      <c r="B18" s="58" t="n"/>
      <c r="C18" s="58" t="n"/>
      <c r="D18" s="58" t="n"/>
      <c r="E18" s="58" t="n"/>
      <c r="F18" s="58" t="n"/>
      <c r="G18" s="58" t="n"/>
      <c r="H18" s="58" t="n"/>
      <c r="I18" s="58" t="n"/>
      <c r="J18" s="30" t="n"/>
      <c r="K18" s="58" t="n"/>
    </row>
    <row r="19">
      <c r="A19" s="58" t="n"/>
      <c r="B19" s="58" t="n"/>
      <c r="C19" s="58" t="n"/>
      <c r="D19" s="58" t="n"/>
      <c r="E19" s="58" t="n"/>
      <c r="F19" s="58" t="n"/>
      <c r="G19" s="58" t="n"/>
      <c r="H19" s="58" t="n"/>
      <c r="I19" s="58" t="n"/>
      <c r="J19" s="30" t="n"/>
      <c r="K19" s="58" t="n"/>
    </row>
    <row r="20">
      <c r="A20" s="58" t="n"/>
      <c r="B20" s="58" t="n"/>
      <c r="C20" s="58" t="n"/>
      <c r="D20" s="58" t="n"/>
      <c r="E20" s="58" t="n"/>
      <c r="F20" s="58" t="n"/>
      <c r="G20" s="58" t="n"/>
      <c r="H20" s="58" t="n"/>
      <c r="I20" s="58" t="n"/>
      <c r="J20" s="30" t="n"/>
      <c r="K20" s="58" t="n"/>
    </row>
    <row r="21">
      <c r="A21" s="58" t="n"/>
      <c r="B21" s="58" t="n"/>
      <c r="C21" s="58" t="n"/>
      <c r="D21" s="58" t="n"/>
      <c r="E21" s="58" t="n"/>
      <c r="F21" s="58" t="n"/>
      <c r="G21" s="58" t="n"/>
      <c r="H21" s="58" t="n"/>
      <c r="I21" s="58" t="n"/>
      <c r="J21" s="30" t="n"/>
      <c r="K21" s="58" t="n"/>
    </row>
    <row r="22">
      <c r="A22" s="58" t="n"/>
      <c r="B22" s="58" t="n"/>
      <c r="C22" s="58" t="n"/>
      <c r="D22" s="58" t="n"/>
      <c r="E22" s="58" t="n"/>
      <c r="F22" s="58" t="n"/>
      <c r="G22" s="58" t="n"/>
      <c r="H22" s="58" t="n"/>
      <c r="I22" s="58" t="n"/>
      <c r="J22" s="30" t="n"/>
      <c r="K22" s="58" t="n"/>
    </row>
    <row r="23">
      <c r="A23" s="58" t="n"/>
      <c r="B23" s="58" t="n"/>
      <c r="C23" s="58" t="n"/>
      <c r="D23" s="58" t="n"/>
      <c r="E23" s="58" t="n"/>
      <c r="F23" s="58" t="n"/>
      <c r="G23" s="58" t="n"/>
      <c r="H23" s="58" t="n"/>
      <c r="I23" s="58" t="n"/>
      <c r="J23" s="30" t="n"/>
      <c r="K23" s="58" t="n"/>
    </row>
    <row r="24">
      <c r="A24" s="58" t="n"/>
      <c r="B24" s="58" t="n"/>
      <c r="C24" s="58" t="n"/>
      <c r="D24" s="58" t="n"/>
      <c r="E24" s="58" t="n"/>
      <c r="F24" s="58" t="n"/>
      <c r="G24" s="58" t="n"/>
      <c r="H24" s="58" t="n"/>
      <c r="I24" s="58" t="n"/>
      <c r="J24" s="30" t="n"/>
      <c r="K24" s="58" t="n"/>
    </row>
    <row r="25">
      <c r="A25" s="58" t="n"/>
      <c r="B25" s="58" t="n"/>
      <c r="C25" s="58" t="n"/>
      <c r="D25" s="58" t="n"/>
      <c r="E25" s="58" t="n"/>
      <c r="F25" s="58" t="n"/>
      <c r="G25" s="58" t="n"/>
      <c r="H25" s="58" t="n"/>
      <c r="I25" s="58" t="n"/>
      <c r="J25" s="30" t="n"/>
      <c r="K25" s="58" t="n"/>
    </row>
    <row r="26">
      <c r="A26" s="58" t="n"/>
      <c r="B26" s="58" t="n"/>
      <c r="C26" s="58" t="n"/>
      <c r="D26" s="58" t="n"/>
      <c r="E26" s="58" t="n"/>
      <c r="F26" s="58" t="n"/>
      <c r="G26" s="58" t="n"/>
      <c r="H26" s="58" t="n"/>
      <c r="I26" s="58" t="n"/>
      <c r="J26" s="30" t="n"/>
      <c r="K26" s="58" t="n"/>
    </row>
    <row r="27">
      <c r="A27" s="58" t="n"/>
      <c r="B27" s="58" t="n"/>
      <c r="C27" s="58" t="n"/>
      <c r="D27" s="58" t="n"/>
      <c r="E27" s="58" t="n"/>
      <c r="F27" s="58" t="n"/>
      <c r="G27" s="58" t="n"/>
      <c r="H27" s="58" t="n"/>
      <c r="I27" s="58" t="n"/>
      <c r="J27" s="30" t="n"/>
      <c r="K27" s="58" t="n"/>
    </row>
    <row r="28">
      <c r="A28" s="58" t="n"/>
      <c r="B28" s="58" t="n"/>
      <c r="C28" s="58" t="n"/>
      <c r="D28" s="58" t="n"/>
      <c r="E28" s="58" t="n"/>
      <c r="F28" s="58" t="n"/>
      <c r="G28" s="58" t="n"/>
      <c r="H28" s="58" t="n"/>
      <c r="I28" s="58" t="n"/>
      <c r="J28" s="30" t="n"/>
      <c r="K28" s="58" t="n"/>
    </row>
    <row r="29">
      <c r="A29" s="58" t="n"/>
      <c r="B29" s="58" t="n"/>
      <c r="C29" s="58" t="n"/>
      <c r="D29" s="58" t="n"/>
      <c r="E29" s="58" t="n"/>
      <c r="F29" s="58" t="n"/>
      <c r="G29" s="58" t="n"/>
      <c r="H29" s="58" t="n"/>
      <c r="I29" s="58" t="n"/>
      <c r="J29" s="30" t="n"/>
      <c r="K29" s="58" t="n"/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P51"/>
  <sheetViews>
    <sheetView workbookViewId="0">
      <selection activeCell="B35" sqref="B35"/>
    </sheetView>
  </sheetViews>
  <sheetFormatPr baseColWidth="10" defaultRowHeight="15"/>
  <cols>
    <col width="30" customWidth="1" style="193" min="1" max="1"/>
    <col width="25.28515625" customWidth="1" style="31" min="3" max="3"/>
    <col width="17.140625" customWidth="1" style="31" min="4" max="4"/>
    <col width="9.7109375" customWidth="1" style="198" min="5" max="5"/>
    <col width="11.42578125" customWidth="1" style="91" min="7" max="7"/>
    <col width="18.42578125" customWidth="1" style="31" min="8" max="8"/>
    <col width="27.28515625" customWidth="1" style="31" min="9" max="9"/>
    <col width="8.140625" customWidth="1" style="98" min="10" max="10"/>
    <col width="27.42578125" customWidth="1" style="31" min="11" max="11"/>
    <col width="8.140625" customWidth="1" style="31" min="12" max="12"/>
  </cols>
  <sheetData>
    <row r="2">
      <c r="A2" s="187" t="inlineStr">
        <is>
          <t>PERIODE</t>
        </is>
      </c>
      <c r="B2" s="317" t="inlineStr">
        <is>
          <t>PDT</t>
        </is>
      </c>
      <c r="C2" s="317" t="inlineStr">
        <is>
          <t>NOM COURTIER</t>
        </is>
      </c>
      <c r="D2" s="57" t="inlineStr">
        <is>
          <t>CONTRAT</t>
        </is>
      </c>
      <c r="E2" s="195" t="inlineStr">
        <is>
          <t>PRIX</t>
        </is>
      </c>
      <c r="F2" s="317" t="inlineStr">
        <is>
          <t>TONNAGES</t>
        </is>
      </c>
      <c r="G2" s="253" t="inlineStr">
        <is>
          <t>TOTAL</t>
        </is>
      </c>
      <c r="H2" s="317" t="inlineStr">
        <is>
          <t>CLIENT</t>
        </is>
      </c>
      <c r="I2" s="317" t="inlineStr">
        <is>
          <t>POINTAGE - N°facture</t>
        </is>
      </c>
      <c r="J2" s="182" t="inlineStr">
        <is>
          <t>HT</t>
        </is>
      </c>
      <c r="K2" s="317" t="inlineStr">
        <is>
          <t>POINTAGE - N°facture</t>
        </is>
      </c>
      <c r="L2" s="317" t="inlineStr">
        <is>
          <t>HT</t>
        </is>
      </c>
      <c r="M2" s="317" t="inlineStr">
        <is>
          <t>POINTAGE - N°facture</t>
        </is>
      </c>
      <c r="N2" s="317" t="inlineStr">
        <is>
          <t>HT</t>
        </is>
      </c>
    </row>
    <row r="3">
      <c r="A3" s="188" t="n"/>
      <c r="B3" s="318" t="n"/>
      <c r="C3" s="177" t="n"/>
      <c r="D3" s="318" t="n"/>
      <c r="E3" s="196" t="n"/>
      <c r="F3" s="318" t="n"/>
      <c r="G3" s="254" t="n"/>
      <c r="H3" s="318" t="n"/>
      <c r="I3" s="318" t="n"/>
      <c r="J3" s="185" t="n"/>
      <c r="K3" s="318" t="n"/>
      <c r="L3" s="318" t="n"/>
      <c r="M3" s="318" t="n"/>
      <c r="N3" s="318" t="n"/>
      <c r="O3" s="318" t="n"/>
      <c r="P3" s="318" t="n"/>
    </row>
    <row r="4">
      <c r="A4" s="190" t="inlineStr">
        <is>
          <t>MARS 23</t>
        </is>
      </c>
      <c r="B4" s="20" t="inlineStr">
        <is>
          <t>HUILCOL</t>
        </is>
      </c>
      <c r="C4" s="58" t="inlineStr">
        <is>
          <t>AVFB</t>
        </is>
      </c>
      <c r="D4" s="59" t="inlineStr">
        <is>
          <t>01-22-02-23-AVBF</t>
        </is>
      </c>
      <c r="E4" s="197" t="n">
        <v>7</v>
      </c>
      <c r="F4" s="58" t="n"/>
      <c r="G4" s="206">
        <f>E4*F4</f>
        <v/>
      </c>
      <c r="H4" s="58" t="inlineStr">
        <is>
          <t>SAVONNERIE SERAIL</t>
        </is>
      </c>
      <c r="I4" s="58" t="n"/>
      <c r="J4" s="184" t="n"/>
      <c r="K4" s="58" t="n"/>
      <c r="L4" s="58" t="n"/>
      <c r="M4" s="58" t="n"/>
      <c r="N4" s="58" t="n"/>
    </row>
    <row r="5">
      <c r="A5" s="190" t="inlineStr">
        <is>
          <t>MARS 23</t>
        </is>
      </c>
      <c r="B5" s="20" t="inlineStr">
        <is>
          <t>HUILCOL</t>
        </is>
      </c>
      <c r="C5" s="58" t="inlineStr">
        <is>
          <t>AVFB</t>
        </is>
      </c>
      <c r="D5" s="59" t="inlineStr">
        <is>
          <t>01-21-03-23-AVBF</t>
        </is>
      </c>
      <c r="E5" s="197" t="n">
        <v>7</v>
      </c>
      <c r="F5" s="58" t="n"/>
      <c r="G5" s="206">
        <f>E5*F5</f>
        <v/>
      </c>
      <c r="H5" s="58" t="inlineStr">
        <is>
          <t>CAILA</t>
        </is>
      </c>
      <c r="I5" s="58" t="n"/>
      <c r="J5" s="184" t="n"/>
      <c r="K5" s="58" t="n"/>
      <c r="L5" s="58" t="n"/>
      <c r="M5" s="58" t="n"/>
      <c r="N5" s="58" t="n"/>
    </row>
    <row r="6">
      <c r="A6" s="192" t="inlineStr">
        <is>
          <t>JANV-23</t>
        </is>
      </c>
      <c r="B6" s="20" t="inlineStr">
        <is>
          <t>TXCOLPR</t>
        </is>
      </c>
      <c r="C6" s="58" t="inlineStr">
        <is>
          <t xml:space="preserve">CHANDES </t>
        </is>
      </c>
      <c r="D6" s="59" t="inlineStr">
        <is>
          <t>2/05975</t>
        </is>
      </c>
      <c r="E6" s="197" t="n">
        <v>1.53</v>
      </c>
      <c r="F6" s="58" t="n">
        <v>30</v>
      </c>
      <c r="G6" s="206">
        <f>E6*F6</f>
        <v/>
      </c>
      <c r="H6" s="58" t="inlineStr">
        <is>
          <t>63SCHMITT</t>
        </is>
      </c>
      <c r="I6" s="58" t="inlineStr">
        <is>
          <t>JANV23 23/1523-JANV</t>
        </is>
      </c>
      <c r="J6" s="184" t="n">
        <v>45.9</v>
      </c>
      <c r="K6" s="58" t="n"/>
      <c r="L6" s="58" t="n"/>
      <c r="M6" s="58" t="n"/>
      <c r="N6" s="58" t="n"/>
    </row>
    <row r="7">
      <c r="A7" s="190" t="inlineStr">
        <is>
          <t>MARS/MAI/JUILLET23</t>
        </is>
      </c>
      <c r="B7" s="20" t="inlineStr">
        <is>
          <t>TXCOLPT</t>
        </is>
      </c>
      <c r="C7" s="58" t="inlineStr">
        <is>
          <t xml:space="preserve">CHANDES </t>
        </is>
      </c>
      <c r="D7" s="59" t="inlineStr">
        <is>
          <t>3/01120</t>
        </is>
      </c>
      <c r="E7" s="197" t="n">
        <v>90</v>
      </c>
      <c r="F7" s="58" t="n">
        <v>1.53</v>
      </c>
      <c r="G7" s="206">
        <f>E7*F7</f>
        <v/>
      </c>
      <c r="H7" s="58" t="inlineStr">
        <is>
          <t>SCHMITT SARL</t>
        </is>
      </c>
      <c r="I7" s="58" t="n"/>
      <c r="J7" s="184" t="n"/>
      <c r="K7" s="58" t="n"/>
      <c r="L7" s="58" t="n"/>
      <c r="M7" s="58" t="n"/>
      <c r="N7" s="58" t="n"/>
    </row>
    <row r="8">
      <c r="A8" s="190" t="inlineStr">
        <is>
          <t>MARS 23</t>
        </is>
      </c>
      <c r="B8" s="20" t="inlineStr">
        <is>
          <t xml:space="preserve">HUILCOLAA </t>
        </is>
      </c>
      <c r="C8" s="58" t="inlineStr">
        <is>
          <t xml:space="preserve">CHANDES </t>
        </is>
      </c>
      <c r="D8" s="59" t="inlineStr">
        <is>
          <t>3/01180</t>
        </is>
      </c>
      <c r="E8" s="197" t="n">
        <v>27</v>
      </c>
      <c r="F8" s="58" t="n">
        <v>5</v>
      </c>
      <c r="G8" s="206">
        <f>E8*F8</f>
        <v/>
      </c>
      <c r="H8" s="58" t="inlineStr">
        <is>
          <t>ALTITUDE</t>
        </is>
      </c>
      <c r="I8" s="58" t="n"/>
      <c r="J8" s="184" t="n"/>
      <c r="K8" s="58" t="n"/>
      <c r="L8" s="58" t="n"/>
      <c r="M8" s="58" t="n"/>
      <c r="N8" s="58" t="n"/>
    </row>
    <row r="9">
      <c r="A9" s="189" t="inlineStr">
        <is>
          <t>JANV 23</t>
        </is>
      </c>
      <c r="B9" s="20" t="inlineStr">
        <is>
          <t>TXCOLPR</t>
        </is>
      </c>
      <c r="C9" s="58" t="inlineStr">
        <is>
          <t xml:space="preserve">COURTAGRAIN </t>
        </is>
      </c>
      <c r="D9" s="59" t="inlineStr">
        <is>
          <t>C/231804</t>
        </is>
      </c>
      <c r="E9" s="197" t="n">
        <v>1.52</v>
      </c>
      <c r="F9" s="58" t="n">
        <v>30</v>
      </c>
      <c r="G9" s="206">
        <f>E9*F9</f>
        <v/>
      </c>
      <c r="H9" s="58" t="inlineStr">
        <is>
          <t>CHOLAT</t>
        </is>
      </c>
      <c r="I9" s="58" t="inlineStr">
        <is>
          <t xml:space="preserve">JANV23 F50460 </t>
        </is>
      </c>
      <c r="J9" s="184">
        <f>30*1.52</f>
        <v/>
      </c>
      <c r="K9" s="58" t="n"/>
      <c r="L9" s="58" t="n"/>
      <c r="M9" s="58" t="n"/>
      <c r="N9" s="58" t="n"/>
    </row>
    <row r="10">
      <c r="A10" s="190" t="inlineStr">
        <is>
          <t>JANV 23</t>
        </is>
      </c>
      <c r="B10" s="20" t="inlineStr">
        <is>
          <t>TXCOLPR</t>
        </is>
      </c>
      <c r="C10" s="58" t="inlineStr">
        <is>
          <t xml:space="preserve">COURTAGRAIN </t>
        </is>
      </c>
      <c r="D10" s="59" t="inlineStr">
        <is>
          <t>C/231923</t>
        </is>
      </c>
      <c r="E10" s="197" t="n">
        <v>1.52</v>
      </c>
      <c r="F10" s="58" t="n">
        <v>30</v>
      </c>
      <c r="G10" s="206">
        <f>E10*F10</f>
        <v/>
      </c>
      <c r="H10" s="58" t="inlineStr">
        <is>
          <t>CHOLAT</t>
        </is>
      </c>
      <c r="I10" s="58" t="inlineStr">
        <is>
          <t xml:space="preserve">JANV23 F50460 </t>
        </is>
      </c>
      <c r="J10" s="184">
        <f>30*1.52</f>
        <v/>
      </c>
      <c r="K10" s="58" t="n"/>
      <c r="L10" s="58" t="n"/>
      <c r="M10" s="58" t="n"/>
      <c r="N10" s="58" t="n"/>
    </row>
    <row r="11" customFormat="1" s="73">
      <c r="A11" s="194" t="inlineStr">
        <is>
          <t>JANV 23</t>
        </is>
      </c>
      <c r="B11" s="237" t="inlineStr">
        <is>
          <t>TXCOLPR</t>
        </is>
      </c>
      <c r="C11" s="237" t="inlineStr">
        <is>
          <t xml:space="preserve">COURTAGRAIN </t>
        </is>
      </c>
      <c r="D11" s="179" t="inlineStr">
        <is>
          <t>C/232078</t>
        </is>
      </c>
      <c r="E11" s="199" t="n">
        <v>1.52</v>
      </c>
      <c r="F11" s="237" t="n">
        <v>60</v>
      </c>
      <c r="G11" s="255">
        <f>E11*F11</f>
        <v/>
      </c>
      <c r="H11" s="237" t="inlineStr">
        <is>
          <t>CHOLAT</t>
        </is>
      </c>
      <c r="I11" s="237" t="inlineStr">
        <is>
          <t xml:space="preserve">JANV23 F50460 </t>
        </is>
      </c>
      <c r="J11" s="238">
        <f>60*1.52</f>
        <v/>
      </c>
      <c r="K11" s="237" t="n"/>
      <c r="L11" s="237" t="n"/>
      <c r="M11" s="237" t="n"/>
      <c r="N11" s="237" t="n"/>
    </row>
    <row r="12">
      <c r="A12" s="191" t="inlineStr">
        <is>
          <t>JANV/FEV-23</t>
        </is>
      </c>
      <c r="B12" s="20" t="inlineStr">
        <is>
          <t>TXCOLPR</t>
        </is>
      </c>
      <c r="C12" s="58" t="inlineStr">
        <is>
          <t xml:space="preserve">COURTAGRAIN </t>
        </is>
      </c>
      <c r="D12" s="59" t="inlineStr">
        <is>
          <t>C/231495</t>
        </is>
      </c>
      <c r="E12" s="197" t="n">
        <v>1.52</v>
      </c>
      <c r="F12" s="58" t="n">
        <v>150</v>
      </c>
      <c r="G12" s="206">
        <f>E12*F12</f>
        <v/>
      </c>
      <c r="H12" s="58" t="inlineStr">
        <is>
          <t>CHAROLLES</t>
        </is>
      </c>
      <c r="I12" s="58" t="inlineStr">
        <is>
          <t>JANV23 F50460</t>
        </is>
      </c>
      <c r="J12" s="184">
        <f>90*1.52</f>
        <v/>
      </c>
      <c r="K12" s="58" t="inlineStr">
        <is>
          <t>FEV23 F50577 60T</t>
        </is>
      </c>
      <c r="L12" s="58">
        <f>60*1.52</f>
        <v/>
      </c>
      <c r="M12" s="58" t="n"/>
      <c r="N12" s="58" t="n"/>
    </row>
    <row r="13">
      <c r="A13" s="191" t="inlineStr">
        <is>
          <t>FEV 23 AU AVRIL 23</t>
        </is>
      </c>
      <c r="B13" s="58" t="inlineStr">
        <is>
          <t>TXCOLPR</t>
        </is>
      </c>
      <c r="C13" s="58" t="inlineStr">
        <is>
          <t xml:space="preserve">COURTAGRAIN </t>
        </is>
      </c>
      <c r="D13" s="232" t="inlineStr">
        <is>
          <t>C/230263</t>
        </is>
      </c>
      <c r="E13" s="197" t="n">
        <v>1.52</v>
      </c>
      <c r="F13" s="58" t="n">
        <v>270</v>
      </c>
      <c r="G13" s="206">
        <f>E13*F13</f>
        <v/>
      </c>
      <c r="H13" s="58" t="inlineStr">
        <is>
          <t xml:space="preserve">JAMBON </t>
        </is>
      </c>
      <c r="I13" s="58" t="inlineStr">
        <is>
          <t>FEV23  F50577 90T</t>
        </is>
      </c>
      <c r="J13" s="184">
        <f>90*E13</f>
        <v/>
      </c>
      <c r="K13" s="58" t="inlineStr">
        <is>
          <t>MARS23 F50699 - 90T</t>
        </is>
      </c>
      <c r="L13" s="58">
        <f>E13*90</f>
        <v/>
      </c>
      <c r="M13" s="58" t="n"/>
      <c r="N13" s="58" t="n"/>
    </row>
    <row r="14">
      <c r="A14" s="191" t="inlineStr">
        <is>
          <t>FEV / AVRIL-23</t>
        </is>
      </c>
      <c r="B14" s="20" t="inlineStr">
        <is>
          <t>TXCOLPR</t>
        </is>
      </c>
      <c r="C14" s="58" t="inlineStr">
        <is>
          <t xml:space="preserve">COURTAGRAIN </t>
        </is>
      </c>
      <c r="D14" s="59" t="inlineStr">
        <is>
          <t>C/231569</t>
        </is>
      </c>
      <c r="E14" s="197" t="n">
        <v>1.52</v>
      </c>
      <c r="F14" s="58" t="n">
        <v>540</v>
      </c>
      <c r="G14" s="206">
        <f>E14*F14</f>
        <v/>
      </c>
      <c r="H14" s="58" t="inlineStr">
        <is>
          <t>NEOVIA</t>
        </is>
      </c>
      <c r="I14" s="58" t="inlineStr">
        <is>
          <t>FEV23 - F50577 - 180T</t>
        </is>
      </c>
      <c r="J14" s="184">
        <f>180*1.52</f>
        <v/>
      </c>
      <c r="K14" s="58" t="inlineStr">
        <is>
          <t>MARS23F50699 -180T</t>
        </is>
      </c>
      <c r="L14" s="58">
        <f>E14*180</f>
        <v/>
      </c>
      <c r="M14" s="58" t="n"/>
      <c r="N14" s="58" t="n"/>
    </row>
    <row r="15">
      <c r="A15" s="191" t="inlineStr">
        <is>
          <t>MAI 23 au JUIL 23</t>
        </is>
      </c>
      <c r="B15" s="58" t="inlineStr">
        <is>
          <t>TXCOLPR</t>
        </is>
      </c>
      <c r="C15" s="58" t="inlineStr">
        <is>
          <t xml:space="preserve">COURTAGRAIN </t>
        </is>
      </c>
      <c r="D15" s="59" t="inlineStr">
        <is>
          <t>C/230264</t>
        </is>
      </c>
      <c r="E15" s="197" t="n">
        <v>1.52</v>
      </c>
      <c r="F15" s="58" t="n">
        <v>270</v>
      </c>
      <c r="G15" s="206">
        <f>E15*F15</f>
        <v/>
      </c>
      <c r="H15" s="58" t="inlineStr">
        <is>
          <t xml:space="preserve">JAMBON </t>
        </is>
      </c>
      <c r="I15" s="58" t="n"/>
      <c r="J15" s="184" t="n"/>
      <c r="K15" s="58" t="n"/>
      <c r="L15" s="58" t="n"/>
      <c r="M15" s="58" t="n"/>
      <c r="N15" s="58" t="n"/>
    </row>
    <row r="16">
      <c r="A16" s="191" t="inlineStr">
        <is>
          <t>NOV-22 / JANV-23</t>
        </is>
      </c>
      <c r="B16" s="58" t="inlineStr">
        <is>
          <t>TXCOLPR</t>
        </is>
      </c>
      <c r="C16" s="58" t="inlineStr">
        <is>
          <t xml:space="preserve">COURTAGRAIN </t>
        </is>
      </c>
      <c r="D16" s="59" t="inlineStr">
        <is>
          <t>C/223302</t>
        </is>
      </c>
      <c r="E16" s="197" t="n">
        <v>1.52</v>
      </c>
      <c r="F16" s="58" t="n">
        <v>270</v>
      </c>
      <c r="G16" s="206">
        <f>E16*F16</f>
        <v/>
      </c>
      <c r="H16" s="58" t="inlineStr">
        <is>
          <t>56NEOVIA</t>
        </is>
      </c>
      <c r="I16" s="58" t="inlineStr">
        <is>
          <t>FACTURE NOV F50237</t>
        </is>
      </c>
      <c r="J16" s="184" t="n"/>
      <c r="K16" s="58" t="n"/>
      <c r="L16" s="58" t="n"/>
      <c r="M16" s="58" t="n"/>
      <c r="N16" s="58" t="n"/>
    </row>
    <row r="17">
      <c r="A17" s="191" t="inlineStr">
        <is>
          <t xml:space="preserve">JANV A MARS 2023 </t>
        </is>
      </c>
      <c r="B17" s="20" t="inlineStr">
        <is>
          <t xml:space="preserve">TXCOLPR </t>
        </is>
      </c>
      <c r="C17" s="58" t="inlineStr">
        <is>
          <t xml:space="preserve">COURTAGRAIN </t>
        </is>
      </c>
      <c r="D17" s="232" t="inlineStr">
        <is>
          <t>C/230747</t>
        </is>
      </c>
      <c r="E17" s="197" t="n">
        <v>1.52</v>
      </c>
      <c r="F17" s="58" t="n">
        <v>270</v>
      </c>
      <c r="G17" s="206">
        <f>E17*F17</f>
        <v/>
      </c>
      <c r="H17" s="58" t="inlineStr">
        <is>
          <t xml:space="preserve">JAMBON </t>
        </is>
      </c>
      <c r="I17" s="318" t="inlineStr">
        <is>
          <t>JANV23 F50460 90T</t>
        </is>
      </c>
      <c r="J17" s="185">
        <f>90*1.52</f>
        <v/>
      </c>
      <c r="K17" s="318" t="inlineStr">
        <is>
          <t>FEV23 F50577 90T</t>
        </is>
      </c>
      <c r="L17" s="318">
        <f>90*1.52</f>
        <v/>
      </c>
      <c r="M17" s="318" t="inlineStr">
        <is>
          <t>MARS23 90T</t>
        </is>
      </c>
      <c r="N17" s="318">
        <f>E17*90</f>
        <v/>
      </c>
    </row>
    <row r="18">
      <c r="A18" s="191" t="inlineStr">
        <is>
          <t xml:space="preserve">AVRIL AU JUIN </t>
        </is>
      </c>
      <c r="B18" s="58" t="inlineStr">
        <is>
          <t xml:space="preserve">TXCOLPR </t>
        </is>
      </c>
      <c r="C18" s="58" t="inlineStr">
        <is>
          <t xml:space="preserve">COURTAGRAIN </t>
        </is>
      </c>
      <c r="D18" s="59" t="inlineStr">
        <is>
          <t>C/230748</t>
        </is>
      </c>
      <c r="E18" s="197" t="n">
        <v>1.52</v>
      </c>
      <c r="F18" s="58" t="n">
        <v>270</v>
      </c>
      <c r="G18" s="206">
        <f>E18*F18</f>
        <v/>
      </c>
      <c r="H18" s="58" t="inlineStr">
        <is>
          <t xml:space="preserve">JAMBON </t>
        </is>
      </c>
      <c r="I18" s="58" t="n"/>
      <c r="J18" s="184" t="n"/>
      <c r="K18" s="58" t="n"/>
      <c r="L18" s="58" t="n"/>
      <c r="M18" s="58" t="n"/>
      <c r="N18" s="58" t="n"/>
    </row>
    <row r="19">
      <c r="A19" s="191" t="inlineStr">
        <is>
          <t xml:space="preserve">JUILLET </t>
        </is>
      </c>
      <c r="B19" s="20" t="inlineStr">
        <is>
          <t>TXCOLPR</t>
        </is>
      </c>
      <c r="C19" s="58" t="inlineStr">
        <is>
          <t xml:space="preserve">COURTAGRAIN </t>
        </is>
      </c>
      <c r="D19" s="59" t="inlineStr">
        <is>
          <t>C/230749</t>
        </is>
      </c>
      <c r="E19" s="197" t="n">
        <v>1.52</v>
      </c>
      <c r="F19" s="58" t="n">
        <v>90</v>
      </c>
      <c r="G19" s="206">
        <f>E19*F19</f>
        <v/>
      </c>
      <c r="H19" s="58" t="inlineStr">
        <is>
          <t xml:space="preserve">JAMBON </t>
        </is>
      </c>
      <c r="I19" s="58" t="n"/>
      <c r="J19" s="184" t="n"/>
      <c r="K19" s="58" t="n"/>
      <c r="L19" s="58" t="n"/>
      <c r="M19" s="58" t="n"/>
      <c r="N19" s="58" t="n"/>
    </row>
    <row r="20">
      <c r="A20" s="191" t="inlineStr">
        <is>
          <t>FEV 23 AU AVRIL 23</t>
        </is>
      </c>
      <c r="B20" s="20" t="inlineStr">
        <is>
          <t>TXCOLPR</t>
        </is>
      </c>
      <c r="C20" s="58" t="inlineStr">
        <is>
          <t xml:space="preserve">COURTAGRAIN </t>
        </is>
      </c>
      <c r="D20" s="59" t="inlineStr">
        <is>
          <t>C/231185</t>
        </is>
      </c>
      <c r="E20" s="197" t="n">
        <v>1.52</v>
      </c>
      <c r="F20" s="58" t="n">
        <v>30</v>
      </c>
      <c r="G20" s="206">
        <f>E20*F20</f>
        <v/>
      </c>
      <c r="H20" s="58" t="inlineStr">
        <is>
          <t>CHOLAT</t>
        </is>
      </c>
      <c r="I20" s="58" t="inlineStr">
        <is>
          <t>FEV 23 - 50577 - 30T</t>
        </is>
      </c>
      <c r="J20" s="184">
        <f>30*1.52</f>
        <v/>
      </c>
      <c r="K20" s="58" t="n"/>
      <c r="L20" s="58" t="n"/>
      <c r="M20" s="58" t="n"/>
      <c r="N20" s="58" t="n"/>
    </row>
    <row r="21">
      <c r="A21" s="191" t="inlineStr">
        <is>
          <t>NOV22 AU JAN23</t>
        </is>
      </c>
      <c r="B21" s="20" t="inlineStr">
        <is>
          <t>TXCOLPR</t>
        </is>
      </c>
      <c r="C21" s="58" t="inlineStr">
        <is>
          <t xml:space="preserve">COURTAGRAIN </t>
        </is>
      </c>
      <c r="D21" s="59" t="inlineStr">
        <is>
          <t>C/224372</t>
        </is>
      </c>
      <c r="E21" s="197" t="n">
        <v>1.52</v>
      </c>
      <c r="F21" s="58" t="n">
        <v>750</v>
      </c>
      <c r="G21" s="206">
        <f>E21*F21</f>
        <v/>
      </c>
      <c r="H21" s="58" t="inlineStr">
        <is>
          <t xml:space="preserve">NEOVIA - DNA SEGUY </t>
        </is>
      </c>
      <c r="I21" s="58" t="inlineStr">
        <is>
          <t>FACTURE NOV 210 T /F50237</t>
        </is>
      </c>
      <c r="J21" s="184" t="n"/>
      <c r="K21" s="58" t="inlineStr">
        <is>
          <t>JANV F50460</t>
        </is>
      </c>
      <c r="L21" s="58">
        <f>270*1.52</f>
        <v/>
      </c>
      <c r="M21" s="58" t="n"/>
      <c r="N21" s="58" t="n"/>
    </row>
    <row r="22">
      <c r="A22" s="191" t="inlineStr">
        <is>
          <t>JANV 23</t>
        </is>
      </c>
      <c r="B22" s="20" t="inlineStr">
        <is>
          <t>TXCOLPR</t>
        </is>
      </c>
      <c r="C22" s="58" t="inlineStr">
        <is>
          <t xml:space="preserve">COURTAGRAIN </t>
        </is>
      </c>
      <c r="D22" s="59" t="inlineStr">
        <is>
          <t>C/232407</t>
        </is>
      </c>
      <c r="E22" s="197" t="n">
        <v>1.52</v>
      </c>
      <c r="F22" s="58" t="n">
        <v>30</v>
      </c>
      <c r="G22" s="206">
        <f>E22*F22</f>
        <v/>
      </c>
      <c r="H22" s="58" t="inlineStr">
        <is>
          <t>CHOLAT</t>
        </is>
      </c>
      <c r="I22" s="58" t="inlineStr">
        <is>
          <t>FEV 23 - 50577 30T</t>
        </is>
      </c>
      <c r="J22" s="184">
        <f>30*1.52</f>
        <v/>
      </c>
      <c r="K22" s="58" t="n"/>
      <c r="L22" s="58" t="n"/>
      <c r="M22" s="58" t="n"/>
      <c r="N22" s="58" t="n"/>
    </row>
    <row r="23">
      <c r="A23" s="191" t="inlineStr">
        <is>
          <t>FEV 23 AU AVRIL 23</t>
        </is>
      </c>
      <c r="B23" s="20" t="inlineStr">
        <is>
          <t>TXCOLPR</t>
        </is>
      </c>
      <c r="C23" s="58" t="inlineStr">
        <is>
          <t xml:space="preserve">COURTAGRAIN </t>
        </is>
      </c>
      <c r="D23" s="59" t="inlineStr">
        <is>
          <t>C/232477</t>
        </is>
      </c>
      <c r="E23" s="197" t="n">
        <v>1.52</v>
      </c>
      <c r="F23" s="58" t="n">
        <v>60</v>
      </c>
      <c r="G23" s="206">
        <f>E23*F23</f>
        <v/>
      </c>
      <c r="H23" s="58" t="inlineStr">
        <is>
          <t>CHOLAT</t>
        </is>
      </c>
      <c r="I23" s="58" t="inlineStr">
        <is>
          <t xml:space="preserve">FEV 23 </t>
        </is>
      </c>
      <c r="J23" s="184">
        <f>60*1.52</f>
        <v/>
      </c>
      <c r="K23" s="318" t="inlineStr">
        <is>
          <t>FEV23 F50577 90T</t>
        </is>
      </c>
      <c r="L23" s="58" t="n"/>
      <c r="M23" s="318" t="n"/>
      <c r="N23" s="58" t="n"/>
    </row>
    <row r="24">
      <c r="A24" s="191" t="inlineStr">
        <is>
          <t>FEV-MARS 23</t>
        </is>
      </c>
      <c r="B24" s="20" t="inlineStr">
        <is>
          <t>TXCOLPR</t>
        </is>
      </c>
      <c r="C24" s="58" t="inlineStr">
        <is>
          <t xml:space="preserve">COURTAGRAIN </t>
        </is>
      </c>
      <c r="D24" s="59" t="inlineStr">
        <is>
          <t>C/232669</t>
        </is>
      </c>
      <c r="E24" s="197" t="n">
        <v>1.52</v>
      </c>
      <c r="F24" s="58" t="n">
        <v>60</v>
      </c>
      <c r="G24" s="206">
        <f>E24*F24</f>
        <v/>
      </c>
      <c r="H24" s="58" t="inlineStr">
        <is>
          <t>CHOLAT</t>
        </is>
      </c>
      <c r="I24" s="58" t="inlineStr">
        <is>
          <t>FEV 23 - 50577- 30T</t>
        </is>
      </c>
      <c r="J24" s="184">
        <f>30*1.52</f>
        <v/>
      </c>
      <c r="K24" s="318" t="inlineStr">
        <is>
          <t>MARS23  - F50699 -30T</t>
        </is>
      </c>
      <c r="L24" s="58">
        <f>E24*30</f>
        <v/>
      </c>
      <c r="M24" s="318" t="n"/>
      <c r="N24" s="58" t="n"/>
    </row>
    <row r="25">
      <c r="A25" s="191" t="inlineStr">
        <is>
          <t>MARS 23</t>
        </is>
      </c>
      <c r="B25" s="20" t="inlineStr">
        <is>
          <t>TXCOLPR</t>
        </is>
      </c>
      <c r="C25" s="58" t="inlineStr">
        <is>
          <t xml:space="preserve">COURTAGRAIN </t>
        </is>
      </c>
      <c r="D25" s="59" t="inlineStr">
        <is>
          <t>C/233070</t>
        </is>
      </c>
      <c r="E25" s="197" t="n">
        <v>1.52</v>
      </c>
      <c r="F25" s="58" t="n">
        <v>30</v>
      </c>
      <c r="G25" s="206">
        <f>E25*F25</f>
        <v/>
      </c>
      <c r="H25" s="58" t="inlineStr">
        <is>
          <t>CHOLAT</t>
        </is>
      </c>
      <c r="I25" s="318" t="inlineStr">
        <is>
          <t>MARS23  - F50699 -30T</t>
        </is>
      </c>
      <c r="J25" s="184">
        <f>E25*F25</f>
        <v/>
      </c>
      <c r="K25" s="318" t="inlineStr">
        <is>
          <t>FIN</t>
        </is>
      </c>
      <c r="L25" s="58" t="n"/>
      <c r="M25" s="318" t="n"/>
      <c r="N25" s="58" t="n"/>
    </row>
    <row r="26">
      <c r="A26" s="191" t="inlineStr">
        <is>
          <t>MARS 23</t>
        </is>
      </c>
      <c r="B26" s="20" t="inlineStr">
        <is>
          <t>TXCOLPR</t>
        </is>
      </c>
      <c r="C26" s="58" t="inlineStr">
        <is>
          <t xml:space="preserve">COURTAGRAIN </t>
        </is>
      </c>
      <c r="D26" s="59" t="inlineStr">
        <is>
          <t>C/233091</t>
        </is>
      </c>
      <c r="E26" s="197" t="n">
        <v>1.52</v>
      </c>
      <c r="F26" s="58" t="n">
        <v>30</v>
      </c>
      <c r="G26" s="206">
        <f>E26*F26</f>
        <v/>
      </c>
      <c r="H26" s="58" t="inlineStr">
        <is>
          <t>MOULIN JACQUOT</t>
        </is>
      </c>
      <c r="I26" s="318" t="inlineStr">
        <is>
          <t>MARS23  - F50699 -30T</t>
        </is>
      </c>
      <c r="J26" s="184">
        <f>E26*F26</f>
        <v/>
      </c>
      <c r="K26" s="318" t="inlineStr">
        <is>
          <t>FIN</t>
        </is>
      </c>
      <c r="L26" s="58" t="n"/>
      <c r="M26" s="318" t="n"/>
      <c r="N26" s="58" t="n"/>
    </row>
    <row r="27">
      <c r="A27" s="191" t="inlineStr">
        <is>
          <t>OCT 22</t>
        </is>
      </c>
      <c r="B27" s="20" t="inlineStr">
        <is>
          <t>HUILCOL</t>
        </is>
      </c>
      <c r="C27" s="58" t="inlineStr">
        <is>
          <t>FEED</t>
        </is>
      </c>
      <c r="D27" s="200" t="inlineStr">
        <is>
          <t>231757-4</t>
        </is>
      </c>
      <c r="E27" s="197" t="n">
        <v>5</v>
      </c>
      <c r="F27" s="58" t="n">
        <v>110</v>
      </c>
      <c r="G27" s="206">
        <f>E27*F27</f>
        <v/>
      </c>
      <c r="H27" s="58" t="inlineStr">
        <is>
          <t>SBB ODD</t>
        </is>
      </c>
      <c r="I27" s="58" t="n"/>
      <c r="J27" s="184" t="n"/>
      <c r="K27" s="58" t="n"/>
      <c r="L27" s="58" t="n"/>
      <c r="M27" s="58" t="n"/>
      <c r="N27" s="58" t="n"/>
    </row>
    <row r="28">
      <c r="A28" s="190" t="inlineStr">
        <is>
          <t>JANV 23</t>
        </is>
      </c>
      <c r="B28" s="20" t="inlineStr">
        <is>
          <t xml:space="preserve">HUILCOLAA </t>
        </is>
      </c>
      <c r="C28" s="58" t="inlineStr">
        <is>
          <t>FEED/AMP</t>
        </is>
      </c>
      <c r="D28" s="59" t="inlineStr">
        <is>
          <t>236743/011175</t>
        </is>
      </c>
      <c r="E28" s="199" t="n">
        <v>3</v>
      </c>
      <c r="F28" s="237" t="n">
        <v>15.52</v>
      </c>
      <c r="G28" s="255">
        <f>E28*F28</f>
        <v/>
      </c>
      <c r="H28" s="58" t="inlineStr">
        <is>
          <t>GUILLERMIN</t>
        </is>
      </c>
      <c r="I28" s="58" t="inlineStr">
        <is>
          <t>JANV 23 - F6651</t>
        </is>
      </c>
      <c r="J28" s="184">
        <f>E28*F28</f>
        <v/>
      </c>
      <c r="K28" s="58" t="n"/>
      <c r="L28" s="58" t="n"/>
      <c r="M28" s="58" t="n"/>
      <c r="N28" s="58" t="n"/>
    </row>
    <row r="29">
      <c r="A29" s="190" t="inlineStr">
        <is>
          <t>JANV 23</t>
        </is>
      </c>
      <c r="B29" s="20" t="inlineStr">
        <is>
          <t>HUILCOL</t>
        </is>
      </c>
      <c r="C29" s="58" t="inlineStr">
        <is>
          <t>FEED/CEVENNES</t>
        </is>
      </c>
      <c r="D29" s="59" t="inlineStr">
        <is>
          <t>239164/2301066</t>
        </is>
      </c>
      <c r="E29" s="199" t="n">
        <v>3</v>
      </c>
      <c r="F29" s="237" t="n">
        <v>100</v>
      </c>
      <c r="G29" s="255">
        <f>E29*F29</f>
        <v/>
      </c>
      <c r="H29" s="58" t="inlineStr">
        <is>
          <t>CARBUROS</t>
        </is>
      </c>
      <c r="I29" s="58" t="inlineStr">
        <is>
          <t>FEV 23- F203230056</t>
        </is>
      </c>
      <c r="J29" s="184">
        <f>102.14*3</f>
        <v/>
      </c>
      <c r="K29" s="58" t="n"/>
      <c r="L29" s="58" t="n"/>
      <c r="M29" s="58" t="n"/>
      <c r="N29" s="58" t="n"/>
    </row>
    <row r="30" ht="14.25" customHeight="1" s="31">
      <c r="A30" s="191" t="inlineStr">
        <is>
          <t>MARS 23</t>
        </is>
      </c>
      <c r="B30" s="20" t="inlineStr">
        <is>
          <t>HUILCOL</t>
        </is>
      </c>
      <c r="C30" s="58" t="inlineStr">
        <is>
          <t>FEED/CEVENNES</t>
        </is>
      </c>
      <c r="D30" s="59" t="inlineStr">
        <is>
          <t>240244/2302118</t>
        </is>
      </c>
      <c r="E30" s="197" t="n">
        <v>3</v>
      </c>
      <c r="F30" s="58" t="n">
        <v>50</v>
      </c>
      <c r="G30" s="206">
        <f>E30*F30</f>
        <v/>
      </c>
      <c r="H30" s="58" t="inlineStr">
        <is>
          <t>CARBUROS</t>
        </is>
      </c>
      <c r="I30" s="58" t="n"/>
      <c r="J30" s="184" t="n"/>
      <c r="K30" s="58" t="n"/>
      <c r="L30" s="58" t="n"/>
      <c r="M30" s="58" t="n"/>
      <c r="N30" s="58" t="n"/>
    </row>
    <row r="31" ht="14.25" customHeight="1" s="31">
      <c r="A31" s="191" t="inlineStr">
        <is>
          <t>AVRIL 23</t>
        </is>
      </c>
      <c r="B31" s="20" t="inlineStr">
        <is>
          <t>HUILCOL</t>
        </is>
      </c>
      <c r="C31" s="58" t="inlineStr">
        <is>
          <t>FEED/CEVENNES</t>
        </is>
      </c>
      <c r="D31" s="59" t="inlineStr">
        <is>
          <t>242732/2303225</t>
        </is>
      </c>
      <c r="E31" s="197" t="n">
        <v>3</v>
      </c>
      <c r="F31" s="58" t="n">
        <v>100</v>
      </c>
      <c r="G31" s="206">
        <f>E31*F31</f>
        <v/>
      </c>
      <c r="H31" s="58" t="inlineStr">
        <is>
          <t>CARBUROS</t>
        </is>
      </c>
      <c r="I31" s="58" t="n"/>
      <c r="J31" s="184" t="n"/>
      <c r="K31" s="58" t="n"/>
      <c r="L31" s="58" t="n"/>
      <c r="M31" s="58" t="n"/>
      <c r="N31" s="58" t="n"/>
    </row>
    <row r="32" customFormat="1" s="73">
      <c r="A32" s="233" t="inlineStr">
        <is>
          <t>JANV-MARS-23</t>
        </is>
      </c>
      <c r="B32" s="22" t="inlineStr">
        <is>
          <t>TXCOLPR</t>
        </is>
      </c>
      <c r="C32" s="237" t="inlineStr">
        <is>
          <t xml:space="preserve">MONTENAY </t>
        </is>
      </c>
      <c r="D32" s="179" t="inlineStr">
        <is>
          <t>236122</t>
        </is>
      </c>
      <c r="E32" s="199" t="n">
        <v>1.5</v>
      </c>
      <c r="F32" s="237" t="n">
        <v>90</v>
      </c>
      <c r="G32" s="255">
        <f>E32*F32</f>
        <v/>
      </c>
      <c r="H32" s="237" t="inlineStr">
        <is>
          <t>JEUDY</t>
        </is>
      </c>
      <c r="I32" s="237" t="inlineStr">
        <is>
          <t>JANV23  30 T F23.01.0020</t>
        </is>
      </c>
      <c r="J32" s="238">
        <f>30*1.5</f>
        <v/>
      </c>
      <c r="K32" s="237" t="inlineStr">
        <is>
          <t>FEV23 30T F23.02.0021</t>
        </is>
      </c>
      <c r="L32" s="237">
        <f>30*1.5</f>
        <v/>
      </c>
      <c r="M32" s="237" t="n"/>
      <c r="N32" s="237" t="n"/>
    </row>
    <row r="33" customFormat="1" s="73">
      <c r="A33" s="233" t="inlineStr">
        <is>
          <t>FEV 23</t>
        </is>
      </c>
      <c r="B33" s="22" t="inlineStr">
        <is>
          <t>TXCOLPR</t>
        </is>
      </c>
      <c r="C33" s="237" t="inlineStr">
        <is>
          <t xml:space="preserve">MONTENAY </t>
        </is>
      </c>
      <c r="D33" s="179" t="inlineStr">
        <is>
          <t>240851</t>
        </is>
      </c>
      <c r="E33" s="199" t="n">
        <v>1.5</v>
      </c>
      <c r="F33" s="237" t="n">
        <v>120</v>
      </c>
      <c r="G33" s="255">
        <f>E33*F33</f>
        <v/>
      </c>
      <c r="H33" s="237" t="inlineStr">
        <is>
          <t>ATRIAL FEURS</t>
        </is>
      </c>
      <c r="I33" s="237" t="inlineStr">
        <is>
          <t>FEV23 -60T F230200212</t>
        </is>
      </c>
      <c r="J33" s="238">
        <f>60*1.5</f>
        <v/>
      </c>
      <c r="K33" s="237" t="n"/>
      <c r="L33" s="237" t="n"/>
      <c r="M33" s="237" t="n"/>
      <c r="N33" s="237" t="n"/>
    </row>
    <row r="34">
      <c r="A34" s="191" t="inlineStr">
        <is>
          <t>MARS 23</t>
        </is>
      </c>
      <c r="B34" s="20" t="inlineStr">
        <is>
          <t>TXCOLPR</t>
        </is>
      </c>
      <c r="C34" s="58" t="inlineStr">
        <is>
          <t xml:space="preserve">MONTENAY </t>
        </is>
      </c>
      <c r="D34" s="59" t="inlineStr">
        <is>
          <t>242430</t>
        </is>
      </c>
      <c r="E34" s="197" t="n">
        <v>1.5</v>
      </c>
      <c r="F34" s="58" t="n">
        <v>60</v>
      </c>
      <c r="G34" s="206">
        <f>E34*F34</f>
        <v/>
      </c>
      <c r="H34" s="58" t="inlineStr">
        <is>
          <t>CHOLAT</t>
        </is>
      </c>
      <c r="I34" s="58" t="n"/>
      <c r="J34" s="184" t="n"/>
      <c r="K34" s="58" t="n"/>
      <c r="L34" s="58" t="n"/>
      <c r="M34" s="58" t="n"/>
      <c r="N34" s="58" t="n"/>
    </row>
    <row r="35">
      <c r="A35" s="191" t="inlineStr">
        <is>
          <t>MARS 23</t>
        </is>
      </c>
      <c r="B35" s="20" t="inlineStr">
        <is>
          <t>TXCOLPR</t>
        </is>
      </c>
      <c r="C35" s="58" t="inlineStr">
        <is>
          <t xml:space="preserve">MONTENAY </t>
        </is>
      </c>
      <c r="D35" s="59" t="inlineStr">
        <is>
          <t>242625</t>
        </is>
      </c>
      <c r="E35" s="197" t="n">
        <v>1.5</v>
      </c>
      <c r="F35" s="58" t="n">
        <v>30</v>
      </c>
      <c r="G35" s="206">
        <f>E35*F35</f>
        <v/>
      </c>
      <c r="H35" s="58" t="inlineStr">
        <is>
          <t>CHOLAT</t>
        </is>
      </c>
      <c r="I35" s="58" t="n"/>
      <c r="J35" s="184" t="n"/>
      <c r="K35" s="58" t="n"/>
      <c r="L35" s="58" t="n"/>
      <c r="M35" s="58" t="n"/>
      <c r="N35" s="58" t="n"/>
    </row>
    <row r="36">
      <c r="A36" s="191" t="inlineStr">
        <is>
          <t>MARS 23</t>
        </is>
      </c>
      <c r="B36" s="20" t="inlineStr">
        <is>
          <t>TXCOLPR</t>
        </is>
      </c>
      <c r="C36" s="58" t="inlineStr">
        <is>
          <t xml:space="preserve">MONTENAY </t>
        </is>
      </c>
      <c r="D36" s="59" t="inlineStr">
        <is>
          <t>243506</t>
        </is>
      </c>
      <c r="E36" s="197" t="n">
        <v>1.5</v>
      </c>
      <c r="F36" s="58" t="n">
        <v>30</v>
      </c>
      <c r="G36" s="206">
        <f>E36*F36</f>
        <v/>
      </c>
      <c r="H36" s="58" t="inlineStr">
        <is>
          <t>CHOLAT</t>
        </is>
      </c>
      <c r="I36" s="58" t="n"/>
      <c r="J36" s="184" t="n"/>
      <c r="K36" s="58" t="n"/>
      <c r="L36" s="58" t="n"/>
      <c r="M36" s="58" t="n"/>
      <c r="N36" s="58" t="n"/>
    </row>
    <row r="37">
      <c r="A37" s="191" t="inlineStr">
        <is>
          <t>DEC/JANV23</t>
        </is>
      </c>
      <c r="B37" s="20" t="inlineStr">
        <is>
          <t>HUILCOL</t>
        </is>
      </c>
      <c r="C37" s="58" t="inlineStr">
        <is>
          <t>NBC</t>
        </is>
      </c>
      <c r="D37" s="59" t="inlineStr">
        <is>
          <t>C/231925</t>
        </is>
      </c>
      <c r="E37" s="197" t="n">
        <v>5</v>
      </c>
      <c r="F37" s="58" t="n">
        <v>50</v>
      </c>
      <c r="G37" s="206">
        <f>E37*F37</f>
        <v/>
      </c>
      <c r="H37" s="58" t="inlineStr">
        <is>
          <t>GUSTAV HEES</t>
        </is>
      </c>
      <c r="I37" s="58" t="inlineStr">
        <is>
          <t>FEV23  2023/008</t>
        </is>
      </c>
      <c r="J37" s="184">
        <f>25.32*5</f>
        <v/>
      </c>
      <c r="K37" s="58" t="n"/>
      <c r="L37" s="58" t="n"/>
      <c r="M37" s="58" t="n"/>
      <c r="N37" s="58" t="n"/>
    </row>
    <row r="38">
      <c r="A38" s="191" t="inlineStr">
        <is>
          <t>NOV/JANV23</t>
        </is>
      </c>
      <c r="B38" s="20" t="inlineStr">
        <is>
          <t>HUILCOL</t>
        </is>
      </c>
      <c r="C38" s="58" t="inlineStr">
        <is>
          <t>NBC</t>
        </is>
      </c>
      <c r="D38" s="59" t="inlineStr">
        <is>
          <t>C/232870</t>
        </is>
      </c>
      <c r="E38" s="197" t="n">
        <v>5</v>
      </c>
      <c r="F38" s="58" t="n">
        <v>50</v>
      </c>
      <c r="G38" s="206">
        <f>E38*F38</f>
        <v/>
      </c>
      <c r="H38" s="58" t="inlineStr">
        <is>
          <t>GUSTAV HEES</t>
        </is>
      </c>
      <c r="I38" s="58" t="inlineStr">
        <is>
          <t>FEV23  2023/008</t>
        </is>
      </c>
      <c r="J38" s="184">
        <f>25.34*5</f>
        <v/>
      </c>
      <c r="K38" s="58" t="n"/>
      <c r="L38" s="58" t="n"/>
      <c r="M38" s="58" t="n"/>
      <c r="N38" s="58" t="n"/>
    </row>
    <row r="39">
      <c r="A39" s="191" t="inlineStr">
        <is>
          <t>JANV/MARS23</t>
        </is>
      </c>
      <c r="B39" s="20" t="inlineStr">
        <is>
          <t>HUILCOL</t>
        </is>
      </c>
      <c r="C39" s="58" t="inlineStr">
        <is>
          <t>NBC</t>
        </is>
      </c>
      <c r="D39" s="59" t="inlineStr">
        <is>
          <t>C/233654</t>
        </is>
      </c>
      <c r="E39" s="197" t="n">
        <v>5</v>
      </c>
      <c r="F39" s="58" t="n">
        <v>50</v>
      </c>
      <c r="G39" s="206">
        <f>E39*F39</f>
        <v/>
      </c>
      <c r="H39" s="58" t="inlineStr">
        <is>
          <t>GUSTAV HEES</t>
        </is>
      </c>
      <c r="I39" s="58" t="inlineStr">
        <is>
          <t>FEV23  2023/008</t>
        </is>
      </c>
      <c r="J39" s="184">
        <f>25.06*5</f>
        <v/>
      </c>
      <c r="K39" s="58" t="n"/>
      <c r="L39" s="58" t="n"/>
      <c r="M39" s="58" t="n"/>
      <c r="N39" s="58" t="n"/>
    </row>
    <row r="40">
      <c r="A40" s="191" t="inlineStr">
        <is>
          <t>JUIL/SEPT 23</t>
        </is>
      </c>
      <c r="B40" s="20" t="inlineStr">
        <is>
          <t xml:space="preserve">HUILCOLAA </t>
        </is>
      </c>
      <c r="C40" s="58" t="inlineStr">
        <is>
          <t>NBC</t>
        </is>
      </c>
      <c r="D40" s="200" t="inlineStr">
        <is>
          <t>C/23015 à recevoir</t>
        </is>
      </c>
      <c r="E40" s="197" t="n">
        <v>3</v>
      </c>
      <c r="F40" s="58" t="n">
        <v>50</v>
      </c>
      <c r="G40" s="206">
        <f>E40*F40</f>
        <v/>
      </c>
      <c r="H40" s="58" t="inlineStr">
        <is>
          <t>GUSTAV HEES</t>
        </is>
      </c>
      <c r="I40" s="58" t="n"/>
      <c r="J40" s="184" t="n"/>
      <c r="K40" s="58" t="n"/>
      <c r="L40" s="58" t="n"/>
      <c r="M40" s="58" t="n"/>
      <c r="N40" s="58" t="n"/>
    </row>
    <row r="41">
      <c r="A41" s="191" t="inlineStr">
        <is>
          <t>FEV 23</t>
        </is>
      </c>
      <c r="B41" s="20" t="inlineStr">
        <is>
          <t>HUILCOL</t>
        </is>
      </c>
      <c r="C41" s="58" t="inlineStr">
        <is>
          <t>SACOGRAINS</t>
        </is>
      </c>
      <c r="D41" s="179" t="inlineStr">
        <is>
          <t>A106248</t>
        </is>
      </c>
      <c r="E41" s="197" t="n">
        <v>10</v>
      </c>
      <c r="F41" s="58" t="n">
        <v>4.705</v>
      </c>
      <c r="G41" s="206">
        <f>E41*F41</f>
        <v/>
      </c>
      <c r="H41" s="58" t="inlineStr">
        <is>
          <t>71PRELYS</t>
        </is>
      </c>
      <c r="I41" s="58" t="inlineStr">
        <is>
          <t>FEV23 M016408</t>
        </is>
      </c>
      <c r="J41" s="184">
        <f>10*4.705</f>
        <v/>
      </c>
      <c r="K41" s="58" t="n"/>
      <c r="L41" s="58" t="n"/>
      <c r="M41" s="58" t="n"/>
      <c r="N41" s="58" t="n"/>
    </row>
    <row r="42">
      <c r="A42" s="190" t="inlineStr">
        <is>
          <t>MARS 23</t>
        </is>
      </c>
      <c r="B42" s="20" t="inlineStr">
        <is>
          <t xml:space="preserve">HUILCOLAA </t>
        </is>
      </c>
      <c r="C42" s="58" t="inlineStr">
        <is>
          <t>SACOGRAINS</t>
        </is>
      </c>
      <c r="D42" s="59" t="inlineStr">
        <is>
          <t>A106504</t>
        </is>
      </c>
      <c r="E42" s="199" t="n">
        <v>5</v>
      </c>
      <c r="F42" s="237" t="n">
        <v>25</v>
      </c>
      <c r="G42" s="255">
        <f>E42*F42</f>
        <v/>
      </c>
      <c r="H42" s="58" t="inlineStr">
        <is>
          <t>MIGNOT</t>
        </is>
      </c>
      <c r="I42" s="58" t="n"/>
      <c r="J42" s="184" t="n"/>
      <c r="K42" s="58" t="n"/>
      <c r="L42" s="58" t="n"/>
      <c r="M42" s="58" t="n"/>
      <c r="N42" s="58" t="n"/>
    </row>
    <row r="43">
      <c r="A43" s="190" t="n"/>
      <c r="B43" s="20" t="n"/>
      <c r="C43" s="58" t="n"/>
      <c r="D43" s="59" t="n"/>
      <c r="E43" s="199" t="n"/>
      <c r="F43" s="237" t="n"/>
      <c r="G43" s="255" t="n"/>
      <c r="H43" s="58" t="n"/>
      <c r="I43" s="58" t="n"/>
      <c r="J43" s="184" t="n"/>
      <c r="K43" s="58" t="n"/>
      <c r="L43" s="58" t="n"/>
      <c r="M43" s="58" t="n"/>
      <c r="N43" s="58" t="n"/>
    </row>
    <row r="44" ht="14.25" customHeight="1" s="31">
      <c r="A44" s="191" t="n"/>
      <c r="B44" s="20" t="n"/>
      <c r="C44" s="58" t="n"/>
      <c r="D44" s="59" t="n"/>
      <c r="E44" s="197" t="n"/>
      <c r="F44" s="58" t="n"/>
      <c r="G44" s="206" t="n"/>
      <c r="H44" s="58" t="n"/>
      <c r="I44" s="58" t="n"/>
      <c r="J44" s="184" t="n"/>
      <c r="K44" s="58" t="n"/>
      <c r="L44" s="58" t="n"/>
      <c r="M44" s="58" t="n"/>
      <c r="N44" s="58" t="n"/>
    </row>
    <row r="45">
      <c r="A45" s="190" t="n"/>
      <c r="B45" s="20" t="n"/>
      <c r="C45" s="58" t="n"/>
      <c r="D45" s="59" t="n"/>
      <c r="E45" s="197" t="n"/>
      <c r="F45" s="58" t="n"/>
      <c r="G45" s="206" t="n"/>
      <c r="H45" s="58" t="n"/>
      <c r="I45" s="58" t="n"/>
      <c r="J45" s="184" t="n"/>
      <c r="K45" s="58" t="n"/>
      <c r="L45" s="58" t="n"/>
      <c r="M45" s="58" t="n"/>
      <c r="N45" s="58" t="n"/>
    </row>
    <row r="46">
      <c r="A46" s="190" t="n"/>
      <c r="B46" s="20" t="n"/>
      <c r="C46" s="58" t="n"/>
      <c r="D46" s="59" t="n"/>
      <c r="E46" s="197" t="n"/>
      <c r="F46" s="58" t="n"/>
      <c r="G46" s="206" t="n"/>
      <c r="H46" s="58" t="n"/>
      <c r="I46" s="58" t="n"/>
      <c r="J46" s="184" t="n"/>
      <c r="K46" s="58" t="n"/>
      <c r="L46" s="58" t="n"/>
      <c r="M46" s="58" t="n"/>
      <c r="N46" s="58" t="n"/>
    </row>
    <row r="47" customFormat="1" s="73">
      <c r="A47" s="194" t="n"/>
      <c r="B47" s="22" t="n"/>
      <c r="C47" s="237" t="n"/>
      <c r="D47" s="179" t="n"/>
      <c r="E47" s="199" t="n"/>
      <c r="F47" s="237" t="n"/>
      <c r="G47" s="255" t="n"/>
      <c r="H47" s="237" t="n"/>
      <c r="I47" s="237" t="n"/>
      <c r="J47" s="238" t="n"/>
      <c r="K47" s="237" t="n"/>
      <c r="L47" s="237" t="n"/>
      <c r="M47" s="237" t="n"/>
      <c r="N47" s="237" t="n"/>
    </row>
    <row r="48">
      <c r="A48" s="190" t="n"/>
      <c r="B48" s="20" t="n"/>
      <c r="C48" s="58" t="n"/>
      <c r="D48" s="59" t="n"/>
      <c r="E48" s="199" t="n"/>
      <c r="F48" s="237" t="n"/>
      <c r="G48" s="255" t="n"/>
      <c r="H48" s="58" t="n"/>
      <c r="I48" s="58" t="n"/>
      <c r="J48" s="184" t="n"/>
      <c r="K48" s="58" t="n"/>
      <c r="L48" s="58" t="n"/>
      <c r="M48" s="58" t="n"/>
      <c r="N48" s="58" t="n"/>
    </row>
    <row r="49" customFormat="1" s="73">
      <c r="A49" s="194" t="n"/>
      <c r="B49" s="237" t="n"/>
      <c r="C49" s="237" t="n"/>
      <c r="D49" s="179" t="n"/>
      <c r="E49" s="199" t="n"/>
      <c r="F49" s="237" t="n"/>
      <c r="G49" s="255" t="n"/>
      <c r="H49" s="237" t="n"/>
      <c r="I49" s="237" t="n"/>
      <c r="J49" s="238" t="n"/>
      <c r="K49" s="237" t="n"/>
      <c r="L49" s="237" t="n"/>
      <c r="M49" s="237" t="n"/>
      <c r="N49" s="237" t="n"/>
    </row>
    <row r="50">
      <c r="A50" s="190" t="n"/>
      <c r="B50" s="20" t="n"/>
      <c r="C50" s="58" t="n"/>
      <c r="D50" s="59" t="n"/>
      <c r="E50" s="197" t="n"/>
      <c r="F50" s="58" t="n"/>
      <c r="G50" s="206" t="n"/>
      <c r="H50" s="58" t="n"/>
      <c r="I50" s="58" t="n"/>
      <c r="J50" s="184" t="n"/>
      <c r="K50" s="58" t="n"/>
      <c r="L50" s="58" t="n"/>
      <c r="M50" s="58" t="n"/>
      <c r="N50" s="58" t="n"/>
    </row>
    <row r="51">
      <c r="A51" s="190" t="n"/>
      <c r="B51" s="20" t="n"/>
      <c r="C51" s="58" t="n"/>
      <c r="D51" s="59" t="n"/>
      <c r="E51" s="197" t="n"/>
      <c r="F51" s="58" t="n"/>
      <c r="G51" s="206" t="n"/>
      <c r="H51" s="58" t="n"/>
      <c r="I51" s="58" t="n"/>
      <c r="J51" s="184" t="n"/>
      <c r="K51" s="58" t="n"/>
      <c r="L51" s="58" t="n"/>
      <c r="M51" s="58" t="n"/>
      <c r="N51" s="58" t="n"/>
    </row>
  </sheetData>
  <pageMargins left="0.7" right="0.7" top="0.75" bottom="0.75" header="0.3" footer="0.3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7"/>
  <sheetViews>
    <sheetView workbookViewId="0">
      <selection activeCell="L4" sqref="L4"/>
    </sheetView>
  </sheetViews>
  <sheetFormatPr baseColWidth="10" defaultRowHeight="15"/>
  <cols>
    <col width="15.28515625" bestFit="1" customWidth="1" style="31" min="4" max="4"/>
    <col width="18.140625" bestFit="1" customWidth="1" style="31" min="12" max="12"/>
  </cols>
  <sheetData>
    <row r="1">
      <c r="A1" s="51" t="inlineStr">
        <is>
          <t>SUIVI TICPE SUR HUILE CARBURANT 2023</t>
        </is>
      </c>
      <c r="B1" s="51" t="n"/>
      <c r="C1" s="51" t="n"/>
      <c r="D1" s="51" t="n"/>
    </row>
    <row r="2">
      <c r="F2" t="inlineStr">
        <is>
          <t>FOD</t>
        </is>
      </c>
      <c r="H2" t="inlineStr">
        <is>
          <t>Rappel 2017</t>
        </is>
      </c>
      <c r="I2" t="inlineStr">
        <is>
          <t>11.89 €/hl</t>
        </is>
      </c>
      <c r="K2" t="inlineStr">
        <is>
          <t>2019 18.38 €/hl = 199.78 €/T</t>
        </is>
      </c>
    </row>
    <row r="3" ht="45" customHeight="1" s="31">
      <c r="A3" s="60" t="inlineStr">
        <is>
          <t>Date transaction</t>
        </is>
      </c>
      <c r="B3" s="60" t="inlineStr">
        <is>
          <t>N° ticket pesé</t>
        </is>
      </c>
      <c r="C3" s="60" t="inlineStr">
        <is>
          <t>Code client</t>
        </is>
      </c>
      <c r="D3" s="60" t="inlineStr">
        <is>
          <t>Client (nom complet)</t>
        </is>
      </c>
      <c r="E3" s="60" t="inlineStr">
        <is>
          <t>Quantité huile en kg</t>
        </is>
      </c>
      <c r="F3" s="60" t="inlineStr">
        <is>
          <t xml:space="preserve"> en hectolitres</t>
        </is>
      </c>
      <c r="G3" s="60" t="inlineStr">
        <is>
          <t>en DTN</t>
        </is>
      </c>
      <c r="H3" s="60" t="inlineStr">
        <is>
          <t>En substitution de</t>
        </is>
      </c>
      <c r="I3" s="60" t="inlineStr">
        <is>
          <t>TICPE € / hl</t>
        </is>
      </c>
      <c r="J3" s="60" t="inlineStr">
        <is>
          <t>TICPE €/DTN</t>
        </is>
      </c>
      <c r="K3" s="60" t="inlineStr">
        <is>
          <t>Montant de la TICPE €</t>
        </is>
      </c>
      <c r="L3" s="61" t="inlineStr">
        <is>
          <t>N°déclaration PPE</t>
        </is>
      </c>
      <c r="M3" s="61" t="inlineStr">
        <is>
          <t>N°liquidation ISOPE</t>
        </is>
      </c>
      <c r="N3" s="60" t="inlineStr">
        <is>
          <t>Payé au Trésor Public</t>
        </is>
      </c>
    </row>
    <row r="4">
      <c r="A4" s="66" t="inlineStr">
        <is>
          <t>05.01.2023</t>
        </is>
      </c>
      <c r="B4" s="308" t="n">
        <v>22404</v>
      </c>
      <c r="C4" s="308" t="inlineStr">
        <is>
          <t>69ENGIE</t>
        </is>
      </c>
      <c r="D4" s="308" t="inlineStr">
        <is>
          <t>EQUANS/HIKARI</t>
        </is>
      </c>
      <c r="E4" s="308" t="n">
        <v>20020</v>
      </c>
      <c r="F4" s="62">
        <f>E4/0.92/100</f>
        <v/>
      </c>
      <c r="G4" s="62" t="n"/>
      <c r="H4" s="63" t="inlineStr">
        <is>
          <t>FOD</t>
        </is>
      </c>
      <c r="I4" s="64" t="n">
        <v>15.62</v>
      </c>
      <c r="J4" s="64" t="n"/>
      <c r="K4" s="65">
        <f>I4*F4</f>
        <v/>
      </c>
      <c r="L4" s="171" t="inlineStr">
        <is>
          <t>FR004850202300476</t>
        </is>
      </c>
      <c r="M4" s="318" t="n"/>
      <c r="N4" s="318" t="n"/>
    </row>
    <row r="5" ht="25.5" customHeight="1" s="31">
      <c r="A5" s="66" t="inlineStr">
        <is>
          <t>12.01.2023</t>
        </is>
      </c>
      <c r="B5" s="308" t="n">
        <v>22464</v>
      </c>
      <c r="C5" s="308" t="inlineStr">
        <is>
          <t>13LUMA</t>
        </is>
      </c>
      <c r="D5" s="124" t="inlineStr">
        <is>
          <t>ATELIERS ARLES IMMOBILIER</t>
        </is>
      </c>
      <c r="E5" s="308" t="n">
        <v>28260</v>
      </c>
      <c r="F5" s="62">
        <f>E5/0.92/100</f>
        <v/>
      </c>
      <c r="G5" s="62" t="n"/>
      <c r="H5" s="63" t="inlineStr">
        <is>
          <t>FOD</t>
        </is>
      </c>
      <c r="I5" s="64" t="n">
        <v>15.62</v>
      </c>
      <c r="J5" s="64" t="n"/>
      <c r="K5" s="65">
        <f>I5*F5</f>
        <v/>
      </c>
      <c r="L5" s="171" t="inlineStr">
        <is>
          <t>FR004850202300476</t>
        </is>
      </c>
      <c r="M5" s="318" t="n"/>
      <c r="N5" s="318" t="n"/>
    </row>
    <row r="6" ht="25.5" customHeight="1" s="31">
      <c r="A6" s="66" t="inlineStr">
        <is>
          <t>06.02.2023</t>
        </is>
      </c>
      <c r="B6" s="11" t="n">
        <v>22670</v>
      </c>
      <c r="C6" s="308" t="inlineStr">
        <is>
          <t>13LUMA</t>
        </is>
      </c>
      <c r="D6" s="222" t="inlineStr">
        <is>
          <t>ATELIERS ARLES IMMOBILIER</t>
        </is>
      </c>
      <c r="E6" s="207" t="n">
        <v>29100</v>
      </c>
      <c r="F6" s="62">
        <f>E6/0.92/100</f>
        <v/>
      </c>
      <c r="G6" s="62" t="n"/>
      <c r="H6" s="63" t="inlineStr">
        <is>
          <t>FOD</t>
        </is>
      </c>
      <c r="I6" s="64" t="n">
        <v>15.62</v>
      </c>
      <c r="J6" s="64" t="n"/>
      <c r="K6" s="65">
        <f>I6*F6</f>
        <v/>
      </c>
      <c r="L6" s="63" t="inlineStr">
        <is>
          <t>FR004850202300958</t>
        </is>
      </c>
      <c r="M6" s="318" t="n"/>
      <c r="N6" s="318" t="n"/>
    </row>
    <row r="7" ht="25.5" customHeight="1" s="31">
      <c r="A7" s="66" t="inlineStr">
        <is>
          <t>27.02.2023</t>
        </is>
      </c>
      <c r="B7" s="11" t="n">
        <v>22865</v>
      </c>
      <c r="C7" s="308" t="inlineStr">
        <is>
          <t>13LUMA</t>
        </is>
      </c>
      <c r="D7" s="222" t="inlineStr">
        <is>
          <t>ATELIERS ARLES IMMOBILIER</t>
        </is>
      </c>
      <c r="E7" s="207" t="n">
        <v>28020</v>
      </c>
      <c r="F7" s="62">
        <f>E7/0.92/100</f>
        <v/>
      </c>
      <c r="G7" s="62" t="n"/>
      <c r="H7" s="63" t="inlineStr">
        <is>
          <t>FOD</t>
        </is>
      </c>
      <c r="I7" s="64" t="n">
        <v>15.62</v>
      </c>
      <c r="J7" s="64" t="n"/>
      <c r="K7" s="65">
        <f>I7*F7</f>
        <v/>
      </c>
      <c r="L7" s="63" t="inlineStr">
        <is>
          <t>FR004850202300958</t>
        </is>
      </c>
      <c r="M7" s="318" t="n"/>
      <c r="N7" s="318" t="n"/>
    </row>
    <row r="8">
      <c r="A8" s="66" t="n"/>
      <c r="B8" s="308" t="n"/>
      <c r="C8" s="308" t="n"/>
      <c r="D8" s="308" t="n"/>
      <c r="E8" s="308" t="n"/>
      <c r="F8" s="62">
        <f>E8/0.92/100</f>
        <v/>
      </c>
      <c r="G8" s="62" t="n"/>
      <c r="H8" s="63" t="n"/>
      <c r="I8" s="64" t="n"/>
      <c r="J8" s="64" t="n"/>
      <c r="K8" s="65">
        <f>I8*F8</f>
        <v/>
      </c>
      <c r="L8" s="318" t="n"/>
      <c r="M8" s="318" t="n"/>
      <c r="N8" s="318" t="n"/>
    </row>
    <row r="9">
      <c r="A9" s="66" t="n"/>
      <c r="B9" s="308" t="n"/>
      <c r="C9" s="308" t="n"/>
      <c r="D9" s="308" t="n"/>
      <c r="E9" s="308" t="n"/>
      <c r="F9" s="62">
        <f>E9/0.92/100</f>
        <v/>
      </c>
      <c r="G9" s="62" t="n"/>
      <c r="H9" s="63" t="n"/>
      <c r="I9" s="64" t="n"/>
      <c r="J9" s="64" t="n"/>
      <c r="K9" s="65">
        <f>I9*F9</f>
        <v/>
      </c>
      <c r="L9" s="318" t="n"/>
      <c r="M9" s="318" t="n"/>
      <c r="N9" s="318" t="n"/>
    </row>
    <row r="10">
      <c r="A10" s="66" t="n"/>
      <c r="B10" s="308" t="n"/>
      <c r="C10" s="308" t="n"/>
      <c r="D10" s="308" t="n"/>
      <c r="E10" s="308" t="n"/>
      <c r="F10" s="62">
        <f>E10/0.92/100</f>
        <v/>
      </c>
      <c r="G10" s="62" t="n"/>
      <c r="H10" s="63" t="n"/>
      <c r="I10" s="64" t="n"/>
      <c r="J10" s="64" t="n"/>
      <c r="K10" s="65">
        <f>I10*F10</f>
        <v/>
      </c>
      <c r="L10" s="318" t="n"/>
      <c r="M10" s="318" t="n"/>
      <c r="N10" s="318" t="n"/>
    </row>
    <row r="11">
      <c r="A11" s="66" t="n"/>
      <c r="B11" s="308" t="n"/>
      <c r="C11" s="308" t="n"/>
      <c r="D11" s="308" t="n"/>
      <c r="E11" s="308" t="n"/>
      <c r="F11" s="62">
        <f>E11/0.92/100</f>
        <v/>
      </c>
      <c r="G11" s="62" t="n"/>
      <c r="H11" s="63" t="n"/>
      <c r="I11" s="64" t="n"/>
      <c r="J11" s="64" t="n"/>
      <c r="K11" s="65">
        <f>I11*F11</f>
        <v/>
      </c>
      <c r="L11" s="318" t="n"/>
      <c r="M11" s="318" t="n"/>
      <c r="N11" s="318" t="n"/>
    </row>
    <row r="13">
      <c r="A13" s="149" t="n"/>
      <c r="B13" s="150" t="n"/>
      <c r="C13" s="151" t="inlineStr">
        <is>
          <t>69SCIGERLAND</t>
        </is>
      </c>
      <c r="D13" s="151" t="n"/>
      <c r="E13" s="152" t="n"/>
      <c r="F13" s="153" t="n"/>
      <c r="G13" s="153" t="n"/>
      <c r="H13" s="154" t="inlineStr">
        <is>
          <t>FOD</t>
        </is>
      </c>
      <c r="I13" s="154" t="n">
        <v>15.62</v>
      </c>
      <c r="J13" s="155" t="n"/>
      <c r="K13" s="156" t="n">
        <v>0</v>
      </c>
      <c r="L13" s="318" t="n"/>
      <c r="M13" s="318" t="n"/>
      <c r="N13" s="157" t="n"/>
    </row>
    <row r="14">
      <c r="A14" s="158" t="n"/>
      <c r="B14" s="64" t="n"/>
      <c r="C14" s="159" t="inlineStr">
        <is>
          <t>69ENGIE</t>
        </is>
      </c>
      <c r="D14" s="159" t="n"/>
      <c r="E14" s="159" t="n"/>
      <c r="F14" s="160" t="n"/>
      <c r="G14" s="160" t="n"/>
      <c r="H14" s="160" t="inlineStr">
        <is>
          <t>FOD</t>
        </is>
      </c>
      <c r="I14" s="159" t="n">
        <v>15.62</v>
      </c>
      <c r="J14" s="159" t="n"/>
      <c r="K14" s="161" t="n">
        <v>0</v>
      </c>
      <c r="L14" s="162" t="n"/>
      <c r="M14" s="64" t="n"/>
      <c r="N14" s="163" t="n"/>
    </row>
    <row r="15">
      <c r="A15" s="164" t="n"/>
      <c r="B15" s="165" t="n"/>
      <c r="C15" s="159" t="inlineStr">
        <is>
          <t>38CCIAG</t>
        </is>
      </c>
      <c r="D15" s="159" t="n"/>
      <c r="E15" s="159" t="n"/>
      <c r="F15" s="160" t="n"/>
      <c r="G15" s="160" t="n"/>
      <c r="H15" s="160" t="inlineStr">
        <is>
          <t>FOL</t>
        </is>
      </c>
      <c r="I15" s="166" t="n"/>
      <c r="J15" s="166" t="n">
        <v>18.5</v>
      </c>
      <c r="K15" s="161" t="n">
        <v>0</v>
      </c>
      <c r="L15" s="162" t="n"/>
      <c r="M15" s="64" t="n"/>
      <c r="N15" s="318" t="n"/>
    </row>
    <row r="16">
      <c r="A16" s="164" t="n"/>
      <c r="B16" s="165" t="n"/>
      <c r="C16" s="159" t="inlineStr">
        <is>
          <t>59ENGIE</t>
        </is>
      </c>
      <c r="D16" s="159" t="n"/>
      <c r="E16" s="159" t="n"/>
      <c r="F16" s="160" t="n"/>
      <c r="G16" s="160" t="n"/>
      <c r="H16" s="160" t="inlineStr">
        <is>
          <t>FOD</t>
        </is>
      </c>
      <c r="I16" s="166" t="n">
        <v>15.62</v>
      </c>
      <c r="J16" s="166" t="n"/>
      <c r="K16" s="161" t="n"/>
      <c r="L16" s="162" t="n"/>
      <c r="M16" s="64" t="n"/>
      <c r="N16" s="318" t="n"/>
    </row>
    <row r="17">
      <c r="C17" s="167" t="inlineStr">
        <is>
          <t>13LUMA</t>
        </is>
      </c>
      <c r="D17" s="168" t="n"/>
      <c r="E17" s="169" t="n"/>
      <c r="F17" s="169" t="n"/>
      <c r="G17" s="169" t="n"/>
      <c r="H17" s="170" t="inlineStr">
        <is>
          <t>FOD</t>
        </is>
      </c>
      <c r="I17" s="169" t="n">
        <v>15.62</v>
      </c>
    </row>
  </sheetData>
  <pageMargins left="0.7" right="0.7" top="0.75" bottom="0.75" header="0.3" footer="0.3"/>
  <legacyDrawing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selection activeCell="K29" sqref="K29"/>
    </sheetView>
  </sheetViews>
  <sheetFormatPr baseColWidth="10" defaultRowHeight="15"/>
  <cols>
    <col width="26.5703125" customWidth="1" style="31" min="14" max="14"/>
  </cols>
  <sheetData>
    <row r="1">
      <c r="A1" s="67" t="inlineStr">
        <is>
          <t>OPERATIONS DE NEGOCE 2023</t>
        </is>
      </c>
      <c r="B1" s="67" t="n"/>
    </row>
    <row r="3">
      <c r="A3" s="68" t="inlineStr">
        <is>
          <t>Date</t>
        </is>
      </c>
      <c r="B3" s="68" t="inlineStr">
        <is>
          <t>Produits achetés</t>
        </is>
      </c>
      <c r="C3" s="68" t="inlineStr">
        <is>
          <t>Vendeur</t>
        </is>
      </c>
      <c r="D3" s="68" t="inlineStr">
        <is>
          <t>Quantité</t>
        </is>
      </c>
      <c r="E3" s="68" t="inlineStr">
        <is>
          <t>Prix HT eur/T</t>
        </is>
      </c>
      <c r="F3" s="68" t="inlineStr">
        <is>
          <t>Total HT eur</t>
        </is>
      </c>
      <c r="G3" s="68" t="inlineStr">
        <is>
          <t>TVA %</t>
        </is>
      </c>
      <c r="H3" s="68" t="inlineStr">
        <is>
          <t>Total TTC eur</t>
        </is>
      </c>
      <c r="I3" s="68" t="inlineStr">
        <is>
          <t>Conditions de paiement</t>
        </is>
      </c>
      <c r="J3" s="69" t="inlineStr">
        <is>
          <t>Facture</t>
        </is>
      </c>
      <c r="K3" s="69" t="inlineStr">
        <is>
          <t>Ecart</t>
        </is>
      </c>
      <c r="L3" s="69" t="inlineStr">
        <is>
          <t>n° Fact</t>
        </is>
      </c>
      <c r="M3" s="69" t="n"/>
      <c r="N3" s="69" t="inlineStr">
        <is>
          <t>Mois d'imputation</t>
        </is>
      </c>
      <c r="O3" s="4" t="n"/>
      <c r="P3" s="4" t="n"/>
      <c r="Q3" s="4" t="n"/>
      <c r="R3" s="4" t="n"/>
      <c r="S3" s="70" t="n"/>
      <c r="T3" s="4" t="n"/>
      <c r="U3" s="4" t="n"/>
      <c r="V3" s="4" t="n"/>
      <c r="W3" s="4" t="n"/>
      <c r="X3" s="4" t="n"/>
      <c r="Y3" s="4" t="n"/>
      <c r="Z3" s="4" t="n"/>
    </row>
    <row r="4" customFormat="1" s="73">
      <c r="A4" s="71" t="n"/>
      <c r="B4" s="71" t="n"/>
      <c r="C4" s="71" t="n"/>
      <c r="D4" s="71" t="n">
        <v>0</v>
      </c>
      <c r="E4" s="71" t="n">
        <v>0</v>
      </c>
      <c r="F4" s="71">
        <f>E4*D4</f>
        <v/>
      </c>
      <c r="G4" s="71" t="n">
        <v>10</v>
      </c>
      <c r="H4" s="71">
        <f>1.1*F4</f>
        <v/>
      </c>
      <c r="I4" s="63" t="n"/>
      <c r="J4" s="71" t="n"/>
      <c r="K4" s="71" t="n">
        <v>0</v>
      </c>
      <c r="L4" s="71" t="n"/>
      <c r="M4" s="71" t="n"/>
      <c r="N4" s="71" t="n"/>
      <c r="O4" s="72" t="n"/>
      <c r="P4" s="72" t="n"/>
      <c r="Q4" s="72" t="n"/>
      <c r="R4" s="72" t="n"/>
      <c r="S4" s="72" t="n"/>
      <c r="T4" s="72" t="n"/>
      <c r="U4" s="72" t="n"/>
      <c r="V4" s="72" t="n"/>
      <c r="W4" s="72" t="n"/>
      <c r="X4" s="72" t="n"/>
      <c r="Y4" s="72" t="n"/>
      <c r="Z4" s="72" t="n"/>
    </row>
    <row r="5" customFormat="1" s="73">
      <c r="A5" s="71" t="n"/>
      <c r="B5" s="71" t="n"/>
      <c r="C5" s="71" t="n"/>
      <c r="D5" s="71" t="n"/>
      <c r="E5" s="71" t="n"/>
      <c r="F5" s="71">
        <f>E5*D5</f>
        <v/>
      </c>
      <c r="G5" s="71" t="n">
        <v>10</v>
      </c>
      <c r="H5" s="71">
        <f>1.1*F5</f>
        <v/>
      </c>
      <c r="I5" s="63" t="n"/>
      <c r="J5" s="71" t="n"/>
      <c r="K5" s="71" t="n"/>
      <c r="L5" s="71" t="n"/>
      <c r="M5" s="71" t="n"/>
      <c r="N5" s="71" t="n"/>
      <c r="O5" s="72" t="n"/>
      <c r="P5" s="72" t="n"/>
      <c r="Q5" s="72" t="n"/>
      <c r="R5" s="72" t="n"/>
      <c r="S5" s="72" t="n"/>
      <c r="T5" s="72" t="n"/>
      <c r="U5" s="72" t="n"/>
      <c r="V5" s="72" t="n"/>
      <c r="W5" s="72" t="n"/>
      <c r="X5" s="72" t="n"/>
      <c r="Y5" s="72" t="n"/>
      <c r="Z5" s="72" t="n"/>
    </row>
    <row r="6" customFormat="1" s="76">
      <c r="A6" s="74" t="n"/>
      <c r="B6" s="74" t="n"/>
      <c r="C6" s="74" t="n"/>
      <c r="D6" s="74" t="n"/>
      <c r="E6" s="74" t="n"/>
      <c r="F6" s="71">
        <f>E6*D6</f>
        <v/>
      </c>
      <c r="G6" s="74" t="n">
        <v>10</v>
      </c>
      <c r="H6" s="71">
        <f>1.1*F6</f>
        <v/>
      </c>
      <c r="I6" s="74" t="n"/>
      <c r="J6" s="74" t="n"/>
      <c r="K6" s="74" t="n"/>
      <c r="L6" s="74" t="n"/>
      <c r="M6" s="74" t="n"/>
      <c r="N6" s="74" t="n"/>
      <c r="O6" s="75" t="n"/>
      <c r="P6" s="75" t="n"/>
      <c r="Q6" s="75" t="n"/>
      <c r="R6" s="75" t="n"/>
      <c r="S6" s="75" t="n"/>
      <c r="T6" s="75" t="n"/>
      <c r="U6" s="75" t="n"/>
      <c r="V6" s="75" t="n"/>
      <c r="W6" s="75" t="n"/>
      <c r="X6" s="75" t="n"/>
      <c r="Y6" s="75" t="n"/>
      <c r="Z6" s="75" t="n"/>
    </row>
    <row r="12">
      <c r="A12" s="51" t="inlineStr">
        <is>
          <t>Facturation divers produits 2023</t>
        </is>
      </c>
    </row>
    <row r="14" ht="15.75" customHeight="1" s="31" thickBot="1"/>
    <row r="15" ht="36.75" customHeight="1" s="31" thickTop="1">
      <c r="A15" s="47" t="inlineStr">
        <is>
          <t xml:space="preserve">DATE DE CHARGEMENT </t>
        </is>
      </c>
      <c r="B15" s="49" t="inlineStr">
        <is>
          <t>Code Article</t>
        </is>
      </c>
      <c r="C15" s="50" t="inlineStr">
        <is>
          <t>Client</t>
        </is>
      </c>
      <c r="D15" s="48" t="inlineStr">
        <is>
          <t>Pays Destination</t>
        </is>
      </c>
      <c r="E15" s="48" t="inlineStr">
        <is>
          <t>N° c/Ticket pesée</t>
        </is>
      </c>
      <c r="F15" s="48" t="inlineStr">
        <is>
          <t>Immatriculation</t>
        </is>
      </c>
      <c r="G15" s="50" t="inlineStr">
        <is>
          <t>N° CONTRAT</t>
        </is>
      </c>
      <c r="H15" s="48" t="inlineStr">
        <is>
          <t xml:space="preserve">COURTIER </t>
        </is>
      </c>
      <c r="I15" s="48" t="inlineStr">
        <is>
          <t>N° contrat client</t>
        </is>
      </c>
      <c r="J15" s="48" t="inlineStr">
        <is>
          <t>Quantité chargé T</t>
        </is>
      </c>
      <c r="K15" s="48" t="inlineStr">
        <is>
          <t xml:space="preserve">Prix unitaire </t>
        </is>
      </c>
      <c r="L15" s="48" t="inlineStr">
        <is>
          <t>DEPART/RENDU</t>
        </is>
      </c>
      <c r="M15" s="48" t="inlineStr">
        <is>
          <t>Poids de facturation</t>
        </is>
      </c>
      <c r="N15" s="50" t="inlineStr">
        <is>
          <t>CA HT</t>
        </is>
      </c>
      <c r="O15" s="77" t="inlineStr">
        <is>
          <t>TVA</t>
        </is>
      </c>
      <c r="P15" s="50" t="inlineStr">
        <is>
          <t>Condition paiement client</t>
        </is>
      </c>
      <c r="Q15" s="50" t="inlineStr">
        <is>
          <t>N°Facture</t>
        </is>
      </c>
      <c r="R15" s="48" t="inlineStr">
        <is>
          <t>Type de livraison</t>
        </is>
      </c>
      <c r="S15" s="48" t="inlineStr">
        <is>
          <t>Transporteur</t>
        </is>
      </c>
      <c r="T15" s="48" t="inlineStr">
        <is>
          <t>Conditionnement (Vrac / Containers)</t>
        </is>
      </c>
      <c r="U15" s="48" t="inlineStr">
        <is>
          <t>Prix tspt € HT/T</t>
        </is>
      </c>
      <c r="V15" s="48" t="inlineStr">
        <is>
          <t>CA HT</t>
        </is>
      </c>
      <c r="W15" s="48" t="inlineStr">
        <is>
          <t>CA Facturé</t>
        </is>
      </c>
      <c r="X15" s="48" t="inlineStr">
        <is>
          <t xml:space="preserve">ECART </t>
        </is>
      </c>
      <c r="Y15" s="78" t="inlineStr">
        <is>
          <t>n° Fact TPT</t>
        </is>
      </c>
      <c r="Z15" s="78" t="inlineStr">
        <is>
          <t xml:space="preserve">  FACTURE COURTAGE RECU </t>
        </is>
      </c>
    </row>
    <row r="16">
      <c r="A16" s="318" t="n"/>
      <c r="B16" s="318" t="n"/>
      <c r="C16" s="318" t="n"/>
      <c r="D16" s="318" t="n"/>
      <c r="E16" s="318" t="n"/>
      <c r="F16" s="318" t="n"/>
      <c r="G16" s="318" t="n"/>
      <c r="H16" s="318" t="n"/>
      <c r="I16" s="318" t="n"/>
      <c r="J16" s="318" t="n"/>
      <c r="K16" s="318" t="n"/>
      <c r="L16" s="318" t="n"/>
      <c r="M16" s="318" t="n"/>
      <c r="N16" s="318" t="n"/>
      <c r="O16" s="79" t="n"/>
      <c r="P16" s="318" t="n"/>
      <c r="Q16" s="318" t="n"/>
      <c r="R16" s="318" t="n"/>
      <c r="S16" s="318" t="n"/>
      <c r="T16" s="318" t="n"/>
      <c r="U16" s="318" t="n"/>
      <c r="V16" s="318" t="n"/>
      <c r="W16" s="318" t="n"/>
      <c r="X16" s="318" t="n"/>
      <c r="Y16" s="318" t="n"/>
      <c r="Z16" s="318" t="n"/>
    </row>
    <row r="17" s="31">
      <c r="A17" s="318" t="n"/>
      <c r="B17" s="318" t="n"/>
      <c r="C17" s="318" t="n"/>
      <c r="D17" s="318" t="n"/>
      <c r="E17" s="318" t="n"/>
      <c r="F17" s="318" t="n"/>
      <c r="G17" s="318" t="n"/>
      <c r="H17" s="318" t="n"/>
      <c r="I17" s="318" t="n"/>
      <c r="J17" s="318" t="n"/>
      <c r="K17" s="318" t="n"/>
      <c r="L17" s="318" t="n"/>
      <c r="M17" s="318" t="n"/>
      <c r="N17" s="318" t="n"/>
      <c r="O17" s="79" t="n"/>
      <c r="P17" s="318" t="n"/>
      <c r="Q17" s="318" t="n"/>
      <c r="R17" s="318" t="n"/>
      <c r="S17" s="318" t="n"/>
      <c r="T17" s="318" t="n"/>
      <c r="U17" s="318" t="n"/>
      <c r="V17" s="318" t="n"/>
      <c r="W17" s="318" t="n"/>
      <c r="X17" s="318" t="n"/>
      <c r="Y17" s="318" t="n"/>
      <c r="Z17" s="318" t="n"/>
    </row>
    <row r="18" s="31">
      <c r="A18" s="318" t="n"/>
      <c r="B18" s="318" t="n"/>
      <c r="C18" s="318" t="n"/>
      <c r="D18" s="318" t="n"/>
      <c r="E18" s="318" t="n"/>
      <c r="F18" s="318" t="n"/>
      <c r="G18" s="318" t="n"/>
      <c r="H18" s="318" t="n"/>
      <c r="I18" s="318" t="n"/>
      <c r="J18" s="318" t="n"/>
      <c r="K18" s="318" t="n"/>
      <c r="L18" s="318" t="n"/>
      <c r="M18" s="318" t="n"/>
      <c r="N18" s="318" t="n"/>
      <c r="O18" s="79" t="n"/>
      <c r="P18" s="318" t="n"/>
      <c r="Q18" s="318" t="n"/>
      <c r="R18" s="318" t="n"/>
      <c r="S18" s="318" t="n"/>
      <c r="T18" s="318" t="n"/>
      <c r="U18" s="318" t="n"/>
      <c r="V18" s="318" t="n"/>
      <c r="W18" s="318" t="n"/>
      <c r="X18" s="318" t="n"/>
      <c r="Y18" s="318" t="n"/>
      <c r="Z18" s="318" t="n"/>
    </row>
    <row r="19" s="31">
      <c r="A19" s="318" t="n"/>
      <c r="B19" s="318" t="n"/>
      <c r="C19" s="318" t="n"/>
      <c r="D19" s="318" t="n"/>
      <c r="E19" s="318" t="n"/>
      <c r="F19" s="318" t="n"/>
      <c r="G19" s="318" t="n"/>
      <c r="H19" s="318" t="n"/>
      <c r="I19" s="318" t="n"/>
      <c r="J19" s="318" t="n"/>
      <c r="K19" s="318" t="n"/>
      <c r="L19" s="318" t="n"/>
      <c r="M19" s="318" t="n"/>
      <c r="N19" s="318" t="n"/>
      <c r="O19" s="79" t="n"/>
      <c r="P19" s="318" t="n"/>
      <c r="Q19" s="318" t="n"/>
      <c r="R19" s="318" t="n"/>
      <c r="S19" s="318" t="n"/>
      <c r="T19" s="318" t="n"/>
      <c r="U19" s="318" t="n"/>
      <c r="V19" s="318" t="n"/>
      <c r="W19" s="318" t="n"/>
      <c r="X19" s="318" t="n"/>
      <c r="Y19" s="318" t="n"/>
      <c r="Z19" s="31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Suzie CAPERAN</dc:creator>
  <dcterms:created xsi:type="dcterms:W3CDTF">2023-01-02T14:26:44Z</dcterms:created>
  <dcterms:modified xsi:type="dcterms:W3CDTF">2023-04-20T12:13:02Z</dcterms:modified>
  <cp:lastModifiedBy>France MARGARON</cp:lastModifiedBy>
  <cp:lastPrinted>2023-03-30T06:49:56Z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_AdHocReviewCycleID" fmtid="{D5CDD505-2E9C-101B-9397-08002B2CF9AE}" pid="2">
    <vt:i4>-428451084</vt:i4>
  </property>
  <property name="_NewReviewCycle" fmtid="{D5CDD505-2E9C-101B-9397-08002B2CF9AE}" pid="3">
    <vt:lpwstr/>
  </property>
  <property name="_EmailSubject" fmtid="{D5CDD505-2E9C-101B-9397-08002B2CF9AE}" pid="4">
    <vt:lpwstr>TEST ENTREE+PLAN</vt:lpwstr>
  </property>
  <property name="_AuthorEmail" fmtid="{D5CDD505-2E9C-101B-9397-08002B2CF9AE}" pid="5">
    <vt:lpwstr>france@margaron.fr</vt:lpwstr>
  </property>
  <property name="_AuthorEmailDisplayName" fmtid="{D5CDD505-2E9C-101B-9397-08002B2CF9AE}" pid="6">
    <vt:lpwstr>France MARGARON</vt:lpwstr>
  </property>
</Properties>
</file>