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ouyangzhuo/Downloads/"/>
    </mc:Choice>
  </mc:AlternateContent>
  <xr:revisionPtr revIDLastSave="0" documentId="13_ncr:1_{3F0A86BF-D031-B742-96CF-79FF16CF15C1}" xr6:coauthVersionLast="47" xr6:coauthVersionMax="47" xr10:uidLastSave="{00000000-0000-0000-0000-000000000000}"/>
  <bookViews>
    <workbookView xWindow="680" yWindow="740" windowWidth="28040" windowHeight="17180" xr2:uid="{4FE33D87-D3B6-D541-B768-61FC8B2AF4C7}"/>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1" l="1"/>
  <c r="AB11" i="1"/>
  <c r="AD12" i="1"/>
  <c r="AE12" i="1"/>
  <c r="AD13" i="1"/>
  <c r="AE13" i="1"/>
  <c r="AD14" i="1"/>
  <c r="AE14" i="1"/>
  <c r="AD15" i="1"/>
  <c r="AE15" i="1"/>
  <c r="AB23" i="1"/>
  <c r="AC23" i="1"/>
  <c r="AB24" i="1"/>
  <c r="AC24" i="1"/>
  <c r="AB25" i="1"/>
  <c r="AC25" i="1"/>
  <c r="AB26" i="1"/>
  <c r="AC26" i="1"/>
  <c r="AB27" i="1"/>
  <c r="AC27" i="1"/>
  <c r="AB28" i="1"/>
  <c r="AC28" i="1"/>
  <c r="AB29" i="1"/>
  <c r="AC29" i="1"/>
  <c r="AB30" i="1"/>
  <c r="AC30" i="1"/>
  <c r="AB31" i="1"/>
  <c r="AB39" i="1"/>
  <c r="AB42" i="1"/>
  <c r="AC45" i="1"/>
  <c r="AD46" i="1"/>
  <c r="AC48" i="1"/>
  <c r="AG48" i="1"/>
  <c r="AC49" i="1"/>
  <c r="AH49" i="1"/>
  <c r="AC50" i="1"/>
  <c r="AH50" i="1"/>
  <c r="AC51" i="1"/>
  <c r="AH51" i="1"/>
  <c r="G52" i="1"/>
  <c r="AB53" i="1"/>
  <c r="AB54" i="1"/>
  <c r="AB55" i="1"/>
  <c r="AB56" i="1"/>
  <c r="AB57" i="1"/>
  <c r="AB58" i="1"/>
  <c r="AB59" i="1"/>
  <c r="AB60" i="1"/>
  <c r="AB61" i="1"/>
  <c r="AB62" i="1"/>
  <c r="AB63" i="1"/>
  <c r="AD63" i="1"/>
  <c r="AB64" i="1"/>
  <c r="AD64" i="1"/>
  <c r="AB65" i="1"/>
  <c r="AD65" i="1"/>
  <c r="AB66" i="1"/>
  <c r="AD66" i="1"/>
  <c r="AB67" i="1"/>
  <c r="AB68" i="1"/>
  <c r="AD68" i="1"/>
  <c r="AB69" i="1"/>
  <c r="AD69" i="1"/>
  <c r="AB70" i="1"/>
  <c r="AD70" i="1"/>
  <c r="AB71" i="1"/>
  <c r="AD71" i="1"/>
  <c r="AB72" i="1"/>
  <c r="AB73" i="1"/>
  <c r="AD73" i="1"/>
  <c r="AB74" i="1"/>
  <c r="AD74" i="1"/>
  <c r="AB75" i="1"/>
  <c r="AD75" i="1"/>
  <c r="AB76" i="1"/>
  <c r="AD76" i="1"/>
  <c r="AB77" i="1"/>
  <c r="AC86" i="1"/>
  <c r="AC87" i="1"/>
  <c r="AC88" i="1"/>
  <c r="AC89" i="1"/>
  <c r="AC90" i="1"/>
  <c r="AC91" i="1"/>
  <c r="AB94" i="1"/>
  <c r="AB95" i="1"/>
  <c r="AB96" i="1"/>
  <c r="AB97" i="1"/>
  <c r="AB98" i="1"/>
  <c r="AB99" i="1"/>
  <c r="AB100" i="1"/>
  <c r="AB101" i="1"/>
  <c r="AB102" i="1"/>
  <c r="AB103" i="1"/>
  <c r="AC104" i="1"/>
  <c r="AC105"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<sst xmlns="http://schemas.openxmlformats.org/spreadsheetml/2006/main" count="2817" uniqueCount="482">
  <si>
    <t>Quantitative measurements using qRT-PCR showed an average reduction in DvvCHS2 transcript level by 78% in dsRNA-injected larvae when compared to the control group</t>
  </si>
  <si>
    <t>N/A</t>
  </si>
  <si>
    <t>Physiological Effects</t>
  </si>
  <si>
    <t>200 ng/μl</t>
  </si>
  <si>
    <t>Laboratory</t>
  </si>
  <si>
    <t>Injection</t>
  </si>
  <si>
    <t>Chitin synthase 2 (CHS2) participates in the synthesis of chitin. When CHS2 is silenced, the synthesis of chitin is affected influencing survival.</t>
  </si>
  <si>
    <t>Metamorphosis</t>
  </si>
  <si>
    <t>DvvCHS2</t>
  </si>
  <si>
    <t>In Vitro Transcription</t>
  </si>
  <si>
    <t>dsRNA</t>
  </si>
  <si>
    <t>2056bp</t>
  </si>
  <si>
    <t>560 bp</t>
  </si>
  <si>
    <t>Larva（3rd instar）</t>
  </si>
  <si>
    <t>Coleoptera</t>
  </si>
  <si>
    <t>Diabrotica virgifera virgifera</t>
  </si>
  <si>
    <t>Lnhibition of gene expression averaged 95.8% relative to control based on qRT-PCR data</t>
  </si>
  <si>
    <t>Laccase 2 (Lac2)  encodes a phenoloxidase required for larval, pupal, and adult cuticle sclerotization and pigmentation. When Lac2 is silenced, cuticle sclerotization and pigmentation are unable to function influencing insect's survial.</t>
  </si>
  <si>
    <t>Structure</t>
  </si>
  <si>
    <t>DvvLac2</t>
  </si>
  <si>
    <t>1058bp</t>
  </si>
  <si>
    <t>440 bp</t>
  </si>
  <si>
    <t>Larva（2nd instar）</t>
  </si>
  <si>
    <t>Locusts was fed with dsRNA encapsulated into liposomes</t>
  </si>
  <si>
    <t>About 0% mortality</t>
  </si>
  <si>
    <t>low</t>
  </si>
  <si>
    <t>Lethality,Teratogenicity</t>
  </si>
  <si>
    <t>6μg</t>
  </si>
  <si>
    <t>Feeding</t>
  </si>
  <si>
    <t>JN676088</t>
  </si>
  <si>
    <t>Verm</t>
  </si>
  <si>
    <t>366bp</t>
  </si>
  <si>
    <t>Nymph</t>
  </si>
  <si>
    <t>Orthoptera</t>
  </si>
  <si>
    <t>Locusta migratoria</t>
  </si>
  <si>
    <t>JN676090</t>
  </si>
  <si>
    <t>CHS1</t>
  </si>
  <si>
    <t>597bp</t>
  </si>
  <si>
    <t>JN676089</t>
  </si>
  <si>
    <t>Kr-h1</t>
  </si>
  <si>
    <t>347bp</t>
  </si>
  <si>
    <t>About 5% mortality</t>
  </si>
  <si>
    <t>Lethality</t>
  </si>
  <si>
    <t>JN676085</t>
  </si>
  <si>
    <t>Transporter</t>
  </si>
  <si>
    <t>V-ATPase E</t>
  </si>
  <si>
    <t>439bp</t>
  </si>
  <si>
    <t>JN676096</t>
  </si>
  <si>
    <t>V-ATPase A</t>
  </si>
  <si>
    <t>473bp</t>
  </si>
  <si>
    <t>About 98% mortality</t>
  </si>
  <si>
    <t>high</t>
  </si>
  <si>
    <t>12μg</t>
  </si>
  <si>
    <t>About 78% mortality</t>
  </si>
  <si>
    <t>medium</t>
  </si>
  <si>
    <t>About 95% mortality</t>
  </si>
  <si>
    <t>18μg</t>
  </si>
  <si>
    <t>About 40% mortality</t>
  </si>
  <si>
    <t>About 90% mortality</t>
  </si>
  <si>
    <t>About 28% mortality at 7 days post-injection</t>
  </si>
  <si>
    <t>2d</t>
  </si>
  <si>
    <t>2.5 μg/μl</t>
  </si>
  <si>
    <r>
      <rPr>
        <sz val="10"/>
        <color rgb="FF000000"/>
        <rFont val="微软雅黑"/>
        <family val="2"/>
        <charset val="134"/>
      </rPr>
      <t xml:space="preserve">Catalase (CAT) decomposes harmful hydrogen peroxide, into water and oxygen. Silencing </t>
    </r>
    <r>
      <rPr>
        <i/>
        <sz val="10"/>
        <color rgb="FF000000"/>
        <rFont val="微软雅黑"/>
        <family val="2"/>
        <charset val="134"/>
      </rPr>
      <t xml:space="preserve">CAT </t>
    </r>
    <r>
      <rPr>
        <sz val="10"/>
        <color rgb="FF000000"/>
        <rFont val="微软雅黑"/>
        <family val="2"/>
        <charset val="134"/>
      </rPr>
      <t>can impair ROS processing capacity leading to mortality.</t>
    </r>
  </si>
  <si>
    <t>GenBank accession number: JQ_663444</t>
  </si>
  <si>
    <t>Metabolism</t>
  </si>
  <si>
    <t>siltCAT</t>
  </si>
  <si>
    <t>882bp</t>
  </si>
  <si>
    <t>487bp</t>
  </si>
  <si>
    <t>Larva（4th instar）</t>
  </si>
  <si>
    <t>Lepidoptera</t>
  </si>
  <si>
    <t>Spodoptera litura</t>
  </si>
  <si>
    <t>98% decrease in egg production compared to the blank control</t>
  </si>
  <si>
    <t>Reproductive Toxicity/Sterility</t>
  </si>
  <si>
    <t>1μg/μL</t>
  </si>
  <si>
    <t>HMGR is the key regulatory enzyme in the mevalonate pathway. The knockdown of HaHMGR decreases the biosynthesis of JH and then reduces the expression of vitellogenins which influences the fecundity of the females</t>
  </si>
  <si>
    <t>GenBank accession no. GU584103</t>
  </si>
  <si>
    <t>HaHMGR</t>
  </si>
  <si>
    <t>2514bp</t>
  </si>
  <si>
    <t>Female pupa</t>
  </si>
  <si>
    <t>Helicoverpa armigera</t>
  </si>
  <si>
    <t>siRNA：Si-ace2_003</t>
  </si>
  <si>
    <t>About 56% mortality at 72 h after exposure</t>
  </si>
  <si>
    <t>3μg/cm2</t>
  </si>
  <si>
    <t>Brassica oleracea</t>
  </si>
  <si>
    <r>
      <rPr>
        <sz val="10"/>
        <color rgb="FF000000"/>
        <rFont val="微软雅黑"/>
        <family val="2"/>
        <charset val="134"/>
      </rPr>
      <t xml:space="preserve">AChE is an enzyme that terminates the neurotransmission by rapidly hydrolyzing the neurotransmitter acetylcholine at cholinergic synapses. When </t>
    </r>
    <r>
      <rPr>
        <i/>
        <sz val="10"/>
        <color rgb="FF000000"/>
        <rFont val="微软雅黑"/>
        <family val="2"/>
        <charset val="134"/>
      </rPr>
      <t xml:space="preserve">TcAce1 </t>
    </r>
    <r>
      <rPr>
        <sz val="10"/>
        <color rgb="FF000000"/>
        <rFont val="微软雅黑"/>
        <family val="2"/>
        <charset val="134"/>
      </rPr>
      <t>is silenced the neurotransmission can't be terminates leads to mortality.</t>
    </r>
  </si>
  <si>
    <t>AY970293</t>
  </si>
  <si>
    <t>Nervous system</t>
  </si>
  <si>
    <t>PxAChE2</t>
  </si>
  <si>
    <t>Chemical Synthesis</t>
  </si>
  <si>
    <t>siRNA</t>
  </si>
  <si>
    <t>3'-TTGACCGAUAAGCAACCUAUU-5'</t>
  </si>
  <si>
    <t>21nt</t>
  </si>
  <si>
    <t>Plutella xylostella</t>
  </si>
  <si>
    <t>siRNA：Si-ace2_002</t>
  </si>
  <si>
    <t>About 58% mortality at 72 h after exposure</t>
  </si>
  <si>
    <t>3'-TTGUCUGUGCUACUACUUUCU-5'</t>
  </si>
  <si>
    <t>siRNA：Si-ace2_001</t>
  </si>
  <si>
    <t>89% mortality at 72 h after exposure</t>
  </si>
  <si>
    <t>53.66μg/μL</t>
  </si>
  <si>
    <t>3'-TTGCCGCUGUGAACUAGAUAU-5'</t>
  </si>
  <si>
    <t>siRNA：Si-ace1_003</t>
  </si>
  <si>
    <t>73.7% mortality at 72 h after exposure</t>
  </si>
  <si>
    <t>AY061975</t>
  </si>
  <si>
    <t>PxAChE1</t>
  </si>
  <si>
    <t>3'-TTGUCUCUCCUCUCACACUAU-5'</t>
  </si>
  <si>
    <t>siRNA：Si-ace1_002</t>
  </si>
  <si>
    <t>About 68% mortality at 72 h after exposure</t>
  </si>
  <si>
    <t>3'-TTCUUACUACAACGGUCUGUU-5'</t>
  </si>
  <si>
    <t>siRNA：Si-ace1_001</t>
  </si>
  <si>
    <t>About 35% mortality at 72 h after exposure</t>
  </si>
  <si>
    <t>3'-TTGUACGUACCACUACUUUAU-5'</t>
  </si>
  <si>
    <t>The mortality was 100% 19 days after the injection</t>
  </si>
  <si>
    <t>Lethality,Reproductive Toxicity/Sterility</t>
  </si>
  <si>
    <t>1d</t>
  </si>
  <si>
    <r>
      <rPr>
        <sz val="10"/>
        <color rgb="FF000000"/>
        <rFont val="微软雅黑"/>
        <family val="2"/>
        <charset val="134"/>
      </rPr>
      <t>400ng of ds</t>
    </r>
    <r>
      <rPr>
        <i/>
        <sz val="10"/>
        <color rgb="FF000000"/>
        <rFont val="微软雅黑"/>
        <family val="2"/>
        <charset val="134"/>
      </rPr>
      <t>TcAce1</t>
    </r>
    <r>
      <rPr>
        <sz val="10"/>
        <color rgb="FF000000"/>
        <rFont val="微软雅黑"/>
        <family val="2"/>
        <charset val="134"/>
      </rPr>
      <t xml:space="preserve"> and 400ng of ds</t>
    </r>
    <r>
      <rPr>
        <i/>
        <sz val="10"/>
        <color rgb="FF000000"/>
        <rFont val="微软雅黑"/>
        <family val="2"/>
        <charset val="134"/>
      </rPr>
      <t>TcAce2</t>
    </r>
  </si>
  <si>
    <t>TcAce1+TcAce2</t>
  </si>
  <si>
    <t>Larva</t>
  </si>
  <si>
    <t>Tribolium castaneum</t>
  </si>
  <si>
    <t>400ng</t>
  </si>
  <si>
    <t>AChE2 plays an important, noncholinergic role in insect embryonic development, growth, and reproduction. When AChE2 is silenced, those process will be disrupted but not leading to mortality.</t>
  </si>
  <si>
    <t>TcAce2</t>
  </si>
  <si>
    <t>TcAce1</t>
  </si>
  <si>
    <t>Egg-soaking dsRNA delivery method exhibits superior efficiency, practicality, and broader applicability compared to traditional techniques such as injection, immersion, and ingestion.</t>
  </si>
  <si>
    <t>By day-14, the cumulative mortality was 95.35 %</t>
  </si>
  <si>
    <t>10d</t>
  </si>
  <si>
    <t>250ng/μL</t>
  </si>
  <si>
    <t>Immersion</t>
  </si>
  <si>
    <t>Central dogma</t>
  </si>
  <si>
    <t>AveIF4A-1(ATP-dependent RNA helicase me31b)</t>
  </si>
  <si>
    <t>Egg</t>
  </si>
  <si>
    <t>Acarina</t>
  </si>
  <si>
    <t>Amphitetranychus viennensis</t>
  </si>
  <si>
    <t>By day-14, the cumulative mortality was 89.88%</t>
  </si>
  <si>
    <t>AvHel31B(ATP-dependent RNA helicase me31b)</t>
  </si>
  <si>
    <t>By day-14, the cumulative mortality was 85.70 %</t>
  </si>
  <si>
    <t>Signaling pathway</t>
  </si>
  <si>
    <t>AvSrp54k(signal recognition particle protein 54k)</t>
  </si>
  <si>
    <t>96.73% mortality</t>
  </si>
  <si>
    <t>0.339ng/μL</t>
  </si>
  <si>
    <t>2.5ng/μL</t>
  </si>
  <si>
    <t>Proteasome</t>
  </si>
  <si>
    <t>AvProsbeta5(proteasome subunit beta 5)</t>
  </si>
  <si>
    <t>94.48% mortality</t>
  </si>
  <si>
    <t>0.272ng/μL</t>
  </si>
  <si>
    <t>1.25ng/μL</t>
  </si>
  <si>
    <t>AvCOPB2(coatomer protein complex, subunit beta 2)</t>
  </si>
  <si>
    <t>About 10% mortality 48h after ingestion</t>
  </si>
  <si>
    <t>Low</t>
  </si>
  <si>
    <t>Resistance Reduction,Lethality</t>
  </si>
  <si>
    <t>When protected by nanomaterials, the dsRNA persisted in large quantities.</t>
  </si>
  <si>
    <t>1000 ng/μL</t>
  </si>
  <si>
    <t>Tyrosine hydroxylase (TH) is the enzyme in the melanin synthesis pathway and plays an important role in pigment formation and epidermal hardening. When SeTH is silenced, the melanin of S. exigua cannot be synthesized, and the color of the body surface changes, indicating RNAi efficiency.</t>
  </si>
  <si>
    <t>RNAi degradation,Structure</t>
  </si>
  <si>
    <t>SeTH</t>
  </si>
  <si>
    <t>Spodoptera exigua</t>
  </si>
  <si>
    <t>Silencing efficiency of the SeRNase4</t>
  </si>
  <si>
    <t>About 25% mortality 48h after ingestion</t>
  </si>
  <si>
    <t>The dsRNase enzymes can specifically recognize exogenous dsRNA, and bind to and degrade dsRNA, resulting in the inability of dsRNA to play its role; When SeTH is silenced, the melanin of S. exigua cannot be synthesized, and the color of the body surface changes.</t>
  </si>
  <si>
    <t>OR832337;N/A</t>
  </si>
  <si>
    <t>SeRNase4+SeTH</t>
  </si>
  <si>
    <t>13355bp;N/A</t>
  </si>
  <si>
    <t>Silencing efficiency of the SeRNase3</t>
  </si>
  <si>
    <t>About 20% mortality 48h after ingestion</t>
  </si>
  <si>
    <t>OR832336;N/A</t>
  </si>
  <si>
    <t>SeRNase3+SeTH</t>
  </si>
  <si>
    <t>1128bp;N/A</t>
  </si>
  <si>
    <t>Silencing efficiency of the SeRNase2</t>
  </si>
  <si>
    <t>About 32% mortality 48h after ingestion</t>
  </si>
  <si>
    <t>OR832335;N/A</t>
  </si>
  <si>
    <t>SeRNase2+SeTH</t>
  </si>
  <si>
    <t>2096bp;N/A</t>
  </si>
  <si>
    <t>Silencing efficiency of the SeRNase1</t>
  </si>
  <si>
    <t>About 45% mortality 48h after ingestion</t>
  </si>
  <si>
    <t>Medium</t>
  </si>
  <si>
    <t>1000ng/μL</t>
  </si>
  <si>
    <t>OR832334;N/A</t>
  </si>
  <si>
    <t>SeRNase1+SeTH</t>
  </si>
  <si>
    <t>4024bp;N/A</t>
  </si>
  <si>
    <t>About 17% mortality 48h after ingestion</t>
  </si>
  <si>
    <t>About 15% mortality 48h after ingestion</t>
  </si>
  <si>
    <t>About 33% mortality 48h after ingestion</t>
  </si>
  <si>
    <t>In the oral treatment groups, the RNAi efficiency was poor: compared with controls, there was almost no silencing in the treatment groups (Figure 3B), possibly because of dsRNA degradation by dsRNases in the larval</t>
  </si>
  <si>
    <t>Delivery material is SPc nanoparticles</t>
  </si>
  <si>
    <t>About 30% mortality 48h after ingestion</t>
  </si>
  <si>
    <t>About 35% mortality 48h after ingestion</t>
  </si>
  <si>
    <t>About 68％  mortality on 12th day</t>
  </si>
  <si>
    <t>Lethality,Growth Inhibition</t>
  </si>
  <si>
    <t>6d</t>
  </si>
  <si>
    <t>Solanum tuberosum</t>
  </si>
  <si>
    <t>COPβ is involved in translocation of proteins from endosomes to the cytoplasm and protein trafficking in the cell. Knockdown in expression of gene coding makes protein can't be transported, leading to mortality.</t>
  </si>
  <si>
    <t>CS675713</t>
  </si>
  <si>
    <t>COPβ</t>
  </si>
  <si>
    <t>Microbial Synthesis</t>
  </si>
  <si>
    <t>Leptinotarsa decemlineata</t>
  </si>
  <si>
    <t>About 62％  mortality on 12th day</t>
  </si>
  <si>
    <t>0.25μg/μL</t>
  </si>
  <si>
    <t>vATPases couple the energy of ATP hydrolysis to proton transport across intracellular and plasma membranes of eukaryotic cells. Knockdown in expression of gene coding for vATPase results in high mortality and stunting,presumably through disruption of gut membrane potential.</t>
  </si>
  <si>
    <t>FB778253</t>
  </si>
  <si>
    <t>Metabolism,Transporter</t>
  </si>
  <si>
    <t>vATPaseB</t>
  </si>
  <si>
    <t>About 50％  mortality on 12th day</t>
  </si>
  <si>
    <t>GM890243</t>
  </si>
  <si>
    <t>vATPaseE</t>
  </si>
  <si>
    <t>About 44％  mortality on 12th day</t>
  </si>
  <si>
    <t>About 65％  mortality on 12th day</t>
  </si>
  <si>
    <t>Sec23 is one of the components of the coat protein complex II (COPII) which promotes the formation of transport vesicles from the endoplasmic reticulum (ER). Knockdown in expression of gene makes COPII lose its effvtiveness, leading to mortality.</t>
  </si>
  <si>
    <t>FB778245</t>
  </si>
  <si>
    <t>Sec23</t>
  </si>
  <si>
    <t>About 60％  mortality on 12th day</t>
  </si>
  <si>
    <t>About 75％  mortality on 12th day</t>
  </si>
  <si>
    <t>Actin participates in many important cellular processes including muscle contraction, cell motility, cell division and cytokinesis. Knockdown in expression of gene makes these cellular processes be unble to carried out, leading to mortality.</t>
  </si>
  <si>
    <t>EB761683</t>
  </si>
  <si>
    <t>Actin</t>
  </si>
  <si>
    <t>60％ mortality on 10th day after ingestion</t>
  </si>
  <si>
    <t>Lethality,Metabolic Disruption</t>
  </si>
  <si>
    <t>0.5μg/μl</t>
  </si>
  <si>
    <t>none</t>
  </si>
  <si>
    <t>NlTPS</t>
  </si>
  <si>
    <t>2424bp</t>
  </si>
  <si>
    <t>659bp</t>
  </si>
  <si>
    <t>Hemiptera</t>
  </si>
  <si>
    <t>Nilaparvata lugens</t>
  </si>
  <si>
    <t>21.1 ± 7.6% mortality at 120 h post-treatment</t>
  </si>
  <si>
    <t>Based  on these preliminary test results, feeding RNAi was repeated with 12 lg of dsRNA for T-COPI, T-M1 MP and T-RPS4 dsRNA and with 24 lg for T-VATPase.</t>
  </si>
  <si>
    <t>No clear dose-dependent relationship between dsRNA concentration and mortality was observed.</t>
  </si>
  <si>
    <t>M-O</t>
  </si>
  <si>
    <t>Gene ID is designated from BOGAS (http://bioinformatics.psb.ugent.be/webtools/bogas/overview/Tetur).</t>
  </si>
  <si>
    <t>18.2–35.7% mortality 120 h post-treatment</t>
  </si>
  <si>
    <t>Phaseolus vulgaris </t>
  </si>
  <si>
    <t>tetur09g04140</t>
  </si>
  <si>
    <t>T-VATPase</t>
  </si>
  <si>
    <t>482 bp</t>
  </si>
  <si>
    <t>Adult</t>
  </si>
  <si>
    <t>Tetranychus urticae</t>
  </si>
  <si>
    <t>36.1 ± 23.8 mortality at 120 h post-treatment</t>
  </si>
  <si>
    <t>J-L</t>
  </si>
  <si>
    <t>27.3-54.5% mortality 120 h post-treatment</t>
  </si>
  <si>
    <t>low,medium</t>
  </si>
  <si>
    <t>tetur24g01600</t>
  </si>
  <si>
    <t>T-RPS4</t>
  </si>
  <si>
    <t>510 bp</t>
  </si>
  <si>
    <t>The mortality caused by T-M1MP RNAi was the lowest (15.9 ± 8.2%) at 120 h post-treatment</t>
  </si>
  <si>
    <t>G-I</t>
  </si>
  <si>
    <t>27.3-54.5% mortality 120 h post-treatment,</t>
  </si>
  <si>
    <t>tetur21g03280</t>
  </si>
  <si>
    <t>T-M1MP</t>
  </si>
  <si>
    <t>499 bp</t>
  </si>
  <si>
    <t>T-COPB2 RNAi resulted in the highest mortality (65.4 ± 23.2%) at 120 h posttreatment</t>
  </si>
  <si>
    <t>D-F</t>
  </si>
  <si>
    <t>50–90.1% mortality 120 h post-treatment</t>
  </si>
  <si>
    <t>medium,high</t>
  </si>
  <si>
    <t>COPB2 defects trigger the disruption of Golgi integrity and block forward membrane trafficking</t>
  </si>
  <si>
    <t>tetur24g00150</t>
  </si>
  <si>
    <t>T-COPB2</t>
  </si>
  <si>
    <t>513 bp</t>
  </si>
  <si>
    <t>The potent feeding stimulation of cucurbitacin baits were used in the oral delivery of dsRNA</t>
  </si>
  <si>
    <t>95％ mortality on 12th day</t>
  </si>
  <si>
    <t>1000ng</t>
  </si>
  <si>
    <t>accession number CN498337.1</t>
  </si>
  <si>
    <t>vATPase</t>
  </si>
  <si>
    <t>The life span of an adult is about 20–30 days</t>
  </si>
  <si>
    <t>Delivery material is  a new class of nanomaterials made of branched amphiphilic peptide capsules (BAPCs)</t>
  </si>
  <si>
    <t>100％ mortality on 13th day after treatment.(t1/2 = 4–5 days)</t>
  </si>
  <si>
    <t>10ng</t>
  </si>
  <si>
    <t>NCBI Accession No. XM_003244000.1</t>
  </si>
  <si>
    <t>p-BiP</t>
  </si>
  <si>
    <t>390bp</t>
  </si>
  <si>
    <t>Acyrthosiphon pisum</t>
  </si>
  <si>
    <t>100％ mortality on the 18th day after treatment.(t1/2 = 11–13 days)</t>
  </si>
  <si>
    <t>100ng</t>
  </si>
  <si>
    <t>Ingestion of the complexes during late larval stages gave rise to adults with white (non-colored) eyes at a rather high frequency (about 50% with n = 20), thus verifying the systemic nature of the RNAi effect created by ingestion of dsRNA/BAPC complexes.</t>
  </si>
  <si>
    <t>Metabolic Disruption</t>
  </si>
  <si>
    <t>Vermillion encodes the enzyme tryptophan oxidase, required for brown eye pigment synthesis in Tribolium[20]. Feeding of BAPCs-Vermillion-dsRNA complexes resulted in the absence of dark pigmented eye color in treated insects.</t>
  </si>
  <si>
    <t>NCBI Accession NM_001039410</t>
  </si>
  <si>
    <t>TcVer</t>
  </si>
  <si>
    <t>345bp</t>
  </si>
  <si>
    <t>75％ mortality</t>
  </si>
  <si>
    <t>500ng</t>
  </si>
  <si>
    <t>NCBI Accession XM_966545.3；NCBI Accession XM_015982882.1</t>
  </si>
  <si>
    <t>TcArmet+TcBiP</t>
  </si>
  <si>
    <t>336bp；296bp</t>
  </si>
  <si>
    <t>About 25％ mortality</t>
  </si>
  <si>
    <t>40％mortality</t>
  </si>
  <si>
    <t>NCBI Accession XM_966545.3</t>
  </si>
  <si>
    <t>TcArmet</t>
  </si>
  <si>
    <t>296bp</t>
  </si>
  <si>
    <t>50％ mortality</t>
  </si>
  <si>
    <t>NCBI Accession XM_015982882.1</t>
  </si>
  <si>
    <t>TcBiP</t>
  </si>
  <si>
    <t>336bp</t>
  </si>
  <si>
    <t>After 7 days of incubation, larvae were scored for growth inhibition  and mortality using the following scale: 0 = No effect, larvae are equal to control plate larval growth (2nd instars), 1 = Slight larval stunting, larvae are slightly smaller (i.e ~25% reduction) in length and width, 2 = Severe larval stunting, larvae are 1st instars (approx. the size of the infested neonates or &gt;60% reduction in size of healthy insects), 3 = Dead (100% Mortality). The primary and confirmation scores were based on an average score across all eight replicates.</t>
  </si>
  <si>
    <r>
      <rPr>
        <sz val="11"/>
        <color rgb="FF000000"/>
        <rFont val="宋体"/>
        <family val="3"/>
        <charset val="134"/>
      </rPr>
      <t>dsRNAname：</t>
    </r>
    <r>
      <rPr>
        <i/>
        <sz val="11"/>
        <color rgb="FF000000"/>
        <rFont val="宋体"/>
        <family val="3"/>
        <charset val="134"/>
      </rPr>
      <t>dvssj2</t>
    </r>
    <r>
      <rPr>
        <sz val="11"/>
        <color rgb="FF000000"/>
        <rFont val="宋体"/>
        <family val="3"/>
        <charset val="134"/>
      </rPr>
      <t xml:space="preserve"> frag7</t>
    </r>
  </si>
  <si>
    <t>primary score：2.4</t>
  </si>
  <si>
    <t>0.089ng/μL</t>
  </si>
  <si>
    <t>5ng/μL</t>
  </si>
  <si>
    <t>idv1c.pk035.i17.f</t>
  </si>
  <si>
    <t>dvssj2</t>
  </si>
  <si>
    <r>
      <rPr>
        <sz val="11"/>
        <color rgb="FF000000"/>
        <rFont val="宋体"/>
        <family val="3"/>
        <charset val="134"/>
      </rPr>
      <t>dsRNAname：</t>
    </r>
    <r>
      <rPr>
        <i/>
        <sz val="11"/>
        <color rgb="FF000000"/>
        <rFont val="宋体"/>
        <family val="3"/>
        <charset val="134"/>
      </rPr>
      <t>dvssj2</t>
    </r>
    <r>
      <rPr>
        <sz val="11"/>
        <color rgb="FF000000"/>
        <rFont val="宋体"/>
        <family val="3"/>
        <charset val="134"/>
      </rPr>
      <t xml:space="preserve"> frag1</t>
    </r>
  </si>
  <si>
    <t>primary score：2.6</t>
  </si>
  <si>
    <t>0.286ng/μL</t>
  </si>
  <si>
    <t>50ng/μL</t>
  </si>
  <si>
    <r>
      <rPr>
        <sz val="11"/>
        <color rgb="FF000000"/>
        <rFont val="宋体"/>
        <family val="3"/>
        <charset val="134"/>
      </rPr>
      <t>dsRNAname：</t>
    </r>
    <r>
      <rPr>
        <i/>
        <sz val="11"/>
        <color rgb="FF000000"/>
        <rFont val="宋体"/>
        <family val="3"/>
        <charset val="134"/>
      </rPr>
      <t>dvssj2</t>
    </r>
    <r>
      <rPr>
        <sz val="11"/>
        <color rgb="FF000000"/>
        <rFont val="宋体"/>
        <family val="3"/>
        <charset val="134"/>
      </rPr>
      <t xml:space="preserve"> FIS</t>
    </r>
  </si>
  <si>
    <t>primary score：3</t>
  </si>
  <si>
    <t>1.699ng/μL</t>
  </si>
  <si>
    <r>
      <rPr>
        <sz val="11"/>
        <color rgb="FF000000"/>
        <rFont val="宋体"/>
        <family val="3"/>
        <charset val="134"/>
      </rPr>
      <t>dsRNAname：</t>
    </r>
    <r>
      <rPr>
        <i/>
        <sz val="11"/>
        <color rgb="FF000000"/>
        <rFont val="宋体"/>
        <family val="3"/>
        <charset val="134"/>
      </rPr>
      <t>dvssj1</t>
    </r>
    <r>
      <rPr>
        <sz val="11"/>
        <color rgb="FF000000"/>
        <rFont val="宋体"/>
        <family val="3"/>
        <charset val="134"/>
      </rPr>
      <t xml:space="preserve"> frag5</t>
    </r>
  </si>
  <si>
    <t>primary score：2</t>
  </si>
  <si>
    <t>0.082ng/μL</t>
  </si>
  <si>
    <t>idv1c.pk037.j20.f</t>
  </si>
  <si>
    <t>dvssj1</t>
  </si>
  <si>
    <r>
      <rPr>
        <sz val="11"/>
        <color rgb="FF000000"/>
        <rFont val="宋体"/>
        <family val="3"/>
        <charset val="134"/>
      </rPr>
      <t>dsRNAname：</t>
    </r>
    <r>
      <rPr>
        <i/>
        <sz val="11"/>
        <color rgb="FF000000"/>
        <rFont val="宋体"/>
        <family val="3"/>
        <charset val="134"/>
      </rPr>
      <t>dvssj1</t>
    </r>
    <r>
      <rPr>
        <sz val="11"/>
        <color rgb="FF000000"/>
        <rFont val="宋体"/>
        <family val="3"/>
        <charset val="134"/>
      </rPr>
      <t>frag2</t>
    </r>
  </si>
  <si>
    <t>0.097ng/μL</t>
  </si>
  <si>
    <r>
      <rPr>
        <sz val="11"/>
        <color rgb="FF000000"/>
        <rFont val="宋体"/>
        <family val="3"/>
        <charset val="134"/>
      </rPr>
      <t>dsRNAname：</t>
    </r>
    <r>
      <rPr>
        <i/>
        <sz val="11"/>
        <color rgb="FF000000"/>
        <rFont val="宋体"/>
        <family val="3"/>
        <charset val="134"/>
      </rPr>
      <t>dvssj1</t>
    </r>
    <r>
      <rPr>
        <sz val="11"/>
        <color rgb="FF000000"/>
        <rFont val="宋体"/>
        <family val="3"/>
        <charset val="134"/>
      </rPr>
      <t xml:space="preserve"> frag1</t>
    </r>
  </si>
  <si>
    <t>primary score：2.9</t>
  </si>
  <si>
    <t>0.041ng/μL</t>
  </si>
  <si>
    <r>
      <rPr>
        <sz val="11"/>
        <color rgb="FF000000"/>
        <rFont val="宋体"/>
        <family val="3"/>
        <charset val="134"/>
      </rPr>
      <t>dsRNAname：</t>
    </r>
    <r>
      <rPr>
        <i/>
        <sz val="11"/>
        <color rgb="FF000000"/>
        <rFont val="宋体"/>
        <family val="3"/>
        <charset val="134"/>
      </rPr>
      <t>dvssj</t>
    </r>
    <r>
      <rPr>
        <sz val="11"/>
        <color rgb="FF000000"/>
        <rFont val="宋体"/>
        <family val="3"/>
        <charset val="134"/>
      </rPr>
      <t>1FIS</t>
    </r>
  </si>
  <si>
    <t>primary score：2.8</t>
  </si>
  <si>
    <r>
      <rPr>
        <i/>
        <sz val="11"/>
        <color rgb="FF000000"/>
        <rFont val="宋体"/>
        <family val="3"/>
        <charset val="134"/>
      </rPr>
      <t>dvssj</t>
    </r>
    <r>
      <rPr>
        <sz val="11"/>
        <color rgb="FF000000"/>
        <rFont val="宋体"/>
        <family val="3"/>
        <charset val="134"/>
      </rPr>
      <t>1</t>
    </r>
  </si>
  <si>
    <t>The mortality of group control is 50％，The mortality of group treatment is 100％</t>
  </si>
  <si>
    <t>50％ mortalty on the eighth day after treatment</t>
  </si>
  <si>
    <t>100 μg/leaf</t>
  </si>
  <si>
    <t>Solanum lycopersicum</t>
  </si>
  <si>
    <t>GenBank accession number  MH557795.</t>
  </si>
  <si>
    <t>V‐ATPase A</t>
  </si>
  <si>
    <t>363bp</t>
  </si>
  <si>
    <t>500bp</t>
  </si>
  <si>
    <t>Tuta absoluta</t>
  </si>
  <si>
    <t>The percentage of individual instar nymphs and adults were counted for E75 dsRNA treatments.</t>
  </si>
  <si>
    <t>After whiteflies fed on leaves containing dsRNA directed against EcR or E75, EcR and E75 were down-regulated by 41%e48% in 4th instar nymphs</t>
  </si>
  <si>
    <t>dsRNAs of the whitefly target genes Cyp315a1, Cyp18a1, EcR and E75 were stable in the tubes and in the leaves during the five days-long experiment (Fig. 2B, C)</t>
  </si>
  <si>
    <t>0.5 mg/ml</t>
  </si>
  <si>
    <t>CAM97375.1</t>
  </si>
  <si>
    <t>E75</t>
  </si>
  <si>
    <t>Bemisia tabaci</t>
  </si>
  <si>
    <t>The percentage of individual instar nymphs and adults were counted for EcR dsRNA treatments.</t>
  </si>
  <si>
    <t>EF174329.1</t>
  </si>
  <si>
    <t>EcR</t>
  </si>
  <si>
    <t>The percentage of survival of total nymphs, and the percentage of nymphs at each developmental stage (first through fourth instar) and adults in all individuals of progeny were counted for the Cyp18a1 dsRNA treatments.</t>
  </si>
  <si>
    <t>About 51％ mortality on the sixth day after feeding on the leaf containing the dsRNAs</t>
  </si>
  <si>
    <t>XP_393885.1</t>
  </si>
  <si>
    <t>Cyp18a1</t>
  </si>
  <si>
    <t>The percentage of survival of total nymphs, and the percentage of nymphs at each developmental stage (first through fourth instar) and adults in all individuals of progeny were counted for the Cyp315a1 dsRNA treatments.</t>
  </si>
  <si>
    <t>About 35％ mortality on the sixth day after feeding on the leaf containing the dsRNAs</t>
  </si>
  <si>
    <t>EGI67350.1</t>
  </si>
  <si>
    <t>Cyp315a1</t>
  </si>
  <si>
    <t>0％ mortality on the sixth day after feeding on the leaf containing the dsRNAs</t>
  </si>
  <si>
    <t>About 27％ mortality on the sixth day after feeding on the leaf containing the dsRNAs</t>
  </si>
  <si>
    <t>About 19％ mortality on the sixth day after feeding on the leaf containing the dsRNAs</t>
  </si>
  <si>
    <t>Spray-on application of dsV-ATPase-B significantly affected the reproductive fitness of adult female T. palmi released on the sprayed plants.</t>
  </si>
  <si>
    <t>B. tabaci</t>
  </si>
  <si>
    <t>Oral administration of dsV-ATPase-B at a concentration of 5.0 μg/mL for 48 h did not show any off-target effects in adult B. tabaci Asia II 1.</t>
  </si>
  <si>
    <t>57.03% mortality for exposure of 48h</t>
  </si>
  <si>
    <t>dsV-ATPase-B could be detectable on the foliage for up to 24 h if sprayed at a concentration of 5.0 μg/mL</t>
  </si>
  <si>
    <t>24h</t>
  </si>
  <si>
    <t>5 μg/mL</t>
  </si>
  <si>
    <t>accession no. PP707785</t>
  </si>
  <si>
    <t>V-ATPase-B</t>
  </si>
  <si>
    <t>1146bp</t>
  </si>
  <si>
    <t>309bp</t>
  </si>
  <si>
    <t>Thysanoptera</t>
  </si>
  <si>
    <t>Thrips palmi</t>
  </si>
  <si>
    <t>72.2％ mortality at around 30 days after treatment</t>
  </si>
  <si>
    <t>6ng/μL</t>
  </si>
  <si>
    <t>AK</t>
  </si>
  <si>
    <t>262bp</t>
  </si>
  <si>
    <t>48.9％ mortality at around 30 days after treatment</t>
  </si>
  <si>
    <t>COE</t>
  </si>
  <si>
    <t>451bp</t>
  </si>
  <si>
    <t>45.6％ mortality around 30 days after treatment</t>
  </si>
  <si>
    <t>Metabolism,Structure</t>
  </si>
  <si>
    <t>CHI</t>
  </si>
  <si>
    <t>419bp</t>
  </si>
  <si>
    <t>35.5％ mortality around 30 days after treatment</t>
  </si>
  <si>
    <t>Metabolism,Metamorphosis</t>
  </si>
  <si>
    <t>PHM</t>
  </si>
  <si>
    <t>489bp</t>
  </si>
  <si>
    <t>43.3% mortality around 30 days after treatment</t>
  </si>
  <si>
    <t>JHEH</t>
  </si>
  <si>
    <t>433bp</t>
  </si>
  <si>
    <t>JHP</t>
  </si>
  <si>
    <t>168bp</t>
  </si>
  <si>
    <t>Four siRNAs (25 nucleotides) were designed from four different sites of H. zea mRNA sequences (585 nucleotides) and synthesized respectively</t>
  </si>
  <si>
    <t>siRNA507</t>
  </si>
  <si>
    <t>About 58％ mortality after treatment</t>
  </si>
  <si>
    <t>1μg/g</t>
  </si>
  <si>
    <t>GenBank Accession No. U08109</t>
  </si>
  <si>
    <t>Hez-PBAN</t>
  </si>
  <si>
    <t>ACUCGGCAGGGAACUGUCUUAUGAU</t>
  </si>
  <si>
    <t>25nt</t>
  </si>
  <si>
    <t>Pupa</t>
  </si>
  <si>
    <t>Helicoverpa zea</t>
  </si>
  <si>
    <t>50％ mortality after treatment</t>
  </si>
  <si>
    <t>10μg/pupa</t>
  </si>
  <si>
    <t>siRNA302</t>
  </si>
  <si>
    <t>About 0％ mortality after treatment</t>
  </si>
  <si>
    <t>CCAAGUUAGGCAGAAGCCUCGCAUA</t>
  </si>
  <si>
    <t>siRNA147</t>
  </si>
  <si>
    <t>About 8％ mortality after treatment</t>
  </si>
  <si>
    <t>GCGCUCGCUCAGAAUAUCUACCGAA</t>
  </si>
  <si>
    <t>About 80％ mortality 20 days after treatment</t>
  </si>
  <si>
    <t>10μg/g</t>
  </si>
  <si>
    <t>GenBank Accession No. AY173075</t>
  </si>
  <si>
    <t>Hev-PBAN</t>
  </si>
  <si>
    <t>476bp</t>
  </si>
  <si>
    <t>Heliothis virescens</t>
  </si>
  <si>
    <t>About 70％ mortality 17 days after treatment</t>
  </si>
  <si>
    <t>0.1μg/g</t>
  </si>
  <si>
    <t>508bp</t>
  </si>
  <si>
    <t>Whiteflies injected with chickadee dsRNA did not survive for more than 48 h</t>
  </si>
  <si>
    <t>0.1-0.5 μg</t>
  </si>
  <si>
    <t>Chickadee</t>
  </si>
  <si>
    <t>401bp</t>
  </si>
  <si>
    <t>Specific and significant reduction in BtSnap expression in both organs was observed, up to 75% in the salivary gland and 60% in the midgut</t>
  </si>
  <si>
    <t>BtSnap</t>
  </si>
  <si>
    <t>593bp</t>
  </si>
  <si>
    <t>Injecting dsRNA targeting the salivary gland-specific gene BtGATAd caused up to 70% reduction in the expression of this gene</t>
  </si>
  <si>
    <t>BtGATAd</t>
  </si>
  <si>
    <t>233bp</t>
  </si>
  <si>
    <t>Injection of dsRNA targeting the midgut-specific gene BtCG5885 caused about 70% reduction of expression in the midgut</t>
  </si>
  <si>
    <t>Btcg5885</t>
  </si>
  <si>
    <t>370bp</t>
  </si>
  <si>
    <r>
      <rPr>
        <sz val="10"/>
        <color rgb="FF000000"/>
        <rFont val="微软雅黑"/>
        <family val="2"/>
        <charset val="134"/>
      </rPr>
      <t xml:space="preserve">The nucleotide sequence of transcript c002 is a unigene sequence assembled from </t>
    </r>
    <r>
      <rPr>
        <i/>
        <sz val="10"/>
        <color rgb="FF000000"/>
        <rFont val="微软雅黑"/>
        <family val="2"/>
        <charset val="134"/>
      </rPr>
      <t>c002</t>
    </r>
    <r>
      <rPr>
        <sz val="10"/>
        <color rgb="FF000000"/>
        <rFont val="微软雅黑"/>
        <family val="2"/>
        <charset val="134"/>
      </rPr>
      <t xml:space="preserve"> ESTs from NCBI. ESTs are posted at NCBI, accession numbers DV747494- DV752010.</t>
    </r>
  </si>
  <si>
    <t>20233093；18621720</t>
  </si>
  <si>
    <t>100％ mortalty 8 days after injection</t>
  </si>
  <si>
    <t>10μg/μL</t>
  </si>
  <si>
    <t>Accession: CN763138</t>
  </si>
  <si>
    <t>c002</t>
  </si>
  <si>
    <t>AAAAGTTTGTTCAAACAAATATCTCGTCGTGTATCCAGTGCGATAGCGATAATTTACAACATGGGAAGTTACAAATTATACGTAGCCGTCATGGCAATAGCCATAGCTGTAGTACAGGAAGTTAGATGCGATTGGTCTGCCGCTGAACCGTACGATGAGCAGGAAGAAGCGTCTGTCGAATTACCGATGGAGCACCGTCAGTGCGATGAATACAAATCGAAGATCTGGGACAAAGCATTTAGCAACCAGGAGGCTATGCAGCTGATGGAACTAACGTTTAATACAGGTAAGGAATTAGGCTCCCACGAAGTGTGCTCGGACACGACGCGGGCCATTTTTAACTTCGTCGATGTGATGGCCACCAACCAGAACGCCCATTACTCGCTGGGTATGATGAACAAGATGTTGGCGTTCATCATAAGAGAGGTGGACACGACGTCCAACAAATTCAAAGAGACGAAGGAGGTTTTCGAACGCATCGCGAAAACTCCAGAGATCCGAGACTATATCAAGCACACGACCGCCCGGACCGTCGACTTGCTCAAAGAGCCCGTGATTAGAGGCCGACTGTTCAAAGTGGTGAAAGCCTTCGAGGGTCTGATAAAACCGTCCGAAAACGAGGAATTGGTCAAGCAGAGGCTTAAGAGGATAACCAATGCTCCCGCCAAGATGGCTATGGGAGCCATAAATAAGTTTGGAAGTTTCCTTCGACGTTTTTAATAAGCGCGTCCATACAGACTAGTGATATATTATATATATATACTTATAA</t>
  </si>
  <si>
    <t>770bp</t>
  </si>
  <si>
    <t>Honeybees</t>
  </si>
  <si>
    <t>Low off-target effects predicted (sequence-specific)</t>
  </si>
  <si>
    <t>83.8% mortality; 95-fold reduction in egg production</t>
  </si>
  <si>
    <t>Stable in artificial diet for 7 days at RT</t>
  </si>
  <si>
    <t>Up to 14 days</t>
  </si>
  <si>
    <t>3-5 days</t>
  </si>
  <si>
    <t>3.08 μg/mL</t>
  </si>
  <si>
    <t>5-50 μg/mL</t>
  </si>
  <si>
    <t>Feed double-stranded RNA (dsRNA) to the whiteflies. Specifically, feed dsRNA of genes like hsp23, hsp70, and hsp90 to observe indicators such as survival rate to explore the function of related genes.</t>
  </si>
  <si>
    <t>BT012635</t>
  </si>
  <si>
    <t>Metamorphosis,Structure,Metabolism</t>
  </si>
  <si>
    <t>dsRNA,siRNA</t>
  </si>
  <si>
    <t>300-500bp</t>
  </si>
  <si>
    <t>Adult,Nymph</t>
  </si>
  <si>
    <t>Gennadius</t>
  </si>
  <si>
    <t>N. tenuis</t>
  </si>
  <si>
    <t>Oral administration of dsTaCDA1 to N. tenuis did not affect the expression of its target gene and mortality, indicating that the dsRNA specific to TaCDA1 was safe for non-target insects.</t>
  </si>
  <si>
    <t>50.00％ mortality 7 days after soaking。</t>
  </si>
  <si>
    <t>It is very hard for naked dsRNA to penetrate the epidermis or intestinal wall of insects, and naked dsRNA can be easily decomposed by enzymes in the environment or inside the intestine. In this case, RNAi primarily worked only through injection.</t>
  </si>
  <si>
    <t>at least 7 days</t>
  </si>
  <si>
    <t>2000ng/μL</t>
  </si>
  <si>
    <t>The TaCDA1 gene is involved in chitin synthesis and degradation in T. absoluta. Silencing the TaCDA1 gene can affect insects' organ formation and molting.</t>
  </si>
  <si>
    <t>KAJ2953570.1</t>
  </si>
  <si>
    <t>T. absoluta. Chitin Deacetylase 1 Gene (TaCDA1)</t>
  </si>
  <si>
    <t>1620 bp</t>
  </si>
  <si>
    <t>53.24％ mortality 8 days after injection.</t>
  </si>
  <si>
    <t>at least 8 days</t>
  </si>
  <si>
    <t>Notes（Supplementary Information）</t>
  </si>
  <si>
    <t>Reference PMID</t>
  </si>
  <si>
    <t>Non-target Species</t>
  </si>
  <si>
    <t>Safety Profile/Off-target Probability</t>
  </si>
  <si>
    <t>Efficiency</t>
  </si>
  <si>
    <t>Effect</t>
  </si>
  <si>
    <t>Stability（Chemical Stability、Environmental Stability、Half-Life）</t>
  </si>
  <si>
    <t>Duration of Efficacy</t>
  </si>
  <si>
    <t>Time to Onset</t>
  </si>
  <si>
    <t>LC50</t>
  </si>
  <si>
    <t>Optimal Concentration</t>
  </si>
  <si>
    <t>Experimental Environment</t>
  </si>
  <si>
    <t>Experimental Plants</t>
  </si>
  <si>
    <t>Application methods</t>
  </si>
  <si>
    <t>​​Mechanism of Pesticide/Biochemical Process</t>
  </si>
  <si>
    <t>Gene ID</t>
  </si>
  <si>
    <t>Gene Function</t>
  </si>
  <si>
    <t>Target Gene Name</t>
  </si>
  <si>
    <t>RNA Production Method</t>
  </si>
  <si>
    <t>RNA Type</t>
  </si>
  <si>
    <t>DNA Sequence</t>
  </si>
  <si>
    <t>DNA length（bp）</t>
  </si>
  <si>
    <t>RNA Sequence</t>
  </si>
  <si>
    <t>RNA Length (nt)</t>
  </si>
  <si>
    <t>Pest Developmental Stage</t>
  </si>
  <si>
    <t>Target Pest Order</t>
  </si>
  <si>
    <t>Target Pest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</si>
</sst>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sz val="10"/>
      <color theme="1"/>
      <name val="微软雅黑"/>
      <family val="2"/>
      <charset val="134"/>
    </font>
    <font>
      <sz val="10"/>
      <color rgb="FF000000"/>
      <name val="微软雅黑"/>
      <family val="2"/>
      <charset val="134"/>
    </font>
    <font>
      <sz val="12"/>
      <color rgb="FF212121"/>
      <name val="Aptos Narrow"/>
      <scheme val="minor"/>
    </font>
    <font>
      <i/>
      <sz val="10"/>
      <color rgb="FF000000"/>
      <name val="微软雅黑"/>
      <family val="2"/>
      <charset val="134"/>
    </font>
    <font>
      <i/>
      <sz val="12"/>
      <color theme="1"/>
      <name val="Aptos Narrow"/>
      <family val="3"/>
      <charset val="134"/>
      <scheme val="minor"/>
    </font>
    <font>
      <i/>
      <sz val="12"/>
      <color rgb="FF000000"/>
      <name val="Aptos Narrow"/>
      <family val="3"/>
      <charset val="134"/>
      <scheme val="minor"/>
    </font>
    <font>
      <i/>
      <sz val="10"/>
      <color theme="1"/>
      <name val="微软雅黑"/>
      <family val="2"/>
      <charset val="134"/>
    </font>
    <font>
      <sz val="10"/>
      <color rgb="FF000000"/>
      <name val="Noto Sans SC"/>
      <family val="1"/>
    </font>
    <font>
      <sz val="11"/>
      <color rgb="FF000000"/>
      <name val="宋体"/>
      <charset val="134"/>
    </font>
    <font>
      <sz val="11"/>
      <color rgb="FF000000"/>
      <name val="宋体"/>
      <family val="3"/>
      <charset val="134"/>
    </font>
    <font>
      <i/>
      <sz val="11"/>
      <color rgb="FF000000"/>
      <name val="宋体"/>
      <family val="3"/>
      <charset val="134"/>
    </font>
    <font>
      <i/>
      <sz val="11"/>
      <color rgb="FF000000"/>
      <name val="宋体"/>
      <charset val="134"/>
    </font>
    <font>
      <sz val="12"/>
      <name val="Aptos Narrow"/>
      <scheme val="minor"/>
    </font>
    <font>
      <b/>
      <i/>
      <sz val="10"/>
      <color rgb="FF000000"/>
      <name val="微软雅黑"/>
      <family val="2"/>
      <charset val="134"/>
    </font>
    <font>
      <i/>
      <sz val="11"/>
      <color rgb="FF000000"/>
      <name val="Aptos Narrow"/>
      <scheme val="minor"/>
    </font>
    <font>
      <i/>
      <sz val="10"/>
      <color rgb="FF212121"/>
      <name val="微软雅黑"/>
      <family val="2"/>
      <charset val="134"/>
    </font>
    <font>
      <sz val="12"/>
      <color rgb="FF000000"/>
      <name val="Aptos Narrow"/>
      <scheme val="minor"/>
    </font>
    <font>
      <b/>
      <sz val="10"/>
      <color rgb="FF212121"/>
      <name val="微软雅黑"/>
      <family val="2"/>
      <charset val="134"/>
    </font>
    <font>
      <sz val="11"/>
      <color theme="1"/>
      <name val="微软雅黑"/>
      <family val="2"/>
      <charset val="134"/>
    </font>
    <font>
      <sz val="11"/>
      <color rgb="FF000000"/>
      <name val="微软雅黑"/>
      <family val="2"/>
      <charset val="134"/>
    </font>
  </fonts>
  <fills count="4">
    <fill>
      <patternFill patternType="none"/>
    </fill>
    <fill>
      <patternFill patternType="gray125"/>
    </fill>
    <fill>
      <patternFill patternType="solid">
        <fgColor rgb="FFFFFFFF"/>
        <bgColor rgb="FF000000"/>
      </patternFill>
    </fill>
    <fill>
      <patternFill patternType="solid">
        <fgColor rgb="FFD9E1F2"/>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horizontal="left" vertical="center"/>
    </xf>
    <xf numFmtId="0" fontId="2"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2" fillId="0" borderId="0" xfId="0" applyFont="1" applyAlignment="1">
      <alignment vertical="center"/>
    </xf>
    <xf numFmtId="0" fontId="0" fillId="0" borderId="0" xfId="0" applyAlignment="1">
      <alignment horizontal="left" vertical="center"/>
    </xf>
    <xf numFmtId="0" fontId="7" fillId="0" borderId="0" xfId="0" applyFont="1" applyAlignment="1">
      <alignment vertical="center"/>
    </xf>
    <xf numFmtId="0" fontId="4" fillId="0" borderId="0" xfId="0" applyFont="1" applyAlignment="1">
      <alignment vertical="center"/>
    </xf>
    <xf numFmtId="0" fontId="13" fillId="0" borderId="0" xfId="0" applyFont="1"/>
    <xf numFmtId="0" fontId="14" fillId="0" borderId="0" xfId="0" applyFont="1" applyAlignment="1">
      <alignment horizontal="left" vertical="center"/>
    </xf>
    <xf numFmtId="0" fontId="13" fillId="2" borderId="1" xfId="0" applyFont="1" applyFill="1" applyBorder="1" applyAlignment="1">
      <alignment horizontal="left"/>
    </xf>
    <xf numFmtId="0" fontId="15" fillId="0" borderId="0" xfId="0" applyFont="1" applyAlignment="1">
      <alignment vertical="center"/>
    </xf>
    <xf numFmtId="10" fontId="2" fillId="0" borderId="0" xfId="0" applyNumberFormat="1" applyFont="1" applyAlignment="1">
      <alignment horizontal="left" vertical="center"/>
    </xf>
    <xf numFmtId="0" fontId="16" fillId="0" borderId="0" xfId="0" applyFont="1" applyAlignment="1">
      <alignment vertical="center" wrapText="1"/>
    </xf>
    <xf numFmtId="0" fontId="17" fillId="3" borderId="1" xfId="0" applyFont="1" applyFill="1" applyBorder="1" applyAlignment="1">
      <alignment horizontal="left" vertical="center"/>
    </xf>
    <xf numFmtId="0" fontId="18" fillId="0" borderId="0" xfId="0" applyFont="1" applyAlignment="1">
      <alignment vertical="center" wrapText="1"/>
    </xf>
    <xf numFmtId="0" fontId="19" fillId="0" borderId="0" xfId="0" applyFont="1" applyAlignment="1">
      <alignment horizontal="left" vertical="center"/>
    </xf>
    <xf numFmtId="0" fontId="20" fillId="0" borderId="0" xfId="0" applyFont="1" applyAlignment="1">
      <alignment horizontal="left" vertical="center"/>
    </xf>
    <xf numFmtId="0" fontId="20"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5" Type="http://schemas.openxmlformats.org/officeDocument/2006/relationships/sheetMetadata" Target="metadata.xml"/><Relationship Id="rId4" Type="http://schemas.openxmlformats.org/officeDocument/2006/relationships/sharedStrings" Target="sharedStrings.xml"/><Relationship Id="rId9" Type="http://schemas.openxmlformats.org/officeDocument/2006/relationships/calcChain" Target="calcChain.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3423-B58C-5849-B531-74B568BFD6C4}">
  <dimension ref="A1:XFD107"/>
  <sheetViews>
    <sheetView tabSelected="1" workbookViewId="0"/>
  </sheetViews>
  <sheetFormatPr baseColWidth="10" defaultRowHeight="16"/>
  <sheetData>
    <row r="1" spans="1:32 16383:16384" s="24" customFormat="1" ht="18" thickBot="1">
      <c r="A1" s="26" t="s">
        <v>481</v>
      </c>
      <c r="B1" s="26" t="s">
        <v>480</v>
      </c>
      <c r="C1" s="26" t="s">
        <v>479</v>
      </c>
      <c r="D1" s="26" t="s">
        <v>478</v>
      </c>
      <c r="E1" s="26" t="s">
        <v>477</v>
      </c>
      <c r="F1" s="26" t="s">
        <v>476</v>
      </c>
      <c r="G1" s="26" t="s">
        <v>475</v>
      </c>
      <c r="H1" s="26" t="s">
        <v>474</v>
      </c>
      <c r="I1" s="26" t="s">
        <v>473</v>
      </c>
      <c r="J1" s="26" t="s">
        <v>472</v>
      </c>
      <c r="K1" s="26" t="s">
        <v>471</v>
      </c>
      <c r="L1" s="25" t="s">
        <v>470</v>
      </c>
      <c r="M1" s="25" t="s">
        <v>469</v>
      </c>
      <c r="N1" s="25" t="s">
        <v>468</v>
      </c>
      <c r="O1" s="25" t="s">
        <v>467</v>
      </c>
      <c r="P1" s="25" t="s">
        <v>466</v>
      </c>
      <c r="Q1" s="25" t="s">
        <v>465</v>
      </c>
      <c r="R1" s="25" t="s">
        <v>464</v>
      </c>
      <c r="S1" s="25" t="s">
        <v>463</v>
      </c>
      <c r="T1" s="25" t="s">
        <v>462</v>
      </c>
      <c r="U1" s="25" t="s">
        <v>461</v>
      </c>
      <c r="V1" s="25" t="s">
        <v>460</v>
      </c>
      <c r="W1" s="25" t="s">
        <v>459</v>
      </c>
      <c r="X1" s="25" t="s">
        <v>459</v>
      </c>
      <c r="Y1" s="25" t="s">
        <v>458</v>
      </c>
      <c r="Z1" s="25" t="s">
        <v>457</v>
      </c>
      <c r="AA1" s="25" t="s">
        <v>456</v>
      </c>
      <c r="AB1" s="25" t="s">
        <v>455</v>
      </c>
    </row>
    <row r="2" spans="1:32 16383:16384" s="1" customFormat="1">
      <c r="A2" s="5" t="s">
        <v>325</v>
      </c>
      <c r="B2" s="3" t="s">
        <v>69</v>
      </c>
      <c r="C2" s="3" t="s">
        <v>388</v>
      </c>
      <c r="D2" s="3" t="s">
        <v>1</v>
      </c>
      <c r="E2" s="3" t="s">
        <v>1</v>
      </c>
      <c r="F2" s="3" t="s">
        <v>452</v>
      </c>
      <c r="G2" s="3" t="s">
        <v>1</v>
      </c>
      <c r="H2" s="3" t="s">
        <v>10</v>
      </c>
      <c r="I2" s="3" t="s">
        <v>9</v>
      </c>
      <c r="J2" s="5" t="s">
        <v>451</v>
      </c>
      <c r="K2" s="3" t="s">
        <v>438</v>
      </c>
      <c r="L2" s="3" t="s">
        <v>450</v>
      </c>
      <c r="M2" s="3" t="s">
        <v>449</v>
      </c>
      <c r="N2" s="3" t="s">
        <v>5</v>
      </c>
      <c r="O2" s="9" t="s">
        <v>216</v>
      </c>
      <c r="P2" s="3" t="s">
        <v>4</v>
      </c>
      <c r="Q2" s="3" t="s">
        <v>118</v>
      </c>
      <c r="R2" s="3" t="s">
        <v>118</v>
      </c>
      <c r="S2" s="3" t="s">
        <v>113</v>
      </c>
      <c r="T2" s="3" t="s">
        <v>454</v>
      </c>
      <c r="U2" s="3" t="s">
        <v>446</v>
      </c>
      <c r="V2" s="3" t="s">
        <v>42</v>
      </c>
      <c r="W2" s="9" t="s">
        <v>54</v>
      </c>
      <c r="X2" s="3" t="s">
        <v>453</v>
      </c>
      <c r="Y2" s="3" t="s">
        <v>444</v>
      </c>
      <c r="Z2" s="3" t="s">
        <v>443</v>
      </c>
      <c r="AA2" s="18">
        <v>39590437</v>
      </c>
      <c r="XFC2" s="2"/>
      <c r="XFD2" s="2"/>
    </row>
    <row r="3" spans="1:32 16383:16384" s="1" customFormat="1">
      <c r="A3" s="5" t="s">
        <v>325</v>
      </c>
      <c r="B3" s="3" t="s">
        <v>69</v>
      </c>
      <c r="C3" s="3" t="s">
        <v>13</v>
      </c>
      <c r="D3" s="3" t="s">
        <v>1</v>
      </c>
      <c r="E3" s="3" t="s">
        <v>1</v>
      </c>
      <c r="F3" s="3" t="s">
        <v>452</v>
      </c>
      <c r="G3" s="3" t="s">
        <v>1</v>
      </c>
      <c r="H3" s="3" t="s">
        <v>10</v>
      </c>
      <c r="I3" s="3" t="s">
        <v>9</v>
      </c>
      <c r="J3" s="5" t="s">
        <v>451</v>
      </c>
      <c r="K3" s="3" t="s">
        <v>438</v>
      </c>
      <c r="L3" s="3" t="s">
        <v>450</v>
      </c>
      <c r="M3" s="3" t="s">
        <v>449</v>
      </c>
      <c r="N3" s="3" t="s">
        <v>126</v>
      </c>
      <c r="O3" s="9" t="s">
        <v>216</v>
      </c>
      <c r="P3" s="3" t="s">
        <v>4</v>
      </c>
      <c r="Q3" s="3" t="s">
        <v>448</v>
      </c>
      <c r="R3" s="3" t="s">
        <v>448</v>
      </c>
      <c r="S3" s="3" t="s">
        <v>113</v>
      </c>
      <c r="T3" s="3" t="s">
        <v>447</v>
      </c>
      <c r="U3" s="3" t="s">
        <v>446</v>
      </c>
      <c r="V3" s="3" t="s">
        <v>42</v>
      </c>
      <c r="W3" s="9" t="s">
        <v>54</v>
      </c>
      <c r="X3" s="3" t="s">
        <v>445</v>
      </c>
      <c r="Y3" s="3" t="s">
        <v>444</v>
      </c>
      <c r="Z3" s="3" t="s">
        <v>443</v>
      </c>
      <c r="AA3" s="18">
        <v>39590437</v>
      </c>
      <c r="XFC3" s="2"/>
      <c r="XFD3" s="2"/>
    </row>
    <row r="4" spans="1:32 16383:16384" s="1" customFormat="1" ht="17">
      <c r="A4" s="23" t="s">
        <v>442</v>
      </c>
      <c r="B4" s="3" t="s">
        <v>220</v>
      </c>
      <c r="C4" s="3" t="s">
        <v>441</v>
      </c>
      <c r="D4" s="3" t="s">
        <v>1</v>
      </c>
      <c r="E4" s="3" t="s">
        <v>1</v>
      </c>
      <c r="F4" s="3" t="s">
        <v>440</v>
      </c>
      <c r="G4" s="3" t="s">
        <v>1</v>
      </c>
      <c r="H4" s="3" t="s">
        <v>439</v>
      </c>
      <c r="I4" s="3" t="s">
        <v>9</v>
      </c>
      <c r="J4" s="5" t="s">
        <v>48</v>
      </c>
      <c r="K4" s="3" t="s">
        <v>438</v>
      </c>
      <c r="L4" s="3" t="s">
        <v>437</v>
      </c>
      <c r="M4" s="3" t="s">
        <v>436</v>
      </c>
      <c r="N4" s="3" t="s">
        <v>28</v>
      </c>
      <c r="O4" s="9" t="s">
        <v>216</v>
      </c>
      <c r="P4" s="3" t="s">
        <v>4</v>
      </c>
      <c r="Q4" s="3" t="s">
        <v>435</v>
      </c>
      <c r="R4" s="3" t="s">
        <v>434</v>
      </c>
      <c r="S4" s="3" t="s">
        <v>433</v>
      </c>
      <c r="T4" s="3" t="s">
        <v>432</v>
      </c>
      <c r="U4" s="3" t="s">
        <v>431</v>
      </c>
      <c r="V4" s="3" t="s">
        <v>2</v>
      </c>
      <c r="W4" s="9" t="s">
        <v>54</v>
      </c>
      <c r="X4" s="3" t="s">
        <v>430</v>
      </c>
      <c r="Y4" s="3" t="s">
        <v>429</v>
      </c>
      <c r="Z4" s="3" t="s">
        <v>428</v>
      </c>
      <c r="AA4" s="22">
        <v>21307062</v>
      </c>
      <c r="XFC4" s="2"/>
      <c r="XFD4" s="2"/>
    </row>
    <row r="5" spans="1:32 16383:16384" s="1" customFormat="1" ht="34">
      <c r="A5" s="21" t="s">
        <v>267</v>
      </c>
      <c r="B5" s="3" t="s">
        <v>220</v>
      </c>
      <c r="C5" s="3" t="s">
        <v>232</v>
      </c>
      <c r="D5" s="3" t="s">
        <v>91</v>
      </c>
      <c r="E5" s="3" t="s">
        <v>1</v>
      </c>
      <c r="F5" s="3" t="s">
        <v>427</v>
      </c>
      <c r="G5" s="3" t="s">
        <v>426</v>
      </c>
      <c r="H5" s="3" t="s">
        <v>89</v>
      </c>
      <c r="I5" s="3" t="s">
        <v>9</v>
      </c>
      <c r="J5" s="5" t="s">
        <v>425</v>
      </c>
      <c r="K5" s="3" t="s">
        <v>1</v>
      </c>
      <c r="L5" s="3" t="s">
        <v>424</v>
      </c>
      <c r="M5" s="3" t="s">
        <v>1</v>
      </c>
      <c r="N5" s="3" t="s">
        <v>5</v>
      </c>
      <c r="O5" s="9" t="s">
        <v>216</v>
      </c>
      <c r="P5" s="3" t="s">
        <v>4</v>
      </c>
      <c r="Q5" s="3" t="s">
        <v>423</v>
      </c>
      <c r="R5" s="3" t="s">
        <v>1</v>
      </c>
      <c r="S5" s="3" t="s">
        <v>60</v>
      </c>
      <c r="T5" s="3" t="s">
        <v>1</v>
      </c>
      <c r="U5" s="3" t="s">
        <v>1</v>
      </c>
      <c r="V5" s="3" t="s">
        <v>42</v>
      </c>
      <c r="W5" s="3" t="s">
        <v>51</v>
      </c>
      <c r="X5" s="3" t="s">
        <v>422</v>
      </c>
      <c r="Y5" s="3" t="s">
        <v>1</v>
      </c>
      <c r="Z5" s="3" t="s">
        <v>1</v>
      </c>
      <c r="AA5" s="3" t="s">
        <v>421</v>
      </c>
      <c r="AB5" s="3" t="s">
        <v>420</v>
      </c>
      <c r="XFC5" s="2"/>
      <c r="XFD5" s="2"/>
    </row>
    <row r="6" spans="1:32 16383:16384" s="1" customFormat="1" ht="34">
      <c r="A6" s="21" t="s">
        <v>332</v>
      </c>
      <c r="B6" s="3" t="s">
        <v>220</v>
      </c>
      <c r="C6" s="3" t="s">
        <v>232</v>
      </c>
      <c r="D6" s="3" t="s">
        <v>419</v>
      </c>
      <c r="E6" s="3" t="s">
        <v>1</v>
      </c>
      <c r="F6" s="3" t="s">
        <v>1</v>
      </c>
      <c r="G6" s="3" t="s">
        <v>1</v>
      </c>
      <c r="H6" s="3" t="s">
        <v>10</v>
      </c>
      <c r="I6" s="3" t="s">
        <v>9</v>
      </c>
      <c r="J6" s="3" t="s">
        <v>418</v>
      </c>
      <c r="K6" s="3"/>
      <c r="L6" s="3"/>
      <c r="M6" s="3" t="s">
        <v>1</v>
      </c>
      <c r="N6" s="3" t="s">
        <v>5</v>
      </c>
      <c r="O6" s="9" t="s">
        <v>216</v>
      </c>
      <c r="P6" s="3" t="s">
        <v>4</v>
      </c>
      <c r="Q6" s="3" t="s">
        <v>408</v>
      </c>
      <c r="R6" s="3" t="s">
        <v>1</v>
      </c>
      <c r="S6" s="3" t="s">
        <v>113</v>
      </c>
      <c r="T6" s="3" t="s">
        <v>1</v>
      </c>
      <c r="U6" s="3" t="s">
        <v>1</v>
      </c>
      <c r="V6" s="3" t="s">
        <v>2</v>
      </c>
      <c r="W6" s="2" t="s">
        <v>51</v>
      </c>
      <c r="X6" s="3" t="s">
        <v>417</v>
      </c>
      <c r="Y6" s="3" t="s">
        <v>1</v>
      </c>
      <c r="Z6" s="3" t="s">
        <v>1</v>
      </c>
      <c r="AA6" s="2">
        <v>17550829</v>
      </c>
      <c r="XFC6" s="2"/>
      <c r="XFD6" s="2"/>
    </row>
    <row r="7" spans="1:32 16383:16384" s="1" customFormat="1" ht="34">
      <c r="A7" s="21" t="s">
        <v>332</v>
      </c>
      <c r="B7" s="3" t="s">
        <v>220</v>
      </c>
      <c r="C7" s="3" t="s">
        <v>232</v>
      </c>
      <c r="D7" s="3" t="s">
        <v>416</v>
      </c>
      <c r="E7" s="3" t="s">
        <v>1</v>
      </c>
      <c r="F7" s="3" t="s">
        <v>1</v>
      </c>
      <c r="G7" s="3" t="s">
        <v>1</v>
      </c>
      <c r="H7" s="3" t="s">
        <v>10</v>
      </c>
      <c r="I7" s="3" t="s">
        <v>9</v>
      </c>
      <c r="J7" s="3" t="s">
        <v>415</v>
      </c>
      <c r="K7" s="3"/>
      <c r="L7" s="3"/>
      <c r="M7" s="3" t="s">
        <v>1</v>
      </c>
      <c r="N7" s="3" t="s">
        <v>5</v>
      </c>
      <c r="O7" s="9" t="s">
        <v>216</v>
      </c>
      <c r="P7" s="3" t="s">
        <v>4</v>
      </c>
      <c r="Q7" s="3" t="s">
        <v>408</v>
      </c>
      <c r="R7" s="3" t="s">
        <v>1</v>
      </c>
      <c r="S7" s="3" t="s">
        <v>113</v>
      </c>
      <c r="T7" s="3" t="s">
        <v>1</v>
      </c>
      <c r="U7" s="3" t="s">
        <v>1</v>
      </c>
      <c r="V7" s="3" t="s">
        <v>2</v>
      </c>
      <c r="W7" s="3" t="s">
        <v>51</v>
      </c>
      <c r="X7" s="3" t="s">
        <v>414</v>
      </c>
      <c r="Y7" s="3" t="s">
        <v>1</v>
      </c>
      <c r="Z7" s="3" t="s">
        <v>1</v>
      </c>
      <c r="AA7" s="2">
        <v>17550829</v>
      </c>
      <c r="XFC7" s="2"/>
      <c r="XFD7" s="2"/>
    </row>
    <row r="8" spans="1:32 16383:16384" s="1" customFormat="1" ht="34">
      <c r="A8" s="21" t="s">
        <v>332</v>
      </c>
      <c r="B8" s="3" t="s">
        <v>220</v>
      </c>
      <c r="C8" s="3" t="s">
        <v>232</v>
      </c>
      <c r="D8" s="3" t="s">
        <v>413</v>
      </c>
      <c r="E8" s="3" t="s">
        <v>1</v>
      </c>
      <c r="F8" s="3" t="s">
        <v>1</v>
      </c>
      <c r="G8" s="3" t="s">
        <v>1</v>
      </c>
      <c r="H8" s="3" t="s">
        <v>10</v>
      </c>
      <c r="I8" s="3" t="s">
        <v>9</v>
      </c>
      <c r="J8" s="3" t="s">
        <v>412</v>
      </c>
      <c r="K8" s="3"/>
      <c r="L8" s="3"/>
      <c r="M8" s="3" t="s">
        <v>1</v>
      </c>
      <c r="N8" s="3" t="s">
        <v>5</v>
      </c>
      <c r="O8" s="9" t="s">
        <v>216</v>
      </c>
      <c r="P8" s="3" t="s">
        <v>4</v>
      </c>
      <c r="Q8" s="3" t="s">
        <v>408</v>
      </c>
      <c r="R8" s="3" t="s">
        <v>1</v>
      </c>
      <c r="S8" s="3" t="s">
        <v>113</v>
      </c>
      <c r="T8" s="3" t="s">
        <v>1</v>
      </c>
      <c r="U8" s="3" t="s">
        <v>1</v>
      </c>
      <c r="V8" s="3" t="s">
        <v>2</v>
      </c>
      <c r="W8" s="3" t="s">
        <v>51</v>
      </c>
      <c r="X8" s="3" t="s">
        <v>411</v>
      </c>
      <c r="Y8" s="3" t="s">
        <v>1</v>
      </c>
      <c r="Z8" s="3" t="s">
        <v>1</v>
      </c>
      <c r="AA8" s="2">
        <v>17550829</v>
      </c>
      <c r="XFC8" s="2"/>
      <c r="XFD8" s="2"/>
    </row>
    <row r="9" spans="1:32 16383:16384" s="1" customFormat="1" ht="34">
      <c r="A9" s="21" t="s">
        <v>332</v>
      </c>
      <c r="B9" s="3" t="s">
        <v>220</v>
      </c>
      <c r="C9" s="3" t="s">
        <v>232</v>
      </c>
      <c r="D9" s="3" t="s">
        <v>410</v>
      </c>
      <c r="E9" s="3" t="s">
        <v>1</v>
      </c>
      <c r="F9" s="3" t="s">
        <v>1</v>
      </c>
      <c r="G9" s="3" t="s">
        <v>1</v>
      </c>
      <c r="H9" s="3" t="s">
        <v>10</v>
      </c>
      <c r="I9" s="3" t="s">
        <v>9</v>
      </c>
      <c r="J9" s="3" t="s">
        <v>409</v>
      </c>
      <c r="K9" s="3" t="s">
        <v>18</v>
      </c>
      <c r="L9" s="3"/>
      <c r="M9" s="3"/>
      <c r="N9" s="3" t="s">
        <v>5</v>
      </c>
      <c r="O9" s="9" t="s">
        <v>216</v>
      </c>
      <c r="P9" s="3" t="s">
        <v>4</v>
      </c>
      <c r="Q9" s="3" t="s">
        <v>408</v>
      </c>
      <c r="R9" s="3" t="s">
        <v>1</v>
      </c>
      <c r="S9" s="3" t="s">
        <v>113</v>
      </c>
      <c r="T9" s="3" t="s">
        <v>1</v>
      </c>
      <c r="U9" s="3" t="s">
        <v>1</v>
      </c>
      <c r="V9" s="3" t="s">
        <v>42</v>
      </c>
      <c r="W9" s="3" t="s">
        <v>51</v>
      </c>
      <c r="X9" s="3" t="s">
        <v>407</v>
      </c>
      <c r="Y9" s="3" t="s">
        <v>1</v>
      </c>
      <c r="Z9" s="3" t="s">
        <v>1</v>
      </c>
      <c r="AA9" s="2">
        <v>17550829</v>
      </c>
      <c r="XFC9" s="2"/>
      <c r="XFD9" s="2"/>
    </row>
    <row r="10" spans="1:32 16383:16384" s="1" customFormat="1">
      <c r="A10" s="5" t="s">
        <v>389</v>
      </c>
      <c r="B10" s="3" t="s">
        <v>69</v>
      </c>
      <c r="C10" s="3" t="s">
        <v>116</v>
      </c>
      <c r="D10" s="3" t="s">
        <v>406</v>
      </c>
      <c r="E10" s="3" t="s">
        <v>1</v>
      </c>
      <c r="F10" s="3" t="s">
        <v>1</v>
      </c>
      <c r="G10" s="3" t="s">
        <v>1</v>
      </c>
      <c r="H10" s="3" t="s">
        <v>10</v>
      </c>
      <c r="I10" s="3" t="s">
        <v>9</v>
      </c>
      <c r="J10" s="5" t="s">
        <v>385</v>
      </c>
      <c r="K10" s="3" t="s">
        <v>372</v>
      </c>
      <c r="L10" s="3" t="s">
        <v>384</v>
      </c>
      <c r="M10" s="3" t="s">
        <v>1</v>
      </c>
      <c r="N10" s="3" t="s">
        <v>28</v>
      </c>
      <c r="O10" s="9" t="s">
        <v>216</v>
      </c>
      <c r="P10" s="3" t="s">
        <v>4</v>
      </c>
      <c r="Q10" s="3" t="s">
        <v>405</v>
      </c>
      <c r="R10" s="3" t="s">
        <v>1</v>
      </c>
      <c r="S10" s="3" t="s">
        <v>1</v>
      </c>
      <c r="T10" s="3" t="s">
        <v>1</v>
      </c>
      <c r="U10" s="3" t="s">
        <v>1</v>
      </c>
      <c r="V10" s="3" t="s">
        <v>42</v>
      </c>
      <c r="W10" s="3" t="s">
        <v>54</v>
      </c>
      <c r="X10" s="3" t="s">
        <v>404</v>
      </c>
      <c r="Y10" s="3" t="s">
        <v>1</v>
      </c>
      <c r="Z10" s="3" t="s">
        <v>1</v>
      </c>
      <c r="AA10" s="18">
        <v>30508147</v>
      </c>
      <c r="AB10" s="2" t="e" vm="1">
        <f ca="1">_xlfn.DISPIMG("ID_1A083B3E17BE4703853CACE4180311BA",1)</f>
        <v>#NAME?</v>
      </c>
      <c r="XFC10" s="2"/>
      <c r="XFD10" s="2"/>
    </row>
    <row r="11" spans="1:32 16383:16384" s="1" customFormat="1">
      <c r="A11" s="5" t="s">
        <v>403</v>
      </c>
      <c r="B11" s="3" t="s">
        <v>69</v>
      </c>
      <c r="C11" s="3" t="s">
        <v>116</v>
      </c>
      <c r="D11" s="3" t="s">
        <v>402</v>
      </c>
      <c r="E11" s="3" t="s">
        <v>1</v>
      </c>
      <c r="F11" s="3" t="s">
        <v>1</v>
      </c>
      <c r="G11" s="3" t="s">
        <v>1</v>
      </c>
      <c r="H11" s="3" t="s">
        <v>10</v>
      </c>
      <c r="I11" s="3" t="s">
        <v>9</v>
      </c>
      <c r="J11" s="5" t="s">
        <v>401</v>
      </c>
      <c r="K11" s="3" t="s">
        <v>7</v>
      </c>
      <c r="L11" s="3" t="s">
        <v>400</v>
      </c>
      <c r="M11" s="3" t="s">
        <v>1</v>
      </c>
      <c r="N11" s="3" t="s">
        <v>28</v>
      </c>
      <c r="O11" s="9" t="s">
        <v>216</v>
      </c>
      <c r="P11" s="3" t="s">
        <v>4</v>
      </c>
      <c r="Q11" s="3" t="s">
        <v>399</v>
      </c>
      <c r="R11" s="3" t="s">
        <v>1</v>
      </c>
      <c r="S11" s="3" t="s">
        <v>1</v>
      </c>
      <c r="T11" s="3" t="s">
        <v>1</v>
      </c>
      <c r="U11" s="3" t="s">
        <v>1</v>
      </c>
      <c r="V11" s="3" t="s">
        <v>42</v>
      </c>
      <c r="W11" s="3" t="s">
        <v>51</v>
      </c>
      <c r="X11" s="3" t="s">
        <v>398</v>
      </c>
      <c r="Y11" s="3" t="s">
        <v>1</v>
      </c>
      <c r="Z11" s="3" t="s">
        <v>1</v>
      </c>
      <c r="AA11" s="18">
        <v>30508147</v>
      </c>
      <c r="AB11" s="2" t="e" vm="1">
        <f ca="1">_xlfn.DISPIMG("ID_0720008BBFF7428D8E6B73B0E53AED3C",1)</f>
        <v>#NAME?</v>
      </c>
      <c r="XFC11" s="2"/>
      <c r="XFD11" s="2"/>
    </row>
    <row r="12" spans="1:32 16383:16384" s="1" customFormat="1">
      <c r="A12" s="5" t="s">
        <v>389</v>
      </c>
      <c r="B12" s="3" t="s">
        <v>69</v>
      </c>
      <c r="C12" s="3" t="s">
        <v>388</v>
      </c>
      <c r="D12" s="3" t="s">
        <v>387</v>
      </c>
      <c r="E12" s="3" t="s">
        <v>397</v>
      </c>
      <c r="F12" s="3" t="s">
        <v>1</v>
      </c>
      <c r="G12" s="3" t="s">
        <v>1</v>
      </c>
      <c r="H12" s="3" t="s">
        <v>89</v>
      </c>
      <c r="I12" s="3" t="s">
        <v>9</v>
      </c>
      <c r="J12" s="5" t="s">
        <v>385</v>
      </c>
      <c r="K12" s="3" t="s">
        <v>372</v>
      </c>
      <c r="L12" s="3" t="s">
        <v>384</v>
      </c>
      <c r="M12" s="3" t="s">
        <v>1</v>
      </c>
      <c r="N12" s="3" t="s">
        <v>5</v>
      </c>
      <c r="O12" s="9" t="s">
        <v>216</v>
      </c>
      <c r="P12" s="3" t="s">
        <v>4</v>
      </c>
      <c r="Q12" s="3" t="s">
        <v>391</v>
      </c>
      <c r="R12" s="3" t="s">
        <v>1</v>
      </c>
      <c r="S12" s="3" t="s">
        <v>1</v>
      </c>
      <c r="T12" s="3" t="s">
        <v>1</v>
      </c>
      <c r="U12" s="3" t="s">
        <v>1</v>
      </c>
      <c r="V12" s="3" t="s">
        <v>42</v>
      </c>
      <c r="W12" s="3" t="s">
        <v>25</v>
      </c>
      <c r="X12" s="3" t="s">
        <v>396</v>
      </c>
      <c r="Y12" s="3" t="s">
        <v>1</v>
      </c>
      <c r="Z12" s="3" t="s">
        <v>1</v>
      </c>
      <c r="AA12" s="18">
        <v>30508147</v>
      </c>
      <c r="AB12" s="3" t="s">
        <v>395</v>
      </c>
      <c r="AC12" s="2" t="s">
        <v>380</v>
      </c>
      <c r="AD12" s="2" t="e" vm="1">
        <f ca="1">_xlfn.DISPIMG("ID_21F67CEECD3645DF87AB932C479C4C79",1)</f>
        <v>#NAME?</v>
      </c>
      <c r="AE12" s="2" t="e" vm="1">
        <f ca="1">_xlfn.DISPIMG("ID_CDFA0D06B68948ED9539C35CC0784476",1)</f>
        <v>#NAME?</v>
      </c>
      <c r="AF12" s="3"/>
      <c r="XFC12" s="2"/>
      <c r="XFD12" s="2"/>
    </row>
    <row r="13" spans="1:32 16383:16384" s="1" customFormat="1">
      <c r="A13" s="5" t="s">
        <v>389</v>
      </c>
      <c r="B13" s="3" t="s">
        <v>69</v>
      </c>
      <c r="C13" s="3" t="s">
        <v>388</v>
      </c>
      <c r="D13" s="3" t="s">
        <v>387</v>
      </c>
      <c r="E13" s="3" t="s">
        <v>394</v>
      </c>
      <c r="F13" s="3" t="s">
        <v>1</v>
      </c>
      <c r="G13" s="3" t="s">
        <v>1</v>
      </c>
      <c r="H13" s="3" t="s">
        <v>89</v>
      </c>
      <c r="I13" s="3" t="s">
        <v>9</v>
      </c>
      <c r="J13" s="5" t="s">
        <v>385</v>
      </c>
      <c r="K13" s="3" t="s">
        <v>372</v>
      </c>
      <c r="L13" s="3" t="s">
        <v>384</v>
      </c>
      <c r="M13" s="3" t="s">
        <v>1</v>
      </c>
      <c r="N13" s="3" t="s">
        <v>5</v>
      </c>
      <c r="O13" s="9" t="s">
        <v>216</v>
      </c>
      <c r="P13" s="3" t="s">
        <v>4</v>
      </c>
      <c r="Q13" s="3" t="s">
        <v>391</v>
      </c>
      <c r="R13" s="3" t="s">
        <v>1</v>
      </c>
      <c r="S13" s="3" t="s">
        <v>1</v>
      </c>
      <c r="T13" s="3" t="s">
        <v>1</v>
      </c>
      <c r="U13" s="3" t="s">
        <v>1</v>
      </c>
      <c r="V13" s="3" t="s">
        <v>42</v>
      </c>
      <c r="W13" s="3" t="s">
        <v>25</v>
      </c>
      <c r="X13" s="3" t="s">
        <v>393</v>
      </c>
      <c r="Y13" s="3" t="s">
        <v>1</v>
      </c>
      <c r="Z13" s="3" t="s">
        <v>1</v>
      </c>
      <c r="AA13" s="18">
        <v>30508147</v>
      </c>
      <c r="AB13" s="3" t="s">
        <v>392</v>
      </c>
      <c r="AC13" s="2" t="s">
        <v>380</v>
      </c>
      <c r="AD13" s="2" t="e" vm="1">
        <f ca="1">_xlfn.DISPIMG("ID_561D29F20E90493DA8BF6E421FE3B7E4",1)</f>
        <v>#NAME?</v>
      </c>
      <c r="AE13" s="2" t="e" vm="1">
        <f ca="1">_xlfn.DISPIMG("ID_CD54B51FECB744869DC78F569E57373E",1)</f>
        <v>#NAME?</v>
      </c>
      <c r="AF13" s="3"/>
      <c r="XFC13" s="2"/>
      <c r="XFD13" s="2"/>
    </row>
    <row r="14" spans="1:32 16383:16384" s="1" customFormat="1">
      <c r="A14" s="5" t="s">
        <v>389</v>
      </c>
      <c r="B14" s="3" t="s">
        <v>69</v>
      </c>
      <c r="C14" s="3" t="s">
        <v>388</v>
      </c>
      <c r="D14" s="3" t="s">
        <v>387</v>
      </c>
      <c r="E14" s="3" t="s">
        <v>386</v>
      </c>
      <c r="F14" s="3" t="s">
        <v>1</v>
      </c>
      <c r="G14" s="3" t="s">
        <v>1</v>
      </c>
      <c r="H14" s="3" t="s">
        <v>89</v>
      </c>
      <c r="I14" s="3" t="s">
        <v>9</v>
      </c>
      <c r="J14" s="5" t="s">
        <v>385</v>
      </c>
      <c r="K14" s="3" t="s">
        <v>372</v>
      </c>
      <c r="L14" s="3" t="s">
        <v>384</v>
      </c>
      <c r="M14" s="3" t="s">
        <v>1</v>
      </c>
      <c r="N14" s="3" t="s">
        <v>5</v>
      </c>
      <c r="O14" s="9" t="s">
        <v>216</v>
      </c>
      <c r="P14" s="3" t="s">
        <v>4</v>
      </c>
      <c r="Q14" s="3" t="s">
        <v>391</v>
      </c>
      <c r="R14" s="3" t="s">
        <v>1</v>
      </c>
      <c r="S14" s="3" t="s">
        <v>1</v>
      </c>
      <c r="T14" s="3" t="s">
        <v>1</v>
      </c>
      <c r="U14" s="3" t="s">
        <v>1</v>
      </c>
      <c r="V14" s="3" t="s">
        <v>42</v>
      </c>
      <c r="W14" s="3" t="s">
        <v>54</v>
      </c>
      <c r="X14" s="3" t="s">
        <v>390</v>
      </c>
      <c r="Y14" s="3" t="s">
        <v>1</v>
      </c>
      <c r="Z14" s="3" t="s">
        <v>1</v>
      </c>
      <c r="AA14" s="18">
        <v>30508147</v>
      </c>
      <c r="AB14" s="3" t="s">
        <v>381</v>
      </c>
      <c r="AC14" s="2" t="s">
        <v>380</v>
      </c>
      <c r="AD14" s="2" t="e" vm="1">
        <f ca="1">_xlfn.DISPIMG("ID_78C411174E6E40B3926424AF7FE36271",1)</f>
        <v>#NAME?</v>
      </c>
      <c r="AE14" s="2" t="e" vm="1">
        <f ca="1">_xlfn.DISPIMG("ID_761155F05A9A47AA8FE9369177661B90",1)</f>
        <v>#NAME?</v>
      </c>
      <c r="AF14" s="3"/>
      <c r="XFC14" s="2"/>
      <c r="XFD14" s="2"/>
    </row>
    <row r="15" spans="1:32 16383:16384" s="1" customFormat="1">
      <c r="A15" s="5" t="s">
        <v>389</v>
      </c>
      <c r="B15" s="3" t="s">
        <v>69</v>
      </c>
      <c r="C15" s="3" t="s">
        <v>388</v>
      </c>
      <c r="D15" s="3" t="s">
        <v>387</v>
      </c>
      <c r="E15" s="3" t="s">
        <v>386</v>
      </c>
      <c r="F15" s="3" t="s">
        <v>1</v>
      </c>
      <c r="G15" s="3" t="s">
        <v>1</v>
      </c>
      <c r="H15" s="3" t="s">
        <v>89</v>
      </c>
      <c r="I15" s="3" t="s">
        <v>9</v>
      </c>
      <c r="J15" s="5" t="s">
        <v>385</v>
      </c>
      <c r="K15" s="3" t="s">
        <v>372</v>
      </c>
      <c r="L15" s="3" t="s">
        <v>384</v>
      </c>
      <c r="M15" s="3" t="s">
        <v>1</v>
      </c>
      <c r="N15" s="3" t="s">
        <v>28</v>
      </c>
      <c r="O15" s="9" t="s">
        <v>216</v>
      </c>
      <c r="P15" s="3" t="s">
        <v>4</v>
      </c>
      <c r="Q15" s="3" t="s">
        <v>383</v>
      </c>
      <c r="R15" s="3" t="s">
        <v>1</v>
      </c>
      <c r="S15" s="3" t="s">
        <v>1</v>
      </c>
      <c r="T15" s="3" t="s">
        <v>1</v>
      </c>
      <c r="U15" s="3" t="s">
        <v>1</v>
      </c>
      <c r="V15" s="3" t="s">
        <v>42</v>
      </c>
      <c r="W15" s="3" t="s">
        <v>54</v>
      </c>
      <c r="X15" s="3" t="s">
        <v>382</v>
      </c>
      <c r="Y15" s="3" t="s">
        <v>1</v>
      </c>
      <c r="Z15" s="3" t="s">
        <v>1</v>
      </c>
      <c r="AA15" s="18">
        <v>30508147</v>
      </c>
      <c r="AB15" s="3" t="s">
        <v>381</v>
      </c>
      <c r="AC15" s="2" t="s">
        <v>380</v>
      </c>
      <c r="AD15" s="2" t="e" vm="1">
        <f ca="1">_xlfn.DISPIMG("ID_78C411174E6E40B3926424AF7FE36271",1)</f>
        <v>#NAME?</v>
      </c>
      <c r="AE15" s="2" t="e" vm="1">
        <f ca="1">_xlfn.DISPIMG("ID_E02D87DF118A48B991FECEE4D0AF82DD",1)</f>
        <v>#NAME?</v>
      </c>
      <c r="AF15" s="3"/>
      <c r="XFC15" s="2"/>
      <c r="XFD15" s="2"/>
    </row>
    <row r="16" spans="1:32 16383:16384" s="1" customFormat="1">
      <c r="A16" s="5" t="s">
        <v>325</v>
      </c>
      <c r="B16" s="3" t="s">
        <v>69</v>
      </c>
      <c r="C16" s="3" t="s">
        <v>116</v>
      </c>
      <c r="D16" s="3" t="s">
        <v>1</v>
      </c>
      <c r="E16" s="3" t="s">
        <v>1</v>
      </c>
      <c r="F16" s="3" t="s">
        <v>379</v>
      </c>
      <c r="G16" s="3" t="s">
        <v>1</v>
      </c>
      <c r="H16" s="3" t="s">
        <v>10</v>
      </c>
      <c r="I16" s="3" t="s">
        <v>192</v>
      </c>
      <c r="J16" s="19" t="s">
        <v>378</v>
      </c>
      <c r="K16" s="3" t="s">
        <v>372</v>
      </c>
      <c r="L16" s="3"/>
      <c r="M16" s="3" t="s">
        <v>1</v>
      </c>
      <c r="N16" s="3" t="s">
        <v>28</v>
      </c>
      <c r="O16" s="9" t="s">
        <v>216</v>
      </c>
      <c r="P16" s="3" t="s">
        <v>4</v>
      </c>
      <c r="Q16" s="3" t="s">
        <v>361</v>
      </c>
      <c r="R16" s="3" t="s">
        <v>1</v>
      </c>
      <c r="S16" s="3" t="s">
        <v>1</v>
      </c>
      <c r="T16" s="3" t="s">
        <v>1</v>
      </c>
      <c r="U16" s="3" t="s">
        <v>1</v>
      </c>
      <c r="V16" s="3" t="s">
        <v>186</v>
      </c>
      <c r="W16" s="3" t="s">
        <v>54</v>
      </c>
      <c r="X16" s="3" t="s">
        <v>367</v>
      </c>
      <c r="Y16" s="3" t="s">
        <v>1</v>
      </c>
      <c r="Z16" s="3" t="s">
        <v>1</v>
      </c>
      <c r="AA16" s="18">
        <v>31207074</v>
      </c>
      <c r="XFC16" s="2"/>
      <c r="XFD16" s="2"/>
    </row>
    <row r="17" spans="1:31 16383:16384" s="1" customFormat="1">
      <c r="A17" s="5" t="s">
        <v>325</v>
      </c>
      <c r="B17" s="3" t="s">
        <v>69</v>
      </c>
      <c r="C17" s="3" t="s">
        <v>116</v>
      </c>
      <c r="D17" s="3" t="s">
        <v>1</v>
      </c>
      <c r="E17" s="3" t="s">
        <v>1</v>
      </c>
      <c r="F17" s="3" t="s">
        <v>377</v>
      </c>
      <c r="G17" s="3" t="s">
        <v>1</v>
      </c>
      <c r="H17" s="3" t="s">
        <v>10</v>
      </c>
      <c r="I17" s="3" t="s">
        <v>192</v>
      </c>
      <c r="J17" s="19" t="s">
        <v>376</v>
      </c>
      <c r="K17" s="3" t="s">
        <v>372</v>
      </c>
      <c r="L17" s="3"/>
      <c r="M17" s="3" t="s">
        <v>1</v>
      </c>
      <c r="N17" s="3" t="s">
        <v>28</v>
      </c>
      <c r="O17" s="9" t="s">
        <v>216</v>
      </c>
      <c r="P17" s="3" t="s">
        <v>4</v>
      </c>
      <c r="Q17" s="3" t="s">
        <v>361</v>
      </c>
      <c r="R17" s="3" t="s">
        <v>1</v>
      </c>
      <c r="S17" s="3" t="s">
        <v>1</v>
      </c>
      <c r="T17" s="3" t="s">
        <v>1</v>
      </c>
      <c r="U17" s="3" t="s">
        <v>1</v>
      </c>
      <c r="V17" s="3" t="s">
        <v>42</v>
      </c>
      <c r="W17" s="3" t="s">
        <v>54</v>
      </c>
      <c r="X17" s="20" t="s">
        <v>375</v>
      </c>
      <c r="Y17" s="3" t="s">
        <v>1</v>
      </c>
      <c r="Z17" s="3" t="s">
        <v>1</v>
      </c>
      <c r="AA17" s="18">
        <v>31207074</v>
      </c>
      <c r="XFC17" s="2"/>
      <c r="XFD17" s="2"/>
    </row>
    <row r="18" spans="1:31 16383:16384" s="1" customFormat="1">
      <c r="A18" s="5" t="s">
        <v>325</v>
      </c>
      <c r="B18" s="3" t="s">
        <v>69</v>
      </c>
      <c r="C18" s="3" t="s">
        <v>116</v>
      </c>
      <c r="D18" s="3" t="s">
        <v>1</v>
      </c>
      <c r="E18" s="3" t="s">
        <v>1</v>
      </c>
      <c r="F18" s="3" t="s">
        <v>374</v>
      </c>
      <c r="G18" s="3" t="s">
        <v>1</v>
      </c>
      <c r="H18" s="3" t="s">
        <v>10</v>
      </c>
      <c r="I18" s="3" t="s">
        <v>192</v>
      </c>
      <c r="J18" s="19" t="s">
        <v>373</v>
      </c>
      <c r="K18" s="3" t="s">
        <v>372</v>
      </c>
      <c r="L18" s="3"/>
      <c r="M18" s="3" t="s">
        <v>1</v>
      </c>
      <c r="N18" s="3" t="s">
        <v>28</v>
      </c>
      <c r="O18" s="9" t="s">
        <v>216</v>
      </c>
      <c r="P18" s="3" t="s">
        <v>4</v>
      </c>
      <c r="Q18" s="3" t="s">
        <v>361</v>
      </c>
      <c r="R18" s="3" t="s">
        <v>1</v>
      </c>
      <c r="S18" s="3" t="s">
        <v>1</v>
      </c>
      <c r="T18" s="3" t="s">
        <v>1</v>
      </c>
      <c r="U18" s="3" t="s">
        <v>1</v>
      </c>
      <c r="V18" s="3" t="s">
        <v>42</v>
      </c>
      <c r="W18" s="3" t="s">
        <v>25</v>
      </c>
      <c r="X18" s="3" t="s">
        <v>371</v>
      </c>
      <c r="Y18" s="3" t="s">
        <v>1</v>
      </c>
      <c r="Z18" s="3" t="s">
        <v>1</v>
      </c>
      <c r="AA18" s="18">
        <v>31207074</v>
      </c>
      <c r="XFC18" s="2"/>
      <c r="XFD18" s="2"/>
    </row>
    <row r="19" spans="1:31 16383:16384" s="1" customFormat="1">
      <c r="A19" s="5" t="s">
        <v>325</v>
      </c>
      <c r="B19" s="3" t="s">
        <v>69</v>
      </c>
      <c r="C19" s="3" t="s">
        <v>116</v>
      </c>
      <c r="D19" s="3" t="s">
        <v>1</v>
      </c>
      <c r="E19" s="3" t="s">
        <v>1</v>
      </c>
      <c r="F19" s="3" t="s">
        <v>370</v>
      </c>
      <c r="G19" s="3" t="s">
        <v>1</v>
      </c>
      <c r="H19" s="3" t="s">
        <v>10</v>
      </c>
      <c r="I19" s="3" t="s">
        <v>192</v>
      </c>
      <c r="J19" s="19" t="s">
        <v>369</v>
      </c>
      <c r="K19" s="3" t="s">
        <v>368</v>
      </c>
      <c r="L19" s="3"/>
      <c r="M19" s="3" t="s">
        <v>1</v>
      </c>
      <c r="N19" s="3" t="s">
        <v>28</v>
      </c>
      <c r="O19" s="9" t="s">
        <v>216</v>
      </c>
      <c r="P19" s="3" t="s">
        <v>4</v>
      </c>
      <c r="Q19" s="3" t="s">
        <v>361</v>
      </c>
      <c r="R19" s="3" t="s">
        <v>1</v>
      </c>
      <c r="S19" s="3" t="s">
        <v>1</v>
      </c>
      <c r="T19" s="3" t="s">
        <v>1</v>
      </c>
      <c r="U19" s="3" t="s">
        <v>1</v>
      </c>
      <c r="V19" s="3" t="s">
        <v>42</v>
      </c>
      <c r="W19" s="3" t="s">
        <v>54</v>
      </c>
      <c r="X19" s="3" t="s">
        <v>367</v>
      </c>
      <c r="Y19" s="3" t="s">
        <v>1</v>
      </c>
      <c r="Z19" s="3" t="s">
        <v>1</v>
      </c>
      <c r="AA19" s="18">
        <v>31207074</v>
      </c>
      <c r="XFC19" s="2"/>
      <c r="XFD19" s="2"/>
    </row>
    <row r="20" spans="1:31 16383:16384" s="1" customFormat="1">
      <c r="A20" s="5" t="s">
        <v>325</v>
      </c>
      <c r="B20" s="3" t="s">
        <v>69</v>
      </c>
      <c r="C20" s="3" t="s">
        <v>116</v>
      </c>
      <c r="D20" s="3" t="s">
        <v>1</v>
      </c>
      <c r="E20" s="3" t="s">
        <v>1</v>
      </c>
      <c r="F20" s="3" t="s">
        <v>366</v>
      </c>
      <c r="G20" s="3" t="s">
        <v>1</v>
      </c>
      <c r="H20" s="3" t="s">
        <v>10</v>
      </c>
      <c r="I20" s="3" t="s">
        <v>192</v>
      </c>
      <c r="J20" s="19" t="s">
        <v>365</v>
      </c>
      <c r="K20" s="3" t="s">
        <v>64</v>
      </c>
      <c r="L20" s="3"/>
      <c r="M20" s="3" t="s">
        <v>1</v>
      </c>
      <c r="N20" s="3" t="s">
        <v>28</v>
      </c>
      <c r="O20" s="9" t="s">
        <v>216</v>
      </c>
      <c r="P20" s="3" t="s">
        <v>4</v>
      </c>
      <c r="Q20" s="3" t="s">
        <v>361</v>
      </c>
      <c r="R20" s="3" t="s">
        <v>1</v>
      </c>
      <c r="S20" s="3" t="s">
        <v>1</v>
      </c>
      <c r="T20" s="3" t="s">
        <v>1</v>
      </c>
      <c r="U20" s="3" t="s">
        <v>1</v>
      </c>
      <c r="V20" s="3" t="s">
        <v>42</v>
      </c>
      <c r="W20" s="3" t="s">
        <v>54</v>
      </c>
      <c r="X20" s="3" t="s">
        <v>364</v>
      </c>
      <c r="Y20" s="3" t="s">
        <v>1</v>
      </c>
      <c r="Z20" s="3" t="s">
        <v>1</v>
      </c>
      <c r="AA20" s="18">
        <v>31207074</v>
      </c>
      <c r="XFC20" s="2"/>
      <c r="XFD20" s="2"/>
    </row>
    <row r="21" spans="1:31 16383:16384" s="1" customFormat="1">
      <c r="A21" s="5" t="s">
        <v>325</v>
      </c>
      <c r="B21" s="3" t="s">
        <v>69</v>
      </c>
      <c r="C21" s="3" t="s">
        <v>116</v>
      </c>
      <c r="D21" s="3" t="s">
        <v>1</v>
      </c>
      <c r="E21" s="3" t="s">
        <v>1</v>
      </c>
      <c r="F21" s="3" t="s">
        <v>363</v>
      </c>
      <c r="G21" s="3" t="s">
        <v>1</v>
      </c>
      <c r="H21" s="3" t="s">
        <v>10</v>
      </c>
      <c r="I21" s="3" t="s">
        <v>192</v>
      </c>
      <c r="J21" s="19" t="s">
        <v>362</v>
      </c>
      <c r="K21" s="3" t="s">
        <v>64</v>
      </c>
      <c r="L21" s="3"/>
      <c r="M21" s="3" t="s">
        <v>1</v>
      </c>
      <c r="N21" s="3" t="s">
        <v>28</v>
      </c>
      <c r="O21" s="9" t="s">
        <v>216</v>
      </c>
      <c r="P21" s="3" t="s">
        <v>4</v>
      </c>
      <c r="Q21" s="3" t="s">
        <v>361</v>
      </c>
      <c r="R21" s="3" t="s">
        <v>1</v>
      </c>
      <c r="S21" s="3" t="s">
        <v>1</v>
      </c>
      <c r="T21" s="3" t="s">
        <v>1</v>
      </c>
      <c r="U21" s="3" t="s">
        <v>1</v>
      </c>
      <c r="V21" s="3" t="s">
        <v>42</v>
      </c>
      <c r="W21" s="3" t="s">
        <v>54</v>
      </c>
      <c r="X21" s="3" t="s">
        <v>360</v>
      </c>
      <c r="Y21" s="3" t="s">
        <v>1</v>
      </c>
      <c r="Z21" s="3" t="s">
        <v>1</v>
      </c>
      <c r="AA21" s="18">
        <v>31207074</v>
      </c>
      <c r="XFC21" s="2"/>
      <c r="XFD21" s="2"/>
    </row>
    <row r="22" spans="1:31 16383:16384" s="2" customFormat="1">
      <c r="A22" s="17" t="s">
        <v>359</v>
      </c>
      <c r="B22" s="3" t="s">
        <v>358</v>
      </c>
      <c r="C22" s="3" t="s">
        <v>232</v>
      </c>
      <c r="D22" s="3" t="s">
        <v>357</v>
      </c>
      <c r="E22" s="3" t="s">
        <v>1</v>
      </c>
      <c r="F22" s="3" t="s">
        <v>356</v>
      </c>
      <c r="G22" s="3" t="s">
        <v>1</v>
      </c>
      <c r="H22" s="3" t="s">
        <v>10</v>
      </c>
      <c r="I22" s="3" t="s">
        <v>192</v>
      </c>
      <c r="J22" s="5" t="s">
        <v>355</v>
      </c>
      <c r="K22" s="3" t="s">
        <v>198</v>
      </c>
      <c r="L22" s="3" t="s">
        <v>354</v>
      </c>
      <c r="M22" s="3" t="s">
        <v>1</v>
      </c>
      <c r="N22" s="3" t="s">
        <v>216</v>
      </c>
      <c r="O22" s="3" t="s">
        <v>1</v>
      </c>
      <c r="P22" s="3" t="s">
        <v>4</v>
      </c>
      <c r="Q22" s="3" t="s">
        <v>353</v>
      </c>
      <c r="R22" s="3" t="s">
        <v>1</v>
      </c>
      <c r="S22" s="3" t="s">
        <v>352</v>
      </c>
      <c r="T22" s="3" t="s">
        <v>1</v>
      </c>
      <c r="U22" s="3" t="s">
        <v>351</v>
      </c>
      <c r="V22" s="3" t="s">
        <v>42</v>
      </c>
      <c r="W22" s="3" t="s">
        <v>173</v>
      </c>
      <c r="X22" s="3" t="s">
        <v>350</v>
      </c>
      <c r="Y22" s="3" t="s">
        <v>349</v>
      </c>
      <c r="Z22" s="8" t="s">
        <v>348</v>
      </c>
      <c r="AA22" s="4">
        <v>39270896</v>
      </c>
      <c r="AB22" s="3" t="s">
        <v>347</v>
      </c>
    </row>
    <row r="23" spans="1:31 16383:16384" s="1" customFormat="1">
      <c r="A23" s="5" t="s">
        <v>332</v>
      </c>
      <c r="B23" s="3" t="s">
        <v>220</v>
      </c>
      <c r="C23" s="3" t="s">
        <v>232</v>
      </c>
      <c r="D23" s="3" t="s">
        <v>1</v>
      </c>
      <c r="E23" s="3" t="s">
        <v>1</v>
      </c>
      <c r="F23" s="3" t="s">
        <v>1</v>
      </c>
      <c r="G23" s="3" t="s">
        <v>1</v>
      </c>
      <c r="H23" s="3" t="s">
        <v>10</v>
      </c>
      <c r="I23" s="3" t="s">
        <v>9</v>
      </c>
      <c r="J23" s="5" t="s">
        <v>343</v>
      </c>
      <c r="K23" s="3" t="s">
        <v>64</v>
      </c>
      <c r="L23" s="16" t="s">
        <v>342</v>
      </c>
      <c r="M23" s="3" t="s">
        <v>1</v>
      </c>
      <c r="N23" s="3" t="s">
        <v>28</v>
      </c>
      <c r="O23" s="15" t="s">
        <v>320</v>
      </c>
      <c r="P23" s="3" t="s">
        <v>4</v>
      </c>
      <c r="Q23" s="3" t="s">
        <v>329</v>
      </c>
      <c r="R23" s="3" t="s">
        <v>1</v>
      </c>
      <c r="S23" s="3" t="s">
        <v>1</v>
      </c>
      <c r="T23" s="3" t="s">
        <v>1</v>
      </c>
      <c r="U23" s="3" t="s">
        <v>328</v>
      </c>
      <c r="V23" s="3" t="s">
        <v>42</v>
      </c>
      <c r="W23" s="3" t="s">
        <v>25</v>
      </c>
      <c r="X23" s="3" t="s">
        <v>344</v>
      </c>
      <c r="Y23" s="3" t="s">
        <v>1</v>
      </c>
      <c r="Z23" s="3" t="s">
        <v>1</v>
      </c>
      <c r="AA23" s="2">
        <v>23748027</v>
      </c>
      <c r="AB23" s="2" t="e" vm="1">
        <f ca="1">_xlfn.DISPIMG("ID_A5D3A22618CC4DD9BB4AFA5E9FADA81A",1)</f>
        <v>#NAME?</v>
      </c>
      <c r="AC23" s="2" t="e" vm="1">
        <f ca="1">_xlfn.DISPIMG("ID_C1A3BD6263C646C4A5D65041DC77189E",1)</f>
        <v>#NAME?</v>
      </c>
      <c r="XFC23" s="2"/>
      <c r="XFD23" s="2"/>
    </row>
    <row r="24" spans="1:31 16383:16384" s="1" customFormat="1">
      <c r="A24" s="5" t="s">
        <v>332</v>
      </c>
      <c r="B24" s="3" t="s">
        <v>220</v>
      </c>
      <c r="C24" s="3" t="s">
        <v>232</v>
      </c>
      <c r="D24" s="3" t="s">
        <v>1</v>
      </c>
      <c r="E24" s="3" t="s">
        <v>1</v>
      </c>
      <c r="F24" s="3" t="s">
        <v>1</v>
      </c>
      <c r="G24" s="3" t="s">
        <v>1</v>
      </c>
      <c r="H24" s="3" t="s">
        <v>10</v>
      </c>
      <c r="I24" s="3" t="s">
        <v>9</v>
      </c>
      <c r="J24" s="5" t="s">
        <v>339</v>
      </c>
      <c r="K24" s="3" t="s">
        <v>64</v>
      </c>
      <c r="L24" s="16" t="s">
        <v>338</v>
      </c>
      <c r="M24" s="3" t="s">
        <v>1</v>
      </c>
      <c r="N24" s="3" t="s">
        <v>28</v>
      </c>
      <c r="O24" s="15" t="s">
        <v>320</v>
      </c>
      <c r="P24" s="3" t="s">
        <v>4</v>
      </c>
      <c r="Q24" s="3" t="s">
        <v>329</v>
      </c>
      <c r="R24" s="3" t="s">
        <v>1</v>
      </c>
      <c r="S24" s="3" t="s">
        <v>1</v>
      </c>
      <c r="T24" s="3" t="s">
        <v>1</v>
      </c>
      <c r="U24" s="3" t="s">
        <v>328</v>
      </c>
      <c r="V24" s="3" t="s">
        <v>42</v>
      </c>
      <c r="W24" s="3" t="s">
        <v>25</v>
      </c>
      <c r="X24" s="3" t="s">
        <v>346</v>
      </c>
      <c r="Y24" s="3" t="s">
        <v>1</v>
      </c>
      <c r="Z24" s="3" t="s">
        <v>1</v>
      </c>
      <c r="AA24" s="4">
        <v>23748027</v>
      </c>
      <c r="AB24" s="2" t="e" vm="1">
        <f ca="1">_xlfn.DISPIMG("ID_038B5AA5DCD04932BEDB5330F2559ACA",1)</f>
        <v>#NAME?</v>
      </c>
      <c r="AC24" s="2" t="e" vm="1">
        <f ca="1">_xlfn.DISPIMG("ID_EB20AAAF55D74710B36F200AEE3F06B8",1)</f>
        <v>#NAME?</v>
      </c>
      <c r="XFC24" s="2"/>
      <c r="XFD24" s="2"/>
    </row>
    <row r="25" spans="1:31 16383:16384" s="1" customFormat="1">
      <c r="A25" s="5" t="s">
        <v>332</v>
      </c>
      <c r="B25" s="3" t="s">
        <v>220</v>
      </c>
      <c r="C25" s="3" t="s">
        <v>232</v>
      </c>
      <c r="D25" s="3" t="s">
        <v>1</v>
      </c>
      <c r="E25" s="3" t="s">
        <v>1</v>
      </c>
      <c r="F25" s="3" t="s">
        <v>1</v>
      </c>
      <c r="G25" s="3" t="s">
        <v>1</v>
      </c>
      <c r="H25" s="3" t="s">
        <v>10</v>
      </c>
      <c r="I25" s="3" t="s">
        <v>9</v>
      </c>
      <c r="J25" s="5" t="s">
        <v>335</v>
      </c>
      <c r="K25" s="3" t="s">
        <v>135</v>
      </c>
      <c r="L25" s="16" t="s">
        <v>334</v>
      </c>
      <c r="M25" s="3" t="s">
        <v>1</v>
      </c>
      <c r="N25" s="3" t="s">
        <v>28</v>
      </c>
      <c r="O25" s="15" t="s">
        <v>320</v>
      </c>
      <c r="P25" s="3" t="s">
        <v>4</v>
      </c>
      <c r="Q25" s="3" t="s">
        <v>329</v>
      </c>
      <c r="R25" s="3" t="s">
        <v>1</v>
      </c>
      <c r="S25" s="3" t="s">
        <v>1</v>
      </c>
      <c r="T25" s="3" t="s">
        <v>1</v>
      </c>
      <c r="U25" s="3" t="s">
        <v>328</v>
      </c>
      <c r="V25" s="3" t="s">
        <v>42</v>
      </c>
      <c r="W25" s="3" t="s">
        <v>25</v>
      </c>
      <c r="X25" s="3" t="s">
        <v>345</v>
      </c>
      <c r="Y25" s="3" t="s">
        <v>1</v>
      </c>
      <c r="Z25" s="3" t="s">
        <v>1</v>
      </c>
      <c r="AA25" s="4">
        <v>23748027</v>
      </c>
      <c r="AB25" s="2" t="e" vm="1">
        <f ca="1">_xlfn.DISPIMG("ID_30C62E97105F432BB768B3D0DFE71E42",1)</f>
        <v>#NAME?</v>
      </c>
      <c r="AC25" s="2" t="e" vm="1">
        <f ca="1">_xlfn.DISPIMG("ID_D428446819F549D784ADCE4C762C0D91",1)</f>
        <v>#NAME?</v>
      </c>
      <c r="XFC25" s="2"/>
      <c r="XFD25" s="2"/>
    </row>
    <row r="26" spans="1:31 16383:16384" s="1" customFormat="1">
      <c r="A26" s="5" t="s">
        <v>332</v>
      </c>
      <c r="B26" s="3" t="s">
        <v>220</v>
      </c>
      <c r="C26" s="3" t="s">
        <v>232</v>
      </c>
      <c r="D26" s="3" t="s">
        <v>1</v>
      </c>
      <c r="E26" s="3" t="s">
        <v>1</v>
      </c>
      <c r="F26" s="3" t="s">
        <v>1</v>
      </c>
      <c r="G26" s="3" t="s">
        <v>1</v>
      </c>
      <c r="H26" s="3" t="s">
        <v>10</v>
      </c>
      <c r="I26" s="3" t="s">
        <v>9</v>
      </c>
      <c r="J26" s="5" t="s">
        <v>331</v>
      </c>
      <c r="K26" s="3" t="s">
        <v>127</v>
      </c>
      <c r="L26" s="16" t="s">
        <v>330</v>
      </c>
      <c r="M26" s="3" t="s">
        <v>1</v>
      </c>
      <c r="N26" s="3" t="s">
        <v>28</v>
      </c>
      <c r="O26" s="15" t="s">
        <v>320</v>
      </c>
      <c r="P26" s="3" t="s">
        <v>4</v>
      </c>
      <c r="Q26" s="3" t="s">
        <v>329</v>
      </c>
      <c r="R26" s="3" t="s">
        <v>1</v>
      </c>
      <c r="S26" s="3" t="s">
        <v>1</v>
      </c>
      <c r="T26" s="3" t="s">
        <v>1</v>
      </c>
      <c r="U26" s="3" t="s">
        <v>328</v>
      </c>
      <c r="V26" s="3" t="s">
        <v>42</v>
      </c>
      <c r="W26" s="3" t="s">
        <v>25</v>
      </c>
      <c r="X26" s="3" t="s">
        <v>344</v>
      </c>
      <c r="Y26" s="3" t="s">
        <v>1</v>
      </c>
      <c r="Z26" s="3" t="s">
        <v>1</v>
      </c>
      <c r="AA26" s="4">
        <v>23748027</v>
      </c>
      <c r="AB26" s="2" t="e" vm="1">
        <f ca="1">_xlfn.DISPIMG("ID_7AEAD01E46F2468FAB9CEBBE81507CC5",1)</f>
        <v>#NAME?</v>
      </c>
      <c r="AC26" s="2" t="e" vm="1">
        <f ca="1">_xlfn.DISPIMG("ID_2C25A1EA19ED4F1E95F454BD79BFAE73",1)</f>
        <v>#NAME?</v>
      </c>
      <c r="XFC26" s="2"/>
      <c r="XFD26" s="2"/>
    </row>
    <row r="27" spans="1:31 16383:16384" s="1" customFormat="1">
      <c r="A27" s="5" t="s">
        <v>332</v>
      </c>
      <c r="B27" s="3" t="s">
        <v>220</v>
      </c>
      <c r="C27" s="3" t="s">
        <v>32</v>
      </c>
      <c r="D27" s="3" t="s">
        <v>1</v>
      </c>
      <c r="E27" s="3" t="s">
        <v>1</v>
      </c>
      <c r="F27" s="3" t="s">
        <v>1</v>
      </c>
      <c r="G27" s="3" t="s">
        <v>1</v>
      </c>
      <c r="H27" s="3" t="s">
        <v>10</v>
      </c>
      <c r="I27" s="3" t="s">
        <v>9</v>
      </c>
      <c r="J27" s="5" t="s">
        <v>343</v>
      </c>
      <c r="K27" s="3" t="s">
        <v>64</v>
      </c>
      <c r="L27" s="16" t="s">
        <v>342</v>
      </c>
      <c r="M27" s="3" t="s">
        <v>1</v>
      </c>
      <c r="N27" s="3" t="s">
        <v>28</v>
      </c>
      <c r="O27" s="15" t="s">
        <v>320</v>
      </c>
      <c r="P27" s="3" t="s">
        <v>4</v>
      </c>
      <c r="Q27" s="3" t="s">
        <v>329</v>
      </c>
      <c r="R27" s="3" t="s">
        <v>1</v>
      </c>
      <c r="S27" s="3" t="s">
        <v>1</v>
      </c>
      <c r="T27" s="3" t="s">
        <v>1</v>
      </c>
      <c r="U27" s="3" t="s">
        <v>328</v>
      </c>
      <c r="V27" s="3" t="s">
        <v>42</v>
      </c>
      <c r="W27" s="3" t="s">
        <v>25</v>
      </c>
      <c r="X27" s="3" t="s">
        <v>341</v>
      </c>
      <c r="Y27" s="3" t="s">
        <v>1</v>
      </c>
      <c r="Z27" s="3" t="s">
        <v>1</v>
      </c>
      <c r="AA27" s="4">
        <v>23748027</v>
      </c>
      <c r="AB27" s="2" t="e" vm="1">
        <f ca="1">_xlfn.DISPIMG("ID_702D1123AEEE4600BB21C5438E3EC2ED",1)</f>
        <v>#NAME?</v>
      </c>
      <c r="AC27" s="2" t="e" vm="1">
        <f ca="1">_xlfn.DISPIMG("ID_4E60B6182E3C40668A7545798CC219CB",1)</f>
        <v>#NAME?</v>
      </c>
      <c r="AD27" s="3" t="s">
        <v>340</v>
      </c>
      <c r="XFC27" s="2"/>
      <c r="XFD27" s="2"/>
    </row>
    <row r="28" spans="1:31 16383:16384" s="1" customFormat="1">
      <c r="A28" s="5" t="s">
        <v>332</v>
      </c>
      <c r="B28" s="3" t="s">
        <v>220</v>
      </c>
      <c r="C28" s="3" t="s">
        <v>32</v>
      </c>
      <c r="D28" s="3" t="s">
        <v>1</v>
      </c>
      <c r="E28" s="3" t="s">
        <v>1</v>
      </c>
      <c r="F28" s="3" t="s">
        <v>1</v>
      </c>
      <c r="G28" s="3" t="s">
        <v>1</v>
      </c>
      <c r="H28" s="3" t="s">
        <v>10</v>
      </c>
      <c r="I28" s="3" t="s">
        <v>9</v>
      </c>
      <c r="J28" s="5" t="s">
        <v>339</v>
      </c>
      <c r="K28" s="3" t="s">
        <v>64</v>
      </c>
      <c r="L28" s="16" t="s">
        <v>338</v>
      </c>
      <c r="M28" s="3" t="s">
        <v>1</v>
      </c>
      <c r="N28" s="3" t="s">
        <v>28</v>
      </c>
      <c r="O28" s="15" t="s">
        <v>320</v>
      </c>
      <c r="P28" s="3" t="s">
        <v>4</v>
      </c>
      <c r="Q28" s="3" t="s">
        <v>329</v>
      </c>
      <c r="R28" s="3" t="s">
        <v>1</v>
      </c>
      <c r="S28" s="3" t="s">
        <v>1</v>
      </c>
      <c r="T28" s="3" t="s">
        <v>1</v>
      </c>
      <c r="U28" s="3" t="s">
        <v>328</v>
      </c>
      <c r="V28" s="3" t="s">
        <v>42</v>
      </c>
      <c r="W28" s="3" t="s">
        <v>54</v>
      </c>
      <c r="X28" s="3" t="s">
        <v>337</v>
      </c>
      <c r="Y28" s="3" t="s">
        <v>1</v>
      </c>
      <c r="Z28" s="3" t="s">
        <v>1</v>
      </c>
      <c r="AA28" s="4">
        <v>23748027</v>
      </c>
      <c r="AB28" s="2" t="e" vm="1">
        <f ca="1">_xlfn.DISPIMG("ID_177DFA750AF14C35B338BFD14A375B17",1)</f>
        <v>#NAME?</v>
      </c>
      <c r="AC28" s="2" t="e" vm="1">
        <f ca="1">_xlfn.DISPIMG("ID_E1C97B8333BA413D90CD9DFFDFD585C3",1)</f>
        <v>#NAME?</v>
      </c>
      <c r="AD28" s="3" t="s">
        <v>336</v>
      </c>
      <c r="XFC28" s="2"/>
      <c r="XFD28" s="2"/>
    </row>
    <row r="29" spans="1:31 16383:16384" s="1" customFormat="1">
      <c r="A29" s="5" t="s">
        <v>332</v>
      </c>
      <c r="B29" s="3" t="s">
        <v>220</v>
      </c>
      <c r="C29" s="3" t="s">
        <v>32</v>
      </c>
      <c r="D29" s="3" t="s">
        <v>1</v>
      </c>
      <c r="E29" s="3" t="s">
        <v>1</v>
      </c>
      <c r="F29" s="3" t="s">
        <v>1</v>
      </c>
      <c r="G29" s="3" t="s">
        <v>1</v>
      </c>
      <c r="H29" s="3" t="s">
        <v>10</v>
      </c>
      <c r="I29" s="3" t="s">
        <v>9</v>
      </c>
      <c r="J29" s="5" t="s">
        <v>335</v>
      </c>
      <c r="K29" s="3" t="s">
        <v>135</v>
      </c>
      <c r="L29" s="16" t="s">
        <v>334</v>
      </c>
      <c r="M29" s="3" t="s">
        <v>1</v>
      </c>
      <c r="N29" s="3" t="s">
        <v>28</v>
      </c>
      <c r="O29" s="15" t="s">
        <v>320</v>
      </c>
      <c r="P29" s="3" t="s">
        <v>4</v>
      </c>
      <c r="Q29" s="3" t="s">
        <v>329</v>
      </c>
      <c r="R29" s="3" t="s">
        <v>1</v>
      </c>
      <c r="S29" s="3" t="s">
        <v>1</v>
      </c>
      <c r="T29" s="3" t="s">
        <v>1</v>
      </c>
      <c r="U29" s="3" t="s">
        <v>328</v>
      </c>
      <c r="V29" s="3" t="s">
        <v>42</v>
      </c>
      <c r="W29" s="3"/>
      <c r="X29" s="3" t="s">
        <v>1</v>
      </c>
      <c r="Y29" s="3" t="s">
        <v>1</v>
      </c>
      <c r="Z29" s="3" t="s">
        <v>1</v>
      </c>
      <c r="AA29" s="4">
        <v>23748027</v>
      </c>
      <c r="AB29" s="2" t="e" vm="1">
        <f ca="1">_xlfn.DISPIMG("ID_AC7DFF2DE3094C91B2554BD7212F97D2",1)</f>
        <v>#NAME?</v>
      </c>
      <c r="AC29" s="2" t="e" vm="1">
        <f ca="1">_xlfn.DISPIMG("ID_2ADC400D151A46FAA5A66527C7B0F488",1)</f>
        <v>#NAME?</v>
      </c>
      <c r="AD29" s="3" t="s">
        <v>327</v>
      </c>
      <c r="AE29" s="3" t="s">
        <v>333</v>
      </c>
      <c r="XFC29" s="2"/>
      <c r="XFD29" s="2"/>
    </row>
    <row r="30" spans="1:31 16383:16384" s="1" customFormat="1">
      <c r="A30" s="5" t="s">
        <v>332</v>
      </c>
      <c r="B30" s="3" t="s">
        <v>220</v>
      </c>
      <c r="C30" s="3" t="s">
        <v>32</v>
      </c>
      <c r="D30" s="3" t="s">
        <v>1</v>
      </c>
      <c r="E30" s="3" t="s">
        <v>1</v>
      </c>
      <c r="F30" s="3" t="s">
        <v>1</v>
      </c>
      <c r="G30" s="3" t="s">
        <v>1</v>
      </c>
      <c r="H30" s="3" t="s">
        <v>10</v>
      </c>
      <c r="I30" s="3" t="s">
        <v>9</v>
      </c>
      <c r="J30" s="5" t="s">
        <v>331</v>
      </c>
      <c r="K30" s="3" t="s">
        <v>127</v>
      </c>
      <c r="L30" s="16" t="s">
        <v>330</v>
      </c>
      <c r="M30" s="3" t="s">
        <v>1</v>
      </c>
      <c r="N30" s="3" t="s">
        <v>28</v>
      </c>
      <c r="O30" s="15" t="s">
        <v>320</v>
      </c>
      <c r="P30" s="3" t="s">
        <v>4</v>
      </c>
      <c r="Q30" s="3" t="s">
        <v>329</v>
      </c>
      <c r="R30" s="3" t="s">
        <v>1</v>
      </c>
      <c r="S30" s="3" t="s">
        <v>1</v>
      </c>
      <c r="T30" s="3" t="s">
        <v>1</v>
      </c>
      <c r="U30" s="3" t="s">
        <v>328</v>
      </c>
      <c r="V30" s="3" t="s">
        <v>42</v>
      </c>
      <c r="W30" s="3"/>
      <c r="X30" s="3" t="s">
        <v>1</v>
      </c>
      <c r="Y30" s="3" t="s">
        <v>1</v>
      </c>
      <c r="Z30" s="3" t="s">
        <v>1</v>
      </c>
      <c r="AA30" s="4">
        <v>23748027</v>
      </c>
      <c r="AB30" s="2" t="e" vm="1">
        <f ca="1">_xlfn.DISPIMG("ID_2508E0809D794755A746CAC13A3B21F6",1)</f>
        <v>#NAME?</v>
      </c>
      <c r="AC30" s="2" t="e" vm="1">
        <f ca="1">_xlfn.DISPIMG("ID_67E10EA5A62844A38FA325F9CB4879EF",1)</f>
        <v>#NAME?</v>
      </c>
      <c r="AD30" s="3" t="s">
        <v>327</v>
      </c>
      <c r="AE30" s="3" t="s">
        <v>326</v>
      </c>
      <c r="XFC30" s="2"/>
      <c r="XFD30" s="2"/>
    </row>
    <row r="31" spans="1:31 16383:16384" s="1" customFormat="1">
      <c r="A31" s="5" t="s">
        <v>325</v>
      </c>
      <c r="B31" s="3" t="s">
        <v>69</v>
      </c>
      <c r="C31" s="3" t="s">
        <v>13</v>
      </c>
      <c r="D31" s="3" t="s">
        <v>324</v>
      </c>
      <c r="E31" s="3" t="s">
        <v>1</v>
      </c>
      <c r="F31" s="3" t="s">
        <v>323</v>
      </c>
      <c r="G31" s="3" t="s">
        <v>1</v>
      </c>
      <c r="H31" s="3" t="s">
        <v>10</v>
      </c>
      <c r="I31" s="3" t="s">
        <v>9</v>
      </c>
      <c r="J31" s="5" t="s">
        <v>322</v>
      </c>
      <c r="K31" s="3" t="s">
        <v>64</v>
      </c>
      <c r="L31" s="3" t="s">
        <v>321</v>
      </c>
      <c r="M31" s="3" t="s">
        <v>1</v>
      </c>
      <c r="N31" s="3" t="s">
        <v>28</v>
      </c>
      <c r="O31" s="14" t="s">
        <v>320</v>
      </c>
      <c r="P31" s="3" t="s">
        <v>4</v>
      </c>
      <c r="Q31" s="3" t="s">
        <v>319</v>
      </c>
      <c r="R31" s="3" t="s">
        <v>1</v>
      </c>
      <c r="S31" s="3" t="s">
        <v>1</v>
      </c>
      <c r="T31" s="3" t="s">
        <v>1</v>
      </c>
      <c r="U31" s="3" t="s">
        <v>1</v>
      </c>
      <c r="V31" s="3" t="s">
        <v>42</v>
      </c>
      <c r="W31" s="3" t="s">
        <v>54</v>
      </c>
      <c r="X31" s="3" t="s">
        <v>318</v>
      </c>
      <c r="Y31" s="3" t="s">
        <v>1</v>
      </c>
      <c r="Z31" s="3" t="s">
        <v>1</v>
      </c>
      <c r="AA31" s="4">
        <v>33124713</v>
      </c>
      <c r="AB31" s="2" t="e" vm="1">
        <f ca="1">_xlfn.DISPIMG("ID_450E66B7E0F14709B129A226BE2D04CA",1)</f>
        <v>#NAME?</v>
      </c>
      <c r="AC31" s="3" t="s">
        <v>317</v>
      </c>
      <c r="XFC31" s="2"/>
      <c r="XFD31" s="2"/>
    </row>
    <row r="32" spans="1:31 16383:16384" s="1" customFormat="1">
      <c r="A32" s="5" t="s">
        <v>15</v>
      </c>
      <c r="B32" s="3" t="s">
        <v>14</v>
      </c>
      <c r="C32" s="3" t="s">
        <v>116</v>
      </c>
      <c r="D32" s="13">
        <v>1156</v>
      </c>
      <c r="E32" s="3" t="s">
        <v>1</v>
      </c>
      <c r="F32" s="3" t="s">
        <v>1</v>
      </c>
      <c r="G32" s="3" t="s">
        <v>1</v>
      </c>
      <c r="H32" s="3" t="s">
        <v>10</v>
      </c>
      <c r="I32" s="3" t="s">
        <v>9</v>
      </c>
      <c r="J32" s="12" t="s">
        <v>316</v>
      </c>
      <c r="K32" s="3" t="s">
        <v>135</v>
      </c>
      <c r="L32" s="1" t="s">
        <v>307</v>
      </c>
      <c r="M32" s="3" t="s">
        <v>1</v>
      </c>
      <c r="N32" s="3" t="s">
        <v>28</v>
      </c>
      <c r="O32" s="9" t="s">
        <v>216</v>
      </c>
      <c r="P32" s="3" t="s">
        <v>4</v>
      </c>
      <c r="Q32" s="3" t="s">
        <v>300</v>
      </c>
      <c r="R32" s="3" t="s">
        <v>1</v>
      </c>
      <c r="S32" s="3" t="s">
        <v>1</v>
      </c>
      <c r="T32" s="3" t="s">
        <v>1</v>
      </c>
      <c r="U32" s="3" t="s">
        <v>1</v>
      </c>
      <c r="V32" s="3" t="s">
        <v>186</v>
      </c>
      <c r="W32" s="9"/>
      <c r="X32" s="11" t="s">
        <v>315</v>
      </c>
      <c r="Z32" s="3" t="s">
        <v>1</v>
      </c>
      <c r="AA32" s="4">
        <v>27464714</v>
      </c>
      <c r="AB32" s="11" t="s">
        <v>314</v>
      </c>
      <c r="AC32" s="2" t="s">
        <v>290</v>
      </c>
      <c r="XFC32" s="2"/>
      <c r="XFD32" s="2"/>
    </row>
    <row r="33" spans="1:33 16383:16384" s="1" customFormat="1">
      <c r="A33" s="5" t="s">
        <v>15</v>
      </c>
      <c r="B33" s="3" t="s">
        <v>14</v>
      </c>
      <c r="C33" s="3" t="s">
        <v>116</v>
      </c>
      <c r="D33" s="13">
        <v>210</v>
      </c>
      <c r="E33" s="3" t="s">
        <v>1</v>
      </c>
      <c r="F33" s="3" t="s">
        <v>1</v>
      </c>
      <c r="G33" s="3" t="s">
        <v>1</v>
      </c>
      <c r="H33" s="3" t="s">
        <v>10</v>
      </c>
      <c r="I33" s="3" t="s">
        <v>9</v>
      </c>
      <c r="J33" s="12" t="s">
        <v>308</v>
      </c>
      <c r="K33" s="3" t="s">
        <v>135</v>
      </c>
      <c r="L33" s="1" t="s">
        <v>307</v>
      </c>
      <c r="M33" s="3" t="s">
        <v>1</v>
      </c>
      <c r="N33" s="3" t="s">
        <v>28</v>
      </c>
      <c r="O33" s="9" t="s">
        <v>216</v>
      </c>
      <c r="P33" s="3" t="s">
        <v>4</v>
      </c>
      <c r="Q33" s="3" t="s">
        <v>294</v>
      </c>
      <c r="R33" s="3" t="s">
        <v>313</v>
      </c>
      <c r="S33" s="3" t="s">
        <v>1</v>
      </c>
      <c r="T33" s="3" t="s">
        <v>1</v>
      </c>
      <c r="U33" s="3" t="s">
        <v>1</v>
      </c>
      <c r="V33" s="3" t="s">
        <v>186</v>
      </c>
      <c r="W33" s="3"/>
      <c r="X33" s="11" t="s">
        <v>312</v>
      </c>
      <c r="Z33" s="3" t="s">
        <v>1</v>
      </c>
      <c r="AA33" s="4">
        <v>27464714</v>
      </c>
      <c r="AB33" s="11" t="s">
        <v>311</v>
      </c>
      <c r="AC33" s="2" t="s">
        <v>290</v>
      </c>
      <c r="XFC33" s="2"/>
      <c r="XFD33" s="2"/>
    </row>
    <row r="34" spans="1:33 16383:16384" s="1" customFormat="1">
      <c r="A34" s="5" t="s">
        <v>15</v>
      </c>
      <c r="B34" s="3" t="s">
        <v>14</v>
      </c>
      <c r="C34" s="3" t="s">
        <v>116</v>
      </c>
      <c r="D34" s="13">
        <v>145</v>
      </c>
      <c r="E34" s="3" t="s">
        <v>1</v>
      </c>
      <c r="F34" s="3" t="s">
        <v>1</v>
      </c>
      <c r="G34" s="3" t="s">
        <v>1</v>
      </c>
      <c r="H34" s="3" t="s">
        <v>10</v>
      </c>
      <c r="I34" s="3" t="s">
        <v>9</v>
      </c>
      <c r="J34" s="12" t="s">
        <v>308</v>
      </c>
      <c r="K34" s="3" t="s">
        <v>135</v>
      </c>
      <c r="L34" s="1" t="s">
        <v>307</v>
      </c>
      <c r="M34" s="3" t="s">
        <v>1</v>
      </c>
      <c r="N34" s="3" t="s">
        <v>28</v>
      </c>
      <c r="O34" s="9" t="s">
        <v>216</v>
      </c>
      <c r="P34" s="3" t="s">
        <v>4</v>
      </c>
      <c r="Q34" s="2" t="s">
        <v>300</v>
      </c>
      <c r="R34" s="3" t="s">
        <v>310</v>
      </c>
      <c r="S34" s="3" t="s">
        <v>1</v>
      </c>
      <c r="T34" s="3" t="s">
        <v>1</v>
      </c>
      <c r="U34" s="3" t="s">
        <v>1</v>
      </c>
      <c r="V34" s="3" t="s">
        <v>186</v>
      </c>
      <c r="W34" s="2" t="s">
        <v>51</v>
      </c>
      <c r="X34" s="11" t="s">
        <v>302</v>
      </c>
      <c r="Z34" s="3" t="s">
        <v>1</v>
      </c>
      <c r="AA34" s="4">
        <v>27464714</v>
      </c>
      <c r="AB34" s="11" t="s">
        <v>309</v>
      </c>
      <c r="AC34" s="2" t="s">
        <v>290</v>
      </c>
      <c r="XFC34" s="2"/>
      <c r="XFD34" s="2"/>
    </row>
    <row r="35" spans="1:33 16383:16384" s="1" customFormat="1">
      <c r="A35" s="5" t="s">
        <v>15</v>
      </c>
      <c r="B35" s="3" t="s">
        <v>14</v>
      </c>
      <c r="C35" s="3" t="s">
        <v>116</v>
      </c>
      <c r="D35" s="13">
        <v>502</v>
      </c>
      <c r="E35" s="3" t="s">
        <v>1</v>
      </c>
      <c r="F35" s="3" t="s">
        <v>1</v>
      </c>
      <c r="G35" s="3" t="s">
        <v>1</v>
      </c>
      <c r="H35" s="3" t="s">
        <v>10</v>
      </c>
      <c r="I35" s="3" t="s">
        <v>9</v>
      </c>
      <c r="J35" s="12" t="s">
        <v>308</v>
      </c>
      <c r="K35" s="3" t="s">
        <v>135</v>
      </c>
      <c r="L35" s="1" t="s">
        <v>307</v>
      </c>
      <c r="M35" s="3" t="s">
        <v>1</v>
      </c>
      <c r="N35" s="3" t="s">
        <v>28</v>
      </c>
      <c r="O35" s="9" t="s">
        <v>216</v>
      </c>
      <c r="P35" s="3" t="s">
        <v>4</v>
      </c>
      <c r="Q35" s="3" t="s">
        <v>300</v>
      </c>
      <c r="R35" s="3" t="s">
        <v>306</v>
      </c>
      <c r="S35" s="3" t="s">
        <v>1</v>
      </c>
      <c r="T35" s="3" t="s">
        <v>1</v>
      </c>
      <c r="U35" s="3" t="s">
        <v>1</v>
      </c>
      <c r="V35" s="3" t="s">
        <v>186</v>
      </c>
      <c r="W35" s="3"/>
      <c r="X35" s="11" t="s">
        <v>305</v>
      </c>
      <c r="Y35" s="3"/>
      <c r="Z35" s="3" t="s">
        <v>1</v>
      </c>
      <c r="AA35" s="4">
        <v>27464714</v>
      </c>
      <c r="AB35" s="11" t="s">
        <v>304</v>
      </c>
      <c r="AC35" s="2" t="s">
        <v>290</v>
      </c>
      <c r="XFC35" s="2"/>
      <c r="XFD35" s="2"/>
    </row>
    <row r="36" spans="1:33 16383:16384" s="1" customFormat="1">
      <c r="A36" s="5" t="s">
        <v>15</v>
      </c>
      <c r="B36" s="3" t="s">
        <v>14</v>
      </c>
      <c r="C36" s="3" t="s">
        <v>116</v>
      </c>
      <c r="D36" s="13">
        <v>573</v>
      </c>
      <c r="E36" s="3" t="s">
        <v>1</v>
      </c>
      <c r="F36" s="3" t="s">
        <v>1</v>
      </c>
      <c r="G36" s="3" t="s">
        <v>1</v>
      </c>
      <c r="H36" s="3" t="s">
        <v>10</v>
      </c>
      <c r="I36" s="3" t="s">
        <v>9</v>
      </c>
      <c r="J36" s="12" t="s">
        <v>296</v>
      </c>
      <c r="K36" s="3" t="s">
        <v>18</v>
      </c>
      <c r="L36" s="1" t="s">
        <v>295</v>
      </c>
      <c r="M36" s="3" t="s">
        <v>1</v>
      </c>
      <c r="N36" s="3" t="s">
        <v>28</v>
      </c>
      <c r="O36" s="9" t="s">
        <v>216</v>
      </c>
      <c r="P36" s="3" t="s">
        <v>4</v>
      </c>
      <c r="Q36" s="3" t="s">
        <v>300</v>
      </c>
      <c r="R36" s="3" t="s">
        <v>303</v>
      </c>
      <c r="S36" s="3" t="s">
        <v>1</v>
      </c>
      <c r="T36" s="3" t="s">
        <v>1</v>
      </c>
      <c r="U36" s="3" t="s">
        <v>1</v>
      </c>
      <c r="V36" s="3" t="s">
        <v>186</v>
      </c>
      <c r="W36" s="3" t="s">
        <v>51</v>
      </c>
      <c r="X36" s="11" t="s">
        <v>302</v>
      </c>
      <c r="Y36" s="3"/>
      <c r="Z36" s="3" t="s">
        <v>1</v>
      </c>
      <c r="AA36" s="4">
        <v>27464714</v>
      </c>
      <c r="AB36" s="11" t="s">
        <v>301</v>
      </c>
      <c r="AC36" s="2" t="s">
        <v>290</v>
      </c>
      <c r="XFC36" s="2"/>
      <c r="XFD36" s="2"/>
    </row>
    <row r="37" spans="1:33 16383:16384" s="1" customFormat="1">
      <c r="A37" s="5" t="s">
        <v>15</v>
      </c>
      <c r="B37" s="3" t="s">
        <v>14</v>
      </c>
      <c r="C37" s="3" t="s">
        <v>116</v>
      </c>
      <c r="D37" s="13">
        <v>225</v>
      </c>
      <c r="E37" s="3" t="s">
        <v>1</v>
      </c>
      <c r="F37" s="3" t="s">
        <v>1</v>
      </c>
      <c r="G37" s="3" t="s">
        <v>1</v>
      </c>
      <c r="H37" s="3" t="s">
        <v>10</v>
      </c>
      <c r="I37" s="3" t="s">
        <v>9</v>
      </c>
      <c r="J37" s="12" t="s">
        <v>296</v>
      </c>
      <c r="K37" s="3" t="s">
        <v>18</v>
      </c>
      <c r="L37" s="1" t="s">
        <v>295</v>
      </c>
      <c r="M37" s="3" t="s">
        <v>1</v>
      </c>
      <c r="N37" s="3" t="s">
        <v>28</v>
      </c>
      <c r="O37" s="9" t="s">
        <v>216</v>
      </c>
      <c r="P37" s="3" t="s">
        <v>4</v>
      </c>
      <c r="Q37" s="3" t="s">
        <v>300</v>
      </c>
      <c r="R37" s="3" t="s">
        <v>299</v>
      </c>
      <c r="S37" s="3" t="s">
        <v>1</v>
      </c>
      <c r="T37" s="3" t="s">
        <v>1</v>
      </c>
      <c r="U37" s="3" t="s">
        <v>1</v>
      </c>
      <c r="V37" s="3" t="s">
        <v>186</v>
      </c>
      <c r="W37" s="3"/>
      <c r="X37" s="11" t="s">
        <v>298</v>
      </c>
      <c r="Y37" s="3"/>
      <c r="Z37" s="3" t="s">
        <v>1</v>
      </c>
      <c r="AA37" s="4">
        <v>27464714</v>
      </c>
      <c r="AB37" s="11" t="s">
        <v>297</v>
      </c>
      <c r="AC37" s="2" t="s">
        <v>290</v>
      </c>
      <c r="XFC37" s="2"/>
      <c r="XFD37" s="2"/>
    </row>
    <row r="38" spans="1:33 16383:16384" s="1" customFormat="1">
      <c r="A38" s="5" t="s">
        <v>15</v>
      </c>
      <c r="B38" s="3" t="s">
        <v>14</v>
      </c>
      <c r="C38" s="3" t="s">
        <v>116</v>
      </c>
      <c r="D38" s="13">
        <v>162</v>
      </c>
      <c r="E38" s="3" t="s">
        <v>1</v>
      </c>
      <c r="F38" s="3" t="s">
        <v>1</v>
      </c>
      <c r="G38" s="3" t="s">
        <v>1</v>
      </c>
      <c r="H38" s="3" t="s">
        <v>10</v>
      </c>
      <c r="I38" s="3" t="s">
        <v>9</v>
      </c>
      <c r="J38" s="12" t="s">
        <v>296</v>
      </c>
      <c r="K38" s="3" t="s">
        <v>18</v>
      </c>
      <c r="L38" s="1" t="s">
        <v>295</v>
      </c>
      <c r="M38" s="3" t="s">
        <v>1</v>
      </c>
      <c r="N38" s="3" t="s">
        <v>28</v>
      </c>
      <c r="O38" s="9" t="s">
        <v>216</v>
      </c>
      <c r="P38" s="3" t="s">
        <v>4</v>
      </c>
      <c r="Q38" s="3" t="s">
        <v>294</v>
      </c>
      <c r="R38" s="3" t="s">
        <v>293</v>
      </c>
      <c r="S38" s="3" t="s">
        <v>1</v>
      </c>
      <c r="T38" s="3" t="s">
        <v>1</v>
      </c>
      <c r="U38" s="3" t="s">
        <v>1</v>
      </c>
      <c r="V38" s="3" t="s">
        <v>186</v>
      </c>
      <c r="W38" s="3"/>
      <c r="X38" s="11" t="s">
        <v>292</v>
      </c>
      <c r="Y38" s="3"/>
      <c r="Z38" s="3" t="s">
        <v>1</v>
      </c>
      <c r="AA38" s="4">
        <v>27464714</v>
      </c>
      <c r="AB38" s="11" t="s">
        <v>291</v>
      </c>
      <c r="AC38" s="2" t="s">
        <v>290</v>
      </c>
      <c r="XFC38" s="2"/>
      <c r="XFD38" s="2"/>
    </row>
    <row r="39" spans="1:33 16383:16384" s="1" customFormat="1">
      <c r="A39" s="5" t="s">
        <v>117</v>
      </c>
      <c r="B39" s="3" t="s">
        <v>14</v>
      </c>
      <c r="C39" s="3" t="s">
        <v>116</v>
      </c>
      <c r="D39" s="10" t="s">
        <v>289</v>
      </c>
      <c r="E39" s="3" t="s">
        <v>1</v>
      </c>
      <c r="F39" s="3" t="s">
        <v>1</v>
      </c>
      <c r="G39" s="3" t="s">
        <v>1</v>
      </c>
      <c r="H39" s="3" t="s">
        <v>10</v>
      </c>
      <c r="I39" s="3" t="s">
        <v>9</v>
      </c>
      <c r="J39" s="3" t="s">
        <v>288</v>
      </c>
      <c r="K39" s="3" t="s">
        <v>127</v>
      </c>
      <c r="L39" s="3" t="s">
        <v>287</v>
      </c>
      <c r="M39" s="3" t="s">
        <v>1</v>
      </c>
      <c r="N39" s="3" t="s">
        <v>28</v>
      </c>
      <c r="O39" s="9" t="s">
        <v>216</v>
      </c>
      <c r="P39" s="3" t="s">
        <v>4</v>
      </c>
      <c r="Q39" s="3" t="s">
        <v>277</v>
      </c>
      <c r="R39" s="3" t="s">
        <v>1</v>
      </c>
      <c r="S39" s="3" t="s">
        <v>1</v>
      </c>
      <c r="T39" s="3" t="s">
        <v>1</v>
      </c>
      <c r="U39" s="3" t="s">
        <v>1</v>
      </c>
      <c r="V39" s="3" t="s">
        <v>42</v>
      </c>
      <c r="W39" s="3" t="s">
        <v>25</v>
      </c>
      <c r="X39" s="3" t="s">
        <v>281</v>
      </c>
      <c r="Y39" s="3" t="s">
        <v>1</v>
      </c>
      <c r="Z39" s="3" t="s">
        <v>1</v>
      </c>
      <c r="AA39" s="4">
        <v>29407675</v>
      </c>
      <c r="AB39" s="2" t="e" vm="1">
        <f ca="1">_xlfn.DISPIMG("ID_8A1E12C3508942F687DA1B629E4B4FFE",1)</f>
        <v>#NAME?</v>
      </c>
      <c r="XFC39" s="2"/>
      <c r="XFD39" s="2"/>
    </row>
    <row r="40" spans="1:33 16383:16384" s="1" customFormat="1">
      <c r="A40" s="5" t="s">
        <v>117</v>
      </c>
      <c r="B40" s="3" t="s">
        <v>14</v>
      </c>
      <c r="C40" s="3" t="s">
        <v>116</v>
      </c>
      <c r="D40" s="10" t="s">
        <v>289</v>
      </c>
      <c r="E40" s="3" t="s">
        <v>1</v>
      </c>
      <c r="F40" s="3" t="s">
        <v>1</v>
      </c>
      <c r="G40" s="3" t="s">
        <v>1</v>
      </c>
      <c r="H40" s="3" t="s">
        <v>10</v>
      </c>
      <c r="I40" s="3" t="s">
        <v>9</v>
      </c>
      <c r="J40" s="3" t="s">
        <v>288</v>
      </c>
      <c r="K40" s="3" t="s">
        <v>127</v>
      </c>
      <c r="L40" s="3" t="s">
        <v>287</v>
      </c>
      <c r="M40" s="3" t="s">
        <v>1</v>
      </c>
      <c r="N40" s="3" t="s">
        <v>28</v>
      </c>
      <c r="O40" s="9" t="s">
        <v>216</v>
      </c>
      <c r="P40" s="3" t="s">
        <v>4</v>
      </c>
      <c r="Q40" s="3" t="s">
        <v>277</v>
      </c>
      <c r="R40" s="3" t="s">
        <v>1</v>
      </c>
      <c r="S40" s="3" t="s">
        <v>1</v>
      </c>
      <c r="T40" s="3" t="s">
        <v>1</v>
      </c>
      <c r="U40" s="3" t="s">
        <v>1</v>
      </c>
      <c r="V40" s="3" t="s">
        <v>42</v>
      </c>
      <c r="W40" s="3" t="s">
        <v>54</v>
      </c>
      <c r="X40" s="3" t="s">
        <v>286</v>
      </c>
      <c r="Y40" s="3" t="s">
        <v>1</v>
      </c>
      <c r="Z40" s="3" t="s">
        <v>1</v>
      </c>
      <c r="AA40" s="4">
        <v>29407675</v>
      </c>
      <c r="AB40" s="2" t="s">
        <v>261</v>
      </c>
      <c r="XFC40" s="2"/>
      <c r="XFD40" s="2"/>
    </row>
    <row r="41" spans="1:33 16383:16384" s="1" customFormat="1">
      <c r="A41" s="5" t="s">
        <v>117</v>
      </c>
      <c r="B41" s="3" t="s">
        <v>14</v>
      </c>
      <c r="C41" s="3" t="s">
        <v>116</v>
      </c>
      <c r="D41" s="10" t="s">
        <v>285</v>
      </c>
      <c r="E41" s="3" t="s">
        <v>1</v>
      </c>
      <c r="F41" s="3" t="s">
        <v>1</v>
      </c>
      <c r="G41" s="3" t="s">
        <v>1</v>
      </c>
      <c r="H41" s="3" t="s">
        <v>10</v>
      </c>
      <c r="I41" s="3" t="s">
        <v>9</v>
      </c>
      <c r="J41" s="3" t="s">
        <v>284</v>
      </c>
      <c r="K41" s="3" t="s">
        <v>127</v>
      </c>
      <c r="L41" s="3" t="s">
        <v>283</v>
      </c>
      <c r="M41" s="3" t="s">
        <v>1</v>
      </c>
      <c r="N41" s="3" t="s">
        <v>28</v>
      </c>
      <c r="O41" s="9" t="s">
        <v>216</v>
      </c>
      <c r="P41" s="3" t="s">
        <v>4</v>
      </c>
      <c r="Q41" s="3" t="s">
        <v>277</v>
      </c>
      <c r="R41" s="3" t="s">
        <v>1</v>
      </c>
      <c r="S41" s="3" t="s">
        <v>1</v>
      </c>
      <c r="T41" s="3" t="s">
        <v>1</v>
      </c>
      <c r="U41" s="3" t="s">
        <v>1</v>
      </c>
      <c r="V41" s="3" t="s">
        <v>42</v>
      </c>
      <c r="W41" s="3" t="s">
        <v>54</v>
      </c>
      <c r="X41" s="3" t="s">
        <v>282</v>
      </c>
      <c r="Y41" s="3" t="s">
        <v>1</v>
      </c>
      <c r="Z41" s="3" t="s">
        <v>1</v>
      </c>
      <c r="AA41" s="4">
        <v>29407675</v>
      </c>
      <c r="AB41" s="2" t="s">
        <v>261</v>
      </c>
      <c r="XFC41" s="2"/>
      <c r="XFD41" s="2"/>
    </row>
    <row r="42" spans="1:33 16383:16384" s="1" customFormat="1">
      <c r="A42" s="5" t="s">
        <v>117</v>
      </c>
      <c r="B42" s="3" t="s">
        <v>14</v>
      </c>
      <c r="C42" s="3" t="s">
        <v>116</v>
      </c>
      <c r="D42" s="10" t="s">
        <v>280</v>
      </c>
      <c r="E42" s="3" t="s">
        <v>1</v>
      </c>
      <c r="F42" s="3" t="s">
        <v>1</v>
      </c>
      <c r="G42" s="3" t="s">
        <v>1</v>
      </c>
      <c r="H42" s="3" t="s">
        <v>10</v>
      </c>
      <c r="I42" s="3" t="s">
        <v>9</v>
      </c>
      <c r="J42" s="3" t="s">
        <v>279</v>
      </c>
      <c r="K42" s="3" t="s">
        <v>127</v>
      </c>
      <c r="L42" s="3" t="s">
        <v>278</v>
      </c>
      <c r="M42" s="3" t="s">
        <v>1</v>
      </c>
      <c r="N42" s="3" t="s">
        <v>28</v>
      </c>
      <c r="O42" s="9" t="s">
        <v>216</v>
      </c>
      <c r="P42" s="3" t="s">
        <v>4</v>
      </c>
      <c r="Q42" s="3" t="s">
        <v>277</v>
      </c>
      <c r="R42" s="3" t="s">
        <v>1</v>
      </c>
      <c r="S42" s="3" t="s">
        <v>1</v>
      </c>
      <c r="T42" s="3" t="s">
        <v>1</v>
      </c>
      <c r="U42" s="3" t="s">
        <v>1</v>
      </c>
      <c r="V42" s="3" t="s">
        <v>42</v>
      </c>
      <c r="W42" s="3" t="s">
        <v>25</v>
      </c>
      <c r="X42" s="3" t="s">
        <v>281</v>
      </c>
      <c r="Y42" s="3" t="s">
        <v>1</v>
      </c>
      <c r="Z42" s="3" t="s">
        <v>1</v>
      </c>
      <c r="AA42" s="4">
        <v>29407675</v>
      </c>
      <c r="AB42" s="2" t="e" vm="1">
        <f ca="1">_xlfn.DISPIMG("ID_C70AD8ACC0EA4FDA90470FE0C8C165D6",1)</f>
        <v>#NAME?</v>
      </c>
      <c r="XFC42" s="2"/>
      <c r="XFD42" s="2"/>
    </row>
    <row r="43" spans="1:33 16383:16384" s="1" customFormat="1">
      <c r="A43" s="5" t="s">
        <v>117</v>
      </c>
      <c r="B43" s="3" t="s">
        <v>14</v>
      </c>
      <c r="C43" s="3" t="s">
        <v>116</v>
      </c>
      <c r="D43" s="10" t="s">
        <v>280</v>
      </c>
      <c r="E43" s="3" t="s">
        <v>1</v>
      </c>
      <c r="F43" s="3" t="s">
        <v>1</v>
      </c>
      <c r="G43" s="3" t="s">
        <v>1</v>
      </c>
      <c r="H43" s="3" t="s">
        <v>10</v>
      </c>
      <c r="I43" s="3" t="s">
        <v>9</v>
      </c>
      <c r="J43" s="3" t="s">
        <v>279</v>
      </c>
      <c r="K43" s="3" t="s">
        <v>127</v>
      </c>
      <c r="L43" s="3" t="s">
        <v>278</v>
      </c>
      <c r="M43" s="3" t="s">
        <v>1</v>
      </c>
      <c r="N43" s="3" t="s">
        <v>28</v>
      </c>
      <c r="O43" s="9" t="s">
        <v>216</v>
      </c>
      <c r="P43" s="3" t="s">
        <v>4</v>
      </c>
      <c r="Q43" s="3" t="s">
        <v>277</v>
      </c>
      <c r="R43" s="3" t="s">
        <v>1</v>
      </c>
      <c r="S43" s="3" t="s">
        <v>1</v>
      </c>
      <c r="T43" s="3" t="s">
        <v>1</v>
      </c>
      <c r="U43" s="3" t="s">
        <v>1</v>
      </c>
      <c r="V43" s="3" t="s">
        <v>42</v>
      </c>
      <c r="W43" s="3" t="s">
        <v>51</v>
      </c>
      <c r="X43" s="3" t="s">
        <v>276</v>
      </c>
      <c r="Y43" s="3" t="s">
        <v>1</v>
      </c>
      <c r="Z43" s="3" t="s">
        <v>1</v>
      </c>
      <c r="AA43" s="4">
        <v>29407675</v>
      </c>
      <c r="AB43" s="2" t="s">
        <v>261</v>
      </c>
      <c r="XFC43" s="2"/>
      <c r="XFD43" s="2"/>
    </row>
    <row r="44" spans="1:33 16383:16384" s="1" customFormat="1">
      <c r="A44" s="5" t="s">
        <v>117</v>
      </c>
      <c r="B44" s="3" t="s">
        <v>14</v>
      </c>
      <c r="C44" s="3" t="s">
        <v>116</v>
      </c>
      <c r="D44" s="10" t="s">
        <v>275</v>
      </c>
      <c r="E44" s="3" t="s">
        <v>1</v>
      </c>
      <c r="F44" s="3" t="s">
        <v>1</v>
      </c>
      <c r="G44" s="3" t="s">
        <v>1</v>
      </c>
      <c r="H44" s="3" t="s">
        <v>10</v>
      </c>
      <c r="I44" s="3" t="s">
        <v>9</v>
      </c>
      <c r="J44" s="3" t="s">
        <v>274</v>
      </c>
      <c r="K44" s="3" t="s">
        <v>140</v>
      </c>
      <c r="L44" s="3" t="s">
        <v>273</v>
      </c>
      <c r="M44" s="3" t="s">
        <v>272</v>
      </c>
      <c r="N44" s="3" t="s">
        <v>28</v>
      </c>
      <c r="O44" s="9" t="s">
        <v>216</v>
      </c>
      <c r="P44" s="3" t="s">
        <v>4</v>
      </c>
      <c r="Q44" s="3"/>
      <c r="R44" s="3" t="s">
        <v>1</v>
      </c>
      <c r="S44" s="3" t="s">
        <v>1</v>
      </c>
      <c r="T44" s="3" t="s">
        <v>1</v>
      </c>
      <c r="U44" s="3" t="s">
        <v>1</v>
      </c>
      <c r="V44" s="3" t="s">
        <v>271</v>
      </c>
      <c r="W44" s="3"/>
      <c r="X44" s="3" t="s">
        <v>1</v>
      </c>
      <c r="Y44" s="3" t="s">
        <v>1</v>
      </c>
      <c r="Z44" s="3" t="s">
        <v>1</v>
      </c>
      <c r="AA44" s="4">
        <v>29407675</v>
      </c>
      <c r="AB44" s="3" t="s">
        <v>270</v>
      </c>
      <c r="XFC44" s="2"/>
      <c r="XFD44" s="2"/>
    </row>
    <row r="45" spans="1:33 16383:16384" s="1" customFormat="1">
      <c r="A45" s="5" t="s">
        <v>267</v>
      </c>
      <c r="B45" s="3" t="s">
        <v>220</v>
      </c>
      <c r="C45" s="3" t="s">
        <v>232</v>
      </c>
      <c r="D45" s="10" t="s">
        <v>266</v>
      </c>
      <c r="E45" s="3" t="s">
        <v>1</v>
      </c>
      <c r="F45" s="3" t="s">
        <v>1</v>
      </c>
      <c r="G45" s="3" t="s">
        <v>1</v>
      </c>
      <c r="H45" s="3" t="s">
        <v>10</v>
      </c>
      <c r="I45" s="3" t="s">
        <v>9</v>
      </c>
      <c r="J45" s="3" t="s">
        <v>265</v>
      </c>
      <c r="K45" s="3" t="s">
        <v>127</v>
      </c>
      <c r="L45" s="3" t="s">
        <v>264</v>
      </c>
      <c r="M45" s="3" t="s">
        <v>1</v>
      </c>
      <c r="N45" s="3" t="s">
        <v>28</v>
      </c>
      <c r="O45" s="9" t="s">
        <v>216</v>
      </c>
      <c r="P45" s="3" t="s">
        <v>4</v>
      </c>
      <c r="Q45" s="3" t="s">
        <v>269</v>
      </c>
      <c r="R45" s="3" t="s">
        <v>1</v>
      </c>
      <c r="S45" s="3" t="s">
        <v>1</v>
      </c>
      <c r="T45" s="3" t="s">
        <v>1</v>
      </c>
      <c r="U45" s="3" t="s">
        <v>1</v>
      </c>
      <c r="V45" s="3" t="s">
        <v>42</v>
      </c>
      <c r="W45" s="3" t="s">
        <v>51</v>
      </c>
      <c r="X45" s="3" t="s">
        <v>268</v>
      </c>
      <c r="Y45" s="3" t="s">
        <v>1</v>
      </c>
      <c r="Z45" s="3" t="s">
        <v>1</v>
      </c>
      <c r="AA45" s="4">
        <v>29407675</v>
      </c>
      <c r="AB45" s="3" t="s">
        <v>260</v>
      </c>
      <c r="AC45" s="2" t="e" vm="1">
        <f ca="1">_xlfn.DISPIMG("ID_ABB064EF21A6480AA95E29EAD5E4689F",1)</f>
        <v>#NAME?</v>
      </c>
      <c r="XFC45" s="2"/>
      <c r="XFD45" s="2"/>
    </row>
    <row r="46" spans="1:33 16383:16384" s="1" customFormat="1">
      <c r="A46" s="5" t="s">
        <v>267</v>
      </c>
      <c r="B46" s="3" t="s">
        <v>220</v>
      </c>
      <c r="C46" s="3" t="s">
        <v>232</v>
      </c>
      <c r="D46" s="10" t="s">
        <v>266</v>
      </c>
      <c r="E46" s="3" t="s">
        <v>1</v>
      </c>
      <c r="F46" s="3" t="s">
        <v>1</v>
      </c>
      <c r="G46" s="3" t="s">
        <v>1</v>
      </c>
      <c r="H46" s="3" t="s">
        <v>10</v>
      </c>
      <c r="I46" s="3" t="s">
        <v>9</v>
      </c>
      <c r="J46" s="3" t="s">
        <v>265</v>
      </c>
      <c r="K46" s="3" t="s">
        <v>127</v>
      </c>
      <c r="L46" s="3" t="s">
        <v>264</v>
      </c>
      <c r="M46" s="3" t="s">
        <v>1</v>
      </c>
      <c r="N46" s="3" t="s">
        <v>28</v>
      </c>
      <c r="O46" s="9" t="s">
        <v>216</v>
      </c>
      <c r="P46" s="3" t="s">
        <v>4</v>
      </c>
      <c r="Q46" s="3" t="s">
        <v>263</v>
      </c>
      <c r="R46" s="3" t="s">
        <v>1</v>
      </c>
      <c r="S46" s="3" t="s">
        <v>1</v>
      </c>
      <c r="T46" s="3" t="s">
        <v>1</v>
      </c>
      <c r="U46" s="3" t="s">
        <v>1</v>
      </c>
      <c r="V46" s="3" t="s">
        <v>42</v>
      </c>
      <c r="W46" s="3" t="s">
        <v>51</v>
      </c>
      <c r="X46" s="3" t="s">
        <v>262</v>
      </c>
      <c r="Y46" s="3" t="s">
        <v>1</v>
      </c>
      <c r="Z46" s="3" t="s">
        <v>1</v>
      </c>
      <c r="AA46" s="4">
        <v>29407675</v>
      </c>
      <c r="AB46" s="2" t="s">
        <v>261</v>
      </c>
      <c r="AC46" s="3" t="s">
        <v>260</v>
      </c>
      <c r="AD46" s="2" t="e" vm="1">
        <f ca="1">_xlfn.DISPIMG("ID_BAEA689F82B0486E982A6735C45BB9BA",1)</f>
        <v>#NAME?</v>
      </c>
      <c r="XFC46" s="2"/>
      <c r="XFD46" s="2"/>
    </row>
    <row r="47" spans="1:33 16383:16384" s="1" customFormat="1">
      <c r="A47" s="3" t="s">
        <v>15</v>
      </c>
      <c r="B47" s="3" t="s">
        <v>14</v>
      </c>
      <c r="C47" s="3" t="s">
        <v>232</v>
      </c>
      <c r="D47" s="3" t="s">
        <v>1</v>
      </c>
      <c r="E47" s="3" t="s">
        <v>1</v>
      </c>
      <c r="F47" s="3">
        <v>258</v>
      </c>
      <c r="G47" s="3" t="s">
        <v>1</v>
      </c>
      <c r="H47" s="3" t="s">
        <v>10</v>
      </c>
      <c r="I47" s="3" t="s">
        <v>9</v>
      </c>
      <c r="J47" s="5" t="s">
        <v>259</v>
      </c>
      <c r="K47" s="3" t="s">
        <v>64</v>
      </c>
      <c r="L47" s="3" t="s">
        <v>258</v>
      </c>
      <c r="M47" s="3" t="s">
        <v>1</v>
      </c>
      <c r="N47" s="3" t="s">
        <v>28</v>
      </c>
      <c r="O47" s="9" t="s">
        <v>216</v>
      </c>
      <c r="P47" s="3" t="s">
        <v>4</v>
      </c>
      <c r="Q47" s="3" t="s">
        <v>257</v>
      </c>
      <c r="R47" s="3" t="s">
        <v>1</v>
      </c>
      <c r="S47" s="3" t="s">
        <v>187</v>
      </c>
      <c r="T47" s="3" t="s">
        <v>1</v>
      </c>
      <c r="U47" s="3" t="s">
        <v>1</v>
      </c>
      <c r="V47" s="3" t="s">
        <v>42</v>
      </c>
      <c r="W47" s="3" t="s">
        <v>51</v>
      </c>
      <c r="X47" s="3" t="s">
        <v>256</v>
      </c>
      <c r="Y47" s="3" t="s">
        <v>1</v>
      </c>
      <c r="Z47" s="3" t="s">
        <v>1</v>
      </c>
      <c r="AA47" s="4">
        <v>22500293</v>
      </c>
      <c r="AB47" s="3" t="s">
        <v>255</v>
      </c>
      <c r="XFC47" s="2"/>
      <c r="XFD47" s="2"/>
    </row>
    <row r="48" spans="1:33 16383:16384" s="1" customFormat="1">
      <c r="A48" s="5" t="s">
        <v>233</v>
      </c>
      <c r="B48" s="3" t="s">
        <v>130</v>
      </c>
      <c r="C48" s="3" t="s">
        <v>232</v>
      </c>
      <c r="D48" s="3" t="s">
        <v>1</v>
      </c>
      <c r="E48" s="3" t="s">
        <v>1</v>
      </c>
      <c r="F48" s="3" t="s">
        <v>254</v>
      </c>
      <c r="G48" s="3" t="s">
        <v>1</v>
      </c>
      <c r="H48" s="3" t="s">
        <v>10</v>
      </c>
      <c r="I48" s="3" t="s">
        <v>9</v>
      </c>
      <c r="J48" s="5" t="s">
        <v>253</v>
      </c>
      <c r="K48" s="3" t="s">
        <v>44</v>
      </c>
      <c r="L48" s="3" t="s">
        <v>252</v>
      </c>
      <c r="M48" s="3" t="s">
        <v>251</v>
      </c>
      <c r="N48" s="3" t="s">
        <v>28</v>
      </c>
      <c r="O48" s="6" t="s">
        <v>228</v>
      </c>
      <c r="P48" s="3" t="s">
        <v>4</v>
      </c>
      <c r="Q48" s="3" t="s">
        <v>27</v>
      </c>
      <c r="R48" s="3" t="s">
        <v>1</v>
      </c>
      <c r="S48" s="3" t="s">
        <v>1</v>
      </c>
      <c r="T48" s="3" t="s">
        <v>1</v>
      </c>
      <c r="U48" s="3" t="s">
        <v>1</v>
      </c>
      <c r="V48" s="3" t="s">
        <v>42</v>
      </c>
      <c r="W48" s="3" t="s">
        <v>250</v>
      </c>
      <c r="X48" s="3" t="s">
        <v>249</v>
      </c>
      <c r="Y48" s="3" t="s">
        <v>1</v>
      </c>
      <c r="Z48" s="3" t="s">
        <v>1</v>
      </c>
      <c r="AA48" s="2">
        <v>24238293</v>
      </c>
      <c r="AB48" s="2" t="s">
        <v>226</v>
      </c>
      <c r="AC48" s="2" t="e" vm="1">
        <f ca="1">_xlfn.DISPIMG("ID_935D8EF47FE14F98B5E0AC3214EE2E9F",1)</f>
        <v>#NAME?</v>
      </c>
      <c r="AD48" s="3" t="s">
        <v>248</v>
      </c>
      <c r="AE48" s="2" t="s">
        <v>223</v>
      </c>
      <c r="AF48" s="2" t="s">
        <v>247</v>
      </c>
      <c r="AG48" s="2" t="e" vm="1">
        <f ca="1">_xlfn.DISPIMG("ID_17B5CBFE985546679CCEA0AB59078CAB",1)</f>
        <v>#NAME?</v>
      </c>
      <c r="XFC48" s="2"/>
      <c r="XFD48" s="2"/>
    </row>
    <row r="49" spans="1:34 16383:16384" s="1" customFormat="1">
      <c r="A49" s="5" t="s">
        <v>233</v>
      </c>
      <c r="B49" s="3" t="s">
        <v>130</v>
      </c>
      <c r="C49" s="3" t="s">
        <v>232</v>
      </c>
      <c r="D49" s="3" t="s">
        <v>1</v>
      </c>
      <c r="E49" s="3" t="s">
        <v>1</v>
      </c>
      <c r="F49" s="3" t="s">
        <v>246</v>
      </c>
      <c r="G49" s="3" t="s">
        <v>1</v>
      </c>
      <c r="H49" s="3" t="s">
        <v>10</v>
      </c>
      <c r="I49" s="3" t="s">
        <v>9</v>
      </c>
      <c r="J49" s="5" t="s">
        <v>245</v>
      </c>
      <c r="K49" s="3" t="s">
        <v>140</v>
      </c>
      <c r="L49" s="3" t="s">
        <v>244</v>
      </c>
      <c r="M49" s="3" t="s">
        <v>1</v>
      </c>
      <c r="N49" s="3" t="s">
        <v>28</v>
      </c>
      <c r="O49" s="6" t="s">
        <v>228</v>
      </c>
      <c r="P49" s="3" t="s">
        <v>4</v>
      </c>
      <c r="Q49" s="3" t="s">
        <v>1</v>
      </c>
      <c r="R49" s="3" t="s">
        <v>1</v>
      </c>
      <c r="S49" s="3" t="s">
        <v>1</v>
      </c>
      <c r="T49" s="3" t="s">
        <v>1</v>
      </c>
      <c r="U49" s="3" t="s">
        <v>1</v>
      </c>
      <c r="V49" s="3" t="s">
        <v>42</v>
      </c>
      <c r="W49" s="3" t="s">
        <v>237</v>
      </c>
      <c r="X49" s="3" t="s">
        <v>243</v>
      </c>
      <c r="Y49" s="3" t="s">
        <v>1</v>
      </c>
      <c r="Z49" s="3" t="s">
        <v>1</v>
      </c>
      <c r="AA49" s="4">
        <v>24238293</v>
      </c>
      <c r="AB49" s="2" t="s">
        <v>226</v>
      </c>
      <c r="AC49" s="2" t="e" vm="1">
        <f ca="1">_xlfn.DISPIMG("ID_69287D0A56C9482C9F395258F62B7B1B",1)</f>
        <v>#NAME?</v>
      </c>
      <c r="AD49" s="3" t="s">
        <v>242</v>
      </c>
      <c r="AE49" s="3" t="s">
        <v>224</v>
      </c>
      <c r="AF49" s="2" t="s">
        <v>223</v>
      </c>
      <c r="AG49" s="3" t="s">
        <v>241</v>
      </c>
      <c r="AH49" s="2" t="e" vm="1">
        <f ca="1">_xlfn.DISPIMG("ID_D9D91604D4E94159BDCF795864DEC947",1)</f>
        <v>#NAME?</v>
      </c>
      <c r="XFC49" s="2"/>
      <c r="XFD49" s="2"/>
    </row>
    <row r="50" spans="1:34 16383:16384" s="1" customFormat="1">
      <c r="A50" s="5" t="s">
        <v>233</v>
      </c>
      <c r="B50" s="3" t="s">
        <v>130</v>
      </c>
      <c r="C50" s="3" t="s">
        <v>232</v>
      </c>
      <c r="D50" s="3" t="s">
        <v>1</v>
      </c>
      <c r="E50" s="3" t="s">
        <v>1</v>
      </c>
      <c r="F50" s="3" t="s">
        <v>240</v>
      </c>
      <c r="G50" s="3" t="s">
        <v>1</v>
      </c>
      <c r="H50" s="3" t="s">
        <v>10</v>
      </c>
      <c r="I50" s="3" t="s">
        <v>9</v>
      </c>
      <c r="J50" s="5" t="s">
        <v>239</v>
      </c>
      <c r="K50" s="3" t="s">
        <v>127</v>
      </c>
      <c r="L50" s="3" t="s">
        <v>238</v>
      </c>
      <c r="M50" s="3" t="s">
        <v>1</v>
      </c>
      <c r="N50" s="3" t="s">
        <v>28</v>
      </c>
      <c r="O50" s="6" t="s">
        <v>228</v>
      </c>
      <c r="P50" s="3" t="s">
        <v>4</v>
      </c>
      <c r="Q50" s="3" t="s">
        <v>1</v>
      </c>
      <c r="R50" s="3" t="s">
        <v>1</v>
      </c>
      <c r="S50" s="3" t="s">
        <v>1</v>
      </c>
      <c r="T50" s="3" t="s">
        <v>1</v>
      </c>
      <c r="U50" s="3" t="s">
        <v>1</v>
      </c>
      <c r="V50" s="3" t="s">
        <v>42</v>
      </c>
      <c r="W50" s="3" t="s">
        <v>237</v>
      </c>
      <c r="X50" s="3" t="s">
        <v>236</v>
      </c>
      <c r="Y50" s="3" t="s">
        <v>1</v>
      </c>
      <c r="Z50" s="3" t="s">
        <v>1</v>
      </c>
      <c r="AA50" s="4">
        <v>24238293</v>
      </c>
      <c r="AB50" s="2" t="s">
        <v>226</v>
      </c>
      <c r="AC50" s="2" t="e" vm="1">
        <f ca="1">_xlfn.DISPIMG("ID_465CF4553D244DBFBE3FF90A7E15C62C",1)</f>
        <v>#NAME?</v>
      </c>
      <c r="AD50" s="3" t="s">
        <v>235</v>
      </c>
      <c r="AE50" s="3" t="s">
        <v>224</v>
      </c>
      <c r="AF50" s="2" t="s">
        <v>223</v>
      </c>
      <c r="AG50" s="3" t="s">
        <v>234</v>
      </c>
      <c r="AH50" s="2" t="e" vm="1">
        <f ca="1">_xlfn.DISPIMG("ID_FA210AFDBF444A6AA8F9C5DFDC74BAA3",1)</f>
        <v>#NAME?</v>
      </c>
      <c r="XFC50" s="2"/>
      <c r="XFD50" s="2"/>
    </row>
    <row r="51" spans="1:34 16383:16384" s="1" customFormat="1">
      <c r="A51" s="5" t="s">
        <v>233</v>
      </c>
      <c r="B51" s="3" t="s">
        <v>130</v>
      </c>
      <c r="C51" s="3" t="s">
        <v>232</v>
      </c>
      <c r="D51" s="3">
        <v>417</v>
      </c>
      <c r="E51" s="3" t="s">
        <v>1</v>
      </c>
      <c r="F51" s="3" t="s">
        <v>231</v>
      </c>
      <c r="G51" s="3" t="s">
        <v>1</v>
      </c>
      <c r="H51" s="3" t="s">
        <v>10</v>
      </c>
      <c r="I51" s="3" t="s">
        <v>9</v>
      </c>
      <c r="J51" s="5" t="s">
        <v>230</v>
      </c>
      <c r="K51" s="3" t="s">
        <v>64</v>
      </c>
      <c r="L51" s="3" t="s">
        <v>229</v>
      </c>
      <c r="M51" s="3" t="s">
        <v>1</v>
      </c>
      <c r="N51" s="3" t="s">
        <v>28</v>
      </c>
      <c r="O51" s="6" t="s">
        <v>228</v>
      </c>
      <c r="P51" s="3" t="s">
        <v>4</v>
      </c>
      <c r="Q51" s="3" t="s">
        <v>1</v>
      </c>
      <c r="R51" s="3" t="s">
        <v>1</v>
      </c>
      <c r="S51" s="3" t="s">
        <v>1</v>
      </c>
      <c r="T51" s="3" t="s">
        <v>1</v>
      </c>
      <c r="U51" s="3" t="s">
        <v>1</v>
      </c>
      <c r="V51" s="3" t="s">
        <v>42</v>
      </c>
      <c r="W51" s="3" t="s">
        <v>25</v>
      </c>
      <c r="X51" s="3" t="s">
        <v>227</v>
      </c>
      <c r="Y51" s="3" t="s">
        <v>1</v>
      </c>
      <c r="Z51" s="3" t="s">
        <v>1</v>
      </c>
      <c r="AA51" s="4">
        <v>24238293</v>
      </c>
      <c r="AB51" s="2" t="s">
        <v>226</v>
      </c>
      <c r="AC51" s="2" t="e" vm="1">
        <f ca="1">_xlfn.DISPIMG("ID_C142DAAA28BC403AA1AAC9C30021E0A5",1)</f>
        <v>#NAME?</v>
      </c>
      <c r="AD51" s="3" t="s">
        <v>225</v>
      </c>
      <c r="AE51" s="3" t="s">
        <v>224</v>
      </c>
      <c r="AF51" s="2" t="s">
        <v>223</v>
      </c>
      <c r="AG51" s="3" t="s">
        <v>222</v>
      </c>
      <c r="AH51" s="2" t="e" vm="1">
        <f ca="1">_xlfn.DISPIMG("ID_0E5999160F234CC8A43D3CE4F71C0777",1)</f>
        <v>#NAME?</v>
      </c>
      <c r="XFC51" s="2"/>
      <c r="XFD51" s="2"/>
    </row>
    <row r="52" spans="1:34 16383:16384" s="1" customFormat="1">
      <c r="A52" s="5" t="s">
        <v>221</v>
      </c>
      <c r="B52" s="3" t="s">
        <v>220</v>
      </c>
      <c r="C52" s="3" t="s">
        <v>13</v>
      </c>
      <c r="D52" s="3" t="s">
        <v>219</v>
      </c>
      <c r="E52" s="3" t="s">
        <v>1</v>
      </c>
      <c r="F52" s="3" t="s">
        <v>218</v>
      </c>
      <c r="G52" s="3" t="e" vm="1">
        <f ca="1">_xlfn.DISPIMG("ID_54A49D9F2A844EAD9FE5C0D8034789DB",1)</f>
        <v>#NAME?</v>
      </c>
      <c r="H52" s="3" t="s">
        <v>10</v>
      </c>
      <c r="I52" s="3" t="s">
        <v>9</v>
      </c>
      <c r="J52" s="5" t="s">
        <v>217</v>
      </c>
      <c r="K52" s="3" t="s">
        <v>64</v>
      </c>
      <c r="L52" s="3"/>
      <c r="M52" s="3" t="s">
        <v>1</v>
      </c>
      <c r="N52" s="3" t="s">
        <v>28</v>
      </c>
      <c r="O52" s="9" t="s">
        <v>216</v>
      </c>
      <c r="P52" s="3" t="s">
        <v>4</v>
      </c>
      <c r="Q52" s="3" t="s">
        <v>215</v>
      </c>
      <c r="R52" s="3" t="s">
        <v>1</v>
      </c>
      <c r="S52" s="3" t="s">
        <v>60</v>
      </c>
      <c r="T52" s="3" t="s">
        <v>1</v>
      </c>
      <c r="U52" s="3" t="s">
        <v>1</v>
      </c>
      <c r="V52" s="3" t="s">
        <v>214</v>
      </c>
      <c r="W52" s="3" t="s">
        <v>54</v>
      </c>
      <c r="X52" s="3" t="s">
        <v>213</v>
      </c>
      <c r="Y52" s="3" t="s">
        <v>1</v>
      </c>
      <c r="Z52" s="3" t="s">
        <v>1</v>
      </c>
      <c r="AA52" s="4">
        <v>20726907</v>
      </c>
      <c r="XFC52" s="2"/>
      <c r="XFD52" s="2"/>
    </row>
    <row r="53" spans="1:34 16383:16384" s="2" customFormat="1">
      <c r="A53" s="8" t="s">
        <v>193</v>
      </c>
      <c r="B53" s="3" t="s">
        <v>14</v>
      </c>
      <c r="C53" s="3" t="s">
        <v>22</v>
      </c>
      <c r="D53" s="3" t="s">
        <v>1</v>
      </c>
      <c r="E53" s="3" t="s">
        <v>1</v>
      </c>
      <c r="F53" s="3" t="s">
        <v>1</v>
      </c>
      <c r="G53" s="3" t="s">
        <v>1</v>
      </c>
      <c r="H53" s="3" t="s">
        <v>10</v>
      </c>
      <c r="I53" s="3" t="s">
        <v>9</v>
      </c>
      <c r="J53" s="5" t="s">
        <v>212</v>
      </c>
      <c r="K53" s="3" t="s">
        <v>18</v>
      </c>
      <c r="L53" s="3" t="s">
        <v>211</v>
      </c>
      <c r="M53" s="3" t="s">
        <v>210</v>
      </c>
      <c r="N53" s="3" t="s">
        <v>28</v>
      </c>
      <c r="O53" s="7" t="s">
        <v>188</v>
      </c>
      <c r="P53" s="3" t="s">
        <v>4</v>
      </c>
      <c r="Q53" s="3" t="s">
        <v>195</v>
      </c>
      <c r="R53" s="3" t="s">
        <v>1</v>
      </c>
      <c r="S53" s="3" t="s">
        <v>187</v>
      </c>
      <c r="T53" s="3" t="s">
        <v>1</v>
      </c>
      <c r="U53" s="3" t="s">
        <v>1</v>
      </c>
      <c r="V53" s="3" t="s">
        <v>186</v>
      </c>
      <c r="W53" s="3" t="s">
        <v>173</v>
      </c>
      <c r="X53" s="3" t="s">
        <v>185</v>
      </c>
      <c r="Y53" s="3" t="s">
        <v>1</v>
      </c>
      <c r="Z53" s="3" t="s">
        <v>1</v>
      </c>
      <c r="AA53" s="4">
        <v>21061270</v>
      </c>
      <c r="AB53" s="2" t="e" vm="1">
        <f ca="1">_xlfn.DISPIMG("ID_5DF720F69C974396A7064248A3DD88DA",1)</f>
        <v>#NAME?</v>
      </c>
    </row>
    <row r="54" spans="1:34 16383:16384" s="2" customFormat="1">
      <c r="A54" s="8" t="s">
        <v>193</v>
      </c>
      <c r="B54" s="3" t="s">
        <v>14</v>
      </c>
      <c r="C54" s="3" t="s">
        <v>22</v>
      </c>
      <c r="D54" s="3" t="s">
        <v>1</v>
      </c>
      <c r="E54" s="3" t="s">
        <v>1</v>
      </c>
      <c r="F54" s="3" t="s">
        <v>1</v>
      </c>
      <c r="G54" s="3" t="s">
        <v>1</v>
      </c>
      <c r="H54" s="3" t="s">
        <v>10</v>
      </c>
      <c r="I54" s="3" t="s">
        <v>192</v>
      </c>
      <c r="J54" s="5" t="s">
        <v>212</v>
      </c>
      <c r="K54" s="3" t="s">
        <v>18</v>
      </c>
      <c r="L54" s="3" t="s">
        <v>211</v>
      </c>
      <c r="M54" s="3" t="s">
        <v>210</v>
      </c>
      <c r="N54" s="3" t="s">
        <v>28</v>
      </c>
      <c r="O54" s="7" t="s">
        <v>188</v>
      </c>
      <c r="P54" s="3" t="s">
        <v>4</v>
      </c>
      <c r="Q54" s="3" t="s">
        <v>73</v>
      </c>
      <c r="R54" s="3" t="s">
        <v>1</v>
      </c>
      <c r="S54" s="3" t="s">
        <v>187</v>
      </c>
      <c r="T54" s="3" t="s">
        <v>1</v>
      </c>
      <c r="U54" s="3" t="s">
        <v>1</v>
      </c>
      <c r="V54" s="3" t="s">
        <v>186</v>
      </c>
      <c r="W54" s="3" t="s">
        <v>173</v>
      </c>
      <c r="X54" s="3" t="s">
        <v>209</v>
      </c>
      <c r="Y54" s="3" t="s">
        <v>1</v>
      </c>
      <c r="Z54" s="3" t="s">
        <v>1</v>
      </c>
      <c r="AA54" s="4">
        <v>21061270</v>
      </c>
      <c r="AB54" s="2" t="e" vm="1">
        <f ca="1">_xlfn.DISPIMG("ID_E329D6A6903F49FAAF1B0A9AC2DF9A6D",1)</f>
        <v>#NAME?</v>
      </c>
    </row>
    <row r="55" spans="1:34 16383:16384" s="2" customFormat="1">
      <c r="A55" s="8" t="s">
        <v>193</v>
      </c>
      <c r="B55" s="3" t="s">
        <v>14</v>
      </c>
      <c r="C55" s="3" t="s">
        <v>22</v>
      </c>
      <c r="D55" s="3" t="s">
        <v>1</v>
      </c>
      <c r="E55" s="3" t="s">
        <v>1</v>
      </c>
      <c r="F55" s="3" t="s">
        <v>1</v>
      </c>
      <c r="G55" s="3" t="s">
        <v>1</v>
      </c>
      <c r="H55" s="3" t="s">
        <v>10</v>
      </c>
      <c r="I55" s="3" t="s">
        <v>9</v>
      </c>
      <c r="J55" s="5" t="s">
        <v>207</v>
      </c>
      <c r="K55" s="3" t="s">
        <v>44</v>
      </c>
      <c r="L55" s="3" t="s">
        <v>206</v>
      </c>
      <c r="M55" s="3" t="s">
        <v>205</v>
      </c>
      <c r="N55" s="3" t="s">
        <v>28</v>
      </c>
      <c r="O55" s="7" t="s">
        <v>188</v>
      </c>
      <c r="P55" s="3" t="s">
        <v>4</v>
      </c>
      <c r="Q55" s="3" t="s">
        <v>195</v>
      </c>
      <c r="R55" s="3" t="s">
        <v>1</v>
      </c>
      <c r="S55" s="3" t="s">
        <v>187</v>
      </c>
      <c r="T55" s="3" t="s">
        <v>1</v>
      </c>
      <c r="U55" s="3" t="s">
        <v>1</v>
      </c>
      <c r="V55" s="3" t="s">
        <v>186</v>
      </c>
      <c r="W55" s="3" t="s">
        <v>173</v>
      </c>
      <c r="X55" s="3" t="s">
        <v>208</v>
      </c>
      <c r="Y55" s="3" t="s">
        <v>1</v>
      </c>
      <c r="Z55" s="3" t="s">
        <v>1</v>
      </c>
      <c r="AA55" s="4">
        <v>21061270</v>
      </c>
      <c r="AB55" s="2" t="e" vm="1">
        <f ca="1">_xlfn.DISPIMG("ID_BCB251F89DE74C76BF5CD48539D0E5B4",1)</f>
        <v>#NAME?</v>
      </c>
    </row>
    <row r="56" spans="1:34 16383:16384" s="2" customFormat="1">
      <c r="A56" s="8" t="s">
        <v>193</v>
      </c>
      <c r="B56" s="3" t="s">
        <v>14</v>
      </c>
      <c r="C56" s="3" t="s">
        <v>22</v>
      </c>
      <c r="D56" s="3" t="s">
        <v>1</v>
      </c>
      <c r="E56" s="3" t="s">
        <v>1</v>
      </c>
      <c r="F56" s="3" t="s">
        <v>1</v>
      </c>
      <c r="G56" s="3" t="s">
        <v>1</v>
      </c>
      <c r="H56" s="3" t="s">
        <v>10</v>
      </c>
      <c r="I56" s="3" t="s">
        <v>192</v>
      </c>
      <c r="J56" s="5" t="s">
        <v>207</v>
      </c>
      <c r="K56" s="3" t="s">
        <v>44</v>
      </c>
      <c r="L56" s="3" t="s">
        <v>206</v>
      </c>
      <c r="M56" s="3" t="s">
        <v>205</v>
      </c>
      <c r="N56" s="3" t="s">
        <v>28</v>
      </c>
      <c r="O56" s="7" t="s">
        <v>188</v>
      </c>
      <c r="P56" s="3" t="s">
        <v>4</v>
      </c>
      <c r="Q56" s="3" t="s">
        <v>73</v>
      </c>
      <c r="R56" s="3" t="s">
        <v>1</v>
      </c>
      <c r="S56" s="3" t="s">
        <v>187</v>
      </c>
      <c r="T56" s="3" t="s">
        <v>1</v>
      </c>
      <c r="U56" s="3" t="s">
        <v>1</v>
      </c>
      <c r="V56" s="3" t="s">
        <v>186</v>
      </c>
      <c r="W56" s="3" t="s">
        <v>173</v>
      </c>
      <c r="X56" s="3" t="s">
        <v>204</v>
      </c>
      <c r="Y56" s="3" t="s">
        <v>1</v>
      </c>
      <c r="Z56" s="3" t="s">
        <v>1</v>
      </c>
      <c r="AA56" s="4">
        <v>21061270</v>
      </c>
      <c r="AB56" s="2" t="e" vm="1">
        <f ca="1">_xlfn.DISPIMG("ID_FA853124D26A47768D421A6FFC1883F7",1)</f>
        <v>#NAME?</v>
      </c>
    </row>
    <row r="57" spans="1:34 16383:16384" s="2" customFormat="1">
      <c r="A57" s="8" t="s">
        <v>193</v>
      </c>
      <c r="B57" s="3" t="s">
        <v>14</v>
      </c>
      <c r="C57" s="3" t="s">
        <v>22</v>
      </c>
      <c r="D57" s="3" t="s">
        <v>1</v>
      </c>
      <c r="E57" s="3" t="s">
        <v>1</v>
      </c>
      <c r="F57" s="3" t="s">
        <v>1</v>
      </c>
      <c r="G57" s="3" t="s">
        <v>1</v>
      </c>
      <c r="H57" s="3" t="s">
        <v>10</v>
      </c>
      <c r="I57" s="3" t="s">
        <v>9</v>
      </c>
      <c r="J57" s="5" t="s">
        <v>202</v>
      </c>
      <c r="K57" s="3" t="s">
        <v>198</v>
      </c>
      <c r="L57" s="3" t="s">
        <v>201</v>
      </c>
      <c r="M57" s="3" t="s">
        <v>196</v>
      </c>
      <c r="N57" s="3" t="s">
        <v>28</v>
      </c>
      <c r="O57" s="7" t="s">
        <v>188</v>
      </c>
      <c r="P57" s="3" t="s">
        <v>4</v>
      </c>
      <c r="Q57" s="3" t="s">
        <v>195</v>
      </c>
      <c r="R57" s="3" t="s">
        <v>1</v>
      </c>
      <c r="S57" s="3" t="s">
        <v>187</v>
      </c>
      <c r="T57" s="3" t="s">
        <v>1</v>
      </c>
      <c r="U57" s="3" t="s">
        <v>1</v>
      </c>
      <c r="V57" s="3" t="s">
        <v>186</v>
      </c>
      <c r="W57" s="3" t="s">
        <v>173</v>
      </c>
      <c r="X57" s="3" t="s">
        <v>203</v>
      </c>
      <c r="Y57" s="3" t="s">
        <v>1</v>
      </c>
      <c r="Z57" s="3" t="s">
        <v>1</v>
      </c>
      <c r="AA57" s="4">
        <v>21061270</v>
      </c>
      <c r="AB57" s="2" t="e" vm="1">
        <f ca="1">_xlfn.DISPIMG("ID_BF90B3287F8C49B8AE7687C01E6FADEF",1)</f>
        <v>#NAME?</v>
      </c>
    </row>
    <row r="58" spans="1:34 16383:16384" s="2" customFormat="1">
      <c r="A58" s="8" t="s">
        <v>193</v>
      </c>
      <c r="B58" s="3" t="s">
        <v>14</v>
      </c>
      <c r="C58" s="3" t="s">
        <v>22</v>
      </c>
      <c r="D58" s="3" t="s">
        <v>1</v>
      </c>
      <c r="E58" s="3" t="s">
        <v>1</v>
      </c>
      <c r="F58" s="3" t="s">
        <v>1</v>
      </c>
      <c r="G58" s="3" t="s">
        <v>1</v>
      </c>
      <c r="H58" s="3" t="s">
        <v>10</v>
      </c>
      <c r="I58" s="3" t="s">
        <v>192</v>
      </c>
      <c r="J58" s="5" t="s">
        <v>202</v>
      </c>
      <c r="K58" s="3" t="s">
        <v>198</v>
      </c>
      <c r="L58" s="3" t="s">
        <v>201</v>
      </c>
      <c r="M58" s="3" t="s">
        <v>196</v>
      </c>
      <c r="N58" s="3" t="s">
        <v>28</v>
      </c>
      <c r="O58" s="7" t="s">
        <v>188</v>
      </c>
      <c r="P58" s="3" t="s">
        <v>4</v>
      </c>
      <c r="Q58" s="3" t="s">
        <v>73</v>
      </c>
      <c r="R58" s="3" t="s">
        <v>1</v>
      </c>
      <c r="S58" s="3" t="s">
        <v>187</v>
      </c>
      <c r="T58" s="3" t="s">
        <v>1</v>
      </c>
      <c r="U58" s="3" t="s">
        <v>1</v>
      </c>
      <c r="V58" s="3" t="s">
        <v>186</v>
      </c>
      <c r="W58" s="3" t="s">
        <v>173</v>
      </c>
      <c r="X58" s="3" t="s">
        <v>200</v>
      </c>
      <c r="Y58" s="3" t="s">
        <v>1</v>
      </c>
      <c r="Z58" s="3" t="s">
        <v>1</v>
      </c>
      <c r="AA58" s="4">
        <v>21061270</v>
      </c>
      <c r="AB58" s="2" t="e" vm="1">
        <f ca="1">_xlfn.DISPIMG("ID_C78CCCF4551E4735B8FBFBED2A794893",1)</f>
        <v>#NAME?</v>
      </c>
    </row>
    <row r="59" spans="1:34 16383:16384" s="2" customFormat="1">
      <c r="A59" s="8" t="s">
        <v>193</v>
      </c>
      <c r="B59" s="3" t="s">
        <v>14</v>
      </c>
      <c r="C59" s="3" t="s">
        <v>22</v>
      </c>
      <c r="D59" s="3" t="s">
        <v>1</v>
      </c>
      <c r="E59" s="3" t="s">
        <v>1</v>
      </c>
      <c r="F59" s="3" t="s">
        <v>1</v>
      </c>
      <c r="G59" s="3" t="s">
        <v>1</v>
      </c>
      <c r="H59" s="3" t="s">
        <v>10</v>
      </c>
      <c r="I59" s="3" t="s">
        <v>9</v>
      </c>
      <c r="J59" s="5" t="s">
        <v>199</v>
      </c>
      <c r="K59" s="3" t="s">
        <v>198</v>
      </c>
      <c r="L59" s="3" t="s">
        <v>197</v>
      </c>
      <c r="M59" s="3" t="s">
        <v>196</v>
      </c>
      <c r="N59" s="3" t="s">
        <v>28</v>
      </c>
      <c r="O59" s="7" t="s">
        <v>188</v>
      </c>
      <c r="P59" s="3" t="s">
        <v>4</v>
      </c>
      <c r="Q59" s="3" t="s">
        <v>195</v>
      </c>
      <c r="R59" s="3" t="s">
        <v>1</v>
      </c>
      <c r="S59" s="3" t="s">
        <v>187</v>
      </c>
      <c r="T59" s="3" t="s">
        <v>1</v>
      </c>
      <c r="U59" s="3" t="s">
        <v>1</v>
      </c>
      <c r="V59" s="3" t="s">
        <v>186</v>
      </c>
      <c r="W59" s="3" t="s">
        <v>173</v>
      </c>
      <c r="X59" s="3" t="s">
        <v>194</v>
      </c>
      <c r="Y59" s="3" t="s">
        <v>1</v>
      </c>
      <c r="Z59" s="3" t="s">
        <v>1</v>
      </c>
      <c r="AA59" s="4">
        <v>21061270</v>
      </c>
      <c r="AB59" s="2" t="e" vm="1">
        <f ca="1">_xlfn.DISPIMG("ID_C67ED3634DC9420BA71A8F446FD17241",1)</f>
        <v>#NAME?</v>
      </c>
    </row>
    <row r="60" spans="1:34 16383:16384" s="2" customFormat="1">
      <c r="A60" s="8" t="s">
        <v>193</v>
      </c>
      <c r="B60" s="3" t="s">
        <v>14</v>
      </c>
      <c r="C60" s="3" t="s">
        <v>22</v>
      </c>
      <c r="D60" s="3" t="s">
        <v>1</v>
      </c>
      <c r="E60" s="3" t="s">
        <v>1</v>
      </c>
      <c r="F60" s="3" t="s">
        <v>1</v>
      </c>
      <c r="G60" s="3" t="s">
        <v>1</v>
      </c>
      <c r="H60" s="3" t="s">
        <v>10</v>
      </c>
      <c r="I60" s="3" t="s">
        <v>192</v>
      </c>
      <c r="J60" s="5" t="s">
        <v>199</v>
      </c>
      <c r="K60" s="3" t="s">
        <v>198</v>
      </c>
      <c r="L60" s="3" t="s">
        <v>197</v>
      </c>
      <c r="M60" s="3" t="s">
        <v>196</v>
      </c>
      <c r="N60" s="3" t="s">
        <v>28</v>
      </c>
      <c r="O60" s="7" t="s">
        <v>188</v>
      </c>
      <c r="P60" s="3" t="s">
        <v>4</v>
      </c>
      <c r="Q60" s="3" t="s">
        <v>73</v>
      </c>
      <c r="R60" s="3" t="s">
        <v>1</v>
      </c>
      <c r="S60" s="3" t="s">
        <v>187</v>
      </c>
      <c r="T60" s="3" t="s">
        <v>1</v>
      </c>
      <c r="U60" s="3" t="s">
        <v>1</v>
      </c>
      <c r="V60" s="3" t="s">
        <v>186</v>
      </c>
      <c r="W60" s="3" t="s">
        <v>173</v>
      </c>
      <c r="X60" s="3" t="s">
        <v>185</v>
      </c>
      <c r="Y60" s="3" t="s">
        <v>1</v>
      </c>
      <c r="Z60" s="3" t="s">
        <v>1</v>
      </c>
      <c r="AA60" s="4">
        <v>21061270</v>
      </c>
      <c r="AB60" s="2" t="e" vm="1">
        <f ca="1">_xlfn.DISPIMG("ID_423C39FF79BD4B558DDFA79CD3BC80D8",1)</f>
        <v>#NAME?</v>
      </c>
    </row>
    <row r="61" spans="1:34 16383:16384" s="2" customFormat="1">
      <c r="A61" s="8" t="s">
        <v>193</v>
      </c>
      <c r="B61" s="3" t="s">
        <v>14</v>
      </c>
      <c r="C61" s="3" t="s">
        <v>22</v>
      </c>
      <c r="D61" s="3" t="s">
        <v>1</v>
      </c>
      <c r="E61" s="3" t="s">
        <v>1</v>
      </c>
      <c r="F61" s="3" t="s">
        <v>1</v>
      </c>
      <c r="G61" s="3" t="s">
        <v>1</v>
      </c>
      <c r="H61" s="3" t="s">
        <v>10</v>
      </c>
      <c r="I61" s="3" t="s">
        <v>9</v>
      </c>
      <c r="J61" s="5" t="s">
        <v>191</v>
      </c>
      <c r="K61" s="3" t="s">
        <v>44</v>
      </c>
      <c r="L61" s="3" t="s">
        <v>190</v>
      </c>
      <c r="M61" s="3" t="s">
        <v>189</v>
      </c>
      <c r="N61" s="3" t="s">
        <v>28</v>
      </c>
      <c r="O61" s="7" t="s">
        <v>188</v>
      </c>
      <c r="P61" s="3" t="s">
        <v>4</v>
      </c>
      <c r="Q61" s="3" t="s">
        <v>195</v>
      </c>
      <c r="R61" s="3" t="s">
        <v>1</v>
      </c>
      <c r="S61" s="3" t="s">
        <v>187</v>
      </c>
      <c r="T61" s="3" t="s">
        <v>1</v>
      </c>
      <c r="U61" s="3" t="s">
        <v>1</v>
      </c>
      <c r="V61" s="3" t="s">
        <v>186</v>
      </c>
      <c r="W61" s="3" t="s">
        <v>173</v>
      </c>
      <c r="X61" s="3" t="s">
        <v>194</v>
      </c>
      <c r="Y61" s="3" t="s">
        <v>1</v>
      </c>
      <c r="Z61" s="3" t="s">
        <v>1</v>
      </c>
      <c r="AA61" s="4">
        <v>21061270</v>
      </c>
      <c r="AB61" s="2" t="e" vm="1">
        <f ca="1">_xlfn.DISPIMG("ID_782CED58C8C843BE87016AB6C8F28B05",1)</f>
        <v>#NAME?</v>
      </c>
    </row>
    <row r="62" spans="1:34 16383:16384" s="2" customFormat="1">
      <c r="A62" s="8" t="s">
        <v>193</v>
      </c>
      <c r="B62" s="3" t="s">
        <v>14</v>
      </c>
      <c r="C62" s="3" t="s">
        <v>22</v>
      </c>
      <c r="D62" s="3" t="s">
        <v>1</v>
      </c>
      <c r="E62" s="3" t="s">
        <v>1</v>
      </c>
      <c r="F62" s="3" t="s">
        <v>1</v>
      </c>
      <c r="G62" s="3" t="s">
        <v>1</v>
      </c>
      <c r="H62" s="3" t="s">
        <v>10</v>
      </c>
      <c r="I62" s="3" t="s">
        <v>192</v>
      </c>
      <c r="J62" s="5" t="s">
        <v>191</v>
      </c>
      <c r="K62" s="3" t="s">
        <v>44</v>
      </c>
      <c r="L62" s="3" t="s">
        <v>190</v>
      </c>
      <c r="M62" s="3" t="s">
        <v>189</v>
      </c>
      <c r="N62" s="3" t="s">
        <v>28</v>
      </c>
      <c r="O62" s="7" t="s">
        <v>188</v>
      </c>
      <c r="P62" s="3" t="s">
        <v>4</v>
      </c>
      <c r="Q62" s="3" t="s">
        <v>73</v>
      </c>
      <c r="R62" s="3" t="s">
        <v>1</v>
      </c>
      <c r="S62" s="3" t="s">
        <v>187</v>
      </c>
      <c r="T62" s="3" t="s">
        <v>1</v>
      </c>
      <c r="U62" s="3" t="s">
        <v>1</v>
      </c>
      <c r="V62" s="3" t="s">
        <v>186</v>
      </c>
      <c r="W62" s="3" t="s">
        <v>173</v>
      </c>
      <c r="X62" s="3" t="s">
        <v>185</v>
      </c>
      <c r="Y62" s="3" t="s">
        <v>1</v>
      </c>
      <c r="Z62" s="3" t="s">
        <v>1</v>
      </c>
      <c r="AA62" s="4">
        <v>21061270</v>
      </c>
      <c r="AB62" s="2" t="e" vm="1">
        <f ca="1">_xlfn.DISPIMG("ID_7D21835465D54AEAA681C59558ECF7ED",1)</f>
        <v>#NAME?</v>
      </c>
    </row>
    <row r="63" spans="1:34 16383:16384" s="2" customFormat="1">
      <c r="A63" s="5" t="s">
        <v>154</v>
      </c>
      <c r="B63" s="3" t="s">
        <v>69</v>
      </c>
      <c r="C63" s="3" t="s">
        <v>13</v>
      </c>
      <c r="D63" s="3" t="s">
        <v>1</v>
      </c>
      <c r="E63" s="3" t="s">
        <v>1</v>
      </c>
      <c r="F63" s="3" t="s">
        <v>177</v>
      </c>
      <c r="G63" s="3" t="s">
        <v>1</v>
      </c>
      <c r="H63" s="3" t="s">
        <v>10</v>
      </c>
      <c r="I63" s="3" t="s">
        <v>9</v>
      </c>
      <c r="J63" s="5" t="s">
        <v>176</v>
      </c>
      <c r="K63" s="3" t="s">
        <v>152</v>
      </c>
      <c r="L63" s="3" t="s">
        <v>175</v>
      </c>
      <c r="M63" s="3" t="s">
        <v>157</v>
      </c>
      <c r="N63" s="3" t="s">
        <v>28</v>
      </c>
      <c r="O63" s="3" t="s">
        <v>1</v>
      </c>
      <c r="P63" s="3" t="s">
        <v>4</v>
      </c>
      <c r="Q63" s="3" t="s">
        <v>174</v>
      </c>
      <c r="R63" s="3" t="s">
        <v>1</v>
      </c>
      <c r="S63" s="3" t="s">
        <v>1</v>
      </c>
      <c r="T63" s="3" t="s">
        <v>1</v>
      </c>
      <c r="U63" s="3" t="s">
        <v>149</v>
      </c>
      <c r="V63" s="3" t="s">
        <v>148</v>
      </c>
      <c r="W63" s="3" t="s">
        <v>147</v>
      </c>
      <c r="X63" s="3" t="s">
        <v>184</v>
      </c>
      <c r="Y63" s="3" t="s">
        <v>1</v>
      </c>
      <c r="Z63" s="3" t="s">
        <v>1</v>
      </c>
      <c r="AA63" s="2">
        <v>40003858</v>
      </c>
      <c r="AB63" s="2" t="e" vm="1">
        <f ca="1">_xlfn.DISPIMG("ID_FBF6CE6EF1814749B7F09CC3B4300C0E",1)</f>
        <v>#NAME?</v>
      </c>
      <c r="AC63" s="3" t="s">
        <v>182</v>
      </c>
      <c r="AD63" s="2" t="e" vm="1">
        <f ca="1">_xlfn.DISPIMG("ID_83CE2CBC111746B0825D9EB8BB73AB5C",1)</f>
        <v>#NAME?</v>
      </c>
      <c r="AE63" s="2" t="s">
        <v>181</v>
      </c>
    </row>
    <row r="64" spans="1:34 16383:16384" s="2" customFormat="1">
      <c r="A64" s="5" t="s">
        <v>154</v>
      </c>
      <c r="B64" s="3" t="s">
        <v>69</v>
      </c>
      <c r="C64" s="3" t="s">
        <v>13</v>
      </c>
      <c r="D64" s="3" t="s">
        <v>1</v>
      </c>
      <c r="E64" s="3" t="s">
        <v>1</v>
      </c>
      <c r="F64" s="3" t="s">
        <v>170</v>
      </c>
      <c r="G64" s="3" t="s">
        <v>1</v>
      </c>
      <c r="H64" s="3" t="s">
        <v>10</v>
      </c>
      <c r="I64" s="3" t="s">
        <v>9</v>
      </c>
      <c r="J64" s="5" t="s">
        <v>169</v>
      </c>
      <c r="K64" s="3" t="s">
        <v>152</v>
      </c>
      <c r="L64" s="3" t="s">
        <v>168</v>
      </c>
      <c r="M64" s="3" t="s">
        <v>157</v>
      </c>
      <c r="N64" s="3" t="s">
        <v>28</v>
      </c>
      <c r="O64" s="3" t="s">
        <v>1</v>
      </c>
      <c r="P64" s="3" t="s">
        <v>4</v>
      </c>
      <c r="Q64" s="3" t="s">
        <v>150</v>
      </c>
      <c r="R64" s="3" t="s">
        <v>1</v>
      </c>
      <c r="S64" s="3" t="s">
        <v>1</v>
      </c>
      <c r="T64" s="3" t="s">
        <v>1</v>
      </c>
      <c r="U64" s="3" t="s">
        <v>149</v>
      </c>
      <c r="V64" s="3" t="s">
        <v>148</v>
      </c>
      <c r="W64" s="3" t="s">
        <v>147</v>
      </c>
      <c r="X64" s="3" t="s">
        <v>183</v>
      </c>
      <c r="Y64" s="3" t="s">
        <v>1</v>
      </c>
      <c r="Z64" s="3" t="s">
        <v>1</v>
      </c>
      <c r="AA64" s="2">
        <v>40003858</v>
      </c>
      <c r="AB64" s="2" t="e" vm="1">
        <f ca="1">_xlfn.DISPIMG("ID_F8236C3437EB4303BCE76181D262395F",1)</f>
        <v>#NAME?</v>
      </c>
      <c r="AC64" s="3" t="s">
        <v>182</v>
      </c>
      <c r="AD64" s="2" t="e" vm="1">
        <f ca="1">_xlfn.DISPIMG("ID_0BFC1D980E4C489A8867D46C15B2772B",1)</f>
        <v>#NAME?</v>
      </c>
      <c r="AE64" s="2" t="s">
        <v>181</v>
      </c>
    </row>
    <row r="65" spans="1:31 16383:16384" s="2" customFormat="1">
      <c r="A65" s="5" t="s">
        <v>154</v>
      </c>
      <c r="B65" s="3" t="s">
        <v>69</v>
      </c>
      <c r="C65" s="3" t="s">
        <v>13</v>
      </c>
      <c r="D65" s="3" t="s">
        <v>1</v>
      </c>
      <c r="E65" s="3" t="s">
        <v>1</v>
      </c>
      <c r="F65" s="3" t="s">
        <v>165</v>
      </c>
      <c r="G65" s="3" t="s">
        <v>1</v>
      </c>
      <c r="H65" s="3" t="s">
        <v>10</v>
      </c>
      <c r="I65" s="3" t="s">
        <v>9</v>
      </c>
      <c r="J65" s="5" t="s">
        <v>164</v>
      </c>
      <c r="K65" s="3" t="s">
        <v>152</v>
      </c>
      <c r="L65" s="3" t="s">
        <v>163</v>
      </c>
      <c r="M65" s="3" t="s">
        <v>157</v>
      </c>
      <c r="N65" s="3" t="s">
        <v>28</v>
      </c>
      <c r="O65" s="3" t="s">
        <v>1</v>
      </c>
      <c r="P65" s="3" t="s">
        <v>4</v>
      </c>
      <c r="Q65" s="3" t="s">
        <v>150</v>
      </c>
      <c r="R65" s="3" t="s">
        <v>1</v>
      </c>
      <c r="S65" s="3" t="s">
        <v>1</v>
      </c>
      <c r="T65" s="3" t="s">
        <v>1</v>
      </c>
      <c r="U65" s="3" t="s">
        <v>149</v>
      </c>
      <c r="V65" s="3" t="s">
        <v>148</v>
      </c>
      <c r="W65" s="3" t="s">
        <v>147</v>
      </c>
      <c r="X65" s="3" t="s">
        <v>179</v>
      </c>
      <c r="Y65" s="3" t="s">
        <v>1</v>
      </c>
      <c r="Z65" s="3" t="s">
        <v>1</v>
      </c>
      <c r="AA65" s="2">
        <v>40003858</v>
      </c>
      <c r="AB65" s="2" t="e" vm="1">
        <f ca="1">_xlfn.DISPIMG("ID_48C8056F4D5D460FBCE4054BEE7E4B00",1)</f>
        <v>#NAME?</v>
      </c>
      <c r="AC65" s="3" t="s">
        <v>182</v>
      </c>
      <c r="AD65" s="2" t="e" vm="1">
        <f ca="1">_xlfn.DISPIMG("ID_92F6E5E2EF454C89B6F42C1AE40E57BE",1)</f>
        <v>#NAME?</v>
      </c>
      <c r="AE65" s="3" t="s">
        <v>181</v>
      </c>
    </row>
    <row r="66" spans="1:31 16383:16384" s="2" customFormat="1">
      <c r="A66" s="5" t="s">
        <v>154</v>
      </c>
      <c r="B66" s="3" t="s">
        <v>69</v>
      </c>
      <c r="C66" s="3" t="s">
        <v>13</v>
      </c>
      <c r="D66" s="3" t="s">
        <v>1</v>
      </c>
      <c r="E66" s="3" t="s">
        <v>1</v>
      </c>
      <c r="F66" s="3" t="s">
        <v>160</v>
      </c>
      <c r="G66" s="3" t="s">
        <v>1</v>
      </c>
      <c r="H66" s="3" t="s">
        <v>10</v>
      </c>
      <c r="I66" s="3" t="s">
        <v>9</v>
      </c>
      <c r="J66" s="5" t="s">
        <v>159</v>
      </c>
      <c r="K66" s="3" t="s">
        <v>152</v>
      </c>
      <c r="L66" s="3" t="s">
        <v>158</v>
      </c>
      <c r="M66" s="3" t="s">
        <v>157</v>
      </c>
      <c r="N66" s="3" t="s">
        <v>28</v>
      </c>
      <c r="O66" s="3" t="s">
        <v>1</v>
      </c>
      <c r="P66" s="3" t="s">
        <v>4</v>
      </c>
      <c r="Q66" s="3" t="s">
        <v>150</v>
      </c>
      <c r="R66" s="3" t="s">
        <v>1</v>
      </c>
      <c r="S66" s="3" t="s">
        <v>1</v>
      </c>
      <c r="T66" s="3" t="s">
        <v>1</v>
      </c>
      <c r="U66" s="3" t="s">
        <v>149</v>
      </c>
      <c r="V66" s="3" t="s">
        <v>148</v>
      </c>
      <c r="W66" s="3" t="s">
        <v>147</v>
      </c>
      <c r="X66" s="3" t="s">
        <v>162</v>
      </c>
      <c r="Y66" s="3" t="s">
        <v>1</v>
      </c>
      <c r="Z66" s="3" t="s">
        <v>1</v>
      </c>
      <c r="AA66" s="2">
        <v>40003858</v>
      </c>
      <c r="AB66" s="2" t="e" vm="1">
        <f ca="1">_xlfn.DISPIMG("ID_7BE2E01896A94C0AB6192E3F94721888",1)</f>
        <v>#NAME?</v>
      </c>
      <c r="AC66" s="3" t="s">
        <v>182</v>
      </c>
      <c r="AD66" s="2" t="e" vm="1">
        <f ca="1">_xlfn.DISPIMG("ID_9060AF79650C42848C054DF472DB4A86",1)</f>
        <v>#NAME?</v>
      </c>
      <c r="AE66" s="2" t="s">
        <v>181</v>
      </c>
    </row>
    <row r="67" spans="1:31 16383:16384" s="2" customFormat="1">
      <c r="A67" s="5" t="s">
        <v>154</v>
      </c>
      <c r="B67" s="3" t="s">
        <v>69</v>
      </c>
      <c r="C67" s="3" t="s">
        <v>13</v>
      </c>
      <c r="D67" s="3" t="s">
        <v>1</v>
      </c>
      <c r="E67" s="3" t="s">
        <v>1</v>
      </c>
      <c r="F67" s="3" t="s">
        <v>1</v>
      </c>
      <c r="G67" s="3" t="s">
        <v>1</v>
      </c>
      <c r="H67" s="3" t="s">
        <v>10</v>
      </c>
      <c r="I67" s="3" t="s">
        <v>9</v>
      </c>
      <c r="J67" s="5" t="s">
        <v>153</v>
      </c>
      <c r="K67" s="3" t="s">
        <v>152</v>
      </c>
      <c r="L67" s="3"/>
      <c r="M67" s="3" t="s">
        <v>151</v>
      </c>
      <c r="N67" s="3" t="s">
        <v>5</v>
      </c>
      <c r="O67" s="3" t="s">
        <v>1</v>
      </c>
      <c r="P67" s="3" t="s">
        <v>4</v>
      </c>
      <c r="Q67" s="3" t="s">
        <v>150</v>
      </c>
      <c r="R67" s="3" t="s">
        <v>1</v>
      </c>
      <c r="S67" s="3" t="s">
        <v>1</v>
      </c>
      <c r="T67" s="3" t="s">
        <v>1</v>
      </c>
      <c r="U67" s="3" t="s">
        <v>149</v>
      </c>
      <c r="V67" s="3" t="s">
        <v>148</v>
      </c>
      <c r="W67" s="3" t="s">
        <v>147</v>
      </c>
      <c r="X67" s="3" t="s">
        <v>146</v>
      </c>
      <c r="Y67" s="3" t="s">
        <v>1</v>
      </c>
      <c r="Z67" s="3" t="s">
        <v>1</v>
      </c>
      <c r="AA67" s="2">
        <v>40003858</v>
      </c>
      <c r="AB67" s="2" t="e" vm="1">
        <f ca="1">_xlfn.DISPIMG("ID_00AFD81BAF854091949C86129A3E58BE",1)</f>
        <v>#NAME?</v>
      </c>
    </row>
    <row r="68" spans="1:31 16383:16384" s="2" customFormat="1">
      <c r="A68" s="5" t="s">
        <v>154</v>
      </c>
      <c r="B68" s="3" t="s">
        <v>69</v>
      </c>
      <c r="C68" s="3" t="s">
        <v>13</v>
      </c>
      <c r="D68" s="3" t="s">
        <v>1</v>
      </c>
      <c r="E68" s="3" t="s">
        <v>1</v>
      </c>
      <c r="F68" s="3" t="s">
        <v>177</v>
      </c>
      <c r="G68" s="3" t="s">
        <v>1</v>
      </c>
      <c r="H68" s="3" t="s">
        <v>10</v>
      </c>
      <c r="I68" s="3" t="s">
        <v>9</v>
      </c>
      <c r="J68" s="5" t="s">
        <v>176</v>
      </c>
      <c r="K68" s="3" t="s">
        <v>152</v>
      </c>
      <c r="L68" s="3" t="s">
        <v>175</v>
      </c>
      <c r="M68" s="3" t="s">
        <v>157</v>
      </c>
      <c r="N68" s="3" t="s">
        <v>5</v>
      </c>
      <c r="O68" s="3" t="s">
        <v>1</v>
      </c>
      <c r="P68" s="3" t="s">
        <v>4</v>
      </c>
      <c r="Q68" s="3" t="s">
        <v>174</v>
      </c>
      <c r="R68" s="3" t="s">
        <v>1</v>
      </c>
      <c r="S68" s="3" t="s">
        <v>1</v>
      </c>
      <c r="T68" s="3" t="s">
        <v>1</v>
      </c>
      <c r="U68" s="3" t="s">
        <v>149</v>
      </c>
      <c r="V68" s="3" t="s">
        <v>148</v>
      </c>
      <c r="W68" s="3" t="s">
        <v>147</v>
      </c>
      <c r="X68" s="3" t="s">
        <v>180</v>
      </c>
      <c r="Y68" s="3" t="s">
        <v>1</v>
      </c>
      <c r="Z68" s="3" t="s">
        <v>1</v>
      </c>
      <c r="AA68" s="2">
        <v>40003858</v>
      </c>
      <c r="AB68" s="2" t="e" vm="1">
        <f ca="1">_xlfn.DISPIMG("ID_1D5CE0E164304A588EE605B605929C3D",1)</f>
        <v>#NAME?</v>
      </c>
      <c r="AC68" s="3" t="s">
        <v>171</v>
      </c>
      <c r="AD68" s="2" t="e" vm="1">
        <f ca="1">_xlfn.DISPIMG("ID_A00729E93CD34BA49A77EEA4D0B76A0C",1)</f>
        <v>#NAME?</v>
      </c>
    </row>
    <row r="69" spans="1:31 16383:16384" s="2" customFormat="1">
      <c r="A69" s="5" t="s">
        <v>154</v>
      </c>
      <c r="B69" s="3" t="s">
        <v>69</v>
      </c>
      <c r="C69" s="3" t="s">
        <v>13</v>
      </c>
      <c r="D69" s="3" t="s">
        <v>1</v>
      </c>
      <c r="E69" s="3" t="s">
        <v>1</v>
      </c>
      <c r="F69" s="3" t="s">
        <v>170</v>
      </c>
      <c r="G69" s="3" t="s">
        <v>1</v>
      </c>
      <c r="H69" s="3" t="s">
        <v>10</v>
      </c>
      <c r="I69" s="3" t="s">
        <v>9</v>
      </c>
      <c r="J69" s="5" t="s">
        <v>169</v>
      </c>
      <c r="K69" s="3" t="s">
        <v>152</v>
      </c>
      <c r="L69" s="3" t="s">
        <v>168</v>
      </c>
      <c r="M69" s="3" t="s">
        <v>157</v>
      </c>
      <c r="N69" s="3" t="s">
        <v>5</v>
      </c>
      <c r="O69" s="3" t="s">
        <v>1</v>
      </c>
      <c r="P69" s="3" t="s">
        <v>4</v>
      </c>
      <c r="Q69" s="3" t="s">
        <v>150</v>
      </c>
      <c r="R69" s="3" t="s">
        <v>1</v>
      </c>
      <c r="S69" s="3" t="s">
        <v>1</v>
      </c>
      <c r="T69" s="3" t="s">
        <v>1</v>
      </c>
      <c r="U69" s="3" t="s">
        <v>149</v>
      </c>
      <c r="V69" s="3" t="s">
        <v>148</v>
      </c>
      <c r="W69" s="3" t="s">
        <v>147</v>
      </c>
      <c r="X69" s="3" t="s">
        <v>156</v>
      </c>
      <c r="Y69" s="3" t="s">
        <v>1</v>
      </c>
      <c r="Z69" s="3" t="s">
        <v>1</v>
      </c>
      <c r="AA69" s="2">
        <v>40003858</v>
      </c>
      <c r="AB69" s="2" t="e" vm="1">
        <f ca="1">_xlfn.DISPIMG("ID_30ECC2C94CF44C279F0BC1547FFBCA6D",1)</f>
        <v>#NAME?</v>
      </c>
      <c r="AC69" s="3" t="s">
        <v>166</v>
      </c>
      <c r="AD69" s="2" t="e" vm="1">
        <f ca="1">_xlfn.DISPIMG("ID_31EC732566E54CF1B0FDA1D7DAE54E55",1)</f>
        <v>#NAME?</v>
      </c>
    </row>
    <row r="70" spans="1:31 16383:16384" s="2" customFormat="1">
      <c r="A70" s="5" t="s">
        <v>154</v>
      </c>
      <c r="B70" s="3" t="s">
        <v>69</v>
      </c>
      <c r="C70" s="3" t="s">
        <v>13</v>
      </c>
      <c r="D70" s="3" t="s">
        <v>1</v>
      </c>
      <c r="E70" s="3" t="s">
        <v>1</v>
      </c>
      <c r="F70" s="3" t="s">
        <v>165</v>
      </c>
      <c r="G70" s="3" t="s">
        <v>1</v>
      </c>
      <c r="H70" s="3" t="s">
        <v>10</v>
      </c>
      <c r="I70" s="3" t="s">
        <v>9</v>
      </c>
      <c r="J70" s="5" t="s">
        <v>164</v>
      </c>
      <c r="K70" s="3" t="s">
        <v>152</v>
      </c>
      <c r="L70" s="3" t="s">
        <v>163</v>
      </c>
      <c r="M70" s="3" t="s">
        <v>157</v>
      </c>
      <c r="N70" s="3" t="s">
        <v>5</v>
      </c>
      <c r="O70" s="3" t="s">
        <v>1</v>
      </c>
      <c r="P70" s="3" t="s">
        <v>4</v>
      </c>
      <c r="Q70" s="3" t="s">
        <v>150</v>
      </c>
      <c r="R70" s="3" t="s">
        <v>1</v>
      </c>
      <c r="S70" s="3" t="s">
        <v>1</v>
      </c>
      <c r="T70" s="3" t="s">
        <v>1</v>
      </c>
      <c r="U70" s="3" t="s">
        <v>149</v>
      </c>
      <c r="V70" s="3" t="s">
        <v>148</v>
      </c>
      <c r="W70" s="3" t="s">
        <v>147</v>
      </c>
      <c r="X70" s="3" t="s">
        <v>179</v>
      </c>
      <c r="Y70" s="3" t="s">
        <v>1</v>
      </c>
      <c r="Z70" s="3" t="s">
        <v>1</v>
      </c>
      <c r="AA70" s="2">
        <v>40003858</v>
      </c>
      <c r="AB70" s="2" t="e" vm="1">
        <f ca="1">_xlfn.DISPIMG("ID_0D8FEFD09E6A404694F503B43F005BA8",1)</f>
        <v>#NAME?</v>
      </c>
      <c r="AC70" s="3" t="s">
        <v>161</v>
      </c>
      <c r="AD70" s="2" t="e" vm="1">
        <f ca="1">_xlfn.DISPIMG("ID_866B3480032144ADB9F605F83306E40E",1)</f>
        <v>#NAME?</v>
      </c>
    </row>
    <row r="71" spans="1:31 16383:16384" s="2" customFormat="1">
      <c r="A71" s="5" t="s">
        <v>154</v>
      </c>
      <c r="B71" s="3" t="s">
        <v>69</v>
      </c>
      <c r="C71" s="3" t="s">
        <v>13</v>
      </c>
      <c r="D71" s="3" t="s">
        <v>1</v>
      </c>
      <c r="E71" s="3" t="s">
        <v>1</v>
      </c>
      <c r="F71" s="3" t="s">
        <v>160</v>
      </c>
      <c r="G71" s="3" t="s">
        <v>1</v>
      </c>
      <c r="H71" s="3" t="s">
        <v>10</v>
      </c>
      <c r="I71" s="3" t="s">
        <v>9</v>
      </c>
      <c r="J71" s="5" t="s">
        <v>159</v>
      </c>
      <c r="K71" s="3" t="s">
        <v>152</v>
      </c>
      <c r="L71" s="3" t="s">
        <v>158</v>
      </c>
      <c r="M71" s="3" t="s">
        <v>157</v>
      </c>
      <c r="N71" s="3" t="s">
        <v>5</v>
      </c>
      <c r="O71" s="3" t="s">
        <v>1</v>
      </c>
      <c r="P71" s="3" t="s">
        <v>4</v>
      </c>
      <c r="Q71" s="3" t="s">
        <v>150</v>
      </c>
      <c r="R71" s="3" t="s">
        <v>1</v>
      </c>
      <c r="S71" s="3" t="s">
        <v>1</v>
      </c>
      <c r="T71" s="3" t="s">
        <v>1</v>
      </c>
      <c r="U71" s="3" t="s">
        <v>149</v>
      </c>
      <c r="V71" s="3" t="s">
        <v>148</v>
      </c>
      <c r="W71" s="3" t="s">
        <v>147</v>
      </c>
      <c r="X71" s="3" t="s">
        <v>178</v>
      </c>
      <c r="Y71" s="3" t="s">
        <v>1</v>
      </c>
      <c r="Z71" s="3" t="s">
        <v>1</v>
      </c>
      <c r="AA71" s="2">
        <v>40003858</v>
      </c>
      <c r="AB71" s="2" t="e" vm="1">
        <f ca="1">_xlfn.DISPIMG("ID_55F55FA33AEB453F85AA010DFBAABEB5",1)</f>
        <v>#NAME?</v>
      </c>
      <c r="AC71" s="3" t="s">
        <v>155</v>
      </c>
      <c r="AD71" s="2" t="e" vm="1">
        <f ca="1">_xlfn.DISPIMG("ID_DC1DCDAC64C44818BF0E8EE72BB8F615",1)</f>
        <v>#NAME?</v>
      </c>
    </row>
    <row r="72" spans="1:31 16383:16384" s="2" customFormat="1">
      <c r="A72" s="5" t="s">
        <v>154</v>
      </c>
      <c r="B72" s="3" t="s">
        <v>69</v>
      </c>
      <c r="C72" s="3" t="s">
        <v>13</v>
      </c>
      <c r="D72" s="3" t="s">
        <v>1</v>
      </c>
      <c r="E72" s="3" t="s">
        <v>1</v>
      </c>
      <c r="F72" s="3" t="s">
        <v>1</v>
      </c>
      <c r="G72" s="3" t="s">
        <v>1</v>
      </c>
      <c r="H72" s="3" t="s">
        <v>10</v>
      </c>
      <c r="I72" s="3" t="s">
        <v>9</v>
      </c>
      <c r="J72" s="5" t="s">
        <v>153</v>
      </c>
      <c r="K72" s="3" t="s">
        <v>152</v>
      </c>
      <c r="L72" s="3"/>
      <c r="M72" s="3" t="s">
        <v>151</v>
      </c>
      <c r="N72" s="3" t="s">
        <v>5</v>
      </c>
      <c r="O72" s="3" t="s">
        <v>1</v>
      </c>
      <c r="P72" s="3" t="s">
        <v>4</v>
      </c>
      <c r="Q72" s="3" t="s">
        <v>150</v>
      </c>
      <c r="R72" s="3" t="s">
        <v>1</v>
      </c>
      <c r="S72" s="3" t="s">
        <v>1</v>
      </c>
      <c r="T72" s="3" t="s">
        <v>1</v>
      </c>
      <c r="U72" s="3" t="s">
        <v>149</v>
      </c>
      <c r="V72" s="3" t="s">
        <v>148</v>
      </c>
      <c r="W72" s="3" t="s">
        <v>147</v>
      </c>
      <c r="X72" s="3" t="s">
        <v>146</v>
      </c>
      <c r="Y72" s="3" t="s">
        <v>1</v>
      </c>
      <c r="Z72" s="3" t="s">
        <v>1</v>
      </c>
      <c r="AA72" s="2">
        <v>40003858</v>
      </c>
      <c r="AB72" s="2" t="e" vm="1">
        <f ca="1">_xlfn.DISPIMG("ID_00AFD81BAF854091949C86129A3E58BE",1)</f>
        <v>#NAME?</v>
      </c>
    </row>
    <row r="73" spans="1:31 16383:16384" s="2" customFormat="1">
      <c r="A73" s="5" t="s">
        <v>154</v>
      </c>
      <c r="B73" s="3" t="s">
        <v>69</v>
      </c>
      <c r="C73" s="3" t="s">
        <v>13</v>
      </c>
      <c r="D73" s="3" t="s">
        <v>1</v>
      </c>
      <c r="E73" s="3" t="s">
        <v>1</v>
      </c>
      <c r="F73" s="3" t="s">
        <v>177</v>
      </c>
      <c r="G73" s="3" t="s">
        <v>1</v>
      </c>
      <c r="H73" s="3" t="s">
        <v>10</v>
      </c>
      <c r="I73" s="3" t="s">
        <v>9</v>
      </c>
      <c r="J73" s="5" t="s">
        <v>176</v>
      </c>
      <c r="K73" s="3" t="s">
        <v>152</v>
      </c>
      <c r="L73" s="3" t="s">
        <v>175</v>
      </c>
      <c r="M73" s="3" t="s">
        <v>157</v>
      </c>
      <c r="N73" s="3" t="s">
        <v>5</v>
      </c>
      <c r="O73" s="3" t="s">
        <v>1</v>
      </c>
      <c r="P73" s="3" t="s">
        <v>4</v>
      </c>
      <c r="Q73" s="3" t="s">
        <v>174</v>
      </c>
      <c r="R73" s="3" t="s">
        <v>1</v>
      </c>
      <c r="S73" s="3" t="s">
        <v>1</v>
      </c>
      <c r="T73" s="3" t="s">
        <v>1</v>
      </c>
      <c r="U73" s="3" t="s">
        <v>149</v>
      </c>
      <c r="V73" s="3" t="s">
        <v>148</v>
      </c>
      <c r="W73" s="3" t="s">
        <v>173</v>
      </c>
      <c r="X73" s="3" t="s">
        <v>172</v>
      </c>
      <c r="Y73" s="3" t="s">
        <v>1</v>
      </c>
      <c r="Z73" s="3" t="s">
        <v>1</v>
      </c>
      <c r="AA73" s="2">
        <v>40003858</v>
      </c>
      <c r="AB73" s="2" t="e" vm="1">
        <f ca="1">_xlfn.DISPIMG("ID_32C5AB8885944A379202BAAA4D69B8DA",1)</f>
        <v>#NAME?</v>
      </c>
      <c r="AC73" s="3" t="s">
        <v>171</v>
      </c>
      <c r="AD73" s="2" t="e" vm="1">
        <f ca="1">_xlfn.DISPIMG("ID_A00729E93CD34BA49A77EEA4D0B76A0C",1)</f>
        <v>#NAME?</v>
      </c>
    </row>
    <row r="74" spans="1:31 16383:16384" s="2" customFormat="1">
      <c r="A74" s="5" t="s">
        <v>154</v>
      </c>
      <c r="B74" s="3" t="s">
        <v>69</v>
      </c>
      <c r="C74" s="3" t="s">
        <v>13</v>
      </c>
      <c r="D74" s="3" t="s">
        <v>1</v>
      </c>
      <c r="E74" s="3" t="s">
        <v>1</v>
      </c>
      <c r="F74" s="3" t="s">
        <v>170</v>
      </c>
      <c r="G74" s="3" t="s">
        <v>1</v>
      </c>
      <c r="H74" s="3" t="s">
        <v>10</v>
      </c>
      <c r="I74" s="3" t="s">
        <v>9</v>
      </c>
      <c r="J74" s="5" t="s">
        <v>169</v>
      </c>
      <c r="K74" s="3" t="s">
        <v>152</v>
      </c>
      <c r="L74" s="3" t="s">
        <v>168</v>
      </c>
      <c r="M74" s="3" t="s">
        <v>157</v>
      </c>
      <c r="N74" s="3" t="s">
        <v>5</v>
      </c>
      <c r="O74" s="3" t="s">
        <v>1</v>
      </c>
      <c r="P74" s="3" t="s">
        <v>4</v>
      </c>
      <c r="Q74" s="3" t="s">
        <v>150</v>
      </c>
      <c r="R74" s="3" t="s">
        <v>1</v>
      </c>
      <c r="S74" s="3" t="s">
        <v>1</v>
      </c>
      <c r="T74" s="3" t="s">
        <v>1</v>
      </c>
      <c r="U74" s="3" t="s">
        <v>149</v>
      </c>
      <c r="V74" s="3" t="s">
        <v>148</v>
      </c>
      <c r="W74" s="3" t="s">
        <v>147</v>
      </c>
      <c r="X74" s="3" t="s">
        <v>167</v>
      </c>
      <c r="Y74" s="3" t="s">
        <v>1</v>
      </c>
      <c r="Z74" s="3" t="s">
        <v>1</v>
      </c>
      <c r="AA74" s="2">
        <v>40003858</v>
      </c>
      <c r="AB74" s="2" t="e" vm="1">
        <f ca="1">_xlfn.DISPIMG("ID_12E2212079604A46A5C496FEADD46721",1)</f>
        <v>#NAME?</v>
      </c>
      <c r="AC74" s="3" t="s">
        <v>166</v>
      </c>
      <c r="AD74" s="2" t="e" vm="1">
        <f ca="1">_xlfn.DISPIMG("ID_31EC732566E54CF1B0FDA1D7DAE54E55",1)</f>
        <v>#NAME?</v>
      </c>
    </row>
    <row r="75" spans="1:31 16383:16384" s="2" customFormat="1">
      <c r="A75" s="5" t="s">
        <v>154</v>
      </c>
      <c r="B75" s="3" t="s">
        <v>69</v>
      </c>
      <c r="C75" s="3" t="s">
        <v>13</v>
      </c>
      <c r="D75" s="3" t="s">
        <v>1</v>
      </c>
      <c r="E75" s="3" t="s">
        <v>1</v>
      </c>
      <c r="F75" s="3" t="s">
        <v>165</v>
      </c>
      <c r="G75" s="3" t="s">
        <v>1</v>
      </c>
      <c r="H75" s="3" t="s">
        <v>10</v>
      </c>
      <c r="I75" s="3" t="s">
        <v>9</v>
      </c>
      <c r="J75" s="5" t="s">
        <v>164</v>
      </c>
      <c r="K75" s="3" t="s">
        <v>152</v>
      </c>
      <c r="L75" s="3" t="s">
        <v>163</v>
      </c>
      <c r="M75" s="3" t="s">
        <v>157</v>
      </c>
      <c r="N75" s="3" t="s">
        <v>5</v>
      </c>
      <c r="O75" s="3" t="s">
        <v>1</v>
      </c>
      <c r="P75" s="3" t="s">
        <v>4</v>
      </c>
      <c r="Q75" s="3" t="s">
        <v>150</v>
      </c>
      <c r="R75" s="3" t="s">
        <v>1</v>
      </c>
      <c r="S75" s="3" t="s">
        <v>1</v>
      </c>
      <c r="T75" s="3" t="s">
        <v>1</v>
      </c>
      <c r="U75" s="3" t="s">
        <v>149</v>
      </c>
      <c r="V75" s="3" t="s">
        <v>148</v>
      </c>
      <c r="W75" s="3" t="s">
        <v>147</v>
      </c>
      <c r="X75" s="3" t="s">
        <v>162</v>
      </c>
      <c r="Y75" s="3" t="s">
        <v>1</v>
      </c>
      <c r="Z75" s="3" t="s">
        <v>1</v>
      </c>
      <c r="AA75" s="2">
        <v>40003858</v>
      </c>
      <c r="AB75" s="2" t="e" vm="1">
        <f ca="1">_xlfn.DISPIMG("ID_60ECDCE02FE74690AFD794FEDCA1D3CC",1)</f>
        <v>#NAME?</v>
      </c>
      <c r="AC75" s="3" t="s">
        <v>161</v>
      </c>
      <c r="AD75" s="2" t="e" vm="1">
        <f ca="1">_xlfn.DISPIMG("ID_866B3480032144ADB9F605F83306E40E",1)</f>
        <v>#NAME?</v>
      </c>
    </row>
    <row r="76" spans="1:31 16383:16384" s="2" customFormat="1">
      <c r="A76" s="5" t="s">
        <v>154</v>
      </c>
      <c r="B76" s="3" t="s">
        <v>69</v>
      </c>
      <c r="C76" s="3" t="s">
        <v>13</v>
      </c>
      <c r="D76" s="3" t="s">
        <v>1</v>
      </c>
      <c r="E76" s="3" t="s">
        <v>1</v>
      </c>
      <c r="F76" s="3" t="s">
        <v>160</v>
      </c>
      <c r="G76" s="3" t="s">
        <v>1</v>
      </c>
      <c r="H76" s="3" t="s">
        <v>10</v>
      </c>
      <c r="I76" s="3" t="s">
        <v>9</v>
      </c>
      <c r="J76" s="5" t="s">
        <v>159</v>
      </c>
      <c r="K76" s="3" t="s">
        <v>152</v>
      </c>
      <c r="L76" s="3" t="s">
        <v>158</v>
      </c>
      <c r="M76" s="3" t="s">
        <v>157</v>
      </c>
      <c r="N76" s="3" t="s">
        <v>5</v>
      </c>
      <c r="O76" s="3" t="s">
        <v>1</v>
      </c>
      <c r="P76" s="3" t="s">
        <v>4</v>
      </c>
      <c r="Q76" s="3" t="s">
        <v>150</v>
      </c>
      <c r="R76" s="3" t="s">
        <v>1</v>
      </c>
      <c r="S76" s="3" t="s">
        <v>1</v>
      </c>
      <c r="T76" s="3" t="s">
        <v>1</v>
      </c>
      <c r="U76" s="3" t="s">
        <v>149</v>
      </c>
      <c r="V76" s="3" t="s">
        <v>148</v>
      </c>
      <c r="W76" s="3" t="s">
        <v>147</v>
      </c>
      <c r="X76" s="3" t="s">
        <v>156</v>
      </c>
      <c r="Y76" s="3" t="s">
        <v>1</v>
      </c>
      <c r="Z76" s="3" t="s">
        <v>1</v>
      </c>
      <c r="AA76" s="2">
        <v>40003858</v>
      </c>
      <c r="AB76" s="2" t="e" vm="1">
        <f ca="1">_xlfn.DISPIMG("ID_00AFD81BAF854091949C86129A3E58BE",1)</f>
        <v>#NAME?</v>
      </c>
      <c r="AC76" s="3" t="s">
        <v>155</v>
      </c>
      <c r="AD76" s="2" t="e" vm="1">
        <f ca="1">_xlfn.DISPIMG("ID_DC1DCDAC64C44818BF0E8EE72BB8F615",1)</f>
        <v>#NAME?</v>
      </c>
    </row>
    <row r="77" spans="1:31 16383:16384" s="2" customFormat="1">
      <c r="A77" s="5" t="s">
        <v>154</v>
      </c>
      <c r="B77" s="3" t="s">
        <v>69</v>
      </c>
      <c r="C77" s="3" t="s">
        <v>13</v>
      </c>
      <c r="D77" s="3" t="s">
        <v>1</v>
      </c>
      <c r="E77" s="3" t="s">
        <v>1</v>
      </c>
      <c r="F77" s="3" t="s">
        <v>1</v>
      </c>
      <c r="G77" s="3" t="s">
        <v>1</v>
      </c>
      <c r="H77" s="3" t="s">
        <v>10</v>
      </c>
      <c r="I77" s="3" t="s">
        <v>9</v>
      </c>
      <c r="J77" s="5" t="s">
        <v>153</v>
      </c>
      <c r="K77" s="3" t="s">
        <v>152</v>
      </c>
      <c r="L77" s="3"/>
      <c r="M77" s="3" t="s">
        <v>151</v>
      </c>
      <c r="N77" s="3" t="s">
        <v>5</v>
      </c>
      <c r="O77" s="3" t="s">
        <v>1</v>
      </c>
      <c r="P77" s="3" t="s">
        <v>4</v>
      </c>
      <c r="Q77" s="3" t="s">
        <v>150</v>
      </c>
      <c r="R77" s="3" t="s">
        <v>1</v>
      </c>
      <c r="S77" s="3" t="s">
        <v>1</v>
      </c>
      <c r="T77" s="3" t="s">
        <v>1</v>
      </c>
      <c r="U77" s="3" t="s">
        <v>149</v>
      </c>
      <c r="V77" s="3" t="s">
        <v>148</v>
      </c>
      <c r="W77" s="3" t="s">
        <v>147</v>
      </c>
      <c r="X77" s="3" t="s">
        <v>146</v>
      </c>
      <c r="Y77" s="3" t="s">
        <v>1</v>
      </c>
      <c r="Z77" s="3" t="s">
        <v>1</v>
      </c>
      <c r="AA77" s="2">
        <v>40003858</v>
      </c>
      <c r="AB77" s="2" t="e" vm="1">
        <f ca="1">_xlfn.DISPIMG("ID_00AFD81BAF854091949C86129A3E58BE",1)</f>
        <v>#NAME?</v>
      </c>
    </row>
    <row r="78" spans="1:31 16383:16384" s="1" customFormat="1">
      <c r="A78" s="3" t="s">
        <v>131</v>
      </c>
      <c r="B78" s="3" t="s">
        <v>130</v>
      </c>
      <c r="C78" s="3" t="s">
        <v>129</v>
      </c>
      <c r="D78" s="3" t="s">
        <v>1</v>
      </c>
      <c r="E78" s="3" t="s">
        <v>1</v>
      </c>
      <c r="F78" s="3" t="s">
        <v>1</v>
      </c>
      <c r="G78" s="3" t="s">
        <v>1</v>
      </c>
      <c r="H78" s="3" t="s">
        <v>10</v>
      </c>
      <c r="I78" s="3" t="s">
        <v>9</v>
      </c>
      <c r="J78" s="5" t="s">
        <v>145</v>
      </c>
      <c r="K78" s="3" t="s">
        <v>44</v>
      </c>
      <c r="L78" s="3"/>
      <c r="M78" s="3" t="s">
        <v>1</v>
      </c>
      <c r="N78" s="3" t="s">
        <v>126</v>
      </c>
      <c r="O78" s="3" t="s">
        <v>1</v>
      </c>
      <c r="P78" s="3" t="s">
        <v>4</v>
      </c>
      <c r="Q78" s="3" t="s">
        <v>144</v>
      </c>
      <c r="R78" s="3" t="s">
        <v>143</v>
      </c>
      <c r="S78" s="3" t="s">
        <v>124</v>
      </c>
      <c r="T78" s="3" t="s">
        <v>1</v>
      </c>
      <c r="U78" s="3" t="s">
        <v>1</v>
      </c>
      <c r="V78" s="3" t="s">
        <v>112</v>
      </c>
      <c r="W78" s="3" t="s">
        <v>51</v>
      </c>
      <c r="X78" s="3" t="s">
        <v>142</v>
      </c>
      <c r="Y78" s="3" t="s">
        <v>1</v>
      </c>
      <c r="Z78" s="2" t="s">
        <v>1</v>
      </c>
      <c r="AA78" s="2">
        <v>39706416</v>
      </c>
      <c r="AB78" s="2" t="s">
        <v>122</v>
      </c>
      <c r="XFC78" s="2"/>
      <c r="XFD78" s="2"/>
    </row>
    <row r="79" spans="1:31 16383:16384" s="1" customFormat="1">
      <c r="A79" s="3" t="s">
        <v>131</v>
      </c>
      <c r="B79" s="3" t="s">
        <v>130</v>
      </c>
      <c r="C79" s="3" t="s">
        <v>129</v>
      </c>
      <c r="D79" s="3" t="s">
        <v>1</v>
      </c>
      <c r="E79" s="3" t="s">
        <v>1</v>
      </c>
      <c r="F79" s="3" t="s">
        <v>1</v>
      </c>
      <c r="G79" s="3" t="s">
        <v>1</v>
      </c>
      <c r="H79" s="3" t="s">
        <v>10</v>
      </c>
      <c r="I79" s="3" t="s">
        <v>9</v>
      </c>
      <c r="J79" s="5" t="s">
        <v>141</v>
      </c>
      <c r="K79" s="3" t="s">
        <v>140</v>
      </c>
      <c r="L79" s="3"/>
      <c r="M79" s="3" t="s">
        <v>1</v>
      </c>
      <c r="N79" s="3" t="s">
        <v>126</v>
      </c>
      <c r="O79" s="3" t="s">
        <v>1</v>
      </c>
      <c r="P79" s="3" t="s">
        <v>4</v>
      </c>
      <c r="Q79" s="3" t="s">
        <v>139</v>
      </c>
      <c r="R79" s="3" t="s">
        <v>138</v>
      </c>
      <c r="S79" s="3" t="s">
        <v>124</v>
      </c>
      <c r="T79" s="3" t="s">
        <v>1</v>
      </c>
      <c r="U79" s="3" t="s">
        <v>1</v>
      </c>
      <c r="V79" s="3" t="s">
        <v>112</v>
      </c>
      <c r="W79" s="3" t="s">
        <v>51</v>
      </c>
      <c r="X79" s="3" t="s">
        <v>137</v>
      </c>
      <c r="Y79" s="3" t="s">
        <v>1</v>
      </c>
      <c r="Z79" s="2" t="s">
        <v>1</v>
      </c>
      <c r="AA79" s="2">
        <v>39706416</v>
      </c>
      <c r="AB79" s="2" t="s">
        <v>122</v>
      </c>
      <c r="XFC79" s="2"/>
      <c r="XFD79" s="2"/>
    </row>
    <row r="80" spans="1:31 16383:16384" s="1" customFormat="1">
      <c r="A80" s="3" t="s">
        <v>131</v>
      </c>
      <c r="B80" s="3" t="s">
        <v>130</v>
      </c>
      <c r="C80" s="3" t="s">
        <v>129</v>
      </c>
      <c r="D80" s="3" t="s">
        <v>1</v>
      </c>
      <c r="E80" s="3" t="s">
        <v>1</v>
      </c>
      <c r="F80" s="3" t="s">
        <v>1</v>
      </c>
      <c r="G80" s="3" t="s">
        <v>1</v>
      </c>
      <c r="H80" s="3" t="s">
        <v>10</v>
      </c>
      <c r="I80" s="3" t="s">
        <v>9</v>
      </c>
      <c r="J80" s="5" t="s">
        <v>136</v>
      </c>
      <c r="K80" s="3" t="s">
        <v>135</v>
      </c>
      <c r="L80" s="3"/>
      <c r="M80" s="3" t="s">
        <v>1</v>
      </c>
      <c r="N80" s="3" t="s">
        <v>126</v>
      </c>
      <c r="O80" s="3" t="s">
        <v>1</v>
      </c>
      <c r="P80" s="3" t="s">
        <v>4</v>
      </c>
      <c r="Q80" s="3" t="s">
        <v>125</v>
      </c>
      <c r="R80" s="3" t="s">
        <v>1</v>
      </c>
      <c r="S80" s="3" t="s">
        <v>124</v>
      </c>
      <c r="T80" s="3" t="s">
        <v>1</v>
      </c>
      <c r="U80" s="3" t="s">
        <v>1</v>
      </c>
      <c r="V80" s="3" t="s">
        <v>112</v>
      </c>
      <c r="W80" s="3" t="s">
        <v>51</v>
      </c>
      <c r="X80" s="3" t="s">
        <v>134</v>
      </c>
      <c r="Y80" s="3" t="s">
        <v>1</v>
      </c>
      <c r="Z80" s="2" t="s">
        <v>1</v>
      </c>
      <c r="AA80" s="2">
        <v>39706416</v>
      </c>
      <c r="AB80" s="2" t="s">
        <v>122</v>
      </c>
      <c r="XFC80" s="2"/>
      <c r="XFD80" s="2"/>
    </row>
    <row r="81" spans="1:29 16383:16384" s="1" customFormat="1">
      <c r="A81" s="3" t="s">
        <v>131</v>
      </c>
      <c r="B81" s="3" t="s">
        <v>130</v>
      </c>
      <c r="C81" s="3" t="s">
        <v>129</v>
      </c>
      <c r="D81" s="3" t="s">
        <v>1</v>
      </c>
      <c r="E81" s="3" t="s">
        <v>1</v>
      </c>
      <c r="F81" s="3" t="s">
        <v>1</v>
      </c>
      <c r="G81" s="3" t="s">
        <v>1</v>
      </c>
      <c r="H81" s="3" t="s">
        <v>10</v>
      </c>
      <c r="I81" s="3" t="s">
        <v>9</v>
      </c>
      <c r="J81" s="5" t="s">
        <v>133</v>
      </c>
      <c r="K81" s="3" t="s">
        <v>127</v>
      </c>
      <c r="L81" s="3"/>
      <c r="M81" s="3" t="s">
        <v>1</v>
      </c>
      <c r="N81" s="3" t="s">
        <v>126</v>
      </c>
      <c r="O81" s="3" t="s">
        <v>1</v>
      </c>
      <c r="P81" s="3" t="s">
        <v>4</v>
      </c>
      <c r="Q81" s="3" t="s">
        <v>125</v>
      </c>
      <c r="R81" s="3" t="s">
        <v>1</v>
      </c>
      <c r="S81" s="3" t="s">
        <v>124</v>
      </c>
      <c r="T81" s="3" t="s">
        <v>1</v>
      </c>
      <c r="U81" s="3" t="s">
        <v>1</v>
      </c>
      <c r="V81" s="3" t="s">
        <v>112</v>
      </c>
      <c r="W81" s="3" t="s">
        <v>51</v>
      </c>
      <c r="X81" s="3" t="s">
        <v>132</v>
      </c>
      <c r="Y81" s="3" t="s">
        <v>1</v>
      </c>
      <c r="Z81" s="2" t="s">
        <v>1</v>
      </c>
      <c r="AA81" s="2">
        <v>39706416</v>
      </c>
      <c r="AB81" s="2" t="s">
        <v>122</v>
      </c>
      <c r="XFC81" s="2"/>
      <c r="XFD81" s="2"/>
    </row>
    <row r="82" spans="1:29 16383:16384" s="1" customFormat="1">
      <c r="A82" s="3" t="s">
        <v>131</v>
      </c>
      <c r="B82" s="3" t="s">
        <v>130</v>
      </c>
      <c r="C82" s="3" t="s">
        <v>129</v>
      </c>
      <c r="D82" s="3" t="s">
        <v>1</v>
      </c>
      <c r="E82" s="3" t="s">
        <v>1</v>
      </c>
      <c r="F82" s="3" t="s">
        <v>1</v>
      </c>
      <c r="G82" s="3" t="s">
        <v>1</v>
      </c>
      <c r="H82" s="3" t="s">
        <v>10</v>
      </c>
      <c r="I82" s="3" t="s">
        <v>9</v>
      </c>
      <c r="J82" s="5" t="s">
        <v>128</v>
      </c>
      <c r="K82" s="3" t="s">
        <v>127</v>
      </c>
      <c r="L82" s="3"/>
      <c r="M82" s="3" t="s">
        <v>1</v>
      </c>
      <c r="N82" s="3" t="s">
        <v>126</v>
      </c>
      <c r="O82" s="3" t="s">
        <v>1</v>
      </c>
      <c r="P82" s="3" t="s">
        <v>4</v>
      </c>
      <c r="Q82" s="3" t="s">
        <v>125</v>
      </c>
      <c r="R82" s="3" t="s">
        <v>1</v>
      </c>
      <c r="S82" s="3" t="s">
        <v>124</v>
      </c>
      <c r="T82" s="3" t="s">
        <v>1</v>
      </c>
      <c r="U82" s="3" t="s">
        <v>1</v>
      </c>
      <c r="V82" s="3" t="s">
        <v>112</v>
      </c>
      <c r="W82" s="3" t="s">
        <v>51</v>
      </c>
      <c r="X82" s="3" t="s">
        <v>123</v>
      </c>
      <c r="Y82" s="3" t="s">
        <v>1</v>
      </c>
      <c r="Z82" s="2" t="s">
        <v>1</v>
      </c>
      <c r="AA82" s="2">
        <v>39706416</v>
      </c>
      <c r="AB82" s="2" t="s">
        <v>122</v>
      </c>
      <c r="XFC82" s="2"/>
      <c r="XFD82" s="2"/>
    </row>
    <row r="83" spans="1:29 16383:16384" s="1" customFormat="1">
      <c r="A83" s="5" t="s">
        <v>117</v>
      </c>
      <c r="B83" s="3" t="s">
        <v>14</v>
      </c>
      <c r="C83" s="3" t="s">
        <v>116</v>
      </c>
      <c r="D83" s="3" t="s">
        <v>1</v>
      </c>
      <c r="E83" s="3" t="s">
        <v>1</v>
      </c>
      <c r="F83" s="3" t="s">
        <v>1</v>
      </c>
      <c r="G83" s="3" t="s">
        <v>1</v>
      </c>
      <c r="H83" s="3" t="s">
        <v>10</v>
      </c>
      <c r="I83" s="3" t="s">
        <v>9</v>
      </c>
      <c r="J83" s="5" t="s">
        <v>121</v>
      </c>
      <c r="K83" s="3" t="s">
        <v>86</v>
      </c>
      <c r="L83" s="3"/>
      <c r="M83" s="3" t="s">
        <v>84</v>
      </c>
      <c r="N83" s="3" t="s">
        <v>5</v>
      </c>
      <c r="O83" s="3" t="s">
        <v>1</v>
      </c>
      <c r="P83" s="3" t="s">
        <v>4</v>
      </c>
      <c r="Q83" s="3" t="s">
        <v>118</v>
      </c>
      <c r="R83" s="3" t="s">
        <v>1</v>
      </c>
      <c r="S83" s="3" t="s">
        <v>113</v>
      </c>
      <c r="T83" s="3" t="s">
        <v>1</v>
      </c>
      <c r="U83" s="3" t="s">
        <v>1</v>
      </c>
      <c r="V83" s="3" t="s">
        <v>42</v>
      </c>
      <c r="W83" s="3" t="s">
        <v>51</v>
      </c>
      <c r="X83" s="3" t="s">
        <v>111</v>
      </c>
      <c r="Y83" s="3" t="s">
        <v>1</v>
      </c>
      <c r="Z83" s="2" t="s">
        <v>1</v>
      </c>
      <c r="AA83" s="4">
        <v>22371826</v>
      </c>
      <c r="XFC83" s="2"/>
      <c r="XFD83" s="2"/>
    </row>
    <row r="84" spans="1:29 16383:16384" s="1" customFormat="1">
      <c r="A84" s="5" t="s">
        <v>117</v>
      </c>
      <c r="B84" s="3" t="s">
        <v>14</v>
      </c>
      <c r="C84" s="3" t="s">
        <v>116</v>
      </c>
      <c r="D84" s="3" t="s">
        <v>1</v>
      </c>
      <c r="E84" s="3" t="s">
        <v>1</v>
      </c>
      <c r="F84" s="3" t="s">
        <v>1</v>
      </c>
      <c r="G84" s="3" t="s">
        <v>1</v>
      </c>
      <c r="H84" s="3" t="s">
        <v>10</v>
      </c>
      <c r="I84" s="3" t="s">
        <v>9</v>
      </c>
      <c r="J84" s="5" t="s">
        <v>120</v>
      </c>
      <c r="K84" s="3" t="s">
        <v>86</v>
      </c>
      <c r="L84" s="3"/>
      <c r="M84" s="3" t="s">
        <v>119</v>
      </c>
      <c r="N84" s="3" t="s">
        <v>5</v>
      </c>
      <c r="O84" s="3" t="s">
        <v>1</v>
      </c>
      <c r="P84" s="3" t="s">
        <v>4</v>
      </c>
      <c r="Q84" s="3" t="s">
        <v>118</v>
      </c>
      <c r="R84" s="3" t="s">
        <v>1</v>
      </c>
      <c r="S84" s="3" t="s">
        <v>1</v>
      </c>
      <c r="T84" s="3" t="s">
        <v>1</v>
      </c>
      <c r="U84" s="3" t="s">
        <v>1</v>
      </c>
      <c r="V84" s="3" t="s">
        <v>72</v>
      </c>
      <c r="W84" s="3"/>
      <c r="X84" s="3" t="s">
        <v>1</v>
      </c>
      <c r="Y84" s="3" t="s">
        <v>1</v>
      </c>
      <c r="Z84" s="2" t="s">
        <v>1</v>
      </c>
      <c r="AA84" s="4">
        <v>22371826</v>
      </c>
      <c r="XFC84" s="2"/>
      <c r="XFD84" s="2"/>
    </row>
    <row r="85" spans="1:29 16383:16384" s="1" customFormat="1">
      <c r="A85" s="5" t="s">
        <v>117</v>
      </c>
      <c r="B85" s="3" t="s">
        <v>14</v>
      </c>
      <c r="C85" s="3" t="s">
        <v>116</v>
      </c>
      <c r="D85" s="3" t="s">
        <v>1</v>
      </c>
      <c r="E85" s="3" t="s">
        <v>1</v>
      </c>
      <c r="F85" s="3" t="s">
        <v>1</v>
      </c>
      <c r="G85" s="3" t="s">
        <v>1</v>
      </c>
      <c r="H85" s="3" t="s">
        <v>10</v>
      </c>
      <c r="I85" s="3" t="s">
        <v>9</v>
      </c>
      <c r="J85" s="5" t="s">
        <v>115</v>
      </c>
      <c r="K85" s="3" t="s">
        <v>86</v>
      </c>
      <c r="L85" s="3"/>
      <c r="M85" s="3" t="s">
        <v>1</v>
      </c>
      <c r="N85" s="3" t="s">
        <v>5</v>
      </c>
      <c r="O85" s="3" t="s">
        <v>1</v>
      </c>
      <c r="P85" s="3" t="s">
        <v>4</v>
      </c>
      <c r="Q85" s="3" t="s">
        <v>114</v>
      </c>
      <c r="R85" s="3" t="s">
        <v>1</v>
      </c>
      <c r="S85" s="3" t="s">
        <v>113</v>
      </c>
      <c r="T85" s="3" t="s">
        <v>1</v>
      </c>
      <c r="U85" s="3" t="s">
        <v>1</v>
      </c>
      <c r="V85" s="3" t="s">
        <v>112</v>
      </c>
      <c r="W85" s="3" t="s">
        <v>51</v>
      </c>
      <c r="X85" s="3" t="s">
        <v>111</v>
      </c>
      <c r="Y85" s="3" t="s">
        <v>1</v>
      </c>
      <c r="Z85" s="2" t="s">
        <v>1</v>
      </c>
      <c r="AA85" s="4">
        <v>22371826</v>
      </c>
      <c r="XFC85" s="2"/>
      <c r="XFD85" s="2"/>
    </row>
    <row r="86" spans="1:29 16383:16384" s="1" customFormat="1">
      <c r="A86" s="5" t="s">
        <v>92</v>
      </c>
      <c r="B86" s="3" t="s">
        <v>69</v>
      </c>
      <c r="C86" s="3" t="s">
        <v>22</v>
      </c>
      <c r="D86" s="3" t="s">
        <v>91</v>
      </c>
      <c r="E86" s="3" t="s">
        <v>110</v>
      </c>
      <c r="F86" s="3" t="s">
        <v>1</v>
      </c>
      <c r="G86" s="3" t="s">
        <v>1</v>
      </c>
      <c r="H86" s="3" t="s">
        <v>89</v>
      </c>
      <c r="I86" s="3" t="s">
        <v>88</v>
      </c>
      <c r="J86" s="5" t="s">
        <v>103</v>
      </c>
      <c r="K86" s="3" t="s">
        <v>86</v>
      </c>
      <c r="L86" s="3" t="s">
        <v>102</v>
      </c>
      <c r="M86" s="3" t="s">
        <v>84</v>
      </c>
      <c r="N86" s="3" t="s">
        <v>28</v>
      </c>
      <c r="O86" s="6" t="s">
        <v>83</v>
      </c>
      <c r="P86" s="3" t="s">
        <v>4</v>
      </c>
      <c r="Q86" s="3" t="s">
        <v>82</v>
      </c>
      <c r="R86" s="3" t="s">
        <v>1</v>
      </c>
      <c r="S86" s="3" t="s">
        <v>1</v>
      </c>
      <c r="T86" s="3" t="s">
        <v>1</v>
      </c>
      <c r="U86" s="3" t="s">
        <v>1</v>
      </c>
      <c r="V86" s="3" t="s">
        <v>42</v>
      </c>
      <c r="W86" s="3" t="s">
        <v>25</v>
      </c>
      <c r="X86" s="3" t="s">
        <v>109</v>
      </c>
      <c r="Y86" s="3" t="s">
        <v>1</v>
      </c>
      <c r="Z86" s="2" t="s">
        <v>1</v>
      </c>
      <c r="AA86" s="4">
        <v>23667556</v>
      </c>
      <c r="AB86" s="3" t="s">
        <v>108</v>
      </c>
      <c r="AC86" s="3" t="e" vm="1">
        <f ca="1">_xlfn.DISPIMG("ID_184FAA2EED3A4002A03C48F8ABFD8E8C",1)</f>
        <v>#NAME?</v>
      </c>
      <c r="XFC86" s="2"/>
      <c r="XFD86" s="2"/>
    </row>
    <row r="87" spans="1:29 16383:16384" s="1" customFormat="1">
      <c r="A87" s="5" t="s">
        <v>92</v>
      </c>
      <c r="B87" s="3" t="s">
        <v>69</v>
      </c>
      <c r="C87" s="3" t="s">
        <v>22</v>
      </c>
      <c r="D87" s="3" t="s">
        <v>91</v>
      </c>
      <c r="E87" s="3" t="s">
        <v>107</v>
      </c>
      <c r="F87" s="3" t="s">
        <v>1</v>
      </c>
      <c r="G87" s="3" t="s">
        <v>1</v>
      </c>
      <c r="H87" s="3" t="s">
        <v>89</v>
      </c>
      <c r="I87" s="3" t="s">
        <v>88</v>
      </c>
      <c r="J87" s="5" t="s">
        <v>103</v>
      </c>
      <c r="K87" s="3" t="s">
        <v>86</v>
      </c>
      <c r="L87" s="3" t="s">
        <v>102</v>
      </c>
      <c r="M87" s="3" t="s">
        <v>84</v>
      </c>
      <c r="N87" s="3" t="s">
        <v>28</v>
      </c>
      <c r="O87" s="6" t="s">
        <v>83</v>
      </c>
      <c r="P87" s="3" t="s">
        <v>4</v>
      </c>
      <c r="Q87" s="3" t="s">
        <v>82</v>
      </c>
      <c r="R87" s="3" t="s">
        <v>1</v>
      </c>
      <c r="S87" s="3" t="s">
        <v>1</v>
      </c>
      <c r="T87" s="3" t="s">
        <v>1</v>
      </c>
      <c r="U87" s="3" t="s">
        <v>1</v>
      </c>
      <c r="V87" s="3" t="s">
        <v>42</v>
      </c>
      <c r="W87" s="3" t="s">
        <v>54</v>
      </c>
      <c r="X87" s="3" t="s">
        <v>106</v>
      </c>
      <c r="Y87" s="3" t="s">
        <v>1</v>
      </c>
      <c r="Z87" s="2" t="s">
        <v>1</v>
      </c>
      <c r="AA87" s="4">
        <v>23667556</v>
      </c>
      <c r="AB87" s="3" t="s">
        <v>105</v>
      </c>
      <c r="AC87" s="3" t="e" vm="1">
        <f ca="1">_xlfn.DISPIMG("ID_05E63B07886F4BBD8901E9BFBD75AFD5",1)</f>
        <v>#NAME?</v>
      </c>
      <c r="XFC87" s="2"/>
      <c r="XFD87" s="2"/>
    </row>
    <row r="88" spans="1:29 16383:16384" s="1" customFormat="1">
      <c r="A88" s="5" t="s">
        <v>92</v>
      </c>
      <c r="B88" s="3" t="s">
        <v>69</v>
      </c>
      <c r="C88" s="3" t="s">
        <v>22</v>
      </c>
      <c r="D88" s="3" t="s">
        <v>91</v>
      </c>
      <c r="E88" s="3" t="s">
        <v>104</v>
      </c>
      <c r="F88" s="3" t="s">
        <v>1</v>
      </c>
      <c r="G88" s="3" t="s">
        <v>1</v>
      </c>
      <c r="H88" s="3" t="s">
        <v>89</v>
      </c>
      <c r="I88" s="3" t="s">
        <v>88</v>
      </c>
      <c r="J88" s="5" t="s">
        <v>103</v>
      </c>
      <c r="K88" s="3" t="s">
        <v>86</v>
      </c>
      <c r="L88" s="3" t="s">
        <v>102</v>
      </c>
      <c r="M88" s="3" t="s">
        <v>84</v>
      </c>
      <c r="N88" s="3" t="s">
        <v>28</v>
      </c>
      <c r="O88" s="6" t="s">
        <v>83</v>
      </c>
      <c r="P88" s="3" t="s">
        <v>4</v>
      </c>
      <c r="Q88" s="3" t="s">
        <v>82</v>
      </c>
      <c r="R88" s="3" t="s">
        <v>1</v>
      </c>
      <c r="S88" s="3" t="s">
        <v>1</v>
      </c>
      <c r="T88" s="3" t="s">
        <v>1</v>
      </c>
      <c r="U88" s="3" t="s">
        <v>1</v>
      </c>
      <c r="V88" s="3" t="s">
        <v>42</v>
      </c>
      <c r="W88" s="3" t="s">
        <v>54</v>
      </c>
      <c r="X88" s="3" t="s">
        <v>101</v>
      </c>
      <c r="Y88" s="3" t="s">
        <v>1</v>
      </c>
      <c r="Z88" s="2" t="s">
        <v>1</v>
      </c>
      <c r="AA88" s="4">
        <v>23667556</v>
      </c>
      <c r="AB88" s="3" t="s">
        <v>100</v>
      </c>
      <c r="AC88" s="3" t="e" vm="1">
        <f ca="1">_xlfn.DISPIMG("ID_AFDBE8C55F304DD99E167B29FC61B749",1)</f>
        <v>#NAME?</v>
      </c>
      <c r="XFC88" s="2"/>
      <c r="XFD88" s="2"/>
    </row>
    <row r="89" spans="1:29 16383:16384" s="1" customFormat="1">
      <c r="A89" s="5" t="s">
        <v>92</v>
      </c>
      <c r="B89" s="3" t="s">
        <v>69</v>
      </c>
      <c r="C89" s="3" t="s">
        <v>22</v>
      </c>
      <c r="D89" s="3" t="s">
        <v>91</v>
      </c>
      <c r="E89" s="3" t="s">
        <v>99</v>
      </c>
      <c r="F89" s="3" t="s">
        <v>1</v>
      </c>
      <c r="G89" s="3" t="s">
        <v>1</v>
      </c>
      <c r="H89" s="3" t="s">
        <v>89</v>
      </c>
      <c r="I89" s="3" t="s">
        <v>88</v>
      </c>
      <c r="J89" s="5" t="s">
        <v>87</v>
      </c>
      <c r="K89" s="3" t="s">
        <v>86</v>
      </c>
      <c r="L89" s="3" t="s">
        <v>85</v>
      </c>
      <c r="M89" s="3" t="s">
        <v>84</v>
      </c>
      <c r="N89" s="3" t="s">
        <v>28</v>
      </c>
      <c r="O89" s="6" t="s">
        <v>83</v>
      </c>
      <c r="P89" s="3" t="s">
        <v>4</v>
      </c>
      <c r="Q89" s="3" t="s">
        <v>82</v>
      </c>
      <c r="R89" s="3" t="s">
        <v>98</v>
      </c>
      <c r="S89" s="3" t="s">
        <v>1</v>
      </c>
      <c r="T89" s="3" t="s">
        <v>1</v>
      </c>
      <c r="U89" s="3" t="s">
        <v>1</v>
      </c>
      <c r="V89" s="3" t="s">
        <v>42</v>
      </c>
      <c r="W89" s="3" t="s">
        <v>51</v>
      </c>
      <c r="X89" s="3" t="s">
        <v>97</v>
      </c>
      <c r="Y89" s="3" t="s">
        <v>1</v>
      </c>
      <c r="Z89" s="2" t="s">
        <v>1</v>
      </c>
      <c r="AA89" s="4">
        <v>23667556</v>
      </c>
      <c r="AB89" s="3" t="s">
        <v>96</v>
      </c>
      <c r="AC89" s="3" t="e" vm="1">
        <f ca="1">_xlfn.DISPIMG("ID_184FAA2EED3A4002A03C48F8ABFD8E8C",1)</f>
        <v>#NAME?</v>
      </c>
      <c r="XFC89" s="2"/>
      <c r="XFD89" s="2"/>
    </row>
    <row r="90" spans="1:29 16383:16384" s="1" customFormat="1">
      <c r="A90" s="5" t="s">
        <v>92</v>
      </c>
      <c r="B90" s="3" t="s">
        <v>69</v>
      </c>
      <c r="C90" s="3" t="s">
        <v>22</v>
      </c>
      <c r="D90" s="3" t="s">
        <v>91</v>
      </c>
      <c r="E90" s="3" t="s">
        <v>95</v>
      </c>
      <c r="F90" s="3" t="s">
        <v>1</v>
      </c>
      <c r="G90" s="3" t="s">
        <v>1</v>
      </c>
      <c r="H90" s="3" t="s">
        <v>89</v>
      </c>
      <c r="I90" s="3" t="s">
        <v>88</v>
      </c>
      <c r="J90" s="5" t="s">
        <v>87</v>
      </c>
      <c r="K90" s="3" t="s">
        <v>86</v>
      </c>
      <c r="L90" s="3" t="s">
        <v>85</v>
      </c>
      <c r="M90" s="3" t="s">
        <v>84</v>
      </c>
      <c r="N90" s="3" t="s">
        <v>28</v>
      </c>
      <c r="O90" s="6" t="s">
        <v>83</v>
      </c>
      <c r="P90" s="3" t="s">
        <v>4</v>
      </c>
      <c r="Q90" s="3" t="s">
        <v>82</v>
      </c>
      <c r="R90" s="3" t="s">
        <v>1</v>
      </c>
      <c r="S90" s="3" t="s">
        <v>1</v>
      </c>
      <c r="T90" s="3" t="s">
        <v>1</v>
      </c>
      <c r="U90" s="3" t="s">
        <v>1</v>
      </c>
      <c r="V90" s="3" t="s">
        <v>42</v>
      </c>
      <c r="W90" s="3" t="s">
        <v>54</v>
      </c>
      <c r="X90" s="3" t="s">
        <v>94</v>
      </c>
      <c r="Y90" s="3" t="s">
        <v>1</v>
      </c>
      <c r="Z90" s="2" t="s">
        <v>1</v>
      </c>
      <c r="AA90" s="4">
        <v>23667556</v>
      </c>
      <c r="AB90" s="3" t="s">
        <v>93</v>
      </c>
      <c r="AC90" s="3" t="e" vm="1">
        <f ca="1">_xlfn.DISPIMG("ID_05E63B07886F4BBD8901E9BFBD75AFD5",1)</f>
        <v>#NAME?</v>
      </c>
      <c r="XFC90" s="2"/>
      <c r="XFD90" s="2"/>
    </row>
    <row r="91" spans="1:29 16383:16384" s="1" customFormat="1">
      <c r="A91" s="5" t="s">
        <v>92</v>
      </c>
      <c r="B91" s="3" t="s">
        <v>69</v>
      </c>
      <c r="C91" s="3" t="s">
        <v>22</v>
      </c>
      <c r="D91" s="3" t="s">
        <v>91</v>
      </c>
      <c r="E91" s="3" t="s">
        <v>90</v>
      </c>
      <c r="F91" s="3" t="s">
        <v>1</v>
      </c>
      <c r="G91" s="3" t="s">
        <v>1</v>
      </c>
      <c r="H91" s="3" t="s">
        <v>89</v>
      </c>
      <c r="I91" s="3" t="s">
        <v>88</v>
      </c>
      <c r="J91" s="5" t="s">
        <v>87</v>
      </c>
      <c r="K91" s="3" t="s">
        <v>86</v>
      </c>
      <c r="L91" s="3" t="s">
        <v>85</v>
      </c>
      <c r="M91" s="3" t="s">
        <v>84</v>
      </c>
      <c r="N91" s="3" t="s">
        <v>28</v>
      </c>
      <c r="O91" s="6" t="s">
        <v>83</v>
      </c>
      <c r="P91" s="3" t="s">
        <v>4</v>
      </c>
      <c r="Q91" s="3" t="s">
        <v>82</v>
      </c>
      <c r="R91" s="3" t="s">
        <v>1</v>
      </c>
      <c r="S91" s="3" t="s">
        <v>1</v>
      </c>
      <c r="T91" s="3" t="s">
        <v>1</v>
      </c>
      <c r="U91" s="3" t="s">
        <v>1</v>
      </c>
      <c r="V91" s="3" t="s">
        <v>42</v>
      </c>
      <c r="W91" s="3" t="s">
        <v>54</v>
      </c>
      <c r="X91" s="3" t="s">
        <v>81</v>
      </c>
      <c r="Y91" s="3" t="s">
        <v>1</v>
      </c>
      <c r="Z91" s="2" t="s">
        <v>1</v>
      </c>
      <c r="AA91" s="4">
        <v>23667556</v>
      </c>
      <c r="AB91" s="3" t="s">
        <v>80</v>
      </c>
      <c r="AC91" s="3" t="e" vm="1">
        <f ca="1">_xlfn.DISPIMG("ID_AFDBE8C55F304DD99E167B29FC61B749",1)</f>
        <v>#NAME?</v>
      </c>
      <c r="XFC91" s="2"/>
      <c r="XFD91" s="2"/>
    </row>
    <row r="92" spans="1:29 16383:16384" s="1" customFormat="1">
      <c r="A92" s="5" t="s">
        <v>79</v>
      </c>
      <c r="B92" s="3" t="s">
        <v>69</v>
      </c>
      <c r="C92" s="3" t="s">
        <v>78</v>
      </c>
      <c r="D92" s="3" t="s">
        <v>1</v>
      </c>
      <c r="E92" s="3" t="s">
        <v>1</v>
      </c>
      <c r="F92" s="3" t="s">
        <v>77</v>
      </c>
      <c r="G92" s="3" t="s">
        <v>1</v>
      </c>
      <c r="H92" s="3" t="s">
        <v>10</v>
      </c>
      <c r="I92" s="3" t="s">
        <v>9</v>
      </c>
      <c r="J92" s="5" t="s">
        <v>76</v>
      </c>
      <c r="K92" s="3" t="s">
        <v>64</v>
      </c>
      <c r="L92" s="3" t="s">
        <v>75</v>
      </c>
      <c r="M92" s="3" t="s">
        <v>74</v>
      </c>
      <c r="N92" s="3" t="s">
        <v>5</v>
      </c>
      <c r="O92" s="3" t="s">
        <v>1</v>
      </c>
      <c r="P92" s="3" t="s">
        <v>4</v>
      </c>
      <c r="Q92" s="3" t="s">
        <v>73</v>
      </c>
      <c r="R92" s="3" t="s">
        <v>1</v>
      </c>
      <c r="S92" s="3" t="s">
        <v>1</v>
      </c>
      <c r="T92" s="3" t="s">
        <v>1</v>
      </c>
      <c r="U92" s="3" t="s">
        <v>1</v>
      </c>
      <c r="V92" s="3" t="s">
        <v>72</v>
      </c>
      <c r="W92" s="3" t="s">
        <v>51</v>
      </c>
      <c r="X92" s="3" t="s">
        <v>71</v>
      </c>
      <c r="Y92" s="3" t="s">
        <v>1</v>
      </c>
      <c r="Z92" s="2" t="s">
        <v>1</v>
      </c>
      <c r="AA92" s="4">
        <v>23844078</v>
      </c>
      <c r="XFC92" s="2"/>
      <c r="XFD92" s="2"/>
    </row>
    <row r="93" spans="1:29 16383:16384" s="1" customFormat="1">
      <c r="A93" s="5" t="s">
        <v>70</v>
      </c>
      <c r="B93" s="3" t="s">
        <v>69</v>
      </c>
      <c r="C93" s="3" t="s">
        <v>68</v>
      </c>
      <c r="D93" s="3" t="s">
        <v>67</v>
      </c>
      <c r="E93" s="3" t="s">
        <v>1</v>
      </c>
      <c r="F93" s="3" t="s">
        <v>66</v>
      </c>
      <c r="G93" s="3" t="s">
        <v>1</v>
      </c>
      <c r="H93" s="3" t="s">
        <v>10</v>
      </c>
      <c r="I93" s="3" t="s">
        <v>9</v>
      </c>
      <c r="J93" s="5" t="s">
        <v>65</v>
      </c>
      <c r="K93" s="3" t="s">
        <v>64</v>
      </c>
      <c r="L93" s="3" t="s">
        <v>63</v>
      </c>
      <c r="M93" s="3" t="s">
        <v>62</v>
      </c>
      <c r="N93" s="3" t="s">
        <v>5</v>
      </c>
      <c r="O93" s="3" t="s">
        <v>1</v>
      </c>
      <c r="P93" s="3" t="s">
        <v>4</v>
      </c>
      <c r="Q93" s="3" t="s">
        <v>61</v>
      </c>
      <c r="R93" s="3" t="s">
        <v>1</v>
      </c>
      <c r="S93" s="3" t="s">
        <v>60</v>
      </c>
      <c r="T93" s="3" t="s">
        <v>1</v>
      </c>
      <c r="U93" s="3" t="s">
        <v>1</v>
      </c>
      <c r="V93" s="3" t="s">
        <v>42</v>
      </c>
      <c r="W93" s="3" t="s">
        <v>25</v>
      </c>
      <c r="X93" s="3" t="s">
        <v>59</v>
      </c>
      <c r="Y93" s="3" t="s">
        <v>1</v>
      </c>
      <c r="Z93" s="2" t="s">
        <v>1</v>
      </c>
      <c r="AA93" s="4">
        <v>23555693</v>
      </c>
      <c r="XFC93" s="2"/>
      <c r="XFD93" s="2"/>
    </row>
    <row r="94" spans="1:29 16383:16384" s="1" customFormat="1">
      <c r="A94" s="5" t="s">
        <v>34</v>
      </c>
      <c r="B94" s="3" t="s">
        <v>33</v>
      </c>
      <c r="C94" s="3" t="s">
        <v>32</v>
      </c>
      <c r="D94" s="3" t="s">
        <v>49</v>
      </c>
      <c r="E94" s="3" t="s">
        <v>1</v>
      </c>
      <c r="F94" s="3" t="s">
        <v>1</v>
      </c>
      <c r="G94" s="3" t="s">
        <v>1</v>
      </c>
      <c r="H94" s="3" t="s">
        <v>10</v>
      </c>
      <c r="I94" s="3" t="s">
        <v>9</v>
      </c>
      <c r="J94" s="5" t="s">
        <v>48</v>
      </c>
      <c r="K94" s="3" t="s">
        <v>44</v>
      </c>
      <c r="L94" s="3" t="s">
        <v>47</v>
      </c>
      <c r="M94" s="3" t="s">
        <v>1</v>
      </c>
      <c r="N94" s="3" t="s">
        <v>5</v>
      </c>
      <c r="O94" s="3" t="s">
        <v>1</v>
      </c>
      <c r="P94" s="3" t="s">
        <v>4</v>
      </c>
      <c r="Q94" s="3" t="s">
        <v>27</v>
      </c>
      <c r="R94" s="3" t="s">
        <v>1</v>
      </c>
      <c r="S94" s="3" t="s">
        <v>1</v>
      </c>
      <c r="T94" s="3" t="s">
        <v>1</v>
      </c>
      <c r="U94" s="3" t="s">
        <v>1</v>
      </c>
      <c r="V94" s="3" t="s">
        <v>42</v>
      </c>
      <c r="W94" s="3" t="s">
        <v>51</v>
      </c>
      <c r="X94" s="3" t="s">
        <v>58</v>
      </c>
      <c r="Y94" s="3" t="s">
        <v>1</v>
      </c>
      <c r="Z94" s="2" t="s">
        <v>1</v>
      </c>
      <c r="AA94" s="4">
        <v>23869949</v>
      </c>
      <c r="AB94" s="2" t="e" vm="1">
        <f ca="1">_xlfn.DISPIMG("ID_41707BDA8DF644F985FDBF5B474EB534",1)</f>
        <v>#NAME?</v>
      </c>
      <c r="XFC94" s="2"/>
      <c r="XFD94" s="2"/>
    </row>
    <row r="95" spans="1:29 16383:16384" s="1" customFormat="1">
      <c r="A95" s="5" t="s">
        <v>34</v>
      </c>
      <c r="B95" s="3" t="s">
        <v>33</v>
      </c>
      <c r="C95" s="3" t="s">
        <v>32</v>
      </c>
      <c r="D95" s="3" t="s">
        <v>46</v>
      </c>
      <c r="E95" s="3" t="s">
        <v>1</v>
      </c>
      <c r="F95" s="3" t="s">
        <v>1</v>
      </c>
      <c r="G95" s="3" t="s">
        <v>1</v>
      </c>
      <c r="H95" s="3" t="s">
        <v>10</v>
      </c>
      <c r="I95" s="3" t="s">
        <v>9</v>
      </c>
      <c r="J95" s="5" t="s">
        <v>45</v>
      </c>
      <c r="K95" s="3" t="s">
        <v>44</v>
      </c>
      <c r="L95" s="3" t="s">
        <v>43</v>
      </c>
      <c r="M95" s="3" t="s">
        <v>1</v>
      </c>
      <c r="N95" s="3" t="s">
        <v>5</v>
      </c>
      <c r="O95" s="3" t="s">
        <v>1</v>
      </c>
      <c r="P95" s="3" t="s">
        <v>4</v>
      </c>
      <c r="Q95" s="3" t="s">
        <v>56</v>
      </c>
      <c r="R95" s="3" t="s">
        <v>1</v>
      </c>
      <c r="S95" s="3" t="s">
        <v>1</v>
      </c>
      <c r="T95" s="3" t="s">
        <v>1</v>
      </c>
      <c r="U95" s="3" t="s">
        <v>1</v>
      </c>
      <c r="V95" s="3" t="s">
        <v>42</v>
      </c>
      <c r="W95" s="3" t="s">
        <v>54</v>
      </c>
      <c r="X95" s="3" t="s">
        <v>57</v>
      </c>
      <c r="Y95" s="3" t="s">
        <v>1</v>
      </c>
      <c r="Z95" s="2" t="s">
        <v>1</v>
      </c>
      <c r="AA95" s="4">
        <v>23869949</v>
      </c>
      <c r="AB95" s="2" t="e" vm="1">
        <f ca="1">_xlfn.DISPIMG("ID_9B1059F2349E4DE99EF486364196FD91",1)</f>
        <v>#NAME?</v>
      </c>
      <c r="XFC95" s="2"/>
      <c r="XFD95" s="2"/>
    </row>
    <row r="96" spans="1:29 16383:16384" s="1" customFormat="1">
      <c r="A96" s="5" t="s">
        <v>34</v>
      </c>
      <c r="B96" s="3" t="s">
        <v>33</v>
      </c>
      <c r="C96" s="3" t="s">
        <v>32</v>
      </c>
      <c r="D96" s="3" t="s">
        <v>37</v>
      </c>
      <c r="E96" s="3" t="s">
        <v>1</v>
      </c>
      <c r="F96" s="3" t="s">
        <v>1</v>
      </c>
      <c r="G96" s="3" t="s">
        <v>1</v>
      </c>
      <c r="H96" s="3" t="s">
        <v>10</v>
      </c>
      <c r="I96" s="3" t="s">
        <v>9</v>
      </c>
      <c r="J96" s="5" t="s">
        <v>36</v>
      </c>
      <c r="K96" s="3" t="s">
        <v>7</v>
      </c>
      <c r="L96" s="3" t="s">
        <v>35</v>
      </c>
      <c r="M96" s="3" t="s">
        <v>1</v>
      </c>
      <c r="N96" s="3" t="s">
        <v>5</v>
      </c>
      <c r="O96" s="3" t="s">
        <v>1</v>
      </c>
      <c r="P96" s="3" t="s">
        <v>4</v>
      </c>
      <c r="Q96" s="3" t="s">
        <v>56</v>
      </c>
      <c r="R96" s="3" t="s">
        <v>1</v>
      </c>
      <c r="S96" s="3" t="s">
        <v>1</v>
      </c>
      <c r="T96" s="3" t="s">
        <v>1</v>
      </c>
      <c r="U96" s="3" t="s">
        <v>1</v>
      </c>
      <c r="V96" s="3" t="s">
        <v>26</v>
      </c>
      <c r="W96" s="3" t="s">
        <v>51</v>
      </c>
      <c r="X96" s="3" t="s">
        <v>55</v>
      </c>
      <c r="Y96" s="3" t="s">
        <v>1</v>
      </c>
      <c r="Z96" s="2" t="s">
        <v>1</v>
      </c>
      <c r="AA96" s="4">
        <v>23869949</v>
      </c>
      <c r="AB96" s="2" t="e" vm="1">
        <f ca="1">_xlfn.DISPIMG("ID_48A55CD38C524958AEDDFA82E19CDBD1",1)</f>
        <v>#NAME?</v>
      </c>
      <c r="XFC96" s="2"/>
      <c r="XFD96" s="2"/>
    </row>
    <row r="97" spans="1:29 16383:16384" s="1" customFormat="1">
      <c r="A97" s="5" t="s">
        <v>34</v>
      </c>
      <c r="B97" s="3" t="s">
        <v>33</v>
      </c>
      <c r="C97" s="3" t="s">
        <v>32</v>
      </c>
      <c r="D97" s="3" t="s">
        <v>40</v>
      </c>
      <c r="E97" s="3" t="s">
        <v>1</v>
      </c>
      <c r="F97" s="3" t="s">
        <v>1</v>
      </c>
      <c r="G97" s="3" t="s">
        <v>1</v>
      </c>
      <c r="H97" s="3" t="s">
        <v>10</v>
      </c>
      <c r="I97" s="3" t="s">
        <v>9</v>
      </c>
      <c r="J97" s="5" t="s">
        <v>39</v>
      </c>
      <c r="K97" s="3" t="s">
        <v>7</v>
      </c>
      <c r="L97" s="3" t="s">
        <v>38</v>
      </c>
      <c r="M97" s="3" t="s">
        <v>1</v>
      </c>
      <c r="N97" s="3" t="s">
        <v>5</v>
      </c>
      <c r="O97" s="3" t="s">
        <v>1</v>
      </c>
      <c r="P97" s="3" t="s">
        <v>4</v>
      </c>
      <c r="Q97" s="3" t="s">
        <v>27</v>
      </c>
      <c r="R97" s="3" t="s">
        <v>1</v>
      </c>
      <c r="S97" s="3" t="s">
        <v>1</v>
      </c>
      <c r="T97" s="3" t="s">
        <v>1</v>
      </c>
      <c r="U97" s="3" t="s">
        <v>1</v>
      </c>
      <c r="V97" s="3" t="s">
        <v>26</v>
      </c>
      <c r="W97" s="3" t="s">
        <v>54</v>
      </c>
      <c r="X97" s="3" t="s">
        <v>53</v>
      </c>
      <c r="Y97" s="3" t="s">
        <v>1</v>
      </c>
      <c r="Z97" s="2" t="s">
        <v>1</v>
      </c>
      <c r="AA97" s="4">
        <v>23869949</v>
      </c>
      <c r="AB97" s="2" t="e" vm="1">
        <f ca="1">_xlfn.DISPIMG("ID_71BD8158CCB44D658A5A1125A4EDB00A",1)</f>
        <v>#NAME?</v>
      </c>
      <c r="XFC97" s="2"/>
      <c r="XFD97" s="2"/>
    </row>
    <row r="98" spans="1:29 16383:16384" s="1" customFormat="1">
      <c r="A98" s="5" t="s">
        <v>34</v>
      </c>
      <c r="B98" s="3" t="s">
        <v>33</v>
      </c>
      <c r="C98" s="3" t="s">
        <v>32</v>
      </c>
      <c r="D98" s="3" t="s">
        <v>31</v>
      </c>
      <c r="E98" s="3" t="s">
        <v>1</v>
      </c>
      <c r="F98" s="3" t="s">
        <v>1</v>
      </c>
      <c r="G98" s="3" t="s">
        <v>1</v>
      </c>
      <c r="H98" s="3" t="s">
        <v>10</v>
      </c>
      <c r="I98" s="3" t="s">
        <v>9</v>
      </c>
      <c r="J98" s="5" t="s">
        <v>30</v>
      </c>
      <c r="K98" s="3" t="s">
        <v>7</v>
      </c>
      <c r="L98" s="3" t="s">
        <v>29</v>
      </c>
      <c r="M98" s="3" t="s">
        <v>1</v>
      </c>
      <c r="N98" s="3" t="s">
        <v>5</v>
      </c>
      <c r="O98" s="3" t="s">
        <v>1</v>
      </c>
      <c r="P98" s="3" t="s">
        <v>4</v>
      </c>
      <c r="Q98" s="3" t="s">
        <v>52</v>
      </c>
      <c r="R98" s="3" t="s">
        <v>1</v>
      </c>
      <c r="S98" s="3" t="s">
        <v>1</v>
      </c>
      <c r="T98" s="3" t="s">
        <v>1</v>
      </c>
      <c r="U98" s="3" t="s">
        <v>1</v>
      </c>
      <c r="V98" s="3" t="s">
        <v>26</v>
      </c>
      <c r="W98" s="3" t="s">
        <v>51</v>
      </c>
      <c r="X98" s="3" t="s">
        <v>50</v>
      </c>
      <c r="Y98" s="3" t="s">
        <v>1</v>
      </c>
      <c r="Z98" s="2" t="s">
        <v>1</v>
      </c>
      <c r="AA98" s="4">
        <v>23869949</v>
      </c>
      <c r="AB98" s="2" t="e" vm="1">
        <f ca="1">_xlfn.DISPIMG("ID_1E96FA1CF5344AEBA0B9B331CB54CAF9",1)</f>
        <v>#NAME?</v>
      </c>
      <c r="XFC98" s="2"/>
      <c r="XFD98" s="2"/>
    </row>
    <row r="99" spans="1:29 16383:16384" s="1" customFormat="1">
      <c r="A99" s="5" t="s">
        <v>34</v>
      </c>
      <c r="B99" s="3" t="s">
        <v>33</v>
      </c>
      <c r="C99" s="3" t="s">
        <v>32</v>
      </c>
      <c r="D99" s="3" t="s">
        <v>49</v>
      </c>
      <c r="E99" s="3" t="s">
        <v>1</v>
      </c>
      <c r="F99" s="3" t="s">
        <v>1</v>
      </c>
      <c r="G99" s="3" t="s">
        <v>1</v>
      </c>
      <c r="H99" s="3" t="s">
        <v>10</v>
      </c>
      <c r="I99" s="3" t="s">
        <v>9</v>
      </c>
      <c r="J99" s="5" t="s">
        <v>48</v>
      </c>
      <c r="K99" s="3" t="s">
        <v>44</v>
      </c>
      <c r="L99" s="3" t="s">
        <v>47</v>
      </c>
      <c r="M99" s="3" t="s">
        <v>1</v>
      </c>
      <c r="N99" s="3" t="s">
        <v>28</v>
      </c>
      <c r="O99" s="3" t="s">
        <v>1</v>
      </c>
      <c r="P99" s="3" t="s">
        <v>4</v>
      </c>
      <c r="Q99" s="3" t="s">
        <v>27</v>
      </c>
      <c r="R99" s="3" t="s">
        <v>1</v>
      </c>
      <c r="S99" s="3" t="s">
        <v>1</v>
      </c>
      <c r="T99" s="3" t="s">
        <v>1</v>
      </c>
      <c r="U99" s="3" t="s">
        <v>1</v>
      </c>
      <c r="V99" s="3" t="s">
        <v>42</v>
      </c>
      <c r="W99" s="3" t="s">
        <v>25</v>
      </c>
      <c r="X99" s="3" t="s">
        <v>24</v>
      </c>
      <c r="Y99" s="3" t="s">
        <v>1</v>
      </c>
      <c r="Z99" s="2" t="s">
        <v>1</v>
      </c>
      <c r="AA99" s="4">
        <v>23869949</v>
      </c>
      <c r="AB99" s="2" t="e" vm="1">
        <f ca="1">_xlfn.DISPIMG("ID_D388D177B81243CC9FCB7DEF5A814C7D",1)</f>
        <v>#NAME?</v>
      </c>
      <c r="XFC99" s="2"/>
      <c r="XFD99" s="2"/>
    </row>
    <row r="100" spans="1:29 16383:16384" s="1" customFormat="1">
      <c r="A100" s="5" t="s">
        <v>34</v>
      </c>
      <c r="B100" s="3" t="s">
        <v>33</v>
      </c>
      <c r="C100" s="3" t="s">
        <v>32</v>
      </c>
      <c r="D100" s="3" t="s">
        <v>46</v>
      </c>
      <c r="E100" s="3" t="s">
        <v>1</v>
      </c>
      <c r="F100" s="3" t="s">
        <v>1</v>
      </c>
      <c r="G100" s="3" t="s">
        <v>1</v>
      </c>
      <c r="H100" s="3" t="s">
        <v>10</v>
      </c>
      <c r="I100" s="3" t="s">
        <v>9</v>
      </c>
      <c r="J100" s="5" t="s">
        <v>45</v>
      </c>
      <c r="K100" s="3" t="s">
        <v>44</v>
      </c>
      <c r="L100" s="3" t="s">
        <v>43</v>
      </c>
      <c r="M100" s="3" t="s">
        <v>1</v>
      </c>
      <c r="N100" s="3" t="s">
        <v>28</v>
      </c>
      <c r="O100" s="3" t="s">
        <v>1</v>
      </c>
      <c r="P100" s="3" t="s">
        <v>4</v>
      </c>
      <c r="Q100" s="3" t="s">
        <v>27</v>
      </c>
      <c r="R100" s="3" t="s">
        <v>1</v>
      </c>
      <c r="S100" s="3" t="s">
        <v>1</v>
      </c>
      <c r="T100" s="3" t="s">
        <v>1</v>
      </c>
      <c r="U100" s="3" t="s">
        <v>1</v>
      </c>
      <c r="V100" s="3" t="s">
        <v>42</v>
      </c>
      <c r="W100" s="3" t="s">
        <v>25</v>
      </c>
      <c r="X100" s="3" t="s">
        <v>24</v>
      </c>
      <c r="Y100" s="3" t="s">
        <v>1</v>
      </c>
      <c r="Z100" s="2" t="s">
        <v>1</v>
      </c>
      <c r="AA100" s="4">
        <v>23869949</v>
      </c>
      <c r="AB100" s="2" t="e" vm="1">
        <f ca="1">_xlfn.DISPIMG("ID_95F5A57B73674C27B2778A133C3A5096",1)</f>
        <v>#NAME?</v>
      </c>
      <c r="XFC100" s="2"/>
      <c r="XFD100" s="2"/>
    </row>
    <row r="101" spans="1:29 16383:16384" s="1" customFormat="1">
      <c r="A101" s="5" t="s">
        <v>34</v>
      </c>
      <c r="B101" s="3" t="s">
        <v>33</v>
      </c>
      <c r="C101" s="3" t="s">
        <v>32</v>
      </c>
      <c r="D101" s="3" t="s">
        <v>37</v>
      </c>
      <c r="E101" s="3" t="s">
        <v>1</v>
      </c>
      <c r="F101" s="3" t="s">
        <v>1</v>
      </c>
      <c r="G101" s="3" t="s">
        <v>1</v>
      </c>
      <c r="H101" s="3" t="s">
        <v>10</v>
      </c>
      <c r="I101" s="3" t="s">
        <v>9</v>
      </c>
      <c r="J101" s="5" t="s">
        <v>36</v>
      </c>
      <c r="K101" s="3" t="s">
        <v>7</v>
      </c>
      <c r="L101" s="3" t="s">
        <v>35</v>
      </c>
      <c r="M101" s="3" t="s">
        <v>1</v>
      </c>
      <c r="N101" s="3" t="s">
        <v>28</v>
      </c>
      <c r="O101" s="3" t="s">
        <v>1</v>
      </c>
      <c r="P101" s="3" t="s">
        <v>4</v>
      </c>
      <c r="Q101" s="3" t="s">
        <v>27</v>
      </c>
      <c r="R101" s="3" t="s">
        <v>1</v>
      </c>
      <c r="S101" s="3" t="s">
        <v>1</v>
      </c>
      <c r="T101" s="3" t="s">
        <v>1</v>
      </c>
      <c r="U101" s="3" t="s">
        <v>1</v>
      </c>
      <c r="V101" s="3" t="s">
        <v>26</v>
      </c>
      <c r="W101" s="3" t="s">
        <v>25</v>
      </c>
      <c r="X101" s="3" t="s">
        <v>41</v>
      </c>
      <c r="Y101" s="3" t="s">
        <v>1</v>
      </c>
      <c r="Z101" s="2" t="s">
        <v>1</v>
      </c>
      <c r="AA101" s="4">
        <v>23869949</v>
      </c>
      <c r="AB101" s="2" t="e" vm="1">
        <f ca="1">_xlfn.DISPIMG("ID_D388D177B81243CC9FCB7DEF5A814C7D",1)</f>
        <v>#NAME?</v>
      </c>
      <c r="XFC101" s="2"/>
      <c r="XFD101" s="2"/>
    </row>
    <row r="102" spans="1:29 16383:16384" s="1" customFormat="1">
      <c r="A102" s="5" t="s">
        <v>34</v>
      </c>
      <c r="B102" s="3" t="s">
        <v>33</v>
      </c>
      <c r="C102" s="3" t="s">
        <v>32</v>
      </c>
      <c r="D102" s="3" t="s">
        <v>40</v>
      </c>
      <c r="E102" s="3" t="s">
        <v>1</v>
      </c>
      <c r="F102" s="3" t="s">
        <v>1</v>
      </c>
      <c r="G102" s="3" t="s">
        <v>1</v>
      </c>
      <c r="H102" s="3" t="s">
        <v>10</v>
      </c>
      <c r="I102" s="3" t="s">
        <v>9</v>
      </c>
      <c r="J102" s="5" t="s">
        <v>39</v>
      </c>
      <c r="K102" s="3" t="s">
        <v>7</v>
      </c>
      <c r="L102" s="3" t="s">
        <v>38</v>
      </c>
      <c r="M102" s="3" t="s">
        <v>1</v>
      </c>
      <c r="N102" s="3" t="s">
        <v>28</v>
      </c>
      <c r="O102" s="3" t="s">
        <v>1</v>
      </c>
      <c r="P102" s="3" t="s">
        <v>4</v>
      </c>
      <c r="Q102" s="3" t="s">
        <v>27</v>
      </c>
      <c r="R102" s="3" t="s">
        <v>1</v>
      </c>
      <c r="S102" s="3" t="s">
        <v>1</v>
      </c>
      <c r="T102" s="3" t="s">
        <v>1</v>
      </c>
      <c r="U102" s="3" t="s">
        <v>1</v>
      </c>
      <c r="V102" s="3" t="s">
        <v>26</v>
      </c>
      <c r="W102" s="3" t="s">
        <v>25</v>
      </c>
      <c r="X102" s="3" t="s">
        <v>24</v>
      </c>
      <c r="Y102" s="3" t="s">
        <v>1</v>
      </c>
      <c r="Z102" s="2" t="s">
        <v>1</v>
      </c>
      <c r="AA102" s="4">
        <v>23869949</v>
      </c>
      <c r="AB102" s="2" t="e" vm="1">
        <f ca="1">_xlfn.DISPIMG("ID_95F5A57B73674C27B2778A133C3A5096",1)</f>
        <v>#NAME?</v>
      </c>
      <c r="XFC102" s="2"/>
      <c r="XFD102" s="2"/>
    </row>
    <row r="103" spans="1:29 16383:16384" s="1" customFormat="1">
      <c r="A103" s="5" t="s">
        <v>34</v>
      </c>
      <c r="B103" s="3" t="s">
        <v>33</v>
      </c>
      <c r="C103" s="3" t="s">
        <v>32</v>
      </c>
      <c r="D103" s="3" t="s">
        <v>31</v>
      </c>
      <c r="E103" s="3" t="s">
        <v>1</v>
      </c>
      <c r="F103" s="3" t="s">
        <v>1</v>
      </c>
      <c r="G103" s="3" t="s">
        <v>1</v>
      </c>
      <c r="H103" s="3" t="s">
        <v>10</v>
      </c>
      <c r="I103" s="3" t="s">
        <v>9</v>
      </c>
      <c r="J103" s="5" t="s">
        <v>30</v>
      </c>
      <c r="K103" s="3" t="s">
        <v>7</v>
      </c>
      <c r="L103" s="3" t="s">
        <v>29</v>
      </c>
      <c r="M103" s="3" t="s">
        <v>1</v>
      </c>
      <c r="N103" s="3" t="s">
        <v>28</v>
      </c>
      <c r="O103" s="3" t="s">
        <v>1</v>
      </c>
      <c r="P103" s="3" t="s">
        <v>4</v>
      </c>
      <c r="Q103" s="3" t="s">
        <v>27</v>
      </c>
      <c r="R103" s="3" t="s">
        <v>1</v>
      </c>
      <c r="S103" s="3" t="s">
        <v>1</v>
      </c>
      <c r="T103" s="3" t="s">
        <v>1</v>
      </c>
      <c r="U103" s="3" t="s">
        <v>1</v>
      </c>
      <c r="V103" s="3" t="s">
        <v>26</v>
      </c>
      <c r="W103" s="3" t="s">
        <v>25</v>
      </c>
      <c r="X103" s="3" t="s">
        <v>24</v>
      </c>
      <c r="Y103" s="3" t="s">
        <v>1</v>
      </c>
      <c r="Z103" s="2" t="s">
        <v>1</v>
      </c>
      <c r="AA103" s="4">
        <v>23869949</v>
      </c>
      <c r="AB103" s="2" t="e" vm="1">
        <f ca="1">_xlfn.DISPIMG("ID_95F5A57B73674C27B2778A133C3A5096",1)</f>
        <v>#NAME?</v>
      </c>
      <c r="XFC103" s="2"/>
      <c r="XFD103" s="2"/>
    </row>
    <row r="104" spans="1:29 16383:16384" s="1" customFormat="1">
      <c r="A104" s="5" t="s">
        <v>34</v>
      </c>
      <c r="B104" s="3" t="s">
        <v>33</v>
      </c>
      <c r="C104" s="3" t="s">
        <v>32</v>
      </c>
      <c r="D104" s="3" t="s">
        <v>37</v>
      </c>
      <c r="E104" s="3" t="s">
        <v>1</v>
      </c>
      <c r="F104" s="3" t="s">
        <v>1</v>
      </c>
      <c r="G104" s="3" t="s">
        <v>1</v>
      </c>
      <c r="H104" s="3" t="s">
        <v>10</v>
      </c>
      <c r="I104" s="3" t="s">
        <v>9</v>
      </c>
      <c r="J104" s="5" t="s">
        <v>36</v>
      </c>
      <c r="K104" s="3" t="s">
        <v>7</v>
      </c>
      <c r="L104" s="3" t="s">
        <v>35</v>
      </c>
      <c r="M104" s="3" t="s">
        <v>1</v>
      </c>
      <c r="N104" s="3" t="s">
        <v>28</v>
      </c>
      <c r="O104" s="3" t="s">
        <v>1</v>
      </c>
      <c r="P104" s="3" t="s">
        <v>4</v>
      </c>
      <c r="Q104" s="3" t="s">
        <v>27</v>
      </c>
      <c r="R104" s="3" t="s">
        <v>1</v>
      </c>
      <c r="S104" s="3" t="s">
        <v>1</v>
      </c>
      <c r="T104" s="3" t="s">
        <v>1</v>
      </c>
      <c r="U104" s="3" t="s">
        <v>1</v>
      </c>
      <c r="V104" s="3" t="s">
        <v>26</v>
      </c>
      <c r="W104" s="3" t="s">
        <v>25</v>
      </c>
      <c r="X104" s="3" t="s">
        <v>24</v>
      </c>
      <c r="Y104" s="3" t="s">
        <v>1</v>
      </c>
      <c r="Z104" s="2" t="s">
        <v>1</v>
      </c>
      <c r="AA104" s="4">
        <v>23869949</v>
      </c>
      <c r="AB104" s="3" t="s">
        <v>23</v>
      </c>
      <c r="AC104" s="2" t="e" vm="1">
        <f ca="1">_xlfn.DISPIMG("ID_9C8BC1843F174EC0995BAC51CE985242",1)</f>
        <v>#NAME?</v>
      </c>
      <c r="XFC104" s="2"/>
      <c r="XFD104" s="2"/>
    </row>
    <row r="105" spans="1:29 16383:16384" s="1" customFormat="1">
      <c r="A105" s="5" t="s">
        <v>34</v>
      </c>
      <c r="B105" s="3" t="s">
        <v>33</v>
      </c>
      <c r="C105" s="3" t="s">
        <v>32</v>
      </c>
      <c r="D105" s="3" t="s">
        <v>31</v>
      </c>
      <c r="E105" s="3" t="s">
        <v>1</v>
      </c>
      <c r="F105" s="3" t="s">
        <v>1</v>
      </c>
      <c r="G105" s="3" t="s">
        <v>1</v>
      </c>
      <c r="H105" s="3" t="s">
        <v>10</v>
      </c>
      <c r="I105" s="3" t="s">
        <v>9</v>
      </c>
      <c r="J105" s="5" t="s">
        <v>30</v>
      </c>
      <c r="K105" s="3" t="s">
        <v>7</v>
      </c>
      <c r="L105" s="3" t="s">
        <v>29</v>
      </c>
      <c r="M105" s="3" t="s">
        <v>1</v>
      </c>
      <c r="N105" s="3" t="s">
        <v>28</v>
      </c>
      <c r="O105" s="3" t="s">
        <v>1</v>
      </c>
      <c r="P105" s="3" t="s">
        <v>4</v>
      </c>
      <c r="Q105" s="3" t="s">
        <v>27</v>
      </c>
      <c r="R105" s="3" t="s">
        <v>1</v>
      </c>
      <c r="S105" s="3" t="s">
        <v>1</v>
      </c>
      <c r="T105" s="3" t="s">
        <v>1</v>
      </c>
      <c r="U105" s="3" t="s">
        <v>1</v>
      </c>
      <c r="V105" s="3" t="s">
        <v>26</v>
      </c>
      <c r="W105" s="3" t="s">
        <v>25</v>
      </c>
      <c r="X105" s="3" t="s">
        <v>24</v>
      </c>
      <c r="Y105" s="3" t="s">
        <v>1</v>
      </c>
      <c r="Z105" s="2" t="s">
        <v>1</v>
      </c>
      <c r="AA105" s="4">
        <v>23869949</v>
      </c>
      <c r="AB105" s="3" t="s">
        <v>23</v>
      </c>
      <c r="AC105" s="2" t="e" vm="1">
        <f ca="1">_xlfn.DISPIMG("ID_9E1B3B80FB1C4ED1AEF068A2DABCE204",1)</f>
        <v>#NAME?</v>
      </c>
      <c r="XFC105" s="2"/>
      <c r="XFD105" s="2"/>
    </row>
    <row r="106" spans="1:29 16383:16384" s="1" customFormat="1">
      <c r="A106" s="5" t="s">
        <v>15</v>
      </c>
      <c r="B106" s="3" t="s">
        <v>14</v>
      </c>
      <c r="C106" s="3" t="s">
        <v>22</v>
      </c>
      <c r="D106" s="3" t="s">
        <v>21</v>
      </c>
      <c r="E106" s="3" t="s">
        <v>1</v>
      </c>
      <c r="F106" s="3" t="s">
        <v>20</v>
      </c>
      <c r="G106" s="3" t="s">
        <v>1</v>
      </c>
      <c r="H106" s="3" t="s">
        <v>10</v>
      </c>
      <c r="I106" s="3" t="s">
        <v>9</v>
      </c>
      <c r="J106" s="5" t="s">
        <v>19</v>
      </c>
      <c r="K106" s="3" t="s">
        <v>18</v>
      </c>
      <c r="L106" s="3"/>
      <c r="M106" s="3" t="s">
        <v>17</v>
      </c>
      <c r="N106" s="3" t="s">
        <v>5</v>
      </c>
      <c r="O106" s="3" t="s">
        <v>1</v>
      </c>
      <c r="P106" s="3" t="s">
        <v>4</v>
      </c>
      <c r="Q106" s="3" t="s">
        <v>3</v>
      </c>
      <c r="R106" s="3" t="s">
        <v>1</v>
      </c>
      <c r="S106" s="3" t="s">
        <v>1</v>
      </c>
      <c r="T106" s="3" t="s">
        <v>1</v>
      </c>
      <c r="U106" s="3" t="s">
        <v>1</v>
      </c>
      <c r="V106" s="3" t="s">
        <v>2</v>
      </c>
      <c r="W106" s="3"/>
      <c r="X106" s="3" t="s">
        <v>1</v>
      </c>
      <c r="Y106" s="3" t="s">
        <v>1</v>
      </c>
      <c r="Z106" s="2" t="s">
        <v>1</v>
      </c>
      <c r="AA106" s="4">
        <v>21067417</v>
      </c>
      <c r="AB106" s="3" t="s">
        <v>16</v>
      </c>
      <c r="XFC106" s="2"/>
      <c r="XFD106" s="2"/>
    </row>
    <row r="107" spans="1:29 16383:16384" s="1" customFormat="1">
      <c r="A107" s="5" t="s">
        <v>15</v>
      </c>
      <c r="B107" s="3" t="s">
        <v>14</v>
      </c>
      <c r="C107" s="3" t="s">
        <v>13</v>
      </c>
      <c r="D107" s="3" t="s">
        <v>12</v>
      </c>
      <c r="E107" s="3" t="s">
        <v>1</v>
      </c>
      <c r="F107" s="3" t="s">
        <v>11</v>
      </c>
      <c r="G107" s="3" t="s">
        <v>1</v>
      </c>
      <c r="H107" s="3" t="s">
        <v>10</v>
      </c>
      <c r="I107" s="3" t="s">
        <v>9</v>
      </c>
      <c r="J107" s="5" t="s">
        <v>8</v>
      </c>
      <c r="K107" s="3" t="s">
        <v>7</v>
      </c>
      <c r="L107" s="3"/>
      <c r="M107" s="3" t="s">
        <v>6</v>
      </c>
      <c r="N107" s="3" t="s">
        <v>5</v>
      </c>
      <c r="O107" s="3" t="s">
        <v>1</v>
      </c>
      <c r="P107" s="3" t="s">
        <v>4</v>
      </c>
      <c r="Q107" s="3" t="s">
        <v>3</v>
      </c>
      <c r="R107" s="3" t="s">
        <v>1</v>
      </c>
      <c r="S107" s="3" t="s">
        <v>1</v>
      </c>
      <c r="T107" s="3" t="s">
        <v>1</v>
      </c>
      <c r="U107" s="3" t="s">
        <v>1</v>
      </c>
      <c r="V107" s="3" t="s">
        <v>2</v>
      </c>
      <c r="W107" s="3"/>
      <c r="X107" s="3" t="s">
        <v>1</v>
      </c>
      <c r="Y107" s="3" t="s">
        <v>1</v>
      </c>
      <c r="Z107" s="2" t="s">
        <v>1</v>
      </c>
      <c r="AA107" s="4">
        <v>21067417</v>
      </c>
      <c r="AB107" s="3" t="s">
        <v>0</v>
      </c>
      <c r="XFC107" s="2"/>
      <c r="XFD107" s="2"/>
    </row>
  </sheetData>
  <dataValidations count="13">
    <dataValidation type="list" allowBlank="1" showErrorMessage="1" errorTitle="错误提示" error="请输入下拉列表中的值" sqref="W2:W21 W23:W52 W78:W107" xr:uid="{00000000-0002-0000-0600-00000C000000}">
      <formula1>"high,medium,low"</formula1>
    </dataValidation>
    <dataValidation type="list" allowBlank="1" showErrorMessage="1" errorTitle="错误提示" error="请输入下拉列表中的值" sqref="V2:V107" xr:uid="{00000000-0002-0000-0600-00000B000000}">
      <formula1>"Lethality,Teratogenicity,Reproductive Toxicity/Sterility,Resistance Reduction,Growth Inhibition,Neurotoxicity,Behavioral Aberration,Metabolic Disruption,Physiological Effects"</formula1>
    </dataValidation>
    <dataValidation type="list" allowBlank="1" showErrorMessage="1" errorTitle="错误提示" error="请输入下拉列表中的值" sqref="P2:P21 P23:P29 P32:P37 P39:P44 P47:P48 P51:P54 P57:P58 P61:P62 P78:P107" xr:uid="{00000000-0002-0000-0600-00000A000000}">
      <formula1>"Laboratory,Field,Other"</formula1>
    </dataValidation>
    <dataValidation type="list" allowBlank="1" showErrorMessage="1" errorTitle="错误提示" error="请输入下拉列表中的值" sqref="N2:N21 N23:N107" xr:uid="{00000000-0002-0000-0600-000009000000}">
      <formula1>"Microinjection,Feeding,Spraying,Immersion,Injection"</formula1>
    </dataValidation>
    <dataValidation type="list" allowBlank="1" showErrorMessage="1" errorTitle="错误提示" error="请输入下拉列表中的值" sqref="K53:K77" xr:uid="{00000000-0002-0000-0600-000008000000}">
      <formula1>"Nervous system,Metabolism,Signaling pathway,Transporter,Central dogma,Structure,Metamorphosis,Proteasome,RNAi degradation,Stress response,Nervous system，Structure and Metabolism,Metabolism and Transporter"</formula1>
    </dataValidation>
    <dataValidation type="list" allowBlank="1" showErrorMessage="1" errorTitle="错误提示" error="请输入下拉列表中的值" sqref="K2:K52 K78:K107" xr:uid="{00000000-0002-0000-0600-000007000000}">
      <formula1>"Nervous system,Metabolism,Signaling pathway,Transporter,Central dogma,Structure,Metamorphosis,Proteasome,RNAi degradation,Stress response,N/A"</formula1>
    </dataValidation>
    <dataValidation type="list" allowBlank="1" showErrorMessage="1" errorTitle="错误提示" error="请输入下拉列表中的值" sqref="I2:I107" xr:uid="{00000000-0002-0000-0600-000006000000}">
      <formula1>"In Vitro Transcription,Chemical Synthesis,Microbial Synthesis,Cell-Free Synthesis Platform,Plant Biosynthesis/Expression"</formula1>
    </dataValidation>
    <dataValidation type="list" allowBlank="1" showErrorMessage="1" errorTitle="错误提示" error="请输入下拉列表中的值" sqref="H2:H107" xr:uid="{00000000-0002-0000-0600-000005000000}">
      <formula1>"dsRNA,siRNA,shRNA,miRNA"</formula1>
    </dataValidation>
    <dataValidation type="list" allowBlank="1" showErrorMessage="1" errorTitle="错误提示" error="请输入下拉列表中的值" sqref="C2:C107" xr:uid="{00000000-0002-0000-0600-000004000000}">
      <formula1>"Egg,Larva,Larva（1st instar）,Larva（2nd instar）,Larva（3rd instar）,Larva（4th instar）,Nymph,Pupa,Adult,Female pupa"</formula1>
    </dataValidation>
    <dataValidation type="list" allowBlank="1" showErrorMessage="1" errorTitle="错误提示" error="请输入下拉列表中的值" sqref="B2:B107" xr:uid="{00000000-0002-0000-0600-000003000000}">
      <formula1>"Lepidoptera,Coleoptera,Hemiptera,Acarina,Thysanoptera,Orthoptera,Diptera"</formula1>
    </dataValidation>
    <dataValidation type="list" allowBlank="1" showErrorMessage="1" errorTitle="错误提示" error="请输入下拉列表中的值" sqref="W22 W53:W77" xr:uid="{00000000-0002-0000-0600-000002000000}">
      <formula1>"High,Medium,Low"</formula1>
    </dataValidation>
    <dataValidation type="list" allowBlank="1" showErrorMessage="1" errorTitle="错误提示" error="请输入下拉列表中的值" sqref="P22 P38 P30:P31 P45:P46 P49:P50 P55:P56 P59:P60 P63:P77" xr:uid="{00000000-0002-0000-0600-000001000000}">
      <formula1>"Laboratory,Field,Greenhouse,Other,Climate room"</formula1>
    </dataValidation>
    <dataValidation type="list" allowBlank="1" showErrorMessage="1" errorTitle="错误提示" error="请输入下拉列表中的值" sqref="N22" xr:uid="{00000000-0002-0000-0600-000000000000}">
      <formula1>"Nanoparticle,Microbe,Liposome,none,Other"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欧阳 卓</dc:creator>
  <cp:lastModifiedBy>欧阳 卓</cp:lastModifiedBy>
  <dcterms:created xsi:type="dcterms:W3CDTF">2025-06-12T07:56:09Z</dcterms:created>
  <dcterms:modified xsi:type="dcterms:W3CDTF">2025-06-12T08:50:03Z</dcterms:modified>
</cp:coreProperties>
</file>